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Stan Smith\Documents\GIT\public_development\"/>
    </mc:Choice>
  </mc:AlternateContent>
  <xr:revisionPtr revIDLastSave="0" documentId="13_ncr:1_{8A78074F-FB5F-405B-AD2F-FF54560B8770}" xr6:coauthVersionLast="47" xr6:coauthVersionMax="47" xr10:uidLastSave="{00000000-0000-0000-0000-000000000000}"/>
  <bookViews>
    <workbookView xWindow="-108" yWindow="-108" windowWidth="23256" windowHeight="12576" tabRatio="852" activeTab="4" xr2:uid="{00000000-000D-0000-FFFF-FFFF00000000}"/>
  </bookViews>
  <sheets>
    <sheet name="Cover" sheetId="15" r:id="rId1"/>
    <sheet name="Dashboard" sheetId="22" r:id="rId2"/>
    <sheet name="Methodology &amp; Sources" sheetId="13" r:id="rId3"/>
    <sheet name="Country List" sheetId="19" r:id="rId4"/>
    <sheet name="Unregistered Population Data" sheetId="1" r:id="rId5"/>
    <sheet name="RPB" sheetId="3" r:id="rId6"/>
    <sheet name="NID &amp; CR System Info" sheetId="2" r:id="rId7"/>
    <sheet name="ICT &amp; eGov Indicators" sheetId="11" r:id="rId8"/>
    <sheet name="Legal Enablers to ID" sheetId="12" r:id="rId9"/>
    <sheet name="Birth registration" sheetId="6" r:id="rId10"/>
    <sheet name="GCC foreign nationals share" sheetId="23" r:id="rId11"/>
    <sheet name="2018 Population by age" sheetId="7" r:id="rId12"/>
    <sheet name="2018 Population by age male" sheetId="4" r:id="rId13"/>
    <sheet name="2018 Population by age female" sheetId="5" r:id="rId14"/>
  </sheets>
  <definedNames>
    <definedName name="_xlnm._FilterDatabase" localSheetId="11" hidden="1">'2018 Population by age'!$A$2:$DG$243</definedName>
    <definedName name="_xlnm._FilterDatabase" localSheetId="13" hidden="1">'2018 Population by age female'!$A$2:$DG$243</definedName>
    <definedName name="_xlnm._FilterDatabase" localSheetId="12" hidden="1">'2018 Population by age male'!$A$2:$DG$243</definedName>
    <definedName name="_xlnm._FilterDatabase" localSheetId="9" hidden="1">'Birth registration'!$A$10:$W$207</definedName>
    <definedName name="_xlnm._FilterDatabase" localSheetId="3" hidden="1">'Country List'!$A$1:$L$199</definedName>
    <definedName name="_xlnm._FilterDatabase" localSheetId="7" hidden="1">'ICT &amp; eGov Indicators'!$A$2:$L$200</definedName>
    <definedName name="_xlnm._FilterDatabase" localSheetId="8" hidden="1">'Legal Enablers to ID'!$A$2:$AD$200</definedName>
    <definedName name="_xlnm._FilterDatabase" localSheetId="6" hidden="1">'NID &amp; CR System Info'!$A$2:$U$200</definedName>
    <definedName name="_xlnm._FilterDatabase" localSheetId="5" hidden="1">RPB!$A$2:$X$200</definedName>
    <definedName name="_xlnm._FilterDatabase" localSheetId="4" hidden="1">'Unregistered Population Data'!$A$1:$AO$199</definedName>
    <definedName name="_Key1" localSheetId="7" hidden="1">#REF!</definedName>
    <definedName name="_Key1" localSheetId="8" hidden="1">#REF!</definedName>
    <definedName name="_Key1" localSheetId="2" hidden="1">#REF!</definedName>
    <definedName name="_Key1" hidden="1">#REF!</definedName>
    <definedName name="_Order1" hidden="1">255</definedName>
    <definedName name="_Sort" localSheetId="7" hidden="1">#REF!</definedName>
    <definedName name="_Sort" localSheetId="8" hidden="1">#REF!</definedName>
    <definedName name="_Sort" localSheetId="2" hidden="1">#REF!</definedName>
    <definedName name="_Sort" hidden="1">#REF!</definedName>
    <definedName name="CountryList">'Country List'!$W$2:$W$152</definedName>
  </definedNames>
  <calcPr calcId="191029"/>
  <pivotCaches>
    <pivotCache cacheId="0" r:id="rId15"/>
    <pivotCache cacheId="1"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19" l="1"/>
  <c r="L5" i="19"/>
  <c r="L6" i="19"/>
  <c r="L7" i="19"/>
  <c r="L8" i="19"/>
  <c r="L9" i="19"/>
  <c r="L10" i="19"/>
  <c r="L11" i="19"/>
  <c r="L12" i="19"/>
  <c r="L13" i="19"/>
  <c r="L14" i="19"/>
  <c r="L15" i="19"/>
  <c r="L16" i="19"/>
  <c r="L17" i="19"/>
  <c r="L18" i="19"/>
  <c r="L19" i="19"/>
  <c r="L20" i="19"/>
  <c r="L21" i="19"/>
  <c r="L22" i="19"/>
  <c r="L23" i="19"/>
  <c r="L24" i="19"/>
  <c r="L25" i="19"/>
  <c r="L26" i="19"/>
  <c r="L27" i="19"/>
  <c r="L28" i="19"/>
  <c r="L29" i="19"/>
  <c r="L30" i="19"/>
  <c r="L31" i="19"/>
  <c r="L32" i="19"/>
  <c r="L33" i="19"/>
  <c r="L34" i="19"/>
  <c r="L35" i="19"/>
  <c r="L36" i="19"/>
  <c r="L37" i="19"/>
  <c r="L38" i="19"/>
  <c r="L39" i="19"/>
  <c r="L40" i="19"/>
  <c r="L41" i="19"/>
  <c r="L42" i="19"/>
  <c r="L43" i="19"/>
  <c r="L44" i="19"/>
  <c r="L45" i="19"/>
  <c r="L46" i="19"/>
  <c r="L47" i="19"/>
  <c r="L48" i="19"/>
  <c r="L49" i="19"/>
  <c r="L50" i="19"/>
  <c r="L51" i="19"/>
  <c r="L52" i="19"/>
  <c r="L53" i="19"/>
  <c r="L54" i="19"/>
  <c r="L55" i="19"/>
  <c r="L56" i="19"/>
  <c r="L57" i="19"/>
  <c r="L58" i="19"/>
  <c r="L59" i="19"/>
  <c r="L60" i="19"/>
  <c r="L61" i="19"/>
  <c r="L62" i="19"/>
  <c r="L63" i="19"/>
  <c r="L64" i="19"/>
  <c r="L65" i="19"/>
  <c r="L66" i="19"/>
  <c r="L67" i="19"/>
  <c r="L68" i="19"/>
  <c r="L69" i="19"/>
  <c r="L70" i="19"/>
  <c r="L71" i="19"/>
  <c r="L72" i="19"/>
  <c r="L73" i="19"/>
  <c r="L74" i="19"/>
  <c r="L75" i="19"/>
  <c r="L76" i="19"/>
  <c r="L77" i="19"/>
  <c r="L78" i="19"/>
  <c r="L79" i="19"/>
  <c r="L80" i="19"/>
  <c r="L81" i="19"/>
  <c r="L82" i="19"/>
  <c r="L83" i="19"/>
  <c r="L84" i="19"/>
  <c r="L85" i="19"/>
  <c r="L86" i="19"/>
  <c r="L87" i="19"/>
  <c r="L88" i="19"/>
  <c r="L89" i="19"/>
  <c r="L90" i="19"/>
  <c r="L91" i="19"/>
  <c r="L92" i="19"/>
  <c r="L93" i="19"/>
  <c r="L94" i="19"/>
  <c r="L95" i="19"/>
  <c r="L96" i="19"/>
  <c r="L97" i="19"/>
  <c r="L98" i="19"/>
  <c r="L99" i="19"/>
  <c r="L100" i="19"/>
  <c r="L101" i="19"/>
  <c r="L102" i="19"/>
  <c r="L103" i="19"/>
  <c r="L104" i="19"/>
  <c r="L105" i="19"/>
  <c r="L106" i="19"/>
  <c r="L107" i="19"/>
  <c r="L108" i="19"/>
  <c r="L109" i="19"/>
  <c r="L110" i="19"/>
  <c r="L111" i="19"/>
  <c r="L112" i="19"/>
  <c r="L113" i="19"/>
  <c r="L114" i="19"/>
  <c r="L115" i="19"/>
  <c r="L116" i="19"/>
  <c r="L117" i="19"/>
  <c r="L118" i="19"/>
  <c r="L119" i="19"/>
  <c r="L120" i="19"/>
  <c r="L121" i="19"/>
  <c r="L122" i="19"/>
  <c r="L123" i="19"/>
  <c r="L124" i="19"/>
  <c r="L125" i="19"/>
  <c r="L126" i="19"/>
  <c r="L127" i="19"/>
  <c r="L128" i="19"/>
  <c r="L129" i="19"/>
  <c r="L130" i="19"/>
  <c r="L131" i="19"/>
  <c r="L132" i="19"/>
  <c r="L133" i="19"/>
  <c r="L134" i="19"/>
  <c r="L135" i="19"/>
  <c r="L136" i="19"/>
  <c r="L137" i="19"/>
  <c r="L138" i="19"/>
  <c r="L139" i="19"/>
  <c r="L140" i="19"/>
  <c r="L141" i="19"/>
  <c r="L142" i="19"/>
  <c r="L143" i="19"/>
  <c r="L144" i="19"/>
  <c r="L145" i="19"/>
  <c r="L146" i="19"/>
  <c r="L147" i="19"/>
  <c r="L148" i="19"/>
  <c r="L149" i="19"/>
  <c r="L150" i="19"/>
  <c r="L151" i="19"/>
  <c r="L152" i="19"/>
  <c r="L153" i="19"/>
  <c r="L154" i="19"/>
  <c r="L155" i="19"/>
  <c r="L156" i="19"/>
  <c r="L157" i="19"/>
  <c r="L158" i="19"/>
  <c r="L159" i="19"/>
  <c r="L160" i="19"/>
  <c r="L161" i="19"/>
  <c r="L162" i="19"/>
  <c r="L163" i="19"/>
  <c r="L164" i="19"/>
  <c r="L165" i="19"/>
  <c r="L166" i="19"/>
  <c r="L167" i="19"/>
  <c r="L168" i="19"/>
  <c r="L169" i="19"/>
  <c r="L170" i="19"/>
  <c r="L171" i="19"/>
  <c r="L172" i="19"/>
  <c r="L173" i="19"/>
  <c r="L174" i="19"/>
  <c r="L175" i="19"/>
  <c r="L176" i="19"/>
  <c r="L177" i="19"/>
  <c r="L178" i="19"/>
  <c r="L179" i="19"/>
  <c r="L180" i="19"/>
  <c r="L181" i="19"/>
  <c r="L182" i="19"/>
  <c r="L183" i="19"/>
  <c r="L184" i="19"/>
  <c r="L185" i="19"/>
  <c r="L186" i="19"/>
  <c r="L187" i="19"/>
  <c r="L188" i="19"/>
  <c r="L189" i="19"/>
  <c r="L190" i="19"/>
  <c r="L191" i="19"/>
  <c r="L192" i="19"/>
  <c r="L193" i="19"/>
  <c r="L194" i="19"/>
  <c r="L195" i="19"/>
  <c r="L196" i="19"/>
  <c r="L197" i="19"/>
  <c r="L198" i="19"/>
  <c r="L199" i="19"/>
  <c r="L2" i="19"/>
  <c r="L3" i="19"/>
  <c r="AH3" i="1" l="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 i="1"/>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I5" i="3"/>
  <c r="P4" i="1" s="1"/>
  <c r="I6" i="3"/>
  <c r="P5" i="1" s="1"/>
  <c r="I7" i="3"/>
  <c r="H4" i="7" s="1"/>
  <c r="I8" i="3"/>
  <c r="P7" i="1" s="1"/>
  <c r="I9" i="3"/>
  <c r="P8" i="1" s="1"/>
  <c r="I10" i="3"/>
  <c r="I11" i="3"/>
  <c r="P10" i="1" s="1"/>
  <c r="I12" i="3"/>
  <c r="P11" i="1" s="1"/>
  <c r="I13" i="3"/>
  <c r="I14" i="3"/>
  <c r="I16" i="3"/>
  <c r="P15" i="1" s="1"/>
  <c r="I17" i="3"/>
  <c r="P16" i="1" s="1"/>
  <c r="I19" i="3"/>
  <c r="H14" i="7" s="1"/>
  <c r="I20" i="3"/>
  <c r="P19" i="1" s="1"/>
  <c r="I21" i="3"/>
  <c r="P20" i="1" s="1"/>
  <c r="I22" i="3"/>
  <c r="I23" i="3"/>
  <c r="H24" i="7" s="1"/>
  <c r="I24" i="3"/>
  <c r="P23" i="1" s="1"/>
  <c r="I25" i="3"/>
  <c r="P24" i="1" s="1"/>
  <c r="I26" i="3"/>
  <c r="P25" i="1" s="1"/>
  <c r="I28" i="3"/>
  <c r="P27" i="1" s="1"/>
  <c r="I29" i="3"/>
  <c r="I30" i="3"/>
  <c r="P29" i="1" s="1"/>
  <c r="I31" i="3"/>
  <c r="P30" i="1" s="1"/>
  <c r="I32" i="3"/>
  <c r="I33" i="3"/>
  <c r="I34" i="3"/>
  <c r="P33" i="1" s="1"/>
  <c r="I35" i="3"/>
  <c r="H30" i="7" s="1"/>
  <c r="I36" i="3"/>
  <c r="P35" i="1" s="1"/>
  <c r="I37" i="3"/>
  <c r="P36" i="1" s="1"/>
  <c r="I38" i="3"/>
  <c r="P37" i="1" s="1"/>
  <c r="I39" i="3"/>
  <c r="H39" i="7" s="1"/>
  <c r="I40" i="3"/>
  <c r="I41" i="3"/>
  <c r="P40" i="1" s="1"/>
  <c r="I42" i="3"/>
  <c r="P41" i="1" s="1"/>
  <c r="I43" i="3"/>
  <c r="P42" i="1" s="1"/>
  <c r="I45" i="3"/>
  <c r="P44" i="1" s="1"/>
  <c r="I46" i="3"/>
  <c r="P45" i="1" s="1"/>
  <c r="I47" i="3"/>
  <c r="H44" i="7" s="1"/>
  <c r="I48" i="3"/>
  <c r="P47" i="1" s="1"/>
  <c r="I49" i="3"/>
  <c r="I50" i="3"/>
  <c r="P49" i="1" s="1"/>
  <c r="I51" i="3"/>
  <c r="H246" i="7" s="1"/>
  <c r="I53" i="3"/>
  <c r="P52" i="1" s="1"/>
  <c r="I54" i="3"/>
  <c r="I56" i="3"/>
  <c r="I57" i="3"/>
  <c r="P56" i="1" s="1"/>
  <c r="I59" i="3"/>
  <c r="H56" i="7" s="1"/>
  <c r="I60" i="3"/>
  <c r="P59" i="1" s="1"/>
  <c r="I61" i="3"/>
  <c r="P60" i="1" s="1"/>
  <c r="I62" i="3"/>
  <c r="P61" i="1" s="1"/>
  <c r="I63" i="3"/>
  <c r="H61" i="7" s="1"/>
  <c r="I64" i="3"/>
  <c r="P63" i="1" s="1"/>
  <c r="I65" i="3"/>
  <c r="P64" i="1" s="1"/>
  <c r="I66" i="3"/>
  <c r="P65" i="1" s="1"/>
  <c r="I67" i="3"/>
  <c r="H64" i="7" s="1"/>
  <c r="I69" i="3"/>
  <c r="P68" i="1" s="1"/>
  <c r="I70" i="3"/>
  <c r="P69" i="1" s="1"/>
  <c r="I71" i="3"/>
  <c r="P70" i="1" s="1"/>
  <c r="I72" i="3"/>
  <c r="P71" i="1" s="1"/>
  <c r="I73" i="3"/>
  <c r="I74" i="3"/>
  <c r="I76" i="3"/>
  <c r="P75" i="1" s="1"/>
  <c r="I77" i="3"/>
  <c r="P76" i="1" s="1"/>
  <c r="I78" i="3"/>
  <c r="P77" i="1" s="1"/>
  <c r="I80" i="3"/>
  <c r="P79" i="1" s="1"/>
  <c r="I81" i="3"/>
  <c r="P80" i="1" s="1"/>
  <c r="I82" i="3"/>
  <c r="P81" i="1" s="1"/>
  <c r="I83" i="3"/>
  <c r="H80" i="7" s="1"/>
  <c r="I84" i="3"/>
  <c r="I85" i="3"/>
  <c r="P84" i="1" s="1"/>
  <c r="I86" i="3"/>
  <c r="P85" i="1" s="1"/>
  <c r="I87" i="3"/>
  <c r="H88" i="7" s="1"/>
  <c r="I88" i="3"/>
  <c r="P87" i="1" s="1"/>
  <c r="I89" i="3"/>
  <c r="P88" i="1" s="1"/>
  <c r="I91" i="3"/>
  <c r="P90" i="1" s="1"/>
  <c r="I92" i="3"/>
  <c r="P91" i="1" s="1"/>
  <c r="I94" i="3"/>
  <c r="P93" i="1" s="1"/>
  <c r="I97" i="3"/>
  <c r="I99" i="3"/>
  <c r="H97" i="7" s="1"/>
  <c r="I101" i="3"/>
  <c r="P100" i="1" s="1"/>
  <c r="I102" i="3"/>
  <c r="P101" i="1" s="1"/>
  <c r="I103" i="3"/>
  <c r="P102" i="1" s="1"/>
  <c r="I104" i="3"/>
  <c r="P103" i="1" s="1"/>
  <c r="I105" i="3"/>
  <c r="I106" i="3"/>
  <c r="P105" i="1" s="1"/>
  <c r="I107" i="3"/>
  <c r="H112" i="7" s="1"/>
  <c r="I108" i="3"/>
  <c r="P107" i="1" s="1"/>
  <c r="I111" i="3"/>
  <c r="P110" i="1" s="1"/>
  <c r="I112" i="3"/>
  <c r="P111" i="1" s="1"/>
  <c r="I113" i="3"/>
  <c r="P112" i="1" s="1"/>
  <c r="I114" i="3"/>
  <c r="P113" i="1" s="1"/>
  <c r="I115" i="3"/>
  <c r="H119" i="7" s="1"/>
  <c r="I116" i="3"/>
  <c r="I117" i="3"/>
  <c r="P116" i="1" s="1"/>
  <c r="I118" i="3"/>
  <c r="I120" i="3"/>
  <c r="P119" i="1" s="1"/>
  <c r="I122" i="3"/>
  <c r="I123" i="3"/>
  <c r="P122" i="1" s="1"/>
  <c r="I124" i="3"/>
  <c r="P123" i="1" s="1"/>
  <c r="I127" i="3"/>
  <c r="H250" i="7" s="1"/>
  <c r="I128" i="3"/>
  <c r="P127" i="1" s="1"/>
  <c r="I129" i="3"/>
  <c r="P128" i="1" s="1"/>
  <c r="I130" i="3"/>
  <c r="P129" i="1" s="1"/>
  <c r="I131" i="3"/>
  <c r="H126" i="7" s="1"/>
  <c r="I132" i="3"/>
  <c r="I134" i="3"/>
  <c r="I135" i="3"/>
  <c r="H131" i="7" s="1"/>
  <c r="I136" i="3"/>
  <c r="I137" i="3"/>
  <c r="P136" i="1" s="1"/>
  <c r="I138" i="3"/>
  <c r="P137" i="1" s="1"/>
  <c r="I139" i="3"/>
  <c r="P138" i="1" s="1"/>
  <c r="I140" i="3"/>
  <c r="I141" i="3"/>
  <c r="I142" i="3"/>
  <c r="P141" i="1" s="1"/>
  <c r="I143" i="3"/>
  <c r="H135" i="7" s="1"/>
  <c r="I144" i="3"/>
  <c r="P143" i="1" s="1"/>
  <c r="I146" i="3"/>
  <c r="P145" i="1" s="1"/>
  <c r="I149" i="3"/>
  <c r="P148" i="1" s="1"/>
  <c r="I150" i="3"/>
  <c r="P149" i="1" s="1"/>
  <c r="I151" i="3"/>
  <c r="P150" i="1" s="1"/>
  <c r="I152" i="3"/>
  <c r="P151" i="1" s="1"/>
  <c r="I153" i="3"/>
  <c r="P152" i="1" s="1"/>
  <c r="I154" i="3"/>
  <c r="P153" i="1" s="1"/>
  <c r="I155" i="3"/>
  <c r="H154" i="7" s="1"/>
  <c r="I156" i="3"/>
  <c r="P155" i="1" s="1"/>
  <c r="I158" i="3"/>
  <c r="P157" i="1" s="1"/>
  <c r="I159" i="3"/>
  <c r="H158" i="7" s="1"/>
  <c r="I160" i="3"/>
  <c r="P159" i="1" s="1"/>
  <c r="I161" i="3"/>
  <c r="P160" i="1" s="1"/>
  <c r="I162" i="3"/>
  <c r="P161" i="1" s="1"/>
  <c r="I163" i="3"/>
  <c r="P162" i="1" s="1"/>
  <c r="I164" i="3"/>
  <c r="P163" i="1" s="1"/>
  <c r="I165" i="3"/>
  <c r="P164" i="1" s="1"/>
  <c r="I166" i="3"/>
  <c r="P165" i="1" s="1"/>
  <c r="I167" i="3"/>
  <c r="P166" i="1" s="1"/>
  <c r="I168" i="3"/>
  <c r="I169" i="3"/>
  <c r="P168" i="1" s="1"/>
  <c r="I170" i="3"/>
  <c r="P169" i="1" s="1"/>
  <c r="I171" i="3"/>
  <c r="P170" i="1" s="1"/>
  <c r="I172" i="3"/>
  <c r="P171" i="1" s="1"/>
  <c r="I173" i="3"/>
  <c r="P172" i="1" s="1"/>
  <c r="I174" i="3"/>
  <c r="I175" i="3"/>
  <c r="H163" i="7" s="1"/>
  <c r="I176" i="3"/>
  <c r="P175" i="1" s="1"/>
  <c r="I177" i="3"/>
  <c r="P176" i="1" s="1"/>
  <c r="I178" i="3"/>
  <c r="P177" i="1" s="1"/>
  <c r="I180" i="3"/>
  <c r="P179" i="1" s="1"/>
  <c r="I181" i="3"/>
  <c r="P180" i="1" s="1"/>
  <c r="I182" i="3"/>
  <c r="P181" i="1" s="1"/>
  <c r="I183" i="3"/>
  <c r="H171" i="7" s="1"/>
  <c r="I184" i="3"/>
  <c r="P183" i="1" s="1"/>
  <c r="I186" i="3"/>
  <c r="P185" i="1" s="1"/>
  <c r="I187" i="3"/>
  <c r="H254" i="7" s="1"/>
  <c r="I188" i="3"/>
  <c r="P187" i="1" s="1"/>
  <c r="I189" i="3"/>
  <c r="H177" i="7" s="1"/>
  <c r="I190" i="3"/>
  <c r="P189" i="1" s="1"/>
  <c r="I191" i="3"/>
  <c r="H62" i="7" s="1"/>
  <c r="I192" i="3"/>
  <c r="P191" i="1" s="1"/>
  <c r="I193" i="3"/>
  <c r="P192" i="1" s="1"/>
  <c r="I194" i="3"/>
  <c r="P193" i="1" s="1"/>
  <c r="I195" i="3"/>
  <c r="P194" i="1" s="1"/>
  <c r="I196" i="3"/>
  <c r="P195" i="1" s="1"/>
  <c r="I197" i="3"/>
  <c r="H183" i="7" s="1"/>
  <c r="I198" i="3"/>
  <c r="P197" i="1" s="1"/>
  <c r="I199" i="3"/>
  <c r="H188" i="7" s="1"/>
  <c r="I200" i="3"/>
  <c r="P199" i="1" s="1"/>
  <c r="I3" i="3"/>
  <c r="P2" i="1" s="1"/>
  <c r="J2" i="19"/>
  <c r="K2" i="19"/>
  <c r="J3" i="19"/>
  <c r="K3" i="19"/>
  <c r="J4" i="19"/>
  <c r="K4" i="19"/>
  <c r="J5" i="19"/>
  <c r="K5" i="19"/>
  <c r="J6" i="19"/>
  <c r="K6" i="19"/>
  <c r="J7" i="19"/>
  <c r="K7" i="19"/>
  <c r="J8" i="19"/>
  <c r="K8" i="19"/>
  <c r="J9" i="19"/>
  <c r="K9" i="19"/>
  <c r="J10" i="19"/>
  <c r="K10" i="19"/>
  <c r="J11" i="19"/>
  <c r="K11" i="19"/>
  <c r="J12" i="19"/>
  <c r="K12" i="19"/>
  <c r="J13" i="19"/>
  <c r="K13" i="19"/>
  <c r="J14" i="19"/>
  <c r="K14" i="19"/>
  <c r="J15" i="19"/>
  <c r="K15" i="19"/>
  <c r="J16" i="19"/>
  <c r="K16" i="19"/>
  <c r="J17" i="19"/>
  <c r="K17" i="19"/>
  <c r="J18" i="19"/>
  <c r="K18" i="19"/>
  <c r="J19" i="19"/>
  <c r="K19" i="19"/>
  <c r="J20" i="19"/>
  <c r="K20" i="19"/>
  <c r="J21" i="19"/>
  <c r="K21" i="19"/>
  <c r="J22" i="19"/>
  <c r="K22" i="19"/>
  <c r="J23" i="19"/>
  <c r="K23" i="19"/>
  <c r="J24" i="19"/>
  <c r="K24" i="19"/>
  <c r="J25" i="19"/>
  <c r="K25" i="19"/>
  <c r="J26" i="19"/>
  <c r="K26" i="19"/>
  <c r="J27" i="19"/>
  <c r="K27" i="19"/>
  <c r="J28" i="19"/>
  <c r="K28" i="19"/>
  <c r="J29" i="19"/>
  <c r="K29" i="19"/>
  <c r="J31" i="19"/>
  <c r="K31" i="19"/>
  <c r="J32" i="19"/>
  <c r="K32" i="19"/>
  <c r="J33" i="19"/>
  <c r="K33" i="19"/>
  <c r="J30" i="19"/>
  <c r="K30" i="19"/>
  <c r="J34" i="19"/>
  <c r="K34" i="19"/>
  <c r="J35" i="19"/>
  <c r="K35" i="19"/>
  <c r="J36" i="19"/>
  <c r="K36" i="19"/>
  <c r="J37" i="19"/>
  <c r="K37" i="19"/>
  <c r="J38" i="19"/>
  <c r="K38" i="19"/>
  <c r="J39" i="19"/>
  <c r="K39" i="19"/>
  <c r="J41" i="19"/>
  <c r="K41" i="19"/>
  <c r="J40" i="19"/>
  <c r="K40" i="19"/>
  <c r="J42" i="19"/>
  <c r="K42" i="19"/>
  <c r="J43" i="19"/>
  <c r="K43" i="19"/>
  <c r="J44" i="19"/>
  <c r="K44" i="19"/>
  <c r="J45" i="19"/>
  <c r="K45" i="19"/>
  <c r="J46" i="19"/>
  <c r="K46" i="19"/>
  <c r="J47" i="19"/>
  <c r="K47" i="19"/>
  <c r="J48" i="19"/>
  <c r="K48" i="19"/>
  <c r="J49" i="19"/>
  <c r="K49" i="19"/>
  <c r="J50" i="19"/>
  <c r="K50" i="19"/>
  <c r="J51" i="19"/>
  <c r="K51" i="19"/>
  <c r="J52" i="19"/>
  <c r="K52" i="19"/>
  <c r="J53" i="19"/>
  <c r="K53" i="19"/>
  <c r="J54" i="19"/>
  <c r="K54" i="19"/>
  <c r="J55" i="19"/>
  <c r="K55" i="19"/>
  <c r="J56" i="19"/>
  <c r="K56" i="19"/>
  <c r="J57" i="19"/>
  <c r="K57" i="19"/>
  <c r="J58" i="19"/>
  <c r="K58" i="19"/>
  <c r="J59" i="19"/>
  <c r="K59" i="19"/>
  <c r="J60" i="19"/>
  <c r="K60" i="19"/>
  <c r="J61" i="19"/>
  <c r="K61" i="19"/>
  <c r="J62" i="19"/>
  <c r="K62" i="19"/>
  <c r="J63" i="19"/>
  <c r="K63" i="19"/>
  <c r="J64" i="19"/>
  <c r="K64" i="19"/>
  <c r="J65" i="19"/>
  <c r="K65" i="19"/>
  <c r="J66" i="19"/>
  <c r="K66" i="19"/>
  <c r="J67" i="19"/>
  <c r="K67" i="19"/>
  <c r="J68" i="19"/>
  <c r="K68" i="19"/>
  <c r="J69" i="19"/>
  <c r="K69" i="19"/>
  <c r="J70" i="19"/>
  <c r="K70" i="19"/>
  <c r="J71" i="19"/>
  <c r="K71" i="19"/>
  <c r="J72" i="19"/>
  <c r="K72" i="19"/>
  <c r="J73" i="19"/>
  <c r="K73" i="19"/>
  <c r="J74" i="19"/>
  <c r="K74" i="19"/>
  <c r="J75" i="19"/>
  <c r="K75" i="19"/>
  <c r="J76" i="19"/>
  <c r="K76" i="19"/>
  <c r="J77" i="19"/>
  <c r="K77" i="19"/>
  <c r="J78" i="19"/>
  <c r="K78" i="19"/>
  <c r="J79" i="19"/>
  <c r="K79" i="19"/>
  <c r="J80" i="19"/>
  <c r="K80" i="19"/>
  <c r="J81" i="19"/>
  <c r="K81" i="19"/>
  <c r="J82" i="19"/>
  <c r="K82" i="19"/>
  <c r="J83" i="19"/>
  <c r="K83" i="19"/>
  <c r="J84" i="19"/>
  <c r="K84" i="19"/>
  <c r="J85" i="19"/>
  <c r="K85" i="19"/>
  <c r="J86" i="19"/>
  <c r="K86" i="19"/>
  <c r="J87" i="19"/>
  <c r="K87" i="19"/>
  <c r="J88" i="19"/>
  <c r="K88" i="19"/>
  <c r="J89" i="19"/>
  <c r="K89" i="19"/>
  <c r="J90" i="19"/>
  <c r="K90" i="19"/>
  <c r="J91" i="19"/>
  <c r="K91" i="19"/>
  <c r="J92" i="19"/>
  <c r="K92" i="19"/>
  <c r="J93" i="19"/>
  <c r="K93" i="19"/>
  <c r="J94" i="19"/>
  <c r="K94" i="19"/>
  <c r="J95" i="19"/>
  <c r="K95" i="19"/>
  <c r="J96" i="19"/>
  <c r="K96" i="19"/>
  <c r="J97" i="19"/>
  <c r="K97" i="19"/>
  <c r="J98" i="19"/>
  <c r="K98" i="19"/>
  <c r="J99" i="19"/>
  <c r="K99" i="19"/>
  <c r="J100" i="19"/>
  <c r="K100" i="19"/>
  <c r="J101" i="19"/>
  <c r="K101" i="19"/>
  <c r="J102" i="19"/>
  <c r="K102" i="19"/>
  <c r="J103" i="19"/>
  <c r="K103" i="19"/>
  <c r="J104" i="19"/>
  <c r="K104" i="19"/>
  <c r="J105" i="19"/>
  <c r="K105" i="19"/>
  <c r="J106" i="19"/>
  <c r="K106" i="19"/>
  <c r="J107" i="19"/>
  <c r="K107" i="19"/>
  <c r="J108" i="19"/>
  <c r="K108" i="19"/>
  <c r="J109" i="19"/>
  <c r="K109" i="19"/>
  <c r="J110" i="19"/>
  <c r="K110" i="19"/>
  <c r="J111" i="19"/>
  <c r="K111" i="19"/>
  <c r="J112" i="19"/>
  <c r="K112" i="19"/>
  <c r="J113" i="19"/>
  <c r="K113" i="19"/>
  <c r="J114" i="19"/>
  <c r="K114" i="19"/>
  <c r="J115" i="19"/>
  <c r="K115" i="19"/>
  <c r="J116" i="19"/>
  <c r="K116" i="19"/>
  <c r="J117" i="19"/>
  <c r="K117" i="19"/>
  <c r="J118" i="19"/>
  <c r="K118" i="19"/>
  <c r="J119" i="19"/>
  <c r="K119" i="19"/>
  <c r="J120" i="19"/>
  <c r="K120" i="19"/>
  <c r="J121" i="19"/>
  <c r="K121" i="19"/>
  <c r="J122" i="19"/>
  <c r="K122" i="19"/>
  <c r="J123" i="19"/>
  <c r="K123" i="19"/>
  <c r="J124" i="19"/>
  <c r="K124" i="19"/>
  <c r="J125" i="19"/>
  <c r="K125" i="19"/>
  <c r="J126" i="19"/>
  <c r="K126" i="19"/>
  <c r="J127" i="19"/>
  <c r="K127" i="19"/>
  <c r="J128" i="19"/>
  <c r="K128" i="19"/>
  <c r="J129" i="19"/>
  <c r="K129" i="19"/>
  <c r="J130" i="19"/>
  <c r="K130" i="19"/>
  <c r="J131" i="19"/>
  <c r="K131" i="19"/>
  <c r="J132" i="19"/>
  <c r="K132" i="19"/>
  <c r="J133" i="19"/>
  <c r="K133" i="19"/>
  <c r="J134" i="19"/>
  <c r="K134" i="19"/>
  <c r="J135" i="19"/>
  <c r="K135" i="19"/>
  <c r="J136" i="19"/>
  <c r="K136" i="19"/>
  <c r="J138" i="19"/>
  <c r="K138" i="19"/>
  <c r="J139" i="19"/>
  <c r="K139" i="19"/>
  <c r="J140" i="19"/>
  <c r="K140" i="19"/>
  <c r="J141" i="19"/>
  <c r="K141" i="19"/>
  <c r="J142" i="19"/>
  <c r="K142" i="19"/>
  <c r="J143" i="19"/>
  <c r="K143" i="19"/>
  <c r="J144" i="19"/>
  <c r="K144" i="19"/>
  <c r="J145" i="19"/>
  <c r="K145" i="19"/>
  <c r="J146" i="19"/>
  <c r="K146" i="19"/>
  <c r="J147" i="19"/>
  <c r="K147" i="19"/>
  <c r="J148" i="19"/>
  <c r="K148" i="19"/>
  <c r="J166" i="19"/>
  <c r="K166" i="19"/>
  <c r="J167" i="19"/>
  <c r="K167" i="19"/>
  <c r="J168" i="19"/>
  <c r="K168" i="19"/>
  <c r="J149" i="19"/>
  <c r="K149" i="19"/>
  <c r="J150" i="19"/>
  <c r="K150" i="19"/>
  <c r="J151" i="19"/>
  <c r="K151" i="19"/>
  <c r="J152" i="19"/>
  <c r="K152" i="19"/>
  <c r="J153" i="19"/>
  <c r="K153" i="19"/>
  <c r="J154" i="19"/>
  <c r="K154" i="19"/>
  <c r="J155" i="19"/>
  <c r="K155" i="19"/>
  <c r="J156" i="19"/>
  <c r="K156" i="19"/>
  <c r="J157" i="19"/>
  <c r="K157" i="19"/>
  <c r="J158" i="19"/>
  <c r="K158" i="19"/>
  <c r="J159" i="19"/>
  <c r="K159" i="19"/>
  <c r="J160" i="19"/>
  <c r="K160" i="19"/>
  <c r="J161" i="19"/>
  <c r="K161" i="19"/>
  <c r="J162" i="19"/>
  <c r="K162" i="19"/>
  <c r="J163" i="19"/>
  <c r="K163" i="19"/>
  <c r="J164" i="19"/>
  <c r="K164" i="19"/>
  <c r="J165" i="19"/>
  <c r="K165" i="19"/>
  <c r="J169" i="19"/>
  <c r="K169" i="19"/>
  <c r="J170" i="19"/>
  <c r="K170" i="19"/>
  <c r="J171" i="19"/>
  <c r="K171" i="19"/>
  <c r="J172" i="19"/>
  <c r="K172" i="19"/>
  <c r="J173" i="19"/>
  <c r="K173" i="19"/>
  <c r="J174" i="19"/>
  <c r="K174" i="19"/>
  <c r="J175" i="19"/>
  <c r="K175" i="19"/>
  <c r="J176" i="19"/>
  <c r="K176" i="19"/>
  <c r="J177" i="19"/>
  <c r="K177" i="19"/>
  <c r="J178" i="19"/>
  <c r="K178" i="19"/>
  <c r="J179" i="19"/>
  <c r="K179" i="19"/>
  <c r="J180" i="19"/>
  <c r="K180" i="19"/>
  <c r="J181" i="19"/>
  <c r="K181" i="19"/>
  <c r="J182" i="19"/>
  <c r="K182" i="19"/>
  <c r="J183" i="19"/>
  <c r="K183" i="19"/>
  <c r="J184" i="19"/>
  <c r="K184" i="19"/>
  <c r="J185" i="19"/>
  <c r="K185" i="19"/>
  <c r="J186" i="19"/>
  <c r="K186" i="19"/>
  <c r="J187" i="19"/>
  <c r="K187" i="19"/>
  <c r="J188" i="19"/>
  <c r="K188" i="19"/>
  <c r="J189" i="19"/>
  <c r="K189" i="19"/>
  <c r="J190" i="19"/>
  <c r="K190" i="19"/>
  <c r="J191" i="19"/>
  <c r="K191" i="19"/>
  <c r="J192" i="19"/>
  <c r="K192" i="19"/>
  <c r="J193" i="19"/>
  <c r="K193" i="19"/>
  <c r="J194" i="19"/>
  <c r="K194" i="19"/>
  <c r="J195" i="19"/>
  <c r="K195" i="19"/>
  <c r="J196" i="19"/>
  <c r="K196" i="19"/>
  <c r="J137" i="19"/>
  <c r="K137" i="19"/>
  <c r="J197" i="19"/>
  <c r="K197" i="19"/>
  <c r="J198" i="19"/>
  <c r="K198" i="19"/>
  <c r="J199" i="19"/>
  <c r="K199" i="19"/>
  <c r="H47" i="7" l="1"/>
  <c r="H21" i="7"/>
  <c r="P50" i="1"/>
  <c r="H101" i="7"/>
  <c r="H252" i="7"/>
  <c r="H133" i="7"/>
  <c r="H26" i="7"/>
  <c r="H249" i="7"/>
  <c r="H185" i="7"/>
  <c r="H169" i="7"/>
  <c r="H127" i="7"/>
  <c r="H85" i="7"/>
  <c r="H42" i="7"/>
  <c r="P188" i="1"/>
  <c r="P34" i="1"/>
  <c r="H248" i="7"/>
  <c r="H156" i="7"/>
  <c r="H111" i="7"/>
  <c r="H63" i="7"/>
  <c r="H37" i="7"/>
  <c r="H15" i="7"/>
  <c r="P98" i="1"/>
  <c r="H172" i="7"/>
  <c r="P196" i="1"/>
  <c r="H176" i="7"/>
  <c r="H148" i="7"/>
  <c r="H106" i="7"/>
  <c r="H53" i="7"/>
  <c r="H31" i="7"/>
  <c r="H10" i="7"/>
  <c r="P66" i="1"/>
  <c r="P139" i="1"/>
  <c r="H136" i="7"/>
  <c r="P135" i="1"/>
  <c r="H132" i="7"/>
  <c r="P140" i="1"/>
  <c r="H140" i="7"/>
  <c r="P131" i="1"/>
  <c r="H124" i="7"/>
  <c r="P121" i="1"/>
  <c r="H116" i="7"/>
  <c r="P115" i="1"/>
  <c r="H120" i="7"/>
  <c r="P83" i="1"/>
  <c r="H84" i="7"/>
  <c r="P73" i="1"/>
  <c r="H76" i="7"/>
  <c r="P55" i="1"/>
  <c r="H68" i="7"/>
  <c r="P32" i="1"/>
  <c r="H36" i="7"/>
  <c r="P28" i="1"/>
  <c r="H16" i="7"/>
  <c r="P13" i="1"/>
  <c r="H20" i="7"/>
  <c r="P9" i="1"/>
  <c r="H8" i="7"/>
  <c r="H253" i="7"/>
  <c r="H245" i="7"/>
  <c r="H189" i="7"/>
  <c r="H181" i="7"/>
  <c r="H165" i="7"/>
  <c r="H161" i="7"/>
  <c r="H157" i="7"/>
  <c r="H153" i="7"/>
  <c r="H149" i="7"/>
  <c r="H145" i="7"/>
  <c r="H134" i="7"/>
  <c r="H129" i="7"/>
  <c r="H118" i="7"/>
  <c r="H113" i="7"/>
  <c r="H107" i="7"/>
  <c r="H86" i="7"/>
  <c r="H81" i="7"/>
  <c r="H75" i="7"/>
  <c r="H70" i="7"/>
  <c r="H65" i="7"/>
  <c r="H59" i="7"/>
  <c r="H54" i="7"/>
  <c r="H43" i="7"/>
  <c r="H38" i="7"/>
  <c r="H33" i="7"/>
  <c r="H17" i="7"/>
  <c r="H11" i="7"/>
  <c r="H6" i="7"/>
  <c r="P198" i="1"/>
  <c r="P190" i="1"/>
  <c r="P182" i="1"/>
  <c r="P174" i="1"/>
  <c r="P158" i="1"/>
  <c r="P134" i="1"/>
  <c r="P86" i="1"/>
  <c r="P38" i="1"/>
  <c r="P22" i="1"/>
  <c r="P6" i="1"/>
  <c r="P39" i="1"/>
  <c r="H40" i="7"/>
  <c r="P31" i="1"/>
  <c r="H92" i="7"/>
  <c r="P12" i="1"/>
  <c r="H12" i="7"/>
  <c r="H244" i="7"/>
  <c r="H184" i="7"/>
  <c r="H160" i="7"/>
  <c r="H58" i="7"/>
  <c r="P130" i="1"/>
  <c r="P18" i="1"/>
  <c r="H180" i="7"/>
  <c r="H138" i="7"/>
  <c r="P114" i="1"/>
  <c r="P82" i="1"/>
  <c r="P117" i="1"/>
  <c r="H60" i="7"/>
  <c r="P21" i="1"/>
  <c r="H28" i="7"/>
  <c r="H3" i="7"/>
  <c r="H251" i="7"/>
  <c r="H247" i="7"/>
  <c r="H187" i="7"/>
  <c r="H179" i="7"/>
  <c r="H175" i="7"/>
  <c r="H167" i="7"/>
  <c r="H159" i="7"/>
  <c r="H155" i="7"/>
  <c r="H147" i="7"/>
  <c r="H142" i="7"/>
  <c r="H137" i="7"/>
  <c r="H110" i="7"/>
  <c r="H99" i="7"/>
  <c r="H89" i="7"/>
  <c r="H83" i="7"/>
  <c r="H78" i="7"/>
  <c r="H73" i="7"/>
  <c r="H67" i="7"/>
  <c r="H57" i="7"/>
  <c r="H51" i="7"/>
  <c r="H46" i="7"/>
  <c r="H41" i="7"/>
  <c r="H25" i="7"/>
  <c r="H9" i="7"/>
  <c r="P186" i="1"/>
  <c r="P154" i="1"/>
  <c r="P142" i="1"/>
  <c r="P126" i="1"/>
  <c r="P62" i="1"/>
  <c r="P46" i="1"/>
  <c r="P167" i="1"/>
  <c r="H100" i="7"/>
  <c r="P104" i="1"/>
  <c r="H104" i="7"/>
  <c r="P72" i="1"/>
  <c r="H72" i="7"/>
  <c r="P53" i="1"/>
  <c r="H52" i="7"/>
  <c r="P48" i="1"/>
  <c r="H48" i="7"/>
  <c r="H168" i="7"/>
  <c r="H164" i="7"/>
  <c r="P173" i="1"/>
  <c r="H32" i="7"/>
  <c r="P133" i="1"/>
  <c r="H128" i="7"/>
  <c r="P96" i="1"/>
  <c r="H96" i="7"/>
  <c r="H186" i="7"/>
  <c r="H182" i="7"/>
  <c r="H178" i="7"/>
  <c r="H174" i="7"/>
  <c r="H170" i="7"/>
  <c r="H162" i="7"/>
  <c r="H150" i="7"/>
  <c r="H146" i="7"/>
  <c r="H141" i="7"/>
  <c r="H130" i="7"/>
  <c r="H114" i="7"/>
  <c r="H109" i="7"/>
  <c r="H103" i="7"/>
  <c r="H98" i="7"/>
  <c r="H93" i="7"/>
  <c r="H87" i="7"/>
  <c r="H82" i="7"/>
  <c r="H77" i="7"/>
  <c r="H71" i="7"/>
  <c r="H66" i="7"/>
  <c r="H50" i="7"/>
  <c r="H45" i="7"/>
  <c r="H34" i="7"/>
  <c r="H29" i="7"/>
  <c r="H23" i="7"/>
  <c r="H18" i="7"/>
  <c r="H13" i="7"/>
  <c r="H7" i="7"/>
  <c r="P106" i="1"/>
  <c r="P58" i="1"/>
  <c r="AC24" i="1" l="1"/>
  <c r="AD24" i="1"/>
  <c r="AC25" i="1"/>
  <c r="AD25" i="1"/>
  <c r="AC26" i="1"/>
  <c r="AD26" i="1"/>
  <c r="AC27" i="1"/>
  <c r="AD27" i="1"/>
  <c r="AC28" i="1"/>
  <c r="AD28" i="1"/>
  <c r="AC29" i="1"/>
  <c r="AD29" i="1"/>
  <c r="AC31" i="1"/>
  <c r="AD31" i="1"/>
  <c r="AC32" i="1"/>
  <c r="AD32" i="1"/>
  <c r="AC33" i="1"/>
  <c r="AD33" i="1"/>
  <c r="AC30" i="1"/>
  <c r="AD30" i="1"/>
  <c r="AC34" i="1"/>
  <c r="AD34" i="1"/>
  <c r="AC35" i="1"/>
  <c r="AD35" i="1"/>
  <c r="AC36" i="1"/>
  <c r="AD36" i="1"/>
  <c r="AC37" i="1"/>
  <c r="AD37" i="1"/>
  <c r="AC38" i="1"/>
  <c r="AD38" i="1"/>
  <c r="AC39" i="1"/>
  <c r="AD39" i="1"/>
  <c r="AC41" i="1"/>
  <c r="AD41" i="1"/>
  <c r="AC40" i="1"/>
  <c r="AD40"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62" i="1"/>
  <c r="AD62" i="1"/>
  <c r="AC63" i="1"/>
  <c r="AD63"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113" i="1"/>
  <c r="AD113" i="1"/>
  <c r="AC114" i="1"/>
  <c r="AD114" i="1"/>
  <c r="AC115" i="1"/>
  <c r="AD115" i="1"/>
  <c r="AC116" i="1"/>
  <c r="AD116" i="1"/>
  <c r="AC117" i="1"/>
  <c r="AD117" i="1"/>
  <c r="AC118" i="1"/>
  <c r="AD118" i="1"/>
  <c r="AC119" i="1"/>
  <c r="AD119" i="1"/>
  <c r="AC120" i="1"/>
  <c r="AD120" i="1"/>
  <c r="AC121" i="1"/>
  <c r="AD121" i="1"/>
  <c r="AC122" i="1"/>
  <c r="AD122" i="1"/>
  <c r="AC123" i="1"/>
  <c r="AD123" i="1"/>
  <c r="AC124" i="1"/>
  <c r="AD124" i="1"/>
  <c r="AC125" i="1"/>
  <c r="AD125" i="1"/>
  <c r="AC126" i="1"/>
  <c r="AD126" i="1"/>
  <c r="AC127" i="1"/>
  <c r="AD127" i="1"/>
  <c r="AC128" i="1"/>
  <c r="AD128" i="1"/>
  <c r="AC129" i="1"/>
  <c r="AD129" i="1"/>
  <c r="AC130" i="1"/>
  <c r="AD130" i="1"/>
  <c r="AC131" i="1"/>
  <c r="AD131" i="1"/>
  <c r="AC132" i="1"/>
  <c r="AD132" i="1"/>
  <c r="AC133" i="1"/>
  <c r="AD133" i="1"/>
  <c r="AC134" i="1"/>
  <c r="AD134" i="1"/>
  <c r="AC135" i="1"/>
  <c r="AD135" i="1"/>
  <c r="AC136" i="1"/>
  <c r="AD136" i="1"/>
  <c r="AC138" i="1"/>
  <c r="AD138" i="1"/>
  <c r="AC139" i="1"/>
  <c r="AD139" i="1"/>
  <c r="AC140" i="1"/>
  <c r="AD140" i="1"/>
  <c r="AC141" i="1"/>
  <c r="AD141" i="1"/>
  <c r="AC142" i="1"/>
  <c r="AD142" i="1"/>
  <c r="AC143" i="1"/>
  <c r="AD143" i="1"/>
  <c r="AC144" i="1"/>
  <c r="AD144" i="1"/>
  <c r="AC145" i="1"/>
  <c r="AD145" i="1"/>
  <c r="AC146" i="1"/>
  <c r="AD146" i="1"/>
  <c r="AC147" i="1"/>
  <c r="AD147" i="1"/>
  <c r="AC148" i="1"/>
  <c r="AD148" i="1"/>
  <c r="AC166" i="1"/>
  <c r="AD166" i="1"/>
  <c r="AC167" i="1"/>
  <c r="AD167" i="1"/>
  <c r="AC168" i="1"/>
  <c r="AD168" i="1"/>
  <c r="AC149" i="1"/>
  <c r="AD149" i="1"/>
  <c r="AC150" i="1"/>
  <c r="AD150" i="1"/>
  <c r="AC151" i="1"/>
  <c r="AD151" i="1"/>
  <c r="AC152" i="1"/>
  <c r="AD152" i="1"/>
  <c r="AC153" i="1"/>
  <c r="AD153" i="1"/>
  <c r="AC154" i="1"/>
  <c r="AD154" i="1"/>
  <c r="AC155" i="1"/>
  <c r="AD155" i="1"/>
  <c r="AC156" i="1"/>
  <c r="AD156" i="1"/>
  <c r="AC157" i="1"/>
  <c r="AD157" i="1"/>
  <c r="AC158" i="1"/>
  <c r="AD158" i="1"/>
  <c r="AC159" i="1"/>
  <c r="AD159" i="1"/>
  <c r="AC160" i="1"/>
  <c r="AD160" i="1"/>
  <c r="AC161" i="1"/>
  <c r="AD161" i="1"/>
  <c r="AC162" i="1"/>
  <c r="AD162" i="1"/>
  <c r="AC163" i="1"/>
  <c r="AD163" i="1"/>
  <c r="AC164" i="1"/>
  <c r="AD164" i="1"/>
  <c r="AC165" i="1"/>
  <c r="AD165" i="1"/>
  <c r="AC169" i="1"/>
  <c r="AD169" i="1"/>
  <c r="AC170" i="1"/>
  <c r="AD170" i="1"/>
  <c r="AC171" i="1"/>
  <c r="AD171" i="1"/>
  <c r="AC172" i="1"/>
  <c r="AD172" i="1"/>
  <c r="AC173" i="1"/>
  <c r="AD173" i="1"/>
  <c r="AC174" i="1"/>
  <c r="AD174" i="1"/>
  <c r="AC175" i="1"/>
  <c r="AD175" i="1"/>
  <c r="AC176" i="1"/>
  <c r="AD176" i="1"/>
  <c r="AC177" i="1"/>
  <c r="AD177" i="1"/>
  <c r="AC178" i="1"/>
  <c r="AD178" i="1"/>
  <c r="AC179" i="1"/>
  <c r="AD179" i="1"/>
  <c r="AC180" i="1"/>
  <c r="AD180" i="1"/>
  <c r="AC181" i="1"/>
  <c r="AD181" i="1"/>
  <c r="AC182" i="1"/>
  <c r="AD182" i="1"/>
  <c r="AC183" i="1"/>
  <c r="AD183" i="1"/>
  <c r="AC184" i="1"/>
  <c r="AD184" i="1"/>
  <c r="AC185" i="1"/>
  <c r="AD185" i="1"/>
  <c r="AC186" i="1"/>
  <c r="AD186" i="1"/>
  <c r="AC187" i="1"/>
  <c r="AD187" i="1"/>
  <c r="AC188" i="1"/>
  <c r="AD188" i="1"/>
  <c r="AC189" i="1"/>
  <c r="AD189" i="1"/>
  <c r="AC190" i="1"/>
  <c r="AD190" i="1"/>
  <c r="AC191" i="1"/>
  <c r="AD191" i="1"/>
  <c r="AC192" i="1"/>
  <c r="AD192" i="1"/>
  <c r="AC193" i="1"/>
  <c r="AD193" i="1"/>
  <c r="AC194" i="1"/>
  <c r="AD194" i="1"/>
  <c r="AC195" i="1"/>
  <c r="AD195" i="1"/>
  <c r="AC196" i="1"/>
  <c r="AD196" i="1"/>
  <c r="AC137" i="1"/>
  <c r="AD137" i="1"/>
  <c r="AC197" i="1"/>
  <c r="AD197" i="1"/>
  <c r="AC198" i="1"/>
  <c r="AD198" i="1"/>
  <c r="AC199" i="1"/>
  <c r="AD199" i="1"/>
  <c r="AC3" i="1"/>
  <c r="AD3" i="1"/>
  <c r="AC4" i="1"/>
  <c r="AD4" i="1"/>
  <c r="AC5" i="1"/>
  <c r="AD5" i="1"/>
  <c r="AC6" i="1"/>
  <c r="AD6" i="1"/>
  <c r="AC7" i="1"/>
  <c r="AD7" i="1"/>
  <c r="AC8" i="1"/>
  <c r="AD8" i="1"/>
  <c r="AC9" i="1"/>
  <c r="AD9" i="1"/>
  <c r="AC10" i="1"/>
  <c r="AD10" i="1"/>
  <c r="AC11" i="1"/>
  <c r="AD11" i="1"/>
  <c r="AC12" i="1"/>
  <c r="AD12" i="1"/>
  <c r="AC13" i="1"/>
  <c r="AD13" i="1"/>
  <c r="AC14" i="1"/>
  <c r="AD14" i="1"/>
  <c r="AC15" i="1"/>
  <c r="AD15" i="1"/>
  <c r="AC16" i="1"/>
  <c r="AD16" i="1"/>
  <c r="AC17" i="1"/>
  <c r="AD17" i="1"/>
  <c r="AC18" i="1"/>
  <c r="AD18" i="1"/>
  <c r="AC19" i="1"/>
  <c r="AD19" i="1"/>
  <c r="AC20" i="1"/>
  <c r="AD20" i="1"/>
  <c r="AC21" i="1"/>
  <c r="AD21" i="1"/>
  <c r="AC22" i="1"/>
  <c r="AD22" i="1"/>
  <c r="AC23" i="1"/>
  <c r="AD23" i="1"/>
  <c r="AC2" i="1"/>
  <c r="AD2" i="1"/>
  <c r="C6" i="6"/>
  <c r="D6" i="6" s="1"/>
  <c r="E6" i="6" s="1"/>
  <c r="F6" i="6" s="1"/>
  <c r="G6" i="6" s="1"/>
  <c r="H6" i="6" s="1"/>
  <c r="I6" i="6" s="1"/>
  <c r="J6" i="6" s="1"/>
  <c r="K6" i="6" s="1"/>
  <c r="L6" i="6" s="1"/>
  <c r="M6" i="6" s="1"/>
  <c r="N6" i="6" s="1"/>
  <c r="O6" i="6" s="1"/>
  <c r="P6" i="6" s="1"/>
  <c r="Q6" i="6" s="1"/>
  <c r="R6" i="6" s="1"/>
  <c r="S6" i="6" s="1"/>
  <c r="T6" i="6" s="1"/>
  <c r="U6" i="6" s="1"/>
  <c r="V6" i="6" s="1"/>
  <c r="D43" i="22"/>
  <c r="F4" i="2"/>
  <c r="F5" i="2"/>
  <c r="F6" i="2"/>
  <c r="F7" i="2"/>
  <c r="F8" i="2"/>
  <c r="F9" i="2"/>
  <c r="F10" i="2"/>
  <c r="F11" i="2"/>
  <c r="F12" i="2"/>
  <c r="F13" i="2"/>
  <c r="F14" i="2"/>
  <c r="F15" i="2"/>
  <c r="F16" i="2"/>
  <c r="F17" i="2"/>
  <c r="F18" i="2"/>
  <c r="F19" i="2"/>
  <c r="F20" i="2"/>
  <c r="F21" i="2"/>
  <c r="F22" i="2"/>
  <c r="F23" i="2"/>
  <c r="F24" i="2"/>
  <c r="F25" i="2"/>
  <c r="F26" i="2"/>
  <c r="F27" i="2"/>
  <c r="F28" i="2"/>
  <c r="F29" i="2"/>
  <c r="F30" i="2"/>
  <c r="F32" i="2"/>
  <c r="F33" i="2"/>
  <c r="F34" i="2"/>
  <c r="F31" i="2"/>
  <c r="F35" i="2"/>
  <c r="F36" i="2"/>
  <c r="F37" i="2"/>
  <c r="F38" i="2"/>
  <c r="F39" i="2"/>
  <c r="F40" i="2"/>
  <c r="F42" i="2"/>
  <c r="F41"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9" i="2"/>
  <c r="F140" i="2"/>
  <c r="F141" i="2"/>
  <c r="F142" i="2"/>
  <c r="F143" i="2"/>
  <c r="F144" i="2"/>
  <c r="F145" i="2"/>
  <c r="F146" i="2"/>
  <c r="F147" i="2"/>
  <c r="F148" i="2"/>
  <c r="F149" i="2"/>
  <c r="F167" i="2"/>
  <c r="F168" i="2"/>
  <c r="F169" i="2"/>
  <c r="F150" i="2"/>
  <c r="F151" i="2"/>
  <c r="F152" i="2"/>
  <c r="F153" i="2"/>
  <c r="F154" i="2"/>
  <c r="F155" i="2"/>
  <c r="F156" i="2"/>
  <c r="F157" i="2"/>
  <c r="F158" i="2"/>
  <c r="F159" i="2"/>
  <c r="F160" i="2"/>
  <c r="F161" i="2"/>
  <c r="F162" i="2"/>
  <c r="F163" i="2"/>
  <c r="F164" i="2"/>
  <c r="F165" i="2"/>
  <c r="F166"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38" i="2"/>
  <c r="F198" i="2"/>
  <c r="F199" i="2"/>
  <c r="F200" i="2"/>
  <c r="F3" i="2"/>
  <c r="D4" i="2"/>
  <c r="D5" i="2"/>
  <c r="D6" i="2"/>
  <c r="D7" i="2"/>
  <c r="D8" i="2"/>
  <c r="D9" i="2"/>
  <c r="D10" i="2"/>
  <c r="D11" i="2"/>
  <c r="D12" i="2"/>
  <c r="D13" i="2"/>
  <c r="D14" i="2"/>
  <c r="D15" i="2"/>
  <c r="D16" i="2"/>
  <c r="D17" i="2"/>
  <c r="D18" i="2"/>
  <c r="D19" i="2"/>
  <c r="D20" i="2"/>
  <c r="D21" i="2"/>
  <c r="D22" i="2"/>
  <c r="D23" i="2"/>
  <c r="D24" i="2"/>
  <c r="D25" i="2"/>
  <c r="D26" i="2"/>
  <c r="D27" i="2"/>
  <c r="D28" i="2"/>
  <c r="D29" i="2"/>
  <c r="D30" i="2"/>
  <c r="D32" i="2"/>
  <c r="D33" i="2"/>
  <c r="D34" i="2"/>
  <c r="D31" i="2"/>
  <c r="D35" i="2"/>
  <c r="D36" i="2"/>
  <c r="D37" i="2"/>
  <c r="D38" i="2"/>
  <c r="D39" i="2"/>
  <c r="D40" i="2"/>
  <c r="D42" i="2"/>
  <c r="D41"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9" i="2"/>
  <c r="D140" i="2"/>
  <c r="D141" i="2"/>
  <c r="D142" i="2"/>
  <c r="D143" i="2"/>
  <c r="D144" i="2"/>
  <c r="D145" i="2"/>
  <c r="D146" i="2"/>
  <c r="D147" i="2"/>
  <c r="D148" i="2"/>
  <c r="D149" i="2"/>
  <c r="D167" i="2"/>
  <c r="D168" i="2"/>
  <c r="D169" i="2"/>
  <c r="D150" i="2"/>
  <c r="D151" i="2"/>
  <c r="D152" i="2"/>
  <c r="D153" i="2"/>
  <c r="D154" i="2"/>
  <c r="D155" i="2"/>
  <c r="D156" i="2"/>
  <c r="D157" i="2"/>
  <c r="D158" i="2"/>
  <c r="D159" i="2"/>
  <c r="D160" i="2"/>
  <c r="D161" i="2"/>
  <c r="D162" i="2"/>
  <c r="D163" i="2"/>
  <c r="D164" i="2"/>
  <c r="D165" i="2"/>
  <c r="D166"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38" i="2"/>
  <c r="D198" i="2"/>
  <c r="D199" i="2"/>
  <c r="D200" i="2"/>
  <c r="D3" i="2"/>
  <c r="C4" i="2"/>
  <c r="C5" i="2"/>
  <c r="C6" i="2"/>
  <c r="C7" i="2"/>
  <c r="C8" i="2"/>
  <c r="C9" i="2"/>
  <c r="C10" i="2"/>
  <c r="C11" i="2"/>
  <c r="C12" i="2"/>
  <c r="C13" i="2"/>
  <c r="C14" i="2"/>
  <c r="C15" i="2"/>
  <c r="C16" i="2"/>
  <c r="C17" i="2"/>
  <c r="C18" i="2"/>
  <c r="C19" i="2"/>
  <c r="C20" i="2"/>
  <c r="C21" i="2"/>
  <c r="C22" i="2"/>
  <c r="C23" i="2"/>
  <c r="C24" i="2"/>
  <c r="C25" i="2"/>
  <c r="C26" i="2"/>
  <c r="C27" i="2"/>
  <c r="C28" i="2"/>
  <c r="C29" i="2"/>
  <c r="C30" i="2"/>
  <c r="C32" i="2"/>
  <c r="C33" i="2"/>
  <c r="C34" i="2"/>
  <c r="C31" i="2"/>
  <c r="C35" i="2"/>
  <c r="C36" i="2"/>
  <c r="C37" i="2"/>
  <c r="C38" i="2"/>
  <c r="C39" i="2"/>
  <c r="C40" i="2"/>
  <c r="C42" i="2"/>
  <c r="C41"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9" i="2"/>
  <c r="C140" i="2"/>
  <c r="C141" i="2"/>
  <c r="C142" i="2"/>
  <c r="C143" i="2"/>
  <c r="C144" i="2"/>
  <c r="C145" i="2"/>
  <c r="C146" i="2"/>
  <c r="C147" i="2"/>
  <c r="C148" i="2"/>
  <c r="C149" i="2"/>
  <c r="C167" i="2"/>
  <c r="C168" i="2"/>
  <c r="C169" i="2"/>
  <c r="C150" i="2"/>
  <c r="C151" i="2"/>
  <c r="C152" i="2"/>
  <c r="C153" i="2"/>
  <c r="C154" i="2"/>
  <c r="C155" i="2"/>
  <c r="C156" i="2"/>
  <c r="C157" i="2"/>
  <c r="C158" i="2"/>
  <c r="C159" i="2"/>
  <c r="C160" i="2"/>
  <c r="C161" i="2"/>
  <c r="C162" i="2"/>
  <c r="C163" i="2"/>
  <c r="C164" i="2"/>
  <c r="C165" i="2"/>
  <c r="C166"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38" i="2"/>
  <c r="C198" i="2"/>
  <c r="C199" i="2"/>
  <c r="C200" i="2"/>
  <c r="C3" i="2"/>
  <c r="C4" i="3"/>
  <c r="D4" i="3"/>
  <c r="C5" i="3"/>
  <c r="D5" i="3"/>
  <c r="C6" i="3"/>
  <c r="D6" i="3"/>
  <c r="C7" i="3"/>
  <c r="D7" i="3"/>
  <c r="C8" i="3"/>
  <c r="D8" i="3"/>
  <c r="C9" i="3"/>
  <c r="D9" i="3"/>
  <c r="C10" i="3"/>
  <c r="D10" i="3"/>
  <c r="C11" i="3"/>
  <c r="D11" i="3"/>
  <c r="C12" i="3"/>
  <c r="D12" i="3"/>
  <c r="C13" i="3"/>
  <c r="D13" i="3"/>
  <c r="C14" i="3"/>
  <c r="D14" i="3"/>
  <c r="C15" i="3"/>
  <c r="D15" i="3"/>
  <c r="C16" i="3"/>
  <c r="D16" i="3"/>
  <c r="C17" i="3"/>
  <c r="D17" i="3"/>
  <c r="C18" i="3"/>
  <c r="D18" i="3"/>
  <c r="C19" i="3"/>
  <c r="D19" i="3"/>
  <c r="C20" i="3"/>
  <c r="D20" i="3"/>
  <c r="C21" i="3"/>
  <c r="D21" i="3"/>
  <c r="C22" i="3"/>
  <c r="D22" i="3"/>
  <c r="C23" i="3"/>
  <c r="D23" i="3"/>
  <c r="C24" i="3"/>
  <c r="D24" i="3"/>
  <c r="C25" i="3"/>
  <c r="D25" i="3"/>
  <c r="C26" i="3"/>
  <c r="D26" i="3"/>
  <c r="C27" i="3"/>
  <c r="D27" i="3"/>
  <c r="C28" i="3"/>
  <c r="D28" i="3"/>
  <c r="C29" i="3"/>
  <c r="D29" i="3"/>
  <c r="C30" i="3"/>
  <c r="D30" i="3"/>
  <c r="C32" i="3"/>
  <c r="D32" i="3"/>
  <c r="C33" i="3"/>
  <c r="D33" i="3"/>
  <c r="C34" i="3"/>
  <c r="D34" i="3"/>
  <c r="C31" i="3"/>
  <c r="D31" i="3"/>
  <c r="C35" i="3"/>
  <c r="D35" i="3"/>
  <c r="C36" i="3"/>
  <c r="D36" i="3"/>
  <c r="C37" i="3"/>
  <c r="D37" i="3"/>
  <c r="C38" i="3"/>
  <c r="D38" i="3"/>
  <c r="C39" i="3"/>
  <c r="D39" i="3"/>
  <c r="C40" i="3"/>
  <c r="D40" i="3"/>
  <c r="C42" i="3"/>
  <c r="D42" i="3"/>
  <c r="C41" i="3"/>
  <c r="D41"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C117" i="3"/>
  <c r="D117" i="3"/>
  <c r="C118" i="3"/>
  <c r="D118" i="3"/>
  <c r="C119" i="3"/>
  <c r="D119" i="3"/>
  <c r="C120" i="3"/>
  <c r="D120" i="3"/>
  <c r="C121" i="3"/>
  <c r="D121" i="3"/>
  <c r="C122" i="3"/>
  <c r="D122" i="3"/>
  <c r="C123" i="3"/>
  <c r="D123" i="3"/>
  <c r="C124" i="3"/>
  <c r="D124" i="3"/>
  <c r="C125" i="3"/>
  <c r="D125" i="3"/>
  <c r="C126" i="3"/>
  <c r="D126" i="3"/>
  <c r="C127" i="3"/>
  <c r="D127" i="3"/>
  <c r="C128" i="3"/>
  <c r="D128" i="3"/>
  <c r="C129" i="3"/>
  <c r="D129" i="3"/>
  <c r="C130" i="3"/>
  <c r="D130" i="3"/>
  <c r="C131" i="3"/>
  <c r="D131" i="3"/>
  <c r="C132" i="3"/>
  <c r="D132" i="3"/>
  <c r="C133" i="3"/>
  <c r="D133" i="3"/>
  <c r="C134" i="3"/>
  <c r="D134" i="3"/>
  <c r="C135" i="3"/>
  <c r="D135" i="3"/>
  <c r="C136" i="3"/>
  <c r="D136" i="3"/>
  <c r="C137" i="3"/>
  <c r="D137" i="3"/>
  <c r="C139" i="3"/>
  <c r="D139" i="3"/>
  <c r="C140" i="3"/>
  <c r="D140" i="3"/>
  <c r="C141" i="3"/>
  <c r="D141" i="3"/>
  <c r="C142" i="3"/>
  <c r="D142" i="3"/>
  <c r="C143" i="3"/>
  <c r="D143" i="3"/>
  <c r="C144" i="3"/>
  <c r="D144" i="3"/>
  <c r="C145" i="3"/>
  <c r="D145" i="3"/>
  <c r="C146" i="3"/>
  <c r="D146" i="3"/>
  <c r="C147" i="3"/>
  <c r="D147" i="3"/>
  <c r="C148" i="3"/>
  <c r="D148" i="3"/>
  <c r="C149" i="3"/>
  <c r="D149" i="3"/>
  <c r="C167" i="3"/>
  <c r="D167" i="3"/>
  <c r="C168" i="3"/>
  <c r="D168" i="3"/>
  <c r="C169" i="3"/>
  <c r="D169" i="3"/>
  <c r="C150" i="3"/>
  <c r="D150" i="3"/>
  <c r="C151" i="3"/>
  <c r="D151" i="3"/>
  <c r="C152" i="3"/>
  <c r="D152" i="3"/>
  <c r="C153" i="3"/>
  <c r="D153" i="3"/>
  <c r="C154" i="3"/>
  <c r="D154" i="3"/>
  <c r="C155" i="3"/>
  <c r="D155" i="3"/>
  <c r="C156" i="3"/>
  <c r="D156" i="3"/>
  <c r="C157" i="3"/>
  <c r="D157" i="3"/>
  <c r="C158" i="3"/>
  <c r="D158" i="3"/>
  <c r="C159" i="3"/>
  <c r="D159" i="3"/>
  <c r="C160" i="3"/>
  <c r="D160" i="3"/>
  <c r="C161" i="3"/>
  <c r="D161" i="3"/>
  <c r="C162" i="3"/>
  <c r="D162" i="3"/>
  <c r="C163" i="3"/>
  <c r="D163" i="3"/>
  <c r="C164" i="3"/>
  <c r="D164" i="3"/>
  <c r="C165" i="3"/>
  <c r="D165" i="3"/>
  <c r="C166" i="3"/>
  <c r="D166" i="3"/>
  <c r="C170" i="3"/>
  <c r="D170" i="3"/>
  <c r="C171" i="3"/>
  <c r="D171" i="3"/>
  <c r="C172" i="3"/>
  <c r="D172" i="3"/>
  <c r="C173" i="3"/>
  <c r="D173" i="3"/>
  <c r="C174" i="3"/>
  <c r="D174" i="3"/>
  <c r="C175" i="3"/>
  <c r="D175" i="3"/>
  <c r="C176" i="3"/>
  <c r="D176" i="3"/>
  <c r="C177" i="3"/>
  <c r="D177" i="3"/>
  <c r="C178" i="3"/>
  <c r="D178" i="3"/>
  <c r="C179" i="3"/>
  <c r="D179" i="3"/>
  <c r="C180" i="3"/>
  <c r="D180" i="3"/>
  <c r="C181" i="3"/>
  <c r="D181" i="3"/>
  <c r="C182" i="3"/>
  <c r="D182" i="3"/>
  <c r="C183" i="3"/>
  <c r="D183" i="3"/>
  <c r="C184" i="3"/>
  <c r="D184" i="3"/>
  <c r="C185" i="3"/>
  <c r="D185" i="3"/>
  <c r="C186" i="3"/>
  <c r="D186" i="3"/>
  <c r="C187" i="3"/>
  <c r="D187" i="3"/>
  <c r="C188" i="3"/>
  <c r="D188" i="3"/>
  <c r="C189" i="3"/>
  <c r="D189" i="3"/>
  <c r="C190" i="3"/>
  <c r="D190" i="3"/>
  <c r="C191" i="3"/>
  <c r="D191" i="3"/>
  <c r="C192" i="3"/>
  <c r="D192" i="3"/>
  <c r="C193" i="3"/>
  <c r="D193" i="3"/>
  <c r="C194" i="3"/>
  <c r="D194" i="3"/>
  <c r="C195" i="3"/>
  <c r="D195" i="3"/>
  <c r="C196" i="3"/>
  <c r="D196" i="3"/>
  <c r="C197" i="3"/>
  <c r="D197" i="3"/>
  <c r="C138" i="3"/>
  <c r="D138" i="3"/>
  <c r="C198" i="3"/>
  <c r="D198" i="3"/>
  <c r="C199" i="3"/>
  <c r="D199" i="3"/>
  <c r="C200" i="3"/>
  <c r="D200" i="3"/>
  <c r="F4" i="3"/>
  <c r="F5" i="3"/>
  <c r="F6" i="3"/>
  <c r="F7" i="3"/>
  <c r="F8" i="3"/>
  <c r="F9" i="3"/>
  <c r="F10" i="3"/>
  <c r="F11" i="3"/>
  <c r="F12" i="3"/>
  <c r="F13" i="3"/>
  <c r="F14" i="3"/>
  <c r="F15" i="3"/>
  <c r="F16" i="3"/>
  <c r="F17" i="3"/>
  <c r="F18" i="3"/>
  <c r="F19" i="3"/>
  <c r="F20" i="3"/>
  <c r="F21" i="3"/>
  <c r="F22" i="3"/>
  <c r="F23" i="3"/>
  <c r="F24" i="3"/>
  <c r="F25" i="3"/>
  <c r="F26" i="3"/>
  <c r="F27" i="3"/>
  <c r="F28" i="3"/>
  <c r="F29" i="3"/>
  <c r="F30" i="3"/>
  <c r="F32" i="3"/>
  <c r="F33" i="3"/>
  <c r="F34" i="3"/>
  <c r="F31" i="3"/>
  <c r="F35" i="3"/>
  <c r="F36" i="3"/>
  <c r="F37" i="3"/>
  <c r="F38" i="3"/>
  <c r="F39" i="3"/>
  <c r="F40" i="3"/>
  <c r="F42" i="3"/>
  <c r="F41"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9" i="3"/>
  <c r="F140" i="3"/>
  <c r="F141" i="3"/>
  <c r="F142" i="3"/>
  <c r="F143" i="3"/>
  <c r="F144" i="3"/>
  <c r="F145" i="3"/>
  <c r="F146" i="3"/>
  <c r="F147" i="3"/>
  <c r="F148" i="3"/>
  <c r="F149" i="3"/>
  <c r="F167" i="3"/>
  <c r="F168" i="3"/>
  <c r="F169" i="3"/>
  <c r="F150" i="3"/>
  <c r="F151" i="3"/>
  <c r="F152" i="3"/>
  <c r="F153" i="3"/>
  <c r="F154" i="3"/>
  <c r="F155" i="3"/>
  <c r="F156" i="3"/>
  <c r="F157" i="3"/>
  <c r="F158" i="3"/>
  <c r="F159" i="3"/>
  <c r="F160" i="3"/>
  <c r="F161" i="3"/>
  <c r="F162" i="3"/>
  <c r="F163" i="3"/>
  <c r="F164" i="3"/>
  <c r="F165" i="3"/>
  <c r="F166"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38" i="3"/>
  <c r="F198" i="3"/>
  <c r="F199" i="3"/>
  <c r="F200" i="3"/>
  <c r="F3" i="3"/>
  <c r="D3" i="3"/>
  <c r="C3" i="3"/>
  <c r="D6" i="22"/>
  <c r="D8" i="23" l="1"/>
  <c r="D10" i="23"/>
  <c r="D9" i="23"/>
  <c r="B10" i="23" l="1"/>
  <c r="B9" i="23"/>
  <c r="B8" i="23"/>
  <c r="B7" i="23"/>
  <c r="B6" i="23"/>
  <c r="B5" i="23"/>
  <c r="O3" i="3" l="1"/>
  <c r="N3" i="3" l="1"/>
  <c r="AG2" i="1" s="1"/>
  <c r="AH2" i="1"/>
  <c r="D45" i="22" l="1"/>
  <c r="D44" i="22"/>
  <c r="E4" i="11" l="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2" i="11"/>
  <c r="E33" i="11"/>
  <c r="E34" i="11"/>
  <c r="E31" i="11"/>
  <c r="E35" i="11"/>
  <c r="E36" i="11"/>
  <c r="E37" i="11"/>
  <c r="E38" i="11"/>
  <c r="E39" i="11"/>
  <c r="E40" i="11"/>
  <c r="E42" i="11"/>
  <c r="E41"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9" i="11"/>
  <c r="E140" i="11"/>
  <c r="E141" i="11"/>
  <c r="E142" i="11"/>
  <c r="E143" i="11"/>
  <c r="E144" i="11"/>
  <c r="E145" i="11"/>
  <c r="E146" i="11"/>
  <c r="E147" i="11"/>
  <c r="E148" i="11"/>
  <c r="E149" i="11"/>
  <c r="E167" i="11"/>
  <c r="E168" i="11"/>
  <c r="E169" i="11"/>
  <c r="E150" i="11"/>
  <c r="E151" i="11"/>
  <c r="E152" i="11"/>
  <c r="E153" i="11"/>
  <c r="E154" i="11"/>
  <c r="E155" i="11"/>
  <c r="E156" i="11"/>
  <c r="E157" i="11"/>
  <c r="E158" i="11"/>
  <c r="E159" i="11"/>
  <c r="E160" i="11"/>
  <c r="E161" i="11"/>
  <c r="E162" i="11"/>
  <c r="E163" i="11"/>
  <c r="E164" i="11"/>
  <c r="E165" i="11"/>
  <c r="E166"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38" i="11"/>
  <c r="E198" i="11"/>
  <c r="E199" i="11"/>
  <c r="E200" i="11"/>
  <c r="E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2" i="11"/>
  <c r="D33" i="11"/>
  <c r="D34" i="11"/>
  <c r="D31" i="11"/>
  <c r="D35" i="11"/>
  <c r="D36" i="11"/>
  <c r="D37" i="11"/>
  <c r="D38" i="11"/>
  <c r="D39" i="11"/>
  <c r="D40" i="11"/>
  <c r="D42" i="11"/>
  <c r="D41"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9" i="11"/>
  <c r="D140" i="11"/>
  <c r="D141" i="11"/>
  <c r="D142" i="11"/>
  <c r="D143" i="11"/>
  <c r="D144" i="11"/>
  <c r="D145" i="11"/>
  <c r="D146" i="11"/>
  <c r="D147" i="11"/>
  <c r="D148" i="11"/>
  <c r="D149" i="11"/>
  <c r="D167" i="11"/>
  <c r="D168" i="11"/>
  <c r="D169" i="11"/>
  <c r="D150" i="11"/>
  <c r="D151" i="11"/>
  <c r="D152" i="11"/>
  <c r="D153" i="11"/>
  <c r="D154" i="11"/>
  <c r="D155" i="11"/>
  <c r="D156" i="11"/>
  <c r="D157" i="11"/>
  <c r="D158" i="11"/>
  <c r="D159" i="11"/>
  <c r="D160" i="11"/>
  <c r="D161" i="11"/>
  <c r="D162" i="11"/>
  <c r="D163" i="11"/>
  <c r="D164" i="11"/>
  <c r="D165" i="11"/>
  <c r="D166"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38" i="11"/>
  <c r="D198" i="11"/>
  <c r="D199" i="11"/>
  <c r="D200" i="11"/>
  <c r="D3" i="11"/>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2" i="12"/>
  <c r="E33" i="12"/>
  <c r="E34" i="12"/>
  <c r="E31" i="12"/>
  <c r="E35" i="12"/>
  <c r="E36" i="12"/>
  <c r="E37" i="12"/>
  <c r="E38" i="12"/>
  <c r="E39" i="12"/>
  <c r="E40" i="12"/>
  <c r="E42" i="12"/>
  <c r="E41"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9" i="12"/>
  <c r="E140" i="12"/>
  <c r="E141" i="12"/>
  <c r="E142" i="12"/>
  <c r="E143" i="12"/>
  <c r="E144" i="12"/>
  <c r="E145" i="12"/>
  <c r="E146" i="12"/>
  <c r="E147" i="12"/>
  <c r="E148" i="12"/>
  <c r="E149" i="12"/>
  <c r="E167" i="12"/>
  <c r="E168" i="12"/>
  <c r="E169" i="12"/>
  <c r="E150" i="12"/>
  <c r="E151" i="12"/>
  <c r="E152" i="12"/>
  <c r="E153" i="12"/>
  <c r="E154" i="12"/>
  <c r="E155" i="12"/>
  <c r="E156" i="12"/>
  <c r="E157" i="12"/>
  <c r="E158" i="12"/>
  <c r="E159" i="12"/>
  <c r="E160" i="12"/>
  <c r="E161" i="12"/>
  <c r="E162" i="12"/>
  <c r="E163" i="12"/>
  <c r="E164" i="12"/>
  <c r="E165" i="12"/>
  <c r="E166"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38" i="12"/>
  <c r="E198" i="12"/>
  <c r="E199" i="12"/>
  <c r="E200" i="12"/>
  <c r="E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2" i="12"/>
  <c r="D33" i="12"/>
  <c r="D34" i="12"/>
  <c r="D31" i="12"/>
  <c r="D35" i="12"/>
  <c r="D36" i="12"/>
  <c r="D37" i="12"/>
  <c r="D38" i="12"/>
  <c r="D39" i="12"/>
  <c r="D40" i="12"/>
  <c r="D42" i="12"/>
  <c r="D41"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9" i="12"/>
  <c r="D140" i="12"/>
  <c r="D141" i="12"/>
  <c r="D142" i="12"/>
  <c r="D143" i="12"/>
  <c r="D144" i="12"/>
  <c r="D145" i="12"/>
  <c r="D146" i="12"/>
  <c r="D147" i="12"/>
  <c r="D148" i="12"/>
  <c r="D149" i="12"/>
  <c r="D167" i="12"/>
  <c r="D168" i="12"/>
  <c r="D169" i="12"/>
  <c r="D150" i="12"/>
  <c r="D151" i="12"/>
  <c r="D152" i="12"/>
  <c r="D153" i="12"/>
  <c r="D154" i="12"/>
  <c r="D155" i="12"/>
  <c r="D156" i="12"/>
  <c r="D157" i="12"/>
  <c r="D158" i="12"/>
  <c r="D159" i="12"/>
  <c r="D160" i="12"/>
  <c r="D161" i="12"/>
  <c r="D162" i="12"/>
  <c r="D163" i="12"/>
  <c r="D164" i="12"/>
  <c r="D165" i="12"/>
  <c r="D166"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38" i="12"/>
  <c r="D198" i="12"/>
  <c r="D199" i="12"/>
  <c r="D200" i="12"/>
  <c r="D3" i="12"/>
  <c r="DI19" i="5" l="1"/>
  <c r="DI254" i="5"/>
  <c r="DI253" i="5"/>
  <c r="DI252" i="5"/>
  <c r="DI251" i="5"/>
  <c r="DI250" i="5"/>
  <c r="DI249" i="5"/>
  <c r="DI248" i="5"/>
  <c r="DI247" i="5"/>
  <c r="DI246" i="5"/>
  <c r="DI245" i="5"/>
  <c r="DI244" i="5"/>
  <c r="DI243" i="5"/>
  <c r="DI242" i="5"/>
  <c r="DI241" i="5"/>
  <c r="DI240" i="5"/>
  <c r="DI239" i="5"/>
  <c r="DI238" i="5"/>
  <c r="DI237" i="5"/>
  <c r="DI236" i="5"/>
  <c r="DI235" i="5"/>
  <c r="DI234" i="5"/>
  <c r="DI233" i="5"/>
  <c r="DI232" i="5"/>
  <c r="DI231" i="5"/>
  <c r="DI230" i="5"/>
  <c r="DI229" i="5"/>
  <c r="DI228" i="5"/>
  <c r="DI227" i="5"/>
  <c r="DI226" i="5"/>
  <c r="DI225" i="5"/>
  <c r="DI224" i="5"/>
  <c r="DI223" i="5"/>
  <c r="DI222" i="5"/>
  <c r="DI221" i="5"/>
  <c r="DI220" i="5"/>
  <c r="DI219" i="5"/>
  <c r="DI218" i="5"/>
  <c r="DI217" i="5"/>
  <c r="DI216" i="5"/>
  <c r="DI215" i="5"/>
  <c r="DI214" i="5"/>
  <c r="DI213" i="5"/>
  <c r="DI212" i="5"/>
  <c r="DI211" i="5"/>
  <c r="DI210" i="5"/>
  <c r="DI209" i="5"/>
  <c r="DI208" i="5"/>
  <c r="DI207" i="5"/>
  <c r="DI206" i="5"/>
  <c r="DI205" i="5"/>
  <c r="DI204" i="5"/>
  <c r="DI203" i="5"/>
  <c r="DI202" i="5"/>
  <c r="DI201" i="5"/>
  <c r="DI200" i="5"/>
  <c r="DI199" i="5"/>
  <c r="DI198" i="5"/>
  <c r="DI197" i="5"/>
  <c r="DI196" i="5"/>
  <c r="DI195" i="5"/>
  <c r="DI194" i="5"/>
  <c r="DI193" i="5"/>
  <c r="DI192" i="5"/>
  <c r="DI191" i="5"/>
  <c r="DI190" i="5"/>
  <c r="DI189" i="5"/>
  <c r="DI188" i="5"/>
  <c r="DI187" i="5"/>
  <c r="DI186" i="5"/>
  <c r="DI185" i="5"/>
  <c r="DI184" i="5"/>
  <c r="DI183" i="5"/>
  <c r="DI182" i="5"/>
  <c r="DI181" i="5"/>
  <c r="DI180" i="5"/>
  <c r="DI179" i="5"/>
  <c r="DI178" i="5"/>
  <c r="DI177" i="5"/>
  <c r="DI176" i="5"/>
  <c r="DI175" i="5"/>
  <c r="DI174" i="5"/>
  <c r="DI173" i="5"/>
  <c r="DI172" i="5"/>
  <c r="DI171" i="5"/>
  <c r="DI170" i="5"/>
  <c r="DI169" i="5"/>
  <c r="DI168" i="5"/>
  <c r="DI167" i="5"/>
  <c r="DI166" i="5"/>
  <c r="DI165" i="5"/>
  <c r="DI164" i="5"/>
  <c r="DI163" i="5"/>
  <c r="DI162" i="5"/>
  <c r="DI161" i="5"/>
  <c r="DI160" i="5"/>
  <c r="DI159" i="5"/>
  <c r="DI158" i="5"/>
  <c r="DI157" i="5"/>
  <c r="DI156" i="5"/>
  <c r="DI155" i="5"/>
  <c r="DI154" i="5"/>
  <c r="DI153" i="5"/>
  <c r="DI152" i="5"/>
  <c r="DI151" i="5"/>
  <c r="DI150" i="5"/>
  <c r="DI149" i="5"/>
  <c r="DI148" i="5"/>
  <c r="DI147" i="5"/>
  <c r="DI146" i="5"/>
  <c r="DI145" i="5"/>
  <c r="DI144" i="5"/>
  <c r="DI143" i="5"/>
  <c r="DI142" i="5"/>
  <c r="DI141" i="5"/>
  <c r="DI140" i="5"/>
  <c r="DI139" i="5"/>
  <c r="DI138" i="5"/>
  <c r="DI137" i="5"/>
  <c r="DI136" i="5"/>
  <c r="DI135" i="5"/>
  <c r="DI134" i="5"/>
  <c r="DI133" i="5"/>
  <c r="DI132" i="5"/>
  <c r="DI131" i="5"/>
  <c r="DI130" i="5"/>
  <c r="DI129" i="5"/>
  <c r="DI128" i="5"/>
  <c r="DI127" i="5"/>
  <c r="DI126" i="5"/>
  <c r="DI125" i="5"/>
  <c r="DI124" i="5"/>
  <c r="DI123" i="5"/>
  <c r="DI122" i="5"/>
  <c r="DI121" i="5"/>
  <c r="DI120" i="5"/>
  <c r="DI119" i="5"/>
  <c r="DI118" i="5"/>
  <c r="DI117" i="5"/>
  <c r="DI116" i="5"/>
  <c r="DI115" i="5"/>
  <c r="DI114" i="5"/>
  <c r="DI113" i="5"/>
  <c r="DI112" i="5"/>
  <c r="DI111" i="5"/>
  <c r="DI110" i="5"/>
  <c r="DI109" i="5"/>
  <c r="DI108" i="5"/>
  <c r="DI107" i="5"/>
  <c r="DI106" i="5"/>
  <c r="DI105" i="5"/>
  <c r="DI104" i="5"/>
  <c r="DI103" i="5"/>
  <c r="DI102" i="5"/>
  <c r="DI101" i="5"/>
  <c r="DI100" i="5"/>
  <c r="DI99" i="5"/>
  <c r="DI98" i="5"/>
  <c r="DI97" i="5"/>
  <c r="DI96" i="5"/>
  <c r="DI95" i="5"/>
  <c r="DI94" i="5"/>
  <c r="DI93" i="5"/>
  <c r="DI92" i="5"/>
  <c r="DI91" i="5"/>
  <c r="DI90" i="5"/>
  <c r="DI89" i="5"/>
  <c r="DI88" i="5"/>
  <c r="DI87" i="5"/>
  <c r="DI86" i="5"/>
  <c r="DI85" i="5"/>
  <c r="DI84" i="5"/>
  <c r="DI83" i="5"/>
  <c r="DI82" i="5"/>
  <c r="DI81" i="5"/>
  <c r="DI80" i="5"/>
  <c r="DI79" i="5"/>
  <c r="DI78" i="5"/>
  <c r="DI77" i="5"/>
  <c r="DI76" i="5"/>
  <c r="DI75" i="5"/>
  <c r="DI74" i="5"/>
  <c r="DI73" i="5"/>
  <c r="DI72" i="5"/>
  <c r="DI71" i="5"/>
  <c r="DI70" i="5"/>
  <c r="DI69" i="5"/>
  <c r="DI68" i="5"/>
  <c r="DI67" i="5"/>
  <c r="DI66" i="5"/>
  <c r="DI65" i="5"/>
  <c r="DI64" i="5"/>
  <c r="DI63" i="5"/>
  <c r="DI62" i="5"/>
  <c r="DI61" i="5"/>
  <c r="DI60" i="5"/>
  <c r="DI59" i="5"/>
  <c r="DI58" i="5"/>
  <c r="DI57" i="5"/>
  <c r="DI56" i="5"/>
  <c r="DI55" i="5"/>
  <c r="DI54" i="5"/>
  <c r="DI53" i="5"/>
  <c r="DI52" i="5"/>
  <c r="DI51" i="5"/>
  <c r="DI50" i="5"/>
  <c r="DI49" i="5"/>
  <c r="DI48" i="5"/>
  <c r="DI47" i="5"/>
  <c r="DI46" i="5"/>
  <c r="DI45" i="5"/>
  <c r="DI44" i="5"/>
  <c r="DI43" i="5"/>
  <c r="DI42" i="5"/>
  <c r="DI41" i="5"/>
  <c r="DI40" i="5"/>
  <c r="DI39" i="5"/>
  <c r="DI38" i="5"/>
  <c r="DI37" i="5"/>
  <c r="DI36" i="5"/>
  <c r="DI35" i="5"/>
  <c r="DI34" i="5"/>
  <c r="DI33" i="5"/>
  <c r="DI32" i="5"/>
  <c r="DI31" i="5"/>
  <c r="DI30" i="5"/>
  <c r="DI29" i="5"/>
  <c r="DI28" i="5"/>
  <c r="DI27" i="5"/>
  <c r="DI26" i="5"/>
  <c r="DI25" i="5"/>
  <c r="DI24" i="5"/>
  <c r="DI23" i="5"/>
  <c r="DI22" i="5"/>
  <c r="DI21" i="5"/>
  <c r="DI20" i="5"/>
  <c r="DI18" i="5"/>
  <c r="DI17" i="5"/>
  <c r="DI16" i="5"/>
  <c r="DI15" i="5"/>
  <c r="DI14" i="5"/>
  <c r="DI13" i="5"/>
  <c r="DI12" i="5"/>
  <c r="DI11" i="5"/>
  <c r="DI10" i="5"/>
  <c r="DI9" i="5"/>
  <c r="DI8" i="5"/>
  <c r="DI7" i="5"/>
  <c r="DI6" i="5"/>
  <c r="DI5" i="5"/>
  <c r="DI4" i="5"/>
  <c r="DI3" i="5"/>
  <c r="DI3" i="4"/>
  <c r="DI254" i="4"/>
  <c r="DI253" i="4"/>
  <c r="DI252" i="4"/>
  <c r="DI251" i="4"/>
  <c r="DI250" i="4"/>
  <c r="DI249" i="4"/>
  <c r="DI248" i="4"/>
  <c r="DI247" i="4"/>
  <c r="DI246" i="4"/>
  <c r="DI245" i="4"/>
  <c r="DI244" i="4"/>
  <c r="DI243" i="4"/>
  <c r="DI242" i="4"/>
  <c r="DI241" i="4"/>
  <c r="DI240" i="4"/>
  <c r="DI239" i="4"/>
  <c r="DI238" i="4"/>
  <c r="DI237" i="4"/>
  <c r="DI236" i="4"/>
  <c r="DI235" i="4"/>
  <c r="DI234" i="4"/>
  <c r="DI233" i="4"/>
  <c r="DI232" i="4"/>
  <c r="DI231" i="4"/>
  <c r="DI230" i="4"/>
  <c r="DI229" i="4"/>
  <c r="DI228" i="4"/>
  <c r="DI227" i="4"/>
  <c r="DI226" i="4"/>
  <c r="DI225" i="4"/>
  <c r="DI224" i="4"/>
  <c r="DI223" i="4"/>
  <c r="DI222" i="4"/>
  <c r="DI221" i="4"/>
  <c r="DI220" i="4"/>
  <c r="DI219" i="4"/>
  <c r="DI218" i="4"/>
  <c r="DI217" i="4"/>
  <c r="DI216" i="4"/>
  <c r="DI215" i="4"/>
  <c r="DI214" i="4"/>
  <c r="DI213" i="4"/>
  <c r="DI212" i="4"/>
  <c r="DI211" i="4"/>
  <c r="DI210" i="4"/>
  <c r="DI209" i="4"/>
  <c r="DI208" i="4"/>
  <c r="DI207" i="4"/>
  <c r="DI206" i="4"/>
  <c r="DI205" i="4"/>
  <c r="DI204" i="4"/>
  <c r="DI203" i="4"/>
  <c r="DI202" i="4"/>
  <c r="DI201" i="4"/>
  <c r="DI200" i="4"/>
  <c r="DI199" i="4"/>
  <c r="DI198" i="4"/>
  <c r="DI197" i="4"/>
  <c r="DI196" i="4"/>
  <c r="DI195" i="4"/>
  <c r="DI194" i="4"/>
  <c r="DI193" i="4"/>
  <c r="DI192" i="4"/>
  <c r="DI191" i="4"/>
  <c r="DI190" i="4"/>
  <c r="DI189" i="4"/>
  <c r="DI188" i="4"/>
  <c r="DI187" i="4"/>
  <c r="DI186" i="4"/>
  <c r="DI185" i="4"/>
  <c r="DI184" i="4"/>
  <c r="DI183" i="4"/>
  <c r="DI182" i="4"/>
  <c r="DI181" i="4"/>
  <c r="DI180" i="4"/>
  <c r="DI179" i="4"/>
  <c r="DI178" i="4"/>
  <c r="DI177" i="4"/>
  <c r="DI176" i="4"/>
  <c r="DI175" i="4"/>
  <c r="DI174" i="4"/>
  <c r="DI173" i="4"/>
  <c r="DI172" i="4"/>
  <c r="DI171" i="4"/>
  <c r="DI170" i="4"/>
  <c r="DI169" i="4"/>
  <c r="DI168" i="4"/>
  <c r="DI167" i="4"/>
  <c r="DI166" i="4"/>
  <c r="DI165" i="4"/>
  <c r="DI164" i="4"/>
  <c r="DI163" i="4"/>
  <c r="DI162" i="4"/>
  <c r="DI161" i="4"/>
  <c r="DI160" i="4"/>
  <c r="DI159" i="4"/>
  <c r="DI158" i="4"/>
  <c r="DI157" i="4"/>
  <c r="DI156" i="4"/>
  <c r="DI155" i="4"/>
  <c r="DI154" i="4"/>
  <c r="DI153" i="4"/>
  <c r="DI152" i="4"/>
  <c r="DI151" i="4"/>
  <c r="DI150" i="4"/>
  <c r="DI149" i="4"/>
  <c r="DI148" i="4"/>
  <c r="DI147" i="4"/>
  <c r="DI146" i="4"/>
  <c r="DI145" i="4"/>
  <c r="DI144" i="4"/>
  <c r="DI143" i="4"/>
  <c r="DI142" i="4"/>
  <c r="DI141" i="4"/>
  <c r="DI140" i="4"/>
  <c r="DI139" i="4"/>
  <c r="DI138" i="4"/>
  <c r="DI137" i="4"/>
  <c r="DI136" i="4"/>
  <c r="DI135" i="4"/>
  <c r="DI134" i="4"/>
  <c r="DI133" i="4"/>
  <c r="DI132" i="4"/>
  <c r="DI131" i="4"/>
  <c r="DI130" i="4"/>
  <c r="DI129" i="4"/>
  <c r="DI128" i="4"/>
  <c r="DI127" i="4"/>
  <c r="DI126" i="4"/>
  <c r="DI125" i="4"/>
  <c r="DI124" i="4"/>
  <c r="DI123" i="4"/>
  <c r="DI122" i="4"/>
  <c r="DI121" i="4"/>
  <c r="DI120" i="4"/>
  <c r="DI119" i="4"/>
  <c r="DI118" i="4"/>
  <c r="DI117" i="4"/>
  <c r="DI116" i="4"/>
  <c r="DI115" i="4"/>
  <c r="DI114" i="4"/>
  <c r="DI113" i="4"/>
  <c r="DI112" i="4"/>
  <c r="DI111" i="4"/>
  <c r="DI110" i="4"/>
  <c r="DI109" i="4"/>
  <c r="DI108" i="4"/>
  <c r="DI107" i="4"/>
  <c r="DI106" i="4"/>
  <c r="DI105" i="4"/>
  <c r="DI104" i="4"/>
  <c r="DI103" i="4"/>
  <c r="DI102" i="4"/>
  <c r="DI101" i="4"/>
  <c r="DI100" i="4"/>
  <c r="DI99" i="4"/>
  <c r="DI98" i="4"/>
  <c r="DI97" i="4"/>
  <c r="DI96" i="4"/>
  <c r="DI95" i="4"/>
  <c r="DI94" i="4"/>
  <c r="DI93" i="4"/>
  <c r="DI92" i="4"/>
  <c r="DI91" i="4"/>
  <c r="DI90" i="4"/>
  <c r="DI89" i="4"/>
  <c r="DI88" i="4"/>
  <c r="DI87" i="4"/>
  <c r="DI86" i="4"/>
  <c r="DI85" i="4"/>
  <c r="DI84" i="4"/>
  <c r="DI83" i="4"/>
  <c r="DI82" i="4"/>
  <c r="DI81" i="4"/>
  <c r="DI80" i="4"/>
  <c r="DI79" i="4"/>
  <c r="DI78" i="4"/>
  <c r="DI77" i="4"/>
  <c r="DI76" i="4"/>
  <c r="DI75" i="4"/>
  <c r="DI74" i="4"/>
  <c r="DI73" i="4"/>
  <c r="DI72" i="4"/>
  <c r="DI71" i="4"/>
  <c r="DI70" i="4"/>
  <c r="DI69" i="4"/>
  <c r="DI68" i="4"/>
  <c r="DI67" i="4"/>
  <c r="DI66" i="4"/>
  <c r="DI65" i="4"/>
  <c r="DI64" i="4"/>
  <c r="DI63" i="4"/>
  <c r="DI62" i="4"/>
  <c r="DI61" i="4"/>
  <c r="DI60" i="4"/>
  <c r="DI59" i="4"/>
  <c r="DI58" i="4"/>
  <c r="DI57" i="4"/>
  <c r="DI56" i="4"/>
  <c r="DI55" i="4"/>
  <c r="DI54" i="4"/>
  <c r="DI53" i="4"/>
  <c r="DI52" i="4"/>
  <c r="DI51" i="4"/>
  <c r="DI50" i="4"/>
  <c r="DI49" i="4"/>
  <c r="DI48" i="4"/>
  <c r="DI47" i="4"/>
  <c r="DI46" i="4"/>
  <c r="DI45" i="4"/>
  <c r="DI44" i="4"/>
  <c r="DI43" i="4"/>
  <c r="DI42" i="4"/>
  <c r="DI41" i="4"/>
  <c r="DI40" i="4"/>
  <c r="DI39" i="4"/>
  <c r="DI38" i="4"/>
  <c r="DI37" i="4"/>
  <c r="DI36" i="4"/>
  <c r="DI35" i="4"/>
  <c r="DI34" i="4"/>
  <c r="DI33" i="4"/>
  <c r="DI32" i="4"/>
  <c r="DI31" i="4"/>
  <c r="DI30" i="4"/>
  <c r="DI29" i="4"/>
  <c r="DI28" i="4"/>
  <c r="DI27" i="4"/>
  <c r="DI26" i="4"/>
  <c r="DI25" i="4"/>
  <c r="DI24" i="4"/>
  <c r="DI23" i="4"/>
  <c r="DI22" i="4"/>
  <c r="DI21" i="4"/>
  <c r="DI20" i="4"/>
  <c r="DI19" i="4"/>
  <c r="DI18" i="4"/>
  <c r="DI17" i="4"/>
  <c r="DI16" i="4"/>
  <c r="DI15" i="4"/>
  <c r="DI14" i="4"/>
  <c r="DI13" i="4"/>
  <c r="DI12" i="4"/>
  <c r="DI11" i="4"/>
  <c r="DI10" i="4"/>
  <c r="DI9" i="4"/>
  <c r="DI8" i="4"/>
  <c r="DI7" i="4"/>
  <c r="DI6" i="4"/>
  <c r="DI5" i="4"/>
  <c r="DI4" i="4"/>
  <c r="G16" i="3"/>
  <c r="DI246" i="7" l="1"/>
  <c r="DI247" i="7"/>
  <c r="DI248" i="7"/>
  <c r="DI249" i="7"/>
  <c r="DI250" i="7"/>
  <c r="DI251" i="7"/>
  <c r="DI252" i="7"/>
  <c r="DI253" i="7"/>
  <c r="DI254" i="7"/>
  <c r="DI245" i="7"/>
  <c r="DI4" i="7"/>
  <c r="DI5" i="7"/>
  <c r="DI6" i="7"/>
  <c r="DI7" i="7"/>
  <c r="DI8" i="7"/>
  <c r="DI9" i="7"/>
  <c r="DI10" i="7"/>
  <c r="DI11" i="7"/>
  <c r="DI12" i="7"/>
  <c r="DI13" i="7"/>
  <c r="DI14" i="7"/>
  <c r="DI15" i="7"/>
  <c r="DI16" i="7"/>
  <c r="DI17" i="7"/>
  <c r="DI18" i="7"/>
  <c r="DI19" i="7"/>
  <c r="DI20" i="7"/>
  <c r="DI21" i="7"/>
  <c r="DI22" i="7"/>
  <c r="DI23" i="7"/>
  <c r="DI24" i="7"/>
  <c r="DI25" i="7"/>
  <c r="DI26" i="7"/>
  <c r="DI27" i="7"/>
  <c r="DI28" i="7"/>
  <c r="DI29" i="7"/>
  <c r="DI30" i="7"/>
  <c r="DI31" i="7"/>
  <c r="DI32" i="7"/>
  <c r="DI33" i="7"/>
  <c r="DI34" i="7"/>
  <c r="DI35" i="7"/>
  <c r="DI36" i="7"/>
  <c r="DI37" i="7"/>
  <c r="DI38" i="7"/>
  <c r="DI39" i="7"/>
  <c r="DI40" i="7"/>
  <c r="DI41" i="7"/>
  <c r="DI42" i="7"/>
  <c r="DI43" i="7"/>
  <c r="DI44" i="7"/>
  <c r="DI45" i="7"/>
  <c r="DI46" i="7"/>
  <c r="DI47" i="7"/>
  <c r="DI48" i="7"/>
  <c r="DI49" i="7"/>
  <c r="DI50" i="7"/>
  <c r="DI51" i="7"/>
  <c r="DI52" i="7"/>
  <c r="DI53" i="7"/>
  <c r="DI54" i="7"/>
  <c r="DI55" i="7"/>
  <c r="DI56" i="7"/>
  <c r="DI57" i="7"/>
  <c r="DI58" i="7"/>
  <c r="DI59" i="7"/>
  <c r="DI60" i="7"/>
  <c r="DI61" i="7"/>
  <c r="DI62" i="7"/>
  <c r="DI63" i="7"/>
  <c r="DI64" i="7"/>
  <c r="DI65" i="7"/>
  <c r="DI66" i="7"/>
  <c r="DI67" i="7"/>
  <c r="DI68" i="7"/>
  <c r="DI69" i="7"/>
  <c r="DI70" i="7"/>
  <c r="DI71" i="7"/>
  <c r="DI72" i="7"/>
  <c r="DI73" i="7"/>
  <c r="DI74" i="7"/>
  <c r="DI75" i="7"/>
  <c r="DI76" i="7"/>
  <c r="DI77" i="7"/>
  <c r="DI78" i="7"/>
  <c r="DI79" i="7"/>
  <c r="DI80" i="7"/>
  <c r="DI81" i="7"/>
  <c r="DI82" i="7"/>
  <c r="DI83" i="7"/>
  <c r="DI84" i="7"/>
  <c r="DI85" i="7"/>
  <c r="DI86" i="7"/>
  <c r="DI87" i="7"/>
  <c r="DI88" i="7"/>
  <c r="DI89" i="7"/>
  <c r="DI90" i="7"/>
  <c r="DI91" i="7"/>
  <c r="DI92" i="7"/>
  <c r="DI93" i="7"/>
  <c r="DI94" i="7"/>
  <c r="DI95" i="7"/>
  <c r="DI96" i="7"/>
  <c r="DI97" i="7"/>
  <c r="DI98" i="7"/>
  <c r="DI99" i="7"/>
  <c r="DI100" i="7"/>
  <c r="DI101" i="7"/>
  <c r="DI102" i="7"/>
  <c r="DI103" i="7"/>
  <c r="DI104" i="7"/>
  <c r="DI105" i="7"/>
  <c r="DI106" i="7"/>
  <c r="DI107" i="7"/>
  <c r="DI108" i="7"/>
  <c r="DI109" i="7"/>
  <c r="DI110" i="7"/>
  <c r="DI111" i="7"/>
  <c r="DI112" i="7"/>
  <c r="DI113" i="7"/>
  <c r="DI114" i="7"/>
  <c r="DI115" i="7"/>
  <c r="DI116" i="7"/>
  <c r="DI117" i="7"/>
  <c r="DI118" i="7"/>
  <c r="DI119" i="7"/>
  <c r="DI120" i="7"/>
  <c r="DI121" i="7"/>
  <c r="DI122" i="7"/>
  <c r="DI123" i="7"/>
  <c r="DI124" i="7"/>
  <c r="DI125" i="7"/>
  <c r="DI126" i="7"/>
  <c r="DI127" i="7"/>
  <c r="DI128" i="7"/>
  <c r="DI129" i="7"/>
  <c r="DI130" i="7"/>
  <c r="DI131" i="7"/>
  <c r="DI132" i="7"/>
  <c r="DI133" i="7"/>
  <c r="DI134" i="7"/>
  <c r="DI135" i="7"/>
  <c r="DI136" i="7"/>
  <c r="DI137" i="7"/>
  <c r="DI138" i="7"/>
  <c r="DI139" i="7"/>
  <c r="DI140" i="7"/>
  <c r="DI141" i="7"/>
  <c r="DI142" i="7"/>
  <c r="DI143" i="7"/>
  <c r="DI144" i="7"/>
  <c r="DI145" i="7"/>
  <c r="DI146" i="7"/>
  <c r="DI147" i="7"/>
  <c r="DI148" i="7"/>
  <c r="DI149" i="7"/>
  <c r="DI150" i="7"/>
  <c r="DI151" i="7"/>
  <c r="DI152" i="7"/>
  <c r="DI153" i="7"/>
  <c r="DI154" i="7"/>
  <c r="DI155" i="7"/>
  <c r="DI156" i="7"/>
  <c r="DI157" i="7"/>
  <c r="DI158" i="7"/>
  <c r="DI159" i="7"/>
  <c r="DI160" i="7"/>
  <c r="DI161" i="7"/>
  <c r="DI162" i="7"/>
  <c r="DI163" i="7"/>
  <c r="DI164" i="7"/>
  <c r="DI165" i="7"/>
  <c r="DI166" i="7"/>
  <c r="DI167" i="7"/>
  <c r="DI168" i="7"/>
  <c r="DI169" i="7"/>
  <c r="DI170" i="7"/>
  <c r="DI171" i="7"/>
  <c r="DI172" i="7"/>
  <c r="DI173" i="7"/>
  <c r="DI174" i="7"/>
  <c r="DI175" i="7"/>
  <c r="DI176" i="7"/>
  <c r="DI177" i="7"/>
  <c r="DI178" i="7"/>
  <c r="DI179" i="7"/>
  <c r="DI180" i="7"/>
  <c r="DI181" i="7"/>
  <c r="DI182" i="7"/>
  <c r="DI183" i="7"/>
  <c r="DI184" i="7"/>
  <c r="DI185" i="7"/>
  <c r="DI186" i="7"/>
  <c r="DI187" i="7"/>
  <c r="DI188" i="7"/>
  <c r="DI189" i="7"/>
  <c r="DI190" i="7"/>
  <c r="DI191" i="7"/>
  <c r="DI192" i="7"/>
  <c r="DI193" i="7"/>
  <c r="DI194" i="7"/>
  <c r="DI195" i="7"/>
  <c r="DI196" i="7"/>
  <c r="DI197" i="7"/>
  <c r="DI198" i="7"/>
  <c r="DI199" i="7"/>
  <c r="DI200" i="7"/>
  <c r="DI201" i="7"/>
  <c r="DI202" i="7"/>
  <c r="DI203" i="7"/>
  <c r="DI204" i="7"/>
  <c r="DI205" i="7"/>
  <c r="DI206" i="7"/>
  <c r="DI207" i="7"/>
  <c r="DI208" i="7"/>
  <c r="DI209" i="7"/>
  <c r="DI210" i="7"/>
  <c r="DI211" i="7"/>
  <c r="DI212" i="7"/>
  <c r="DI213" i="7"/>
  <c r="DI214" i="7"/>
  <c r="DI215" i="7"/>
  <c r="DI216" i="7"/>
  <c r="DI217" i="7"/>
  <c r="DI218" i="7"/>
  <c r="DI219" i="7"/>
  <c r="DI220" i="7"/>
  <c r="DI221" i="7"/>
  <c r="DI222" i="7"/>
  <c r="DI223" i="7"/>
  <c r="DI224" i="7"/>
  <c r="DI225" i="7"/>
  <c r="DI226" i="7"/>
  <c r="DI227" i="7"/>
  <c r="DI228" i="7"/>
  <c r="DI229" i="7"/>
  <c r="DI230" i="7"/>
  <c r="DI231" i="7"/>
  <c r="DI232" i="7"/>
  <c r="DI233" i="7"/>
  <c r="DI234" i="7"/>
  <c r="DI235" i="7"/>
  <c r="DI236" i="7"/>
  <c r="DI237" i="7"/>
  <c r="DI238" i="7"/>
  <c r="DI239" i="7"/>
  <c r="DI240" i="7"/>
  <c r="DI241" i="7"/>
  <c r="DI242" i="7"/>
  <c r="DI243" i="7"/>
  <c r="DI244" i="7"/>
  <c r="DI3" i="7"/>
  <c r="H190" i="5" l="1"/>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I242" i="4" l="1"/>
  <c r="J242" i="4"/>
  <c r="I234" i="4"/>
  <c r="J234" i="4"/>
  <c r="I226" i="4"/>
  <c r="J226" i="4"/>
  <c r="I218" i="4"/>
  <c r="J218" i="4"/>
  <c r="I210" i="4"/>
  <c r="J210" i="4"/>
  <c r="I206" i="4"/>
  <c r="J206" i="4"/>
  <c r="I202" i="4"/>
  <c r="J202" i="4"/>
  <c r="I198" i="4"/>
  <c r="J198" i="4"/>
  <c r="I194" i="4"/>
  <c r="J194" i="4"/>
  <c r="I190" i="4"/>
  <c r="J190" i="4"/>
  <c r="I243" i="5"/>
  <c r="J243" i="5"/>
  <c r="I231" i="5"/>
  <c r="J231" i="5"/>
  <c r="I223" i="5"/>
  <c r="J223" i="5"/>
  <c r="I215" i="5"/>
  <c r="J215" i="5"/>
  <c r="I211" i="5"/>
  <c r="J211" i="5"/>
  <c r="I207" i="5"/>
  <c r="J207" i="5"/>
  <c r="I203" i="5"/>
  <c r="J203" i="5"/>
  <c r="I199" i="5"/>
  <c r="J199" i="5"/>
  <c r="I195" i="5"/>
  <c r="J195" i="5"/>
  <c r="I191" i="5"/>
  <c r="J191" i="5"/>
  <c r="I240" i="4"/>
  <c r="J240" i="4"/>
  <c r="I232" i="4"/>
  <c r="J232" i="4"/>
  <c r="I224" i="4"/>
  <c r="J224" i="4"/>
  <c r="I216" i="4"/>
  <c r="J216" i="4"/>
  <c r="I208" i="4"/>
  <c r="J208" i="4"/>
  <c r="I200" i="4"/>
  <c r="J200" i="4"/>
  <c r="I241" i="5"/>
  <c r="J241" i="5"/>
  <c r="I233" i="5"/>
  <c r="J233" i="5"/>
  <c r="I225" i="5"/>
  <c r="J225" i="5"/>
  <c r="I221" i="5"/>
  <c r="J221" i="5"/>
  <c r="I213" i="5"/>
  <c r="J213" i="5"/>
  <c r="I209" i="5"/>
  <c r="J209" i="5"/>
  <c r="I205" i="5"/>
  <c r="J205" i="5"/>
  <c r="I201" i="5"/>
  <c r="J201" i="5"/>
  <c r="I197" i="5"/>
  <c r="J197" i="5"/>
  <c r="I193" i="5"/>
  <c r="J193" i="5"/>
  <c r="I239" i="5"/>
  <c r="J239" i="5"/>
  <c r="I236" i="4"/>
  <c r="J236" i="4"/>
  <c r="I228" i="4"/>
  <c r="J228" i="4"/>
  <c r="I220" i="4"/>
  <c r="J220" i="4"/>
  <c r="I212" i="4"/>
  <c r="J212" i="4"/>
  <c r="I204" i="4"/>
  <c r="J204" i="4"/>
  <c r="I196" i="4"/>
  <c r="J196" i="4"/>
  <c r="I192" i="4"/>
  <c r="J192" i="4"/>
  <c r="I237" i="5"/>
  <c r="J237" i="5"/>
  <c r="I229" i="5"/>
  <c r="J229" i="5"/>
  <c r="I217" i="5"/>
  <c r="J217" i="5"/>
  <c r="J243" i="4"/>
  <c r="I243" i="4"/>
  <c r="J239" i="4"/>
  <c r="I239" i="4"/>
  <c r="J235" i="4"/>
  <c r="I235" i="4"/>
  <c r="J231" i="4"/>
  <c r="I231" i="4"/>
  <c r="J227" i="4"/>
  <c r="I227" i="4"/>
  <c r="J223" i="4"/>
  <c r="I223" i="4"/>
  <c r="J219" i="4"/>
  <c r="I219" i="4"/>
  <c r="J215" i="4"/>
  <c r="I215" i="4"/>
  <c r="J211" i="4"/>
  <c r="I211" i="4"/>
  <c r="J207" i="4"/>
  <c r="I207" i="4"/>
  <c r="J203" i="4"/>
  <c r="I203" i="4"/>
  <c r="J199" i="4"/>
  <c r="I199" i="4"/>
  <c r="J195" i="4"/>
  <c r="I195" i="4"/>
  <c r="J191" i="4"/>
  <c r="I191" i="4"/>
  <c r="J240" i="5"/>
  <c r="I240" i="5"/>
  <c r="J236" i="5"/>
  <c r="I236" i="5"/>
  <c r="J232" i="5"/>
  <c r="I232" i="5"/>
  <c r="J228" i="5"/>
  <c r="I228" i="5"/>
  <c r="J224" i="5"/>
  <c r="I224" i="5"/>
  <c r="J220" i="5"/>
  <c r="I220" i="5"/>
  <c r="J216" i="5"/>
  <c r="I216" i="5"/>
  <c r="J212" i="5"/>
  <c r="I212" i="5"/>
  <c r="J208" i="5"/>
  <c r="I208" i="5"/>
  <c r="J204" i="5"/>
  <c r="I204" i="5"/>
  <c r="J200" i="5"/>
  <c r="I200" i="5"/>
  <c r="J196" i="5"/>
  <c r="I196" i="5"/>
  <c r="J192" i="5"/>
  <c r="I192" i="5"/>
  <c r="I238" i="4"/>
  <c r="J238" i="4"/>
  <c r="I230" i="4"/>
  <c r="J230" i="4"/>
  <c r="I222" i="4"/>
  <c r="J222" i="4"/>
  <c r="I214" i="4"/>
  <c r="J214" i="4"/>
  <c r="I235" i="5"/>
  <c r="J235" i="5"/>
  <c r="I227" i="5"/>
  <c r="J227" i="5"/>
  <c r="I219" i="5"/>
  <c r="J219" i="5"/>
  <c r="J241" i="4"/>
  <c r="I241" i="4"/>
  <c r="J237" i="4"/>
  <c r="I237" i="4"/>
  <c r="J233" i="4"/>
  <c r="I233" i="4"/>
  <c r="J229" i="4"/>
  <c r="I229" i="4"/>
  <c r="J225" i="4"/>
  <c r="I225" i="4"/>
  <c r="J221" i="4"/>
  <c r="I221" i="4"/>
  <c r="J217" i="4"/>
  <c r="I217" i="4"/>
  <c r="J213" i="4"/>
  <c r="I213" i="4"/>
  <c r="J209" i="4"/>
  <c r="I209" i="4"/>
  <c r="J205" i="4"/>
  <c r="I205" i="4"/>
  <c r="J201" i="4"/>
  <c r="I201" i="4"/>
  <c r="J197" i="4"/>
  <c r="I197" i="4"/>
  <c r="J193" i="4"/>
  <c r="I193" i="4"/>
  <c r="J242" i="5"/>
  <c r="I242" i="5"/>
  <c r="J238" i="5"/>
  <c r="I238" i="5"/>
  <c r="J234" i="5"/>
  <c r="I234" i="5"/>
  <c r="J230" i="5"/>
  <c r="I230" i="5"/>
  <c r="J226" i="5"/>
  <c r="I226" i="5"/>
  <c r="J222" i="5"/>
  <c r="I222" i="5"/>
  <c r="J218" i="5"/>
  <c r="I218" i="5"/>
  <c r="J214" i="5"/>
  <c r="I214" i="5"/>
  <c r="J210" i="5"/>
  <c r="I210" i="5"/>
  <c r="J206" i="5"/>
  <c r="I206" i="5"/>
  <c r="J202" i="5"/>
  <c r="I202" i="5"/>
  <c r="J198" i="5"/>
  <c r="I198" i="5"/>
  <c r="J194" i="5"/>
  <c r="I194" i="5"/>
  <c r="J190" i="5"/>
  <c r="I190" i="5"/>
  <c r="I243" i="7"/>
  <c r="J243" i="7"/>
  <c r="I239" i="7"/>
  <c r="J239" i="7"/>
  <c r="I235" i="7"/>
  <c r="J235" i="7"/>
  <c r="J231" i="7"/>
  <c r="I231" i="7"/>
  <c r="I227" i="7"/>
  <c r="J227" i="7"/>
  <c r="I223" i="7"/>
  <c r="J223" i="7"/>
  <c r="I219" i="7"/>
  <c r="J219" i="7"/>
  <c r="J215" i="7"/>
  <c r="I215" i="7"/>
  <c r="I211" i="7"/>
  <c r="J211" i="7"/>
  <c r="I207" i="7"/>
  <c r="J207" i="7"/>
  <c r="I203" i="7"/>
  <c r="J203" i="7"/>
  <c r="J199" i="7"/>
  <c r="I199" i="7"/>
  <c r="I195" i="7"/>
  <c r="J195" i="7"/>
  <c r="I191" i="7"/>
  <c r="J191" i="7"/>
  <c r="J238" i="7"/>
  <c r="I238" i="7"/>
  <c r="J234" i="7"/>
  <c r="I234" i="7"/>
  <c r="J226" i="7"/>
  <c r="I226" i="7"/>
  <c r="J218" i="7"/>
  <c r="I218" i="7"/>
  <c r="J210" i="7"/>
  <c r="I210" i="7"/>
  <c r="J206" i="7"/>
  <c r="I206" i="7"/>
  <c r="J198" i="7"/>
  <c r="I198" i="7"/>
  <c r="J241" i="7"/>
  <c r="I241" i="7"/>
  <c r="J237" i="7"/>
  <c r="I237" i="7"/>
  <c r="J233" i="7"/>
  <c r="I233" i="7"/>
  <c r="J229" i="7"/>
  <c r="I229" i="7"/>
  <c r="J225" i="7"/>
  <c r="I225" i="7"/>
  <c r="J221" i="7"/>
  <c r="I221" i="7"/>
  <c r="J217" i="7"/>
  <c r="I217" i="7"/>
  <c r="J213" i="7"/>
  <c r="I213" i="7"/>
  <c r="J209" i="7"/>
  <c r="I209" i="7"/>
  <c r="J205" i="7"/>
  <c r="I205" i="7"/>
  <c r="J201" i="7"/>
  <c r="I201" i="7"/>
  <c r="J197" i="7"/>
  <c r="I197" i="7"/>
  <c r="J193" i="7"/>
  <c r="I193" i="7"/>
  <c r="J242" i="7"/>
  <c r="I242" i="7"/>
  <c r="J230" i="7"/>
  <c r="I230" i="7"/>
  <c r="J222" i="7"/>
  <c r="I222" i="7"/>
  <c r="J214" i="7"/>
  <c r="I214" i="7"/>
  <c r="J202" i="7"/>
  <c r="I202" i="7"/>
  <c r="J194" i="7"/>
  <c r="I194" i="7"/>
  <c r="J190" i="7"/>
  <c r="I190" i="7"/>
  <c r="J240" i="7"/>
  <c r="I240" i="7"/>
  <c r="J236" i="7"/>
  <c r="I236" i="7"/>
  <c r="J232" i="7"/>
  <c r="I232" i="7"/>
  <c r="J228" i="7"/>
  <c r="I228" i="7"/>
  <c r="J224" i="7"/>
  <c r="I224" i="7"/>
  <c r="J220" i="7"/>
  <c r="I220" i="7"/>
  <c r="J216" i="7"/>
  <c r="I216" i="7"/>
  <c r="J212" i="7"/>
  <c r="I212" i="7"/>
  <c r="J208" i="7"/>
  <c r="I208" i="7"/>
  <c r="J204" i="7"/>
  <c r="I204" i="7"/>
  <c r="J200" i="7"/>
  <c r="I200" i="7"/>
  <c r="J196" i="7"/>
  <c r="I196" i="7"/>
  <c r="J192" i="7"/>
  <c r="I192" i="7"/>
  <c r="AB3" i="1" l="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1" i="1"/>
  <c r="AB32" i="1"/>
  <c r="AB33" i="1"/>
  <c r="AB30" i="1"/>
  <c r="AB34" i="1"/>
  <c r="AB35" i="1"/>
  <c r="AB36" i="1"/>
  <c r="AB37" i="1"/>
  <c r="AB38" i="1"/>
  <c r="AB39" i="1"/>
  <c r="AB41" i="1"/>
  <c r="AB40"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8" i="1"/>
  <c r="AB139" i="1"/>
  <c r="AB140" i="1"/>
  <c r="AB141" i="1"/>
  <c r="AB142" i="1"/>
  <c r="AB143" i="1"/>
  <c r="AB144" i="1"/>
  <c r="AB145" i="1"/>
  <c r="AB146" i="1"/>
  <c r="AB147" i="1"/>
  <c r="AB148" i="1"/>
  <c r="AB166" i="1"/>
  <c r="AB167" i="1"/>
  <c r="AB168" i="1"/>
  <c r="AB149" i="1"/>
  <c r="AB150" i="1"/>
  <c r="AB151" i="1"/>
  <c r="AB152" i="1"/>
  <c r="AB153" i="1"/>
  <c r="AB154" i="1"/>
  <c r="AB155" i="1"/>
  <c r="AB156" i="1"/>
  <c r="AB157" i="1"/>
  <c r="AB158" i="1"/>
  <c r="AB159" i="1"/>
  <c r="AB160" i="1"/>
  <c r="AB161" i="1"/>
  <c r="AB162" i="1"/>
  <c r="AB163" i="1"/>
  <c r="AB164" i="1"/>
  <c r="AB165"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37" i="1"/>
  <c r="AB197" i="1"/>
  <c r="AB198" i="1"/>
  <c r="AB199"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1" i="1"/>
  <c r="AA32" i="1"/>
  <c r="AA33" i="1"/>
  <c r="AA30" i="1"/>
  <c r="AA34" i="1"/>
  <c r="AA35" i="1"/>
  <c r="AA36" i="1"/>
  <c r="AA37" i="1"/>
  <c r="AA38" i="1"/>
  <c r="AA39" i="1"/>
  <c r="AA41" i="1"/>
  <c r="AA40"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8" i="1"/>
  <c r="AA139" i="1"/>
  <c r="AA140" i="1"/>
  <c r="AA141" i="1"/>
  <c r="AA142" i="1"/>
  <c r="AA143" i="1"/>
  <c r="AA144" i="1"/>
  <c r="AA145" i="1"/>
  <c r="AA146" i="1"/>
  <c r="AA147" i="1"/>
  <c r="AA148" i="1"/>
  <c r="AA166" i="1"/>
  <c r="AA167" i="1"/>
  <c r="AA168" i="1"/>
  <c r="AA149" i="1"/>
  <c r="AA150" i="1"/>
  <c r="AA151" i="1"/>
  <c r="AA152" i="1"/>
  <c r="AA153" i="1"/>
  <c r="AA154" i="1"/>
  <c r="AA155" i="1"/>
  <c r="AA156" i="1"/>
  <c r="AA157" i="1"/>
  <c r="AA158" i="1"/>
  <c r="AA159" i="1"/>
  <c r="AA160" i="1"/>
  <c r="AA161" i="1"/>
  <c r="AA162" i="1"/>
  <c r="AA163" i="1"/>
  <c r="AA164" i="1"/>
  <c r="AA165"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37" i="1"/>
  <c r="AA197" i="1"/>
  <c r="AA198" i="1"/>
  <c r="AA199" i="1"/>
  <c r="AA2" i="1"/>
  <c r="Z3" i="1"/>
  <c r="Z4" i="1"/>
  <c r="Z5" i="1"/>
  <c r="Z6" i="1"/>
  <c r="Z7" i="1"/>
  <c r="Z8" i="1"/>
  <c r="Z9" i="1"/>
  <c r="Z10" i="1"/>
  <c r="Z11" i="1"/>
  <c r="Z12" i="1"/>
  <c r="Z13" i="1"/>
  <c r="Z14" i="1"/>
  <c r="Z15" i="1"/>
  <c r="Z16" i="1"/>
  <c r="Z17" i="1"/>
  <c r="Z18" i="1"/>
  <c r="Z19" i="1"/>
  <c r="Z20" i="1"/>
  <c r="Z21" i="1"/>
  <c r="Z22" i="1"/>
  <c r="Z23" i="1"/>
  <c r="Z24" i="1"/>
  <c r="Z25" i="1"/>
  <c r="Z26" i="1"/>
  <c r="Z27" i="1"/>
  <c r="Z28" i="1"/>
  <c r="Z29" i="1"/>
  <c r="Z31" i="1"/>
  <c r="Z32" i="1"/>
  <c r="Z33" i="1"/>
  <c r="Z30" i="1"/>
  <c r="Z34" i="1"/>
  <c r="Z35" i="1"/>
  <c r="Z36" i="1"/>
  <c r="Z37" i="1"/>
  <c r="Z38" i="1"/>
  <c r="Z39" i="1"/>
  <c r="Z41" i="1"/>
  <c r="Z40"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8" i="1"/>
  <c r="Z139" i="1"/>
  <c r="Z140" i="1"/>
  <c r="Z141" i="1"/>
  <c r="Z142" i="1"/>
  <c r="Z143" i="1"/>
  <c r="Z144" i="1"/>
  <c r="Z145" i="1"/>
  <c r="Z146" i="1"/>
  <c r="Z147" i="1"/>
  <c r="Z148" i="1"/>
  <c r="Z166" i="1"/>
  <c r="Z167" i="1"/>
  <c r="Z168" i="1"/>
  <c r="Z149" i="1"/>
  <c r="Z150" i="1"/>
  <c r="Z151" i="1"/>
  <c r="Z152" i="1"/>
  <c r="Z153" i="1"/>
  <c r="Z154" i="1"/>
  <c r="Z155" i="1"/>
  <c r="Z156" i="1"/>
  <c r="Z157" i="1"/>
  <c r="Z158" i="1"/>
  <c r="Z159" i="1"/>
  <c r="Z160" i="1"/>
  <c r="Z161" i="1"/>
  <c r="Z162" i="1"/>
  <c r="Z163" i="1"/>
  <c r="Z164" i="1"/>
  <c r="Z165"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37" i="1"/>
  <c r="Z197" i="1"/>
  <c r="Z198" i="1"/>
  <c r="Z199" i="1"/>
  <c r="Z2" i="1"/>
  <c r="G200" i="3" l="1"/>
  <c r="G199" i="3"/>
  <c r="G198" i="3"/>
  <c r="G138" i="3"/>
  <c r="G197" i="3"/>
  <c r="G196" i="3"/>
  <c r="G195" i="3"/>
  <c r="G194" i="3"/>
  <c r="G193" i="3"/>
  <c r="G192" i="3"/>
  <c r="V191" i="3"/>
  <c r="U191" i="3"/>
  <c r="T191" i="3"/>
  <c r="G191" i="3"/>
  <c r="G190" i="3"/>
  <c r="G189" i="3"/>
  <c r="G188" i="3"/>
  <c r="G187" i="3"/>
  <c r="G186" i="3"/>
  <c r="G185" i="3"/>
  <c r="I185" i="3" s="1"/>
  <c r="G184" i="3"/>
  <c r="G183" i="3"/>
  <c r="G182" i="3"/>
  <c r="G181" i="3"/>
  <c r="G180" i="3"/>
  <c r="G179" i="3"/>
  <c r="I179" i="3" s="1"/>
  <c r="G178" i="3"/>
  <c r="G177" i="3"/>
  <c r="G176" i="3"/>
  <c r="G175" i="3"/>
  <c r="G174" i="3"/>
  <c r="G173" i="3"/>
  <c r="G172" i="3"/>
  <c r="G171" i="3"/>
  <c r="G170" i="3"/>
  <c r="G166" i="3"/>
  <c r="G165" i="3"/>
  <c r="G164" i="3"/>
  <c r="G163" i="3"/>
  <c r="G162" i="3"/>
  <c r="G161" i="3"/>
  <c r="G160" i="3"/>
  <c r="G159" i="3"/>
  <c r="G158" i="3"/>
  <c r="G157" i="3"/>
  <c r="G156" i="3"/>
  <c r="G155" i="3"/>
  <c r="G154" i="3"/>
  <c r="G153" i="3"/>
  <c r="G152" i="3"/>
  <c r="G151" i="3"/>
  <c r="G150" i="3"/>
  <c r="G169" i="3"/>
  <c r="G168" i="3"/>
  <c r="G167" i="3"/>
  <c r="G149" i="3"/>
  <c r="G148" i="3"/>
  <c r="G147" i="3"/>
  <c r="G146" i="3"/>
  <c r="G145" i="3"/>
  <c r="I145" i="3" s="1"/>
  <c r="G144" i="3"/>
  <c r="G143" i="3"/>
  <c r="G142" i="3"/>
  <c r="G141" i="3"/>
  <c r="G140" i="3"/>
  <c r="G139" i="3"/>
  <c r="G137" i="3"/>
  <c r="G136" i="3"/>
  <c r="G135" i="3"/>
  <c r="G134" i="3"/>
  <c r="G133" i="3"/>
  <c r="G132" i="3"/>
  <c r="G131" i="3"/>
  <c r="G130" i="3"/>
  <c r="G129" i="3"/>
  <c r="G128" i="3"/>
  <c r="G127" i="3"/>
  <c r="G126" i="3"/>
  <c r="I126" i="3" s="1"/>
  <c r="G125" i="3"/>
  <c r="I125" i="3" s="1"/>
  <c r="G124" i="3"/>
  <c r="G123" i="3"/>
  <c r="G122" i="3"/>
  <c r="G121" i="3"/>
  <c r="I121" i="3" s="1"/>
  <c r="G120" i="3"/>
  <c r="G119" i="3"/>
  <c r="I119" i="3" s="1"/>
  <c r="G118" i="3"/>
  <c r="G117" i="3"/>
  <c r="G116" i="3"/>
  <c r="G115" i="3"/>
  <c r="G114" i="3"/>
  <c r="G113" i="3"/>
  <c r="G112" i="3"/>
  <c r="R111" i="3"/>
  <c r="G111" i="3"/>
  <c r="G110" i="3"/>
  <c r="I110" i="3" s="1"/>
  <c r="G109" i="3"/>
  <c r="I109" i="3" s="1"/>
  <c r="G108" i="3"/>
  <c r="G107" i="3"/>
  <c r="G106" i="3"/>
  <c r="G105" i="3"/>
  <c r="G104" i="3"/>
  <c r="G103" i="3"/>
  <c r="G102" i="3"/>
  <c r="V101" i="3"/>
  <c r="U101" i="3"/>
  <c r="T101" i="3"/>
  <c r="G101" i="3"/>
  <c r="G100" i="3"/>
  <c r="I100" i="3" s="1"/>
  <c r="G99" i="3"/>
  <c r="G98" i="3"/>
  <c r="I98" i="3" s="1"/>
  <c r="G97" i="3"/>
  <c r="G96" i="3"/>
  <c r="I96" i="3" s="1"/>
  <c r="G95" i="3"/>
  <c r="I95" i="3" s="1"/>
  <c r="G94" i="3"/>
  <c r="G93" i="3"/>
  <c r="I93" i="3" s="1"/>
  <c r="G92" i="3"/>
  <c r="G91" i="3"/>
  <c r="G90" i="3"/>
  <c r="G89" i="3"/>
  <c r="G88" i="3"/>
  <c r="G87" i="3"/>
  <c r="G86" i="3"/>
  <c r="G85" i="3"/>
  <c r="G84" i="3"/>
  <c r="G83" i="3"/>
  <c r="G82" i="3"/>
  <c r="G81" i="3"/>
  <c r="G80" i="3"/>
  <c r="G79" i="3"/>
  <c r="I79" i="3" s="1"/>
  <c r="G78" i="3"/>
  <c r="G77" i="3"/>
  <c r="G76" i="3"/>
  <c r="G75" i="3"/>
  <c r="I75" i="3" s="1"/>
  <c r="G74" i="3"/>
  <c r="G73" i="3"/>
  <c r="G72" i="3"/>
  <c r="G71" i="3"/>
  <c r="G70" i="3"/>
  <c r="G69" i="3"/>
  <c r="G68" i="3"/>
  <c r="G67" i="3"/>
  <c r="G66" i="3"/>
  <c r="G65" i="3"/>
  <c r="G64" i="3"/>
  <c r="G63" i="3"/>
  <c r="G62" i="3"/>
  <c r="G61" i="3"/>
  <c r="G60" i="3"/>
  <c r="G59" i="3"/>
  <c r="G58" i="3"/>
  <c r="G57" i="3"/>
  <c r="G56" i="3"/>
  <c r="G55" i="3"/>
  <c r="G54" i="3"/>
  <c r="G53" i="3"/>
  <c r="G52" i="3"/>
  <c r="I52" i="3" s="1"/>
  <c r="G51" i="3"/>
  <c r="G50" i="3"/>
  <c r="G49" i="3"/>
  <c r="G48" i="3"/>
  <c r="G47" i="3"/>
  <c r="G46" i="3"/>
  <c r="G45" i="3"/>
  <c r="G44" i="3"/>
  <c r="I44" i="3" s="1"/>
  <c r="G43" i="3"/>
  <c r="G41" i="3"/>
  <c r="G42" i="3"/>
  <c r="G40" i="3"/>
  <c r="G39" i="3"/>
  <c r="G38" i="3"/>
  <c r="G37" i="3"/>
  <c r="G36" i="3"/>
  <c r="G35" i="3"/>
  <c r="G31" i="3"/>
  <c r="G34" i="3"/>
  <c r="G33" i="3"/>
  <c r="G32" i="3"/>
  <c r="G30" i="3"/>
  <c r="G29" i="3"/>
  <c r="G28" i="3"/>
  <c r="G27" i="3"/>
  <c r="I27" i="3" s="1"/>
  <c r="G26" i="3"/>
  <c r="G25" i="3"/>
  <c r="G24" i="3"/>
  <c r="G23" i="3"/>
  <c r="G22" i="3"/>
  <c r="G21" i="3"/>
  <c r="G20" i="3"/>
  <c r="G19" i="3"/>
  <c r="G18" i="3"/>
  <c r="I18" i="3" s="1"/>
  <c r="G17" i="3"/>
  <c r="G15" i="3"/>
  <c r="I15" i="3" s="1"/>
  <c r="G14" i="3"/>
  <c r="G13" i="3"/>
  <c r="G12" i="3"/>
  <c r="G11" i="3"/>
  <c r="G10" i="3"/>
  <c r="G9" i="3"/>
  <c r="G8" i="3"/>
  <c r="G7" i="3"/>
  <c r="G6" i="3"/>
  <c r="G5" i="3"/>
  <c r="G4" i="3"/>
  <c r="I4" i="3" s="1"/>
  <c r="G3" i="3"/>
  <c r="P43" i="1" l="1"/>
  <c r="H35" i="7"/>
  <c r="P99" i="1"/>
  <c r="H102" i="7"/>
  <c r="P144" i="1"/>
  <c r="H139" i="7"/>
  <c r="P92" i="1"/>
  <c r="H94" i="7"/>
  <c r="P109" i="1"/>
  <c r="H122" i="7"/>
  <c r="P120" i="1"/>
  <c r="H117" i="7"/>
  <c r="P124" i="1"/>
  <c r="H115" i="7"/>
  <c r="P14" i="1"/>
  <c r="H19" i="7"/>
  <c r="P51" i="1"/>
  <c r="H49" i="7"/>
  <c r="P95" i="1"/>
  <c r="H91" i="7"/>
  <c r="P108" i="1"/>
  <c r="H121" i="7"/>
  <c r="P184" i="1"/>
  <c r="H173" i="7"/>
  <c r="P3" i="1"/>
  <c r="H5" i="7"/>
  <c r="P17" i="1"/>
  <c r="H22" i="7"/>
  <c r="P97" i="1"/>
  <c r="H105" i="7"/>
  <c r="P125" i="1"/>
  <c r="H123" i="7"/>
  <c r="H166" i="7"/>
  <c r="P178" i="1"/>
  <c r="P26" i="1"/>
  <c r="H27" i="7"/>
  <c r="P74" i="1"/>
  <c r="H74" i="7"/>
  <c r="P78" i="1"/>
  <c r="H79" i="7"/>
  <c r="P94" i="1"/>
  <c r="H95" i="7"/>
  <c r="H108" i="7"/>
  <c r="P118" i="1"/>
  <c r="I58" i="3"/>
  <c r="I133" i="3"/>
  <c r="I55" i="3"/>
  <c r="I90" i="3"/>
  <c r="I68" i="3"/>
  <c r="I147" i="3"/>
  <c r="I148" i="3"/>
  <c r="I157" i="3"/>
  <c r="H14" i="4"/>
  <c r="H14" i="5"/>
  <c r="I14" i="7"/>
  <c r="AJ18" i="1" s="1"/>
  <c r="Q18" i="1" s="1"/>
  <c r="H21" i="4"/>
  <c r="H21" i="5"/>
  <c r="I21" i="7"/>
  <c r="AJ23" i="1" s="1"/>
  <c r="Q23" i="1" s="1"/>
  <c r="I39" i="7"/>
  <c r="AJ38" i="1" s="1"/>
  <c r="Q38" i="1" s="1"/>
  <c r="H39" i="4"/>
  <c r="H39" i="5"/>
  <c r="H61" i="5"/>
  <c r="H61" i="4"/>
  <c r="I61" i="7"/>
  <c r="AJ62" i="1" s="1"/>
  <c r="H83" i="5"/>
  <c r="I83" i="7"/>
  <c r="AJ77" i="1" s="1"/>
  <c r="Q77" i="1" s="1"/>
  <c r="H83" i="4"/>
  <c r="H12" i="4"/>
  <c r="H12" i="5"/>
  <c r="I12" i="7"/>
  <c r="AJ12" i="1" s="1"/>
  <c r="H26" i="5"/>
  <c r="H26" i="4"/>
  <c r="I26" i="7"/>
  <c r="AJ16" i="1" s="1"/>
  <c r="Q16" i="1" s="1"/>
  <c r="H29" i="4"/>
  <c r="H29" i="5"/>
  <c r="I29" i="7"/>
  <c r="AJ24" i="1" s="1"/>
  <c r="I31" i="7"/>
  <c r="AJ33" i="1" s="1"/>
  <c r="H31" i="5"/>
  <c r="H31" i="4"/>
  <c r="H68" i="5"/>
  <c r="H68" i="4"/>
  <c r="I68" i="7"/>
  <c r="AJ55" i="1" s="1"/>
  <c r="H66" i="4"/>
  <c r="H66" i="5"/>
  <c r="I66" i="7"/>
  <c r="AJ63" i="1" s="1"/>
  <c r="H67" i="5"/>
  <c r="I67" i="7"/>
  <c r="AJ71" i="1" s="1"/>
  <c r="Q71" i="1" s="1"/>
  <c r="H67" i="4"/>
  <c r="H88" i="5"/>
  <c r="H88" i="4"/>
  <c r="I88" i="7"/>
  <c r="AJ86" i="1" s="1"/>
  <c r="Q86" i="1" s="1"/>
  <c r="H97" i="5"/>
  <c r="H97" i="4"/>
  <c r="I97" i="7"/>
  <c r="AJ98" i="1" s="1"/>
  <c r="Q98" i="1" s="1"/>
  <c r="H109" i="5"/>
  <c r="H109" i="4"/>
  <c r="I109" i="7"/>
  <c r="AJ107" i="1" s="1"/>
  <c r="H249" i="5"/>
  <c r="H249" i="4"/>
  <c r="I249" i="7"/>
  <c r="AJ113" i="1" s="1"/>
  <c r="H60" i="5"/>
  <c r="H60" i="4"/>
  <c r="I60" i="7"/>
  <c r="AJ117" i="1" s="1"/>
  <c r="H127" i="5"/>
  <c r="I127" i="7"/>
  <c r="AJ128" i="1" s="1"/>
  <c r="Q128" i="1" s="1"/>
  <c r="H127" i="4"/>
  <c r="H251" i="5"/>
  <c r="I251" i="7"/>
  <c r="AJ136" i="1" s="1"/>
  <c r="H251" i="4"/>
  <c r="H137" i="4"/>
  <c r="H137" i="5"/>
  <c r="I137" i="7"/>
  <c r="AJ143" i="1" s="1"/>
  <c r="Q143" i="1" s="1"/>
  <c r="H181" i="5"/>
  <c r="I181" i="7"/>
  <c r="AJ168" i="1" s="1"/>
  <c r="Q168" i="1" s="1"/>
  <c r="H181" i="4"/>
  <c r="H146" i="5"/>
  <c r="H146" i="4"/>
  <c r="I146" i="7"/>
  <c r="AJ152" i="1" s="1"/>
  <c r="H150" i="5"/>
  <c r="H150" i="4"/>
  <c r="I150" i="7"/>
  <c r="AJ160" i="1" s="1"/>
  <c r="I54" i="7"/>
  <c r="AJ164" i="1" s="1"/>
  <c r="Q164" i="1" s="1"/>
  <c r="H54" i="4"/>
  <c r="H54" i="5"/>
  <c r="H161" i="4"/>
  <c r="I161" i="7"/>
  <c r="AJ171" i="1" s="1"/>
  <c r="Q171" i="1" s="1"/>
  <c r="H161" i="5"/>
  <c r="I174" i="7"/>
  <c r="AJ175" i="1" s="1"/>
  <c r="Q175" i="1" s="1"/>
  <c r="H174" i="4"/>
  <c r="H174" i="5"/>
  <c r="H169" i="4"/>
  <c r="H169" i="5"/>
  <c r="I169" i="7"/>
  <c r="AJ179" i="1" s="1"/>
  <c r="Q179" i="1" s="1"/>
  <c r="H172" i="5"/>
  <c r="H172" i="4"/>
  <c r="I172" i="7"/>
  <c r="AJ183" i="1" s="1"/>
  <c r="H176" i="5"/>
  <c r="H176" i="4"/>
  <c r="I176" i="7"/>
  <c r="AJ187" i="1" s="1"/>
  <c r="H178" i="5"/>
  <c r="I178" i="7"/>
  <c r="AJ192" i="1" s="1"/>
  <c r="H178" i="4"/>
  <c r="I183" i="7"/>
  <c r="AJ196" i="1" s="1"/>
  <c r="Q196" i="1" s="1"/>
  <c r="H183" i="5"/>
  <c r="H183" i="4"/>
  <c r="H189" i="5"/>
  <c r="H189" i="4"/>
  <c r="I189" i="7"/>
  <c r="AJ199" i="1" s="1"/>
  <c r="I3" i="7"/>
  <c r="J3" i="7" s="1"/>
  <c r="AM2" i="1" s="1"/>
  <c r="H3" i="5"/>
  <c r="H3" i="4"/>
  <c r="H30" i="5"/>
  <c r="H30" i="4"/>
  <c r="I30" i="7"/>
  <c r="AJ34" i="1" s="1"/>
  <c r="Q34" i="1" s="1"/>
  <c r="H43" i="4"/>
  <c r="H43" i="5"/>
  <c r="I43" i="7"/>
  <c r="AJ45" i="1" s="1"/>
  <c r="Q45" i="1" s="1"/>
  <c r="I11" i="7"/>
  <c r="AJ11" i="1" s="1"/>
  <c r="Q11" i="1" s="1"/>
  <c r="H11" i="5"/>
  <c r="H11" i="4"/>
  <c r="I23" i="7"/>
  <c r="AJ19" i="1" s="1"/>
  <c r="Q19" i="1" s="1"/>
  <c r="H23" i="4"/>
  <c r="H23" i="5"/>
  <c r="H36" i="4"/>
  <c r="H36" i="5"/>
  <c r="I36" i="7"/>
  <c r="AJ32" i="1" s="1"/>
  <c r="H42" i="5"/>
  <c r="H42" i="4"/>
  <c r="I42" i="7"/>
  <c r="AJ42" i="1" s="1"/>
  <c r="Q42" i="1" s="1"/>
  <c r="H246" i="4"/>
  <c r="I246" i="7"/>
  <c r="AJ50" i="1" s="1"/>
  <c r="H246" i="5"/>
  <c r="H64" i="5"/>
  <c r="H64" i="4"/>
  <c r="I64" i="7"/>
  <c r="AJ66" i="1" s="1"/>
  <c r="Q66" i="1" s="1"/>
  <c r="H82" i="5"/>
  <c r="H82" i="4"/>
  <c r="I82" i="7"/>
  <c r="AJ81" i="1" s="1"/>
  <c r="H247" i="5"/>
  <c r="H247" i="4"/>
  <c r="I247" i="7"/>
  <c r="AJ93" i="1" s="1"/>
  <c r="H50" i="5"/>
  <c r="H50" i="4"/>
  <c r="I50" i="7"/>
  <c r="AJ4" i="1" s="1"/>
  <c r="I7" i="7"/>
  <c r="AJ8" i="1" s="1"/>
  <c r="Q8" i="1" s="1"/>
  <c r="H7" i="4"/>
  <c r="H7" i="5"/>
  <c r="I15" i="7"/>
  <c r="AJ20" i="1" s="1"/>
  <c r="Q20" i="1" s="1"/>
  <c r="H15" i="4"/>
  <c r="H15" i="5"/>
  <c r="H16" i="5"/>
  <c r="H16" i="4"/>
  <c r="I16" i="7"/>
  <c r="AJ28" i="1" s="1"/>
  <c r="H40" i="4"/>
  <c r="H40" i="5"/>
  <c r="I40" i="7"/>
  <c r="AJ39" i="1" s="1"/>
  <c r="Q39" i="1" s="1"/>
  <c r="H45" i="4"/>
  <c r="H45" i="5"/>
  <c r="I45" i="7"/>
  <c r="AJ47" i="1" s="1"/>
  <c r="I58" i="7"/>
  <c r="AJ59" i="1" s="1"/>
  <c r="Q59" i="1" s="1"/>
  <c r="H58" i="5"/>
  <c r="H58" i="4"/>
  <c r="H80" i="4"/>
  <c r="H80" i="5"/>
  <c r="I80" i="7"/>
  <c r="AJ82" i="1" s="1"/>
  <c r="H93" i="5"/>
  <c r="H93" i="4"/>
  <c r="I93" i="7"/>
  <c r="AJ90" i="1" s="1"/>
  <c r="I103" i="7"/>
  <c r="AJ103" i="1" s="1"/>
  <c r="Q103" i="1" s="1"/>
  <c r="H103" i="4"/>
  <c r="H103" i="5"/>
  <c r="H245" i="5"/>
  <c r="H245" i="4"/>
  <c r="I245" i="7"/>
  <c r="AJ5" i="1" s="1"/>
  <c r="H8" i="4"/>
  <c r="H8" i="5"/>
  <c r="I8" i="7"/>
  <c r="AJ9" i="1" s="1"/>
  <c r="H20" i="4"/>
  <c r="H20" i="5"/>
  <c r="I20" i="7"/>
  <c r="AJ13" i="1" s="1"/>
  <c r="H28" i="4"/>
  <c r="H28" i="5"/>
  <c r="I28" i="7"/>
  <c r="AJ21" i="1" s="1"/>
  <c r="H25" i="5"/>
  <c r="H25" i="4"/>
  <c r="I25" i="7"/>
  <c r="AJ25" i="1" s="1"/>
  <c r="Q25" i="1" s="1"/>
  <c r="H13" i="4"/>
  <c r="H13" i="5"/>
  <c r="I13" i="7"/>
  <c r="AJ29" i="1" s="1"/>
  <c r="H41" i="4"/>
  <c r="I41" i="7"/>
  <c r="AJ30" i="1" s="1"/>
  <c r="Q30" i="1" s="1"/>
  <c r="H41" i="5"/>
  <c r="H38" i="4"/>
  <c r="H38" i="5"/>
  <c r="I38" i="7"/>
  <c r="AJ41" i="1" s="1"/>
  <c r="Q41" i="1" s="1"/>
  <c r="H75" i="4"/>
  <c r="H75" i="5"/>
  <c r="I75" i="7"/>
  <c r="AJ44" i="1" s="1"/>
  <c r="Q44" i="1" s="1"/>
  <c r="H48" i="5"/>
  <c r="H48" i="4"/>
  <c r="I48" i="7"/>
  <c r="AJ48" i="1" s="1"/>
  <c r="Q48" i="1" s="1"/>
  <c r="H53" i="5"/>
  <c r="H53" i="4"/>
  <c r="I53" i="7"/>
  <c r="AJ56" i="1" s="1"/>
  <c r="Q56" i="1" s="1"/>
  <c r="H57" i="5"/>
  <c r="H57" i="4"/>
  <c r="I57" i="7"/>
  <c r="AJ60" i="1" s="1"/>
  <c r="Q60" i="1" s="1"/>
  <c r="H63" i="5"/>
  <c r="I63" i="7"/>
  <c r="AJ64" i="1" s="1"/>
  <c r="Q64" i="1" s="1"/>
  <c r="H63" i="4"/>
  <c r="I70" i="7"/>
  <c r="AJ68" i="1" s="1"/>
  <c r="Q68" i="1" s="1"/>
  <c r="H70" i="4"/>
  <c r="H70" i="5"/>
  <c r="H72" i="5"/>
  <c r="H72" i="4"/>
  <c r="I72" i="7"/>
  <c r="AJ72" i="1" s="1"/>
  <c r="Q72" i="1" s="1"/>
  <c r="H78" i="4"/>
  <c r="H78" i="5"/>
  <c r="I78" i="7"/>
  <c r="AJ79" i="1" s="1"/>
  <c r="Q79" i="1" s="1"/>
  <c r="H84" i="5"/>
  <c r="H84" i="4"/>
  <c r="I84" i="7"/>
  <c r="AJ83" i="1" s="1"/>
  <c r="I87" i="7"/>
  <c r="AJ87" i="1" s="1"/>
  <c r="Q87" i="1" s="1"/>
  <c r="H87" i="5"/>
  <c r="H87" i="4"/>
  <c r="H138" i="5"/>
  <c r="H138" i="4"/>
  <c r="I138" i="7"/>
  <c r="AJ91" i="1" s="1"/>
  <c r="Q91" i="1" s="1"/>
  <c r="H104" i="4"/>
  <c r="H104" i="5"/>
  <c r="I104" i="7"/>
  <c r="AJ104" i="1" s="1"/>
  <c r="Q104" i="1" s="1"/>
  <c r="I119" i="7"/>
  <c r="AJ114" i="1" s="1"/>
  <c r="Q114" i="1" s="1"/>
  <c r="H119" i="5"/>
  <c r="H119" i="4"/>
  <c r="H130" i="4"/>
  <c r="I130" i="7"/>
  <c r="AJ129" i="1" s="1"/>
  <c r="H130" i="5"/>
  <c r="H128" i="4"/>
  <c r="H128" i="5"/>
  <c r="I128" i="7"/>
  <c r="AJ133" i="1" s="1"/>
  <c r="Q133" i="1" s="1"/>
  <c r="H133" i="4"/>
  <c r="H133" i="5"/>
  <c r="I133" i="7"/>
  <c r="AJ138" i="1" s="1"/>
  <c r="Q138" i="1" s="1"/>
  <c r="H145" i="5"/>
  <c r="H145" i="4"/>
  <c r="I145" i="7"/>
  <c r="AJ148" i="1" s="1"/>
  <c r="Q148" i="1" s="1"/>
  <c r="H185" i="4"/>
  <c r="H185" i="5"/>
  <c r="I185" i="7"/>
  <c r="AJ149" i="1" s="1"/>
  <c r="H148" i="5"/>
  <c r="H148" i="4"/>
  <c r="I148" i="7"/>
  <c r="AJ153" i="1" s="1"/>
  <c r="H149" i="5"/>
  <c r="H149" i="4"/>
  <c r="I149" i="7"/>
  <c r="AJ157" i="1" s="1"/>
  <c r="Q157" i="1" s="1"/>
  <c r="H153" i="5"/>
  <c r="I153" i="7"/>
  <c r="AJ161" i="1" s="1"/>
  <c r="Q161" i="1" s="1"/>
  <c r="H153" i="4"/>
  <c r="H101" i="5"/>
  <c r="H101" i="4"/>
  <c r="I101" i="7"/>
  <c r="AJ165" i="1" s="1"/>
  <c r="Q165" i="1" s="1"/>
  <c r="I160" i="7"/>
  <c r="AJ172" i="1" s="1"/>
  <c r="H160" i="4"/>
  <c r="H160" i="5"/>
  <c r="I167" i="7"/>
  <c r="AJ176" i="1" s="1"/>
  <c r="Q176" i="1" s="1"/>
  <c r="H167" i="5"/>
  <c r="H167" i="4"/>
  <c r="H165" i="5"/>
  <c r="H165" i="4"/>
  <c r="I165" i="7"/>
  <c r="AJ180" i="1" s="1"/>
  <c r="H177" i="4"/>
  <c r="H177" i="5"/>
  <c r="I177" i="7"/>
  <c r="AJ188" i="1" s="1"/>
  <c r="Q188" i="1" s="1"/>
  <c r="H180" i="5"/>
  <c r="H180" i="4"/>
  <c r="I180" i="7"/>
  <c r="AJ193" i="1" s="1"/>
  <c r="H141" i="4"/>
  <c r="H141" i="5"/>
  <c r="I141" i="7"/>
  <c r="AJ137" i="1" s="1"/>
  <c r="H10" i="5"/>
  <c r="H10" i="4"/>
  <c r="I10" i="7"/>
  <c r="AJ10" i="1" s="1"/>
  <c r="H52" i="5"/>
  <c r="H52" i="4"/>
  <c r="I52" i="7"/>
  <c r="AJ53" i="1" s="1"/>
  <c r="H59" i="5"/>
  <c r="I59" i="7"/>
  <c r="AJ61" i="1" s="1"/>
  <c r="Q61" i="1" s="1"/>
  <c r="H59" i="4"/>
  <c r="H46" i="5"/>
  <c r="I46" i="7"/>
  <c r="AJ65" i="1" s="1"/>
  <c r="Q65" i="1" s="1"/>
  <c r="H46" i="4"/>
  <c r="H71" i="5"/>
  <c r="I71" i="7"/>
  <c r="AJ69" i="1" s="1"/>
  <c r="Q69" i="1" s="1"/>
  <c r="H71" i="4"/>
  <c r="H76" i="5"/>
  <c r="H76" i="4"/>
  <c r="I76" i="7"/>
  <c r="AJ73" i="1" s="1"/>
  <c r="H81" i="4"/>
  <c r="H81" i="5"/>
  <c r="I81" i="7"/>
  <c r="AJ80" i="1" s="1"/>
  <c r="Q80" i="1" s="1"/>
  <c r="H85" i="5"/>
  <c r="H85" i="4"/>
  <c r="I85" i="7"/>
  <c r="AJ84" i="1" s="1"/>
  <c r="Q84" i="1" s="1"/>
  <c r="H89" i="5"/>
  <c r="H89" i="4"/>
  <c r="I89" i="7"/>
  <c r="AJ88" i="1" s="1"/>
  <c r="Q88" i="1" s="1"/>
  <c r="I96" i="7"/>
  <c r="AJ96" i="1" s="1"/>
  <c r="Q96" i="1" s="1"/>
  <c r="H96" i="5"/>
  <c r="H96" i="4"/>
  <c r="H98" i="5"/>
  <c r="H98" i="4"/>
  <c r="I98" i="7"/>
  <c r="AJ100" i="1" s="1"/>
  <c r="H99" i="5"/>
  <c r="I99" i="7"/>
  <c r="AJ101" i="1" s="1"/>
  <c r="Q101" i="1" s="1"/>
  <c r="H99" i="4"/>
  <c r="H106" i="4"/>
  <c r="H106" i="5"/>
  <c r="I106" i="7"/>
  <c r="AJ105" i="1" s="1"/>
  <c r="Q105" i="1" s="1"/>
  <c r="H120" i="5"/>
  <c r="H120" i="4"/>
  <c r="I120" i="7"/>
  <c r="AJ115" i="1" s="1"/>
  <c r="H244" i="5"/>
  <c r="I244" i="7"/>
  <c r="AJ119" i="1" s="1"/>
  <c r="H244" i="4"/>
  <c r="H107" i="4"/>
  <c r="H107" i="5"/>
  <c r="I107" i="7"/>
  <c r="AJ122" i="1" s="1"/>
  <c r="Q122" i="1" s="1"/>
  <c r="H250" i="4"/>
  <c r="H250" i="5"/>
  <c r="I250" i="7"/>
  <c r="AJ126" i="1" s="1"/>
  <c r="I126" i="7"/>
  <c r="AJ130" i="1" s="1"/>
  <c r="Q130" i="1" s="1"/>
  <c r="H126" i="4"/>
  <c r="H126" i="5"/>
  <c r="H131" i="5"/>
  <c r="I131" i="7"/>
  <c r="AJ134" i="1" s="1"/>
  <c r="Q134" i="1" s="1"/>
  <c r="H131" i="4"/>
  <c r="H136" i="5"/>
  <c r="H136" i="4"/>
  <c r="I136" i="7"/>
  <c r="AJ139" i="1" s="1"/>
  <c r="Q139" i="1" s="1"/>
  <c r="H142" i="4"/>
  <c r="H142" i="5"/>
  <c r="I142" i="7"/>
  <c r="AJ145" i="1" s="1"/>
  <c r="Q145" i="1" s="1"/>
  <c r="H252" i="4"/>
  <c r="H252" i="5"/>
  <c r="I252" i="7"/>
  <c r="AJ166" i="1" s="1"/>
  <c r="H253" i="5"/>
  <c r="H253" i="4"/>
  <c r="I253" i="7"/>
  <c r="AJ150" i="1" s="1"/>
  <c r="H154" i="5"/>
  <c r="H154" i="4"/>
  <c r="I154" i="7"/>
  <c r="AJ154" i="1" s="1"/>
  <c r="Q154" i="1" s="1"/>
  <c r="H158" i="5"/>
  <c r="H158" i="4"/>
  <c r="I158" i="7"/>
  <c r="AJ158" i="1" s="1"/>
  <c r="Q158" i="1" s="1"/>
  <c r="H187" i="5"/>
  <c r="I187" i="7"/>
  <c r="AJ162" i="1" s="1"/>
  <c r="Q162" i="1" s="1"/>
  <c r="H187" i="4"/>
  <c r="H147" i="5"/>
  <c r="I147" i="7"/>
  <c r="AJ169" i="1" s="1"/>
  <c r="Q169" i="1" s="1"/>
  <c r="H147" i="4"/>
  <c r="H32" i="5"/>
  <c r="H32" i="4"/>
  <c r="I32" i="7"/>
  <c r="AJ173" i="1" s="1"/>
  <c r="I175" i="7"/>
  <c r="AJ177" i="1" s="1"/>
  <c r="Q177" i="1" s="1"/>
  <c r="H175" i="5"/>
  <c r="H175" i="4"/>
  <c r="H170" i="5"/>
  <c r="H170" i="4"/>
  <c r="I170" i="7"/>
  <c r="AJ181" i="1" s="1"/>
  <c r="Q181" i="1" s="1"/>
  <c r="H168" i="5"/>
  <c r="H168" i="4"/>
  <c r="I168" i="7"/>
  <c r="AJ185" i="1" s="1"/>
  <c r="H6" i="4"/>
  <c r="H6" i="5"/>
  <c r="I6" i="7"/>
  <c r="AJ189" i="1" s="1"/>
  <c r="Q189" i="1" s="1"/>
  <c r="H184" i="5"/>
  <c r="H184" i="4"/>
  <c r="I184" i="7"/>
  <c r="AJ194" i="1" s="1"/>
  <c r="H186" i="4"/>
  <c r="H186" i="5"/>
  <c r="I186" i="7"/>
  <c r="AJ197" i="1" s="1"/>
  <c r="Q197" i="1" s="1"/>
  <c r="H4" i="5"/>
  <c r="H4" i="4"/>
  <c r="I4" i="7"/>
  <c r="AJ6" i="1" s="1"/>
  <c r="H92" i="5"/>
  <c r="H92" i="4"/>
  <c r="I92" i="7"/>
  <c r="AJ31" i="1" s="1"/>
  <c r="I47" i="7"/>
  <c r="AJ49" i="1" s="1"/>
  <c r="Q49" i="1" s="1"/>
  <c r="H47" i="4"/>
  <c r="H47" i="5"/>
  <c r="H9" i="5"/>
  <c r="H9" i="4"/>
  <c r="I9" i="7"/>
  <c r="AJ7" i="1" s="1"/>
  <c r="H18" i="5"/>
  <c r="H18" i="4"/>
  <c r="I18" i="7"/>
  <c r="AJ27" i="1" s="1"/>
  <c r="H164" i="5"/>
  <c r="H164" i="4"/>
  <c r="I164" i="7"/>
  <c r="AJ35" i="1" s="1"/>
  <c r="H44" i="5"/>
  <c r="H44" i="4"/>
  <c r="I44" i="7"/>
  <c r="AJ46" i="1" s="1"/>
  <c r="H56" i="5"/>
  <c r="H56" i="4"/>
  <c r="I56" i="7"/>
  <c r="AJ58" i="1" s="1"/>
  <c r="H65" i="5"/>
  <c r="H65" i="4"/>
  <c r="I65" i="7"/>
  <c r="AJ70" i="1" s="1"/>
  <c r="Q70" i="1" s="1"/>
  <c r="I248" i="7"/>
  <c r="AJ102" i="1" s="1"/>
  <c r="H248" i="5"/>
  <c r="H248" i="4"/>
  <c r="H114" i="4"/>
  <c r="H114" i="5"/>
  <c r="I114" i="7"/>
  <c r="AJ112" i="1" s="1"/>
  <c r="I111" i="7"/>
  <c r="AJ116" i="1" s="1"/>
  <c r="Q116" i="1" s="1"/>
  <c r="H111" i="5"/>
  <c r="H111" i="4"/>
  <c r="H118" i="5"/>
  <c r="H118" i="4"/>
  <c r="I118" i="7"/>
  <c r="AJ123" i="1" s="1"/>
  <c r="Q123" i="1" s="1"/>
  <c r="H129" i="5"/>
  <c r="H129" i="4"/>
  <c r="I129" i="7"/>
  <c r="AJ127" i="1" s="1"/>
  <c r="Q127" i="1" s="1"/>
  <c r="H124" i="4"/>
  <c r="H124" i="5"/>
  <c r="I124" i="7"/>
  <c r="AJ131" i="1" s="1"/>
  <c r="H132" i="5"/>
  <c r="H132" i="4"/>
  <c r="I132" i="7"/>
  <c r="AJ135" i="1" s="1"/>
  <c r="H135" i="5"/>
  <c r="H135" i="4"/>
  <c r="I135" i="7"/>
  <c r="AJ142" i="1" s="1"/>
  <c r="H100" i="5"/>
  <c r="H100" i="4"/>
  <c r="I100" i="7"/>
  <c r="AJ167" i="1" s="1"/>
  <c r="H156" i="4"/>
  <c r="H156" i="5"/>
  <c r="I156" i="7"/>
  <c r="AJ151" i="1" s="1"/>
  <c r="H162" i="5"/>
  <c r="H162" i="4"/>
  <c r="I162" i="7"/>
  <c r="AJ155" i="1" s="1"/>
  <c r="H159" i="5"/>
  <c r="I159" i="7"/>
  <c r="AJ159" i="1" s="1"/>
  <c r="Q159" i="1" s="1"/>
  <c r="H159" i="4"/>
  <c r="H155" i="5"/>
  <c r="H155" i="4"/>
  <c r="I155" i="7"/>
  <c r="AJ163" i="1" s="1"/>
  <c r="Q163" i="1" s="1"/>
  <c r="H157" i="5"/>
  <c r="H157" i="4"/>
  <c r="I157" i="7"/>
  <c r="AJ170" i="1" s="1"/>
  <c r="H163" i="4"/>
  <c r="H163" i="5"/>
  <c r="I163" i="7"/>
  <c r="AJ174" i="1" s="1"/>
  <c r="Q174" i="1" s="1"/>
  <c r="H171" i="5"/>
  <c r="I171" i="7"/>
  <c r="AJ182" i="1" s="1"/>
  <c r="Q182" i="1" s="1"/>
  <c r="H171" i="4"/>
  <c r="H254" i="4"/>
  <c r="I254" i="7"/>
  <c r="AJ186" i="1" s="1"/>
  <c r="H254" i="5"/>
  <c r="H62" i="5"/>
  <c r="H62" i="4"/>
  <c r="I62" i="7"/>
  <c r="AJ190" i="1" s="1"/>
  <c r="H179" i="5"/>
  <c r="I179" i="7"/>
  <c r="AJ191" i="1" s="1"/>
  <c r="H179" i="4"/>
  <c r="H182" i="5"/>
  <c r="I182" i="7"/>
  <c r="AJ195" i="1" s="1"/>
  <c r="Q195" i="1" s="1"/>
  <c r="H182" i="4"/>
  <c r="H188" i="5"/>
  <c r="H188" i="4"/>
  <c r="I188" i="7"/>
  <c r="AJ198" i="1" s="1"/>
  <c r="H86" i="4"/>
  <c r="H86" i="5"/>
  <c r="I86" i="7"/>
  <c r="AJ85" i="1" s="1"/>
  <c r="Q85" i="1" s="1"/>
  <c r="H113" i="5"/>
  <c r="I113" i="5" s="1"/>
  <c r="H113" i="4"/>
  <c r="I113" i="4" s="1"/>
  <c r="I113" i="7"/>
  <c r="H37" i="4"/>
  <c r="I37" i="4" s="1"/>
  <c r="H37" i="5"/>
  <c r="I37" i="5" s="1"/>
  <c r="I37" i="7"/>
  <c r="I17" i="7"/>
  <c r="I116" i="7"/>
  <c r="I77" i="7"/>
  <c r="I134" i="7"/>
  <c r="I33" i="7"/>
  <c r="I34" i="7"/>
  <c r="I140" i="7"/>
  <c r="H116" i="5"/>
  <c r="I116" i="5" s="1"/>
  <c r="H116" i="4"/>
  <c r="I116" i="4" s="1"/>
  <c r="H140" i="5"/>
  <c r="H140" i="4"/>
  <c r="H17" i="4"/>
  <c r="H17" i="5"/>
  <c r="H34" i="4"/>
  <c r="I34" i="4" s="1"/>
  <c r="H34" i="5"/>
  <c r="I34" i="5" s="1"/>
  <c r="H77" i="4"/>
  <c r="H77" i="5"/>
  <c r="H134" i="4"/>
  <c r="I134" i="4" s="1"/>
  <c r="H134" i="5"/>
  <c r="H33" i="5"/>
  <c r="H33" i="4"/>
  <c r="J9" i="7" l="1"/>
  <c r="AM7" i="1" s="1"/>
  <c r="J250" i="7"/>
  <c r="AM126" i="1" s="1"/>
  <c r="J93" i="7"/>
  <c r="AM90" i="1" s="1"/>
  <c r="P146" i="1"/>
  <c r="H143" i="7"/>
  <c r="P67" i="1"/>
  <c r="H69" i="7"/>
  <c r="H152" i="7"/>
  <c r="P54" i="1"/>
  <c r="P57" i="1"/>
  <c r="H55" i="7"/>
  <c r="H151" i="7"/>
  <c r="P156" i="1"/>
  <c r="P132" i="1"/>
  <c r="H125" i="7"/>
  <c r="P147" i="1"/>
  <c r="H144" i="7"/>
  <c r="P89" i="1"/>
  <c r="H90" i="7"/>
  <c r="J245" i="7"/>
  <c r="AM5" i="1" s="1"/>
  <c r="AI5" i="1" s="1"/>
  <c r="J249" i="7"/>
  <c r="AM113" i="1" s="1"/>
  <c r="AI113" i="1" s="1"/>
  <c r="J254" i="7"/>
  <c r="AM186" i="1" s="1"/>
  <c r="J165" i="7"/>
  <c r="AM180" i="1" s="1"/>
  <c r="AI180" i="1" s="1"/>
  <c r="J135" i="7"/>
  <c r="AM142" i="1" s="1"/>
  <c r="AI142" i="1" s="1"/>
  <c r="J150" i="7"/>
  <c r="AM160" i="1" s="1"/>
  <c r="AJ2" i="1"/>
  <c r="Q2" i="1" s="1"/>
  <c r="J76" i="7"/>
  <c r="AM73" i="1" s="1"/>
  <c r="J50" i="7"/>
  <c r="AM4" i="1" s="1"/>
  <c r="AI4" i="1" s="1"/>
  <c r="J181" i="7"/>
  <c r="AM168" i="1" s="1"/>
  <c r="AI168" i="1" s="1"/>
  <c r="J184" i="7"/>
  <c r="AM194" i="1" s="1"/>
  <c r="AI194" i="1" s="1"/>
  <c r="J130" i="7"/>
  <c r="AM129" i="1" s="1"/>
  <c r="AI129" i="1" s="1"/>
  <c r="J189" i="7"/>
  <c r="AM199" i="1" s="1"/>
  <c r="AI199" i="1" s="1"/>
  <c r="J68" i="7"/>
  <c r="AM55" i="1" s="1"/>
  <c r="AI55" i="1" s="1"/>
  <c r="J62" i="7"/>
  <c r="AM190" i="1" s="1"/>
  <c r="AI190" i="1" s="1"/>
  <c r="J56" i="7"/>
  <c r="AM58" i="1" s="1"/>
  <c r="J32" i="7"/>
  <c r="AM173" i="1" s="1"/>
  <c r="J180" i="7"/>
  <c r="AM193" i="1" s="1"/>
  <c r="AI193" i="1" s="1"/>
  <c r="J23" i="7"/>
  <c r="AM19" i="1" s="1"/>
  <c r="AI19" i="1" s="1"/>
  <c r="J153" i="7"/>
  <c r="AM161" i="1" s="1"/>
  <c r="AI161" i="1" s="1"/>
  <c r="J251" i="7"/>
  <c r="AM136" i="1" s="1"/>
  <c r="AI136" i="1" s="1"/>
  <c r="J31" i="7"/>
  <c r="AM33" i="1" s="1"/>
  <c r="AI33" i="1" s="1"/>
  <c r="J179" i="7"/>
  <c r="AM191" i="1" s="1"/>
  <c r="J248" i="7"/>
  <c r="AM102" i="1" s="1"/>
  <c r="J168" i="7"/>
  <c r="AM185" i="1" s="1"/>
  <c r="AI185" i="1" s="1"/>
  <c r="J10" i="7"/>
  <c r="AM10" i="1" s="1"/>
  <c r="AI10" i="1" s="1"/>
  <c r="J185" i="7"/>
  <c r="AM149" i="1" s="1"/>
  <c r="AI149" i="1" s="1"/>
  <c r="J80" i="7"/>
  <c r="AM82" i="1" s="1"/>
  <c r="J161" i="7"/>
  <c r="AM171" i="1" s="1"/>
  <c r="AI171" i="1" s="1"/>
  <c r="J60" i="7"/>
  <c r="AM117" i="1" s="1"/>
  <c r="AI117" i="1" s="1"/>
  <c r="J29" i="7"/>
  <c r="AM24" i="1" s="1"/>
  <c r="J162" i="7"/>
  <c r="AM155" i="1" s="1"/>
  <c r="J18" i="7"/>
  <c r="AM27" i="1" s="1"/>
  <c r="AI27" i="1" s="1"/>
  <c r="J98" i="7"/>
  <c r="AM100" i="1" s="1"/>
  <c r="AI100" i="1" s="1"/>
  <c r="J72" i="7"/>
  <c r="AM72" i="1" s="1"/>
  <c r="AI72" i="1" s="1"/>
  <c r="J103" i="7"/>
  <c r="AM103" i="1" s="1"/>
  <c r="AI103" i="1" s="1"/>
  <c r="J88" i="7"/>
  <c r="AM86" i="1" s="1"/>
  <c r="AI86" i="1" s="1"/>
  <c r="J187" i="7"/>
  <c r="AM162" i="1" s="1"/>
  <c r="AI162" i="1" s="1"/>
  <c r="J41" i="7"/>
  <c r="AM30" i="1" s="1"/>
  <c r="AI30" i="1" s="1"/>
  <c r="J253" i="7"/>
  <c r="AM150" i="1" s="1"/>
  <c r="J8" i="7"/>
  <c r="AM9" i="1" s="1"/>
  <c r="AI9" i="1" s="1"/>
  <c r="J13" i="7"/>
  <c r="AM29" i="1" s="1"/>
  <c r="AI29" i="1" s="1"/>
  <c r="J246" i="7"/>
  <c r="AM50" i="1" s="1"/>
  <c r="AI50" i="1" s="1"/>
  <c r="J169" i="7"/>
  <c r="AM179" i="1" s="1"/>
  <c r="AI179" i="1" s="1"/>
  <c r="J109" i="7"/>
  <c r="AM107" i="1" s="1"/>
  <c r="AI107" i="1" s="1"/>
  <c r="J182" i="7"/>
  <c r="AM195" i="1" s="1"/>
  <c r="AI195" i="1" s="1"/>
  <c r="J171" i="7"/>
  <c r="AM182" i="1" s="1"/>
  <c r="AI182" i="1" s="1"/>
  <c r="J132" i="7"/>
  <c r="AM135" i="1" s="1"/>
  <c r="J170" i="7"/>
  <c r="AM181" i="1" s="1"/>
  <c r="AI181" i="1" s="1"/>
  <c r="J52" i="7"/>
  <c r="AM53" i="1" s="1"/>
  <c r="AI53" i="1" s="1"/>
  <c r="J160" i="7"/>
  <c r="AM172" i="1" s="1"/>
  <c r="J163" i="7"/>
  <c r="AM174" i="1" s="1"/>
  <c r="AI174" i="1" s="1"/>
  <c r="J4" i="7"/>
  <c r="AM6" i="1" s="1"/>
  <c r="AI6" i="1" s="1"/>
  <c r="J244" i="7"/>
  <c r="AM119" i="1" s="1"/>
  <c r="AI119" i="1" s="1"/>
  <c r="J48" i="7"/>
  <c r="AM48" i="1" s="1"/>
  <c r="AI48" i="1" s="1"/>
  <c r="J16" i="7"/>
  <c r="AM28" i="1" s="1"/>
  <c r="J43" i="7"/>
  <c r="AM45" i="1" s="1"/>
  <c r="AI45" i="1" s="1"/>
  <c r="J54" i="7"/>
  <c r="AM164" i="1" s="1"/>
  <c r="AI164" i="1" s="1"/>
  <c r="J67" i="7"/>
  <c r="AM71" i="1" s="1"/>
  <c r="AI71" i="1" s="1"/>
  <c r="J83" i="7"/>
  <c r="AM77" i="1" s="1"/>
  <c r="AI77" i="1" s="1"/>
  <c r="J147" i="7"/>
  <c r="AM169" i="1" s="1"/>
  <c r="AI169" i="1" s="1"/>
  <c r="J131" i="7"/>
  <c r="AM134" i="1" s="1"/>
  <c r="AI134" i="1" s="1"/>
  <c r="J65" i="7"/>
  <c r="AM70" i="1" s="1"/>
  <c r="AI70" i="1" s="1"/>
  <c r="J81" i="7"/>
  <c r="AM80" i="1" s="1"/>
  <c r="AI80" i="1" s="1"/>
  <c r="J167" i="7"/>
  <c r="AM176" i="1" s="1"/>
  <c r="AI176" i="1" s="1"/>
  <c r="J148" i="7"/>
  <c r="AM153" i="1" s="1"/>
  <c r="AI153" i="1" s="1"/>
  <c r="J138" i="7"/>
  <c r="AM91" i="1" s="1"/>
  <c r="AI91" i="1" s="1"/>
  <c r="J40" i="7"/>
  <c r="AM39" i="1" s="1"/>
  <c r="AI39" i="1" s="1"/>
  <c r="J247" i="7"/>
  <c r="AM93" i="1" s="1"/>
  <c r="AI93" i="1" s="1"/>
  <c r="J11" i="7"/>
  <c r="AM11" i="1" s="1"/>
  <c r="AI11" i="1" s="1"/>
  <c r="J172" i="7"/>
  <c r="AM183" i="1" s="1"/>
  <c r="J26" i="7"/>
  <c r="AM16" i="1" s="1"/>
  <c r="AI16" i="1" s="1"/>
  <c r="J159" i="7"/>
  <c r="AM159" i="1" s="1"/>
  <c r="AI159" i="1" s="1"/>
  <c r="J118" i="7"/>
  <c r="AM123" i="1" s="1"/>
  <c r="AI123" i="1" s="1"/>
  <c r="J44" i="7"/>
  <c r="AM46" i="1" s="1"/>
  <c r="J186" i="7"/>
  <c r="AM197" i="1" s="1"/>
  <c r="AI197" i="1" s="1"/>
  <c r="J252" i="7"/>
  <c r="AM166" i="1" s="1"/>
  <c r="AI166" i="1" s="1"/>
  <c r="J120" i="7"/>
  <c r="AM115" i="1" s="1"/>
  <c r="AI115" i="1" s="1"/>
  <c r="J59" i="7"/>
  <c r="AM61" i="1" s="1"/>
  <c r="AI61" i="1" s="1"/>
  <c r="J177" i="7"/>
  <c r="AM188" i="1" s="1"/>
  <c r="AI188" i="1" s="1"/>
  <c r="J101" i="7"/>
  <c r="AM165" i="1" s="1"/>
  <c r="AI165" i="1" s="1"/>
  <c r="J128" i="7"/>
  <c r="AM133" i="1" s="1"/>
  <c r="AI133" i="1" s="1"/>
  <c r="J53" i="7"/>
  <c r="AM56" i="1" s="1"/>
  <c r="AI56" i="1" s="1"/>
  <c r="J20" i="7"/>
  <c r="AM13" i="1" s="1"/>
  <c r="AI13" i="1" s="1"/>
  <c r="J7" i="7"/>
  <c r="AM8" i="1" s="1"/>
  <c r="AI8" i="1" s="1"/>
  <c r="J42" i="7"/>
  <c r="AM42" i="1" s="1"/>
  <c r="AI42" i="1" s="1"/>
  <c r="J137" i="7"/>
  <c r="AM143" i="1" s="1"/>
  <c r="AI143" i="1" s="1"/>
  <c r="J61" i="7"/>
  <c r="AM62" i="1" s="1"/>
  <c r="Q198" i="1"/>
  <c r="I179" i="5"/>
  <c r="AL191" i="1" s="1"/>
  <c r="S191" i="1" s="1"/>
  <c r="I62" i="4"/>
  <c r="AK190" i="1" s="1"/>
  <c r="R190" i="1" s="1"/>
  <c r="I254" i="5"/>
  <c r="AL186" i="1" s="1"/>
  <c r="S186" i="1" s="1"/>
  <c r="I163" i="4"/>
  <c r="AK174" i="1" s="1"/>
  <c r="R174" i="1" s="1"/>
  <c r="I157" i="4"/>
  <c r="AK170" i="1" s="1"/>
  <c r="R170" i="1" s="1"/>
  <c r="I162" i="5"/>
  <c r="AL155" i="1" s="1"/>
  <c r="S155" i="1" s="1"/>
  <c r="I156" i="5"/>
  <c r="AL151" i="1" s="1"/>
  <c r="S151" i="1" s="1"/>
  <c r="Q167" i="1"/>
  <c r="I132" i="5"/>
  <c r="AL135" i="1" s="1"/>
  <c r="S135" i="1" s="1"/>
  <c r="I124" i="5"/>
  <c r="AL131" i="1" s="1"/>
  <c r="S131" i="1" s="1"/>
  <c r="I114" i="5"/>
  <c r="AL112" i="1" s="1"/>
  <c r="S112" i="1" s="1"/>
  <c r="I248" i="4"/>
  <c r="AK102" i="1" s="1"/>
  <c r="R102" i="1" s="1"/>
  <c r="I56" i="5"/>
  <c r="AL58" i="1" s="1"/>
  <c r="S58" i="1" s="1"/>
  <c r="I44" i="4"/>
  <c r="AK46" i="1" s="1"/>
  <c r="R46" i="1" s="1"/>
  <c r="Q35" i="1"/>
  <c r="I9" i="5"/>
  <c r="AL7" i="1" s="1"/>
  <c r="S7" i="1" s="1"/>
  <c r="I47" i="4"/>
  <c r="AK49" i="1" s="1"/>
  <c r="R49" i="1" s="1"/>
  <c r="Q31" i="1"/>
  <c r="I186" i="4"/>
  <c r="AK197" i="1" s="1"/>
  <c r="R197" i="1" s="1"/>
  <c r="I184" i="4"/>
  <c r="AK194" i="1" s="1"/>
  <c r="R194" i="1" s="1"/>
  <c r="I170" i="5"/>
  <c r="AL181" i="1" s="1"/>
  <c r="S181" i="1" s="1"/>
  <c r="I175" i="5"/>
  <c r="AL177" i="1" s="1"/>
  <c r="S177" i="1" s="1"/>
  <c r="Q173" i="1"/>
  <c r="AI173" i="1"/>
  <c r="I187" i="5"/>
  <c r="AL162" i="1" s="1"/>
  <c r="S162" i="1" s="1"/>
  <c r="I158" i="4"/>
  <c r="AK158" i="1" s="1"/>
  <c r="R158" i="1" s="1"/>
  <c r="I252" i="4"/>
  <c r="AK166" i="1" s="1"/>
  <c r="R166" i="1" s="1"/>
  <c r="I142" i="5"/>
  <c r="AL145" i="1" s="1"/>
  <c r="S145" i="1" s="1"/>
  <c r="I250" i="5"/>
  <c r="AL126" i="1" s="1"/>
  <c r="S126" i="1" s="1"/>
  <c r="I120" i="5"/>
  <c r="AL115" i="1" s="1"/>
  <c r="S115" i="1" s="1"/>
  <c r="I106" i="5"/>
  <c r="AL105" i="1" s="1"/>
  <c r="S105" i="1" s="1"/>
  <c r="I99" i="4"/>
  <c r="AK101" i="1" s="1"/>
  <c r="R101" i="1" s="1"/>
  <c r="I89" i="4"/>
  <c r="AK88" i="1" s="1"/>
  <c r="R88" i="1" s="1"/>
  <c r="I76" i="5"/>
  <c r="AL73" i="1" s="1"/>
  <c r="S73" i="1" s="1"/>
  <c r="I46" i="4"/>
  <c r="AK65" i="1" s="1"/>
  <c r="R65" i="1" s="1"/>
  <c r="I52" i="5"/>
  <c r="AL53" i="1" s="1"/>
  <c r="S53" i="1" s="1"/>
  <c r="I10" i="4"/>
  <c r="AK10" i="1" s="1"/>
  <c r="R10" i="1" s="1"/>
  <c r="Q137" i="1"/>
  <c r="I177" i="4"/>
  <c r="AK188" i="1" s="1"/>
  <c r="R188" i="1" s="1"/>
  <c r="I165" i="4"/>
  <c r="AK180" i="1" s="1"/>
  <c r="R180" i="1" s="1"/>
  <c r="I167" i="4"/>
  <c r="AK176" i="1" s="1"/>
  <c r="R176" i="1" s="1"/>
  <c r="I101" i="5"/>
  <c r="AL165" i="1" s="1"/>
  <c r="S165" i="1" s="1"/>
  <c r="I185" i="4"/>
  <c r="AK149" i="1" s="1"/>
  <c r="R149" i="1" s="1"/>
  <c r="I145" i="4"/>
  <c r="AK148" i="1" s="1"/>
  <c r="R148" i="1" s="1"/>
  <c r="I130" i="4"/>
  <c r="AK129" i="1" s="1"/>
  <c r="R129" i="1" s="1"/>
  <c r="I119" i="5"/>
  <c r="AL114" i="1" s="1"/>
  <c r="S114" i="1" s="1"/>
  <c r="T114" i="1" s="1"/>
  <c r="I84" i="4"/>
  <c r="AK83" i="1" s="1"/>
  <c r="R83" i="1" s="1"/>
  <c r="I48" i="5"/>
  <c r="AL48" i="1" s="1"/>
  <c r="S48" i="1" s="1"/>
  <c r="T48" i="1" s="1"/>
  <c r="I75" i="5"/>
  <c r="AL44" i="1" s="1"/>
  <c r="S44" i="1" s="1"/>
  <c r="I13" i="4"/>
  <c r="AK29" i="1" s="1"/>
  <c r="R29" i="1" s="1"/>
  <c r="I25" i="4"/>
  <c r="AK25" i="1" s="1"/>
  <c r="R25" i="1" s="1"/>
  <c r="Q21" i="1"/>
  <c r="I8" i="4"/>
  <c r="AK9" i="1" s="1"/>
  <c r="R9" i="1" s="1"/>
  <c r="I245" i="4"/>
  <c r="AK5" i="1" s="1"/>
  <c r="R5" i="1" s="1"/>
  <c r="I103" i="5"/>
  <c r="AL103" i="1" s="1"/>
  <c r="S103" i="1" s="1"/>
  <c r="T103" i="1" s="1"/>
  <c r="I80" i="4"/>
  <c r="AK82" i="1" s="1"/>
  <c r="R82" i="1" s="1"/>
  <c r="I58" i="5"/>
  <c r="AL59" i="1" s="1"/>
  <c r="S59" i="1" s="1"/>
  <c r="Q47" i="1"/>
  <c r="I16" i="5"/>
  <c r="AL28" i="1" s="1"/>
  <c r="S28" i="1" s="1"/>
  <c r="I15" i="4"/>
  <c r="AK20" i="1" s="1"/>
  <c r="R20" i="1" s="1"/>
  <c r="I7" i="5"/>
  <c r="AL8" i="1" s="1"/>
  <c r="S8" i="1" s="1"/>
  <c r="T8" i="1" s="1"/>
  <c r="I247" i="5"/>
  <c r="AL93" i="1" s="1"/>
  <c r="S93" i="1" s="1"/>
  <c r="I82" i="4"/>
  <c r="AK81" i="1" s="1"/>
  <c r="R81" i="1" s="1"/>
  <c r="I42" i="5"/>
  <c r="AL42" i="1" s="1"/>
  <c r="S42" i="1" s="1"/>
  <c r="I36" i="5"/>
  <c r="AL32" i="1" s="1"/>
  <c r="S32" i="1" s="1"/>
  <c r="I23" i="5"/>
  <c r="AL19" i="1" s="1"/>
  <c r="S19" i="1" s="1"/>
  <c r="I43" i="4"/>
  <c r="AK45" i="1" s="1"/>
  <c r="R45" i="1" s="1"/>
  <c r="I30" i="4"/>
  <c r="AK34" i="1" s="1"/>
  <c r="R34" i="1" s="1"/>
  <c r="I3" i="4"/>
  <c r="AK2" i="1" s="1"/>
  <c r="R2" i="1" s="1"/>
  <c r="Q192" i="1"/>
  <c r="Q187" i="1"/>
  <c r="I169" i="4"/>
  <c r="AK179" i="1" s="1"/>
  <c r="R179" i="1" s="1"/>
  <c r="I174" i="4"/>
  <c r="AK175" i="1" s="1"/>
  <c r="R175" i="1" s="1"/>
  <c r="I161" i="5"/>
  <c r="AL171" i="1" s="1"/>
  <c r="S171" i="1" s="1"/>
  <c r="T171" i="1" s="1"/>
  <c r="I150" i="5"/>
  <c r="AL160" i="1" s="1"/>
  <c r="S160" i="1" s="1"/>
  <c r="I146" i="4"/>
  <c r="AK152" i="1" s="1"/>
  <c r="R152" i="1" s="1"/>
  <c r="I181" i="4"/>
  <c r="AK168" i="1" s="1"/>
  <c r="R168" i="1" s="1"/>
  <c r="I251" i="5"/>
  <c r="AL136" i="1" s="1"/>
  <c r="S136" i="1" s="1"/>
  <c r="Q117" i="1"/>
  <c r="I109" i="5"/>
  <c r="AL107" i="1" s="1"/>
  <c r="S107" i="1" s="1"/>
  <c r="I97" i="4"/>
  <c r="AK98" i="1" s="1"/>
  <c r="R98" i="1" s="1"/>
  <c r="I66" i="4"/>
  <c r="AK63" i="1" s="1"/>
  <c r="R63" i="1" s="1"/>
  <c r="I68" i="4"/>
  <c r="AK55" i="1" s="1"/>
  <c r="R55" i="1" s="1"/>
  <c r="I31" i="4"/>
  <c r="AK33" i="1" s="1"/>
  <c r="R33" i="1" s="1"/>
  <c r="I26" i="5"/>
  <c r="AL16" i="1" s="1"/>
  <c r="S16" i="1" s="1"/>
  <c r="I12" i="5"/>
  <c r="AL12" i="1" s="1"/>
  <c r="S12" i="1" s="1"/>
  <c r="I83" i="4"/>
  <c r="AK77" i="1" s="1"/>
  <c r="R77" i="1" s="1"/>
  <c r="I21" i="5"/>
  <c r="AL23" i="1" s="1"/>
  <c r="S23" i="1" s="1"/>
  <c r="I188" i="4"/>
  <c r="AK198" i="1" s="1"/>
  <c r="R198" i="1" s="1"/>
  <c r="I182" i="4"/>
  <c r="AK195" i="1" s="1"/>
  <c r="R195" i="1" s="1"/>
  <c r="I62" i="5"/>
  <c r="AL190" i="1" s="1"/>
  <c r="S190" i="1" s="1"/>
  <c r="Q186" i="1"/>
  <c r="AI186" i="1"/>
  <c r="I171" i="4"/>
  <c r="AK182" i="1" s="1"/>
  <c r="R182" i="1" s="1"/>
  <c r="I157" i="5"/>
  <c r="AL170" i="1" s="1"/>
  <c r="S170" i="1" s="1"/>
  <c r="I155" i="4"/>
  <c r="AK163" i="1" s="1"/>
  <c r="R163" i="1" s="1"/>
  <c r="I159" i="4"/>
  <c r="AK159" i="1" s="1"/>
  <c r="R159" i="1" s="1"/>
  <c r="I156" i="4"/>
  <c r="AK151" i="1" s="1"/>
  <c r="R151" i="1" s="1"/>
  <c r="I100" i="4"/>
  <c r="AK167" i="1" s="1"/>
  <c r="R167" i="1" s="1"/>
  <c r="Q142" i="1"/>
  <c r="I124" i="4"/>
  <c r="AK131" i="1" s="1"/>
  <c r="R131" i="1" s="1"/>
  <c r="I129" i="4"/>
  <c r="AK127" i="1" s="1"/>
  <c r="R127" i="1" s="1"/>
  <c r="J111" i="7"/>
  <c r="AM116" i="1" s="1"/>
  <c r="AI116" i="1" s="1"/>
  <c r="I114" i="4"/>
  <c r="AK112" i="1" s="1"/>
  <c r="R112" i="1" s="1"/>
  <c r="I248" i="5"/>
  <c r="AL102" i="1" s="1"/>
  <c r="S102" i="1" s="1"/>
  <c r="I44" i="5"/>
  <c r="AL46" i="1" s="1"/>
  <c r="S46" i="1" s="1"/>
  <c r="I164" i="4"/>
  <c r="AK35" i="1" s="1"/>
  <c r="R35" i="1" s="1"/>
  <c r="Q27" i="1"/>
  <c r="I92" i="4"/>
  <c r="AK31" i="1" s="1"/>
  <c r="R31" i="1" s="1"/>
  <c r="Q6" i="1"/>
  <c r="I184" i="5"/>
  <c r="AL194" i="1" s="1"/>
  <c r="S194" i="1" s="1"/>
  <c r="I6" i="5"/>
  <c r="AL189" i="1" s="1"/>
  <c r="S189" i="1" s="1"/>
  <c r="Q185" i="1"/>
  <c r="I32" i="4"/>
  <c r="AK173" i="1" s="1"/>
  <c r="R173" i="1" s="1"/>
  <c r="I147" i="4"/>
  <c r="AK169" i="1" s="1"/>
  <c r="R169" i="1" s="1"/>
  <c r="I158" i="5"/>
  <c r="AL158" i="1" s="1"/>
  <c r="S158" i="1" s="1"/>
  <c r="I154" i="4"/>
  <c r="AK154" i="1" s="1"/>
  <c r="R154" i="1" s="1"/>
  <c r="Q150" i="1"/>
  <c r="AI150" i="1"/>
  <c r="I142" i="4"/>
  <c r="AK145" i="1" s="1"/>
  <c r="R145" i="1" s="1"/>
  <c r="I136" i="4"/>
  <c r="AK139" i="1" s="1"/>
  <c r="R139" i="1" s="1"/>
  <c r="I131" i="4"/>
  <c r="AK134" i="1" s="1"/>
  <c r="R134" i="1" s="1"/>
  <c r="J126" i="7"/>
  <c r="AM130" i="1" s="1"/>
  <c r="AI130" i="1" s="1"/>
  <c r="I250" i="4"/>
  <c r="AK126" i="1" s="1"/>
  <c r="R126" i="1" s="1"/>
  <c r="I107" i="5"/>
  <c r="AL122" i="1" s="1"/>
  <c r="S122" i="1" s="1"/>
  <c r="I244" i="4"/>
  <c r="AK119" i="1" s="1"/>
  <c r="R119" i="1" s="1"/>
  <c r="I106" i="4"/>
  <c r="AK105" i="1" s="1"/>
  <c r="R105" i="1" s="1"/>
  <c r="Q100" i="1"/>
  <c r="J96" i="7"/>
  <c r="AM96" i="1" s="1"/>
  <c r="AI96" i="1" s="1"/>
  <c r="I89" i="5"/>
  <c r="AL88" i="1" s="1"/>
  <c r="S88" i="1" s="1"/>
  <c r="I85" i="4"/>
  <c r="AK84" i="1" s="1"/>
  <c r="R84" i="1" s="1"/>
  <c r="I71" i="5"/>
  <c r="AL69" i="1" s="1"/>
  <c r="S69" i="1" s="1"/>
  <c r="I59" i="4"/>
  <c r="AK61" i="1" s="1"/>
  <c r="R61" i="1" s="1"/>
  <c r="I10" i="5"/>
  <c r="AL10" i="1" s="1"/>
  <c r="S10" i="1" s="1"/>
  <c r="I141" i="5"/>
  <c r="AL137" i="1" s="1"/>
  <c r="S137" i="1" s="1"/>
  <c r="Q193" i="1"/>
  <c r="I165" i="5"/>
  <c r="AL180" i="1" s="1"/>
  <c r="S180" i="1" s="1"/>
  <c r="I167" i="5"/>
  <c r="AL176" i="1" s="1"/>
  <c r="S176" i="1" s="1"/>
  <c r="I160" i="5"/>
  <c r="AL172" i="1" s="1"/>
  <c r="S172" i="1" s="1"/>
  <c r="I153" i="5"/>
  <c r="AL161" i="1" s="1"/>
  <c r="S161" i="1" s="1"/>
  <c r="I149" i="4"/>
  <c r="AK157" i="1" s="1"/>
  <c r="R157" i="1" s="1"/>
  <c r="Q153" i="1"/>
  <c r="I145" i="5"/>
  <c r="AL148" i="1" s="1"/>
  <c r="S148" i="1" s="1"/>
  <c r="T148" i="1" s="1"/>
  <c r="I133" i="5"/>
  <c r="AL138" i="1" s="1"/>
  <c r="S138" i="1" s="1"/>
  <c r="I104" i="5"/>
  <c r="AL104" i="1" s="1"/>
  <c r="S104" i="1" s="1"/>
  <c r="J87" i="7"/>
  <c r="AM87" i="1" s="1"/>
  <c r="AI87" i="1" s="1"/>
  <c r="I84" i="5"/>
  <c r="AL83" i="1" s="1"/>
  <c r="S83" i="1" s="1"/>
  <c r="I78" i="5"/>
  <c r="AL79" i="1" s="1"/>
  <c r="S79" i="1" s="1"/>
  <c r="J70" i="7"/>
  <c r="AM68" i="1" s="1"/>
  <c r="AI68" i="1" s="1"/>
  <c r="I63" i="5"/>
  <c r="AL64" i="1" s="1"/>
  <c r="S64" i="1" s="1"/>
  <c r="I57" i="4"/>
  <c r="AK60" i="1" s="1"/>
  <c r="R60" i="1" s="1"/>
  <c r="I75" i="4"/>
  <c r="AK44" i="1" s="1"/>
  <c r="R44" i="1" s="1"/>
  <c r="I38" i="5"/>
  <c r="AL41" i="1" s="1"/>
  <c r="S41" i="1" s="1"/>
  <c r="I41" i="5"/>
  <c r="AL30" i="1" s="1"/>
  <c r="S30" i="1" s="1"/>
  <c r="I25" i="5"/>
  <c r="AL25" i="1" s="1"/>
  <c r="S25" i="1" s="1"/>
  <c r="I28" i="5"/>
  <c r="AL21" i="1" s="1"/>
  <c r="S21" i="1" s="1"/>
  <c r="Q13" i="1"/>
  <c r="I245" i="5"/>
  <c r="AL5" i="1" s="1"/>
  <c r="S5" i="1" s="1"/>
  <c r="I103" i="4"/>
  <c r="AK103" i="1" s="1"/>
  <c r="R103" i="1" s="1"/>
  <c r="Q90" i="1"/>
  <c r="AI90" i="1"/>
  <c r="I45" i="5"/>
  <c r="AL47" i="1" s="1"/>
  <c r="S47" i="1" s="1"/>
  <c r="I7" i="4"/>
  <c r="AK8" i="1" s="1"/>
  <c r="R8" i="1" s="1"/>
  <c r="Q4" i="1"/>
  <c r="I82" i="5"/>
  <c r="AL81" i="1" s="1"/>
  <c r="S81" i="1" s="1"/>
  <c r="I64" i="4"/>
  <c r="AK66" i="1" s="1"/>
  <c r="R66" i="1" s="1"/>
  <c r="I246" i="5"/>
  <c r="AL50" i="1" s="1"/>
  <c r="S50" i="1" s="1"/>
  <c r="I36" i="4"/>
  <c r="AK32" i="1" s="1"/>
  <c r="R32" i="1" s="1"/>
  <c r="I23" i="4"/>
  <c r="AK19" i="1" s="1"/>
  <c r="R19" i="1" s="1"/>
  <c r="I11" i="4"/>
  <c r="AK11" i="1" s="1"/>
  <c r="R11" i="1" s="1"/>
  <c r="I30" i="5"/>
  <c r="AL34" i="1" s="1"/>
  <c r="S34" i="1" s="1"/>
  <c r="I3" i="5"/>
  <c r="AL2" i="1" s="1"/>
  <c r="S2" i="1" s="1"/>
  <c r="Q199" i="1"/>
  <c r="J183" i="7"/>
  <c r="AM196" i="1" s="1"/>
  <c r="AI196" i="1" s="1"/>
  <c r="I178" i="5"/>
  <c r="AL192" i="1" s="1"/>
  <c r="S192" i="1" s="1"/>
  <c r="I176" i="4"/>
  <c r="AK187" i="1" s="1"/>
  <c r="R187" i="1" s="1"/>
  <c r="Q183" i="1"/>
  <c r="AI183" i="1"/>
  <c r="I54" i="5"/>
  <c r="AL164" i="1" s="1"/>
  <c r="S164" i="1" s="1"/>
  <c r="I146" i="5"/>
  <c r="AL152" i="1" s="1"/>
  <c r="S152" i="1" s="1"/>
  <c r="I127" i="5"/>
  <c r="AL128" i="1" s="1"/>
  <c r="S128" i="1" s="1"/>
  <c r="I60" i="4"/>
  <c r="AK117" i="1" s="1"/>
  <c r="R117" i="1" s="1"/>
  <c r="Q113" i="1"/>
  <c r="I97" i="5"/>
  <c r="AL98" i="1" s="1"/>
  <c r="S98" i="1" s="1"/>
  <c r="I88" i="4"/>
  <c r="AK86" i="1" s="1"/>
  <c r="R86" i="1" s="1"/>
  <c r="I67" i="4"/>
  <c r="AK71" i="1" s="1"/>
  <c r="R71" i="1" s="1"/>
  <c r="J66" i="7"/>
  <c r="AM63" i="1" s="1"/>
  <c r="AI63" i="1" s="1"/>
  <c r="I68" i="5"/>
  <c r="AL55" i="1" s="1"/>
  <c r="S55" i="1" s="1"/>
  <c r="I31" i="5"/>
  <c r="AL33" i="1" s="1"/>
  <c r="S33" i="1" s="1"/>
  <c r="Q24" i="1"/>
  <c r="AI24" i="1"/>
  <c r="I12" i="4"/>
  <c r="AK12" i="1" s="1"/>
  <c r="R12" i="1" s="1"/>
  <c r="Q62" i="1"/>
  <c r="AI62" i="1"/>
  <c r="J39" i="7"/>
  <c r="AM38" i="1" s="1"/>
  <c r="AI38" i="1" s="1"/>
  <c r="I21" i="4"/>
  <c r="AK23" i="1" s="1"/>
  <c r="R23" i="1" s="1"/>
  <c r="I14" i="5"/>
  <c r="AL18" i="1" s="1"/>
  <c r="S18" i="1" s="1"/>
  <c r="I188" i="5"/>
  <c r="AL198" i="1" s="1"/>
  <c r="S198" i="1" s="1"/>
  <c r="I179" i="4"/>
  <c r="AK191" i="1" s="1"/>
  <c r="R191" i="1" s="1"/>
  <c r="I254" i="4"/>
  <c r="AK186" i="1" s="1"/>
  <c r="R186" i="1" s="1"/>
  <c r="J157" i="7"/>
  <c r="AM170" i="1" s="1"/>
  <c r="AI170" i="1" s="1"/>
  <c r="I155" i="5"/>
  <c r="AL163" i="1" s="1"/>
  <c r="S163" i="1" s="1"/>
  <c r="Q155" i="1"/>
  <c r="AI155" i="1"/>
  <c r="J156" i="7"/>
  <c r="AM151" i="1" s="1"/>
  <c r="AI151" i="1" s="1"/>
  <c r="I100" i="5"/>
  <c r="AL167" i="1" s="1"/>
  <c r="S167" i="1" s="1"/>
  <c r="I135" i="4"/>
  <c r="AK142" i="1" s="1"/>
  <c r="R142" i="1" s="1"/>
  <c r="Q135" i="1"/>
  <c r="AI135" i="1"/>
  <c r="J124" i="7"/>
  <c r="AM131" i="1" s="1"/>
  <c r="AI131" i="1" s="1"/>
  <c r="I129" i="5"/>
  <c r="AL127" i="1" s="1"/>
  <c r="S127" i="1" s="1"/>
  <c r="I118" i="4"/>
  <c r="AK123" i="1" s="1"/>
  <c r="R123" i="1" s="1"/>
  <c r="I111" i="4"/>
  <c r="AK116" i="1" s="1"/>
  <c r="R116" i="1" s="1"/>
  <c r="J114" i="7"/>
  <c r="AM112" i="1" s="1"/>
  <c r="AI112" i="1" s="1"/>
  <c r="Q102" i="1"/>
  <c r="AI102" i="1"/>
  <c r="I65" i="4"/>
  <c r="AK70" i="1" s="1"/>
  <c r="R70" i="1" s="1"/>
  <c r="Q58" i="1"/>
  <c r="AI58" i="1"/>
  <c r="I164" i="5"/>
  <c r="AL35" i="1" s="1"/>
  <c r="S35" i="1" s="1"/>
  <c r="I18" i="4"/>
  <c r="AK27" i="1" s="1"/>
  <c r="R27" i="1" s="1"/>
  <c r="Q7" i="1"/>
  <c r="AI7" i="1"/>
  <c r="J47" i="7"/>
  <c r="AM49" i="1" s="1"/>
  <c r="AI49" i="1" s="1"/>
  <c r="I92" i="5"/>
  <c r="AL31" i="1" s="1"/>
  <c r="S31" i="1" s="1"/>
  <c r="I4" i="4"/>
  <c r="AK6" i="1" s="1"/>
  <c r="R6" i="1" s="1"/>
  <c r="I6" i="4"/>
  <c r="AK189" i="1" s="1"/>
  <c r="R189" i="1" s="1"/>
  <c r="I168" i="4"/>
  <c r="AK185" i="1" s="1"/>
  <c r="R185" i="1" s="1"/>
  <c r="J175" i="7"/>
  <c r="AM177" i="1" s="1"/>
  <c r="AI177" i="1" s="1"/>
  <c r="I32" i="5"/>
  <c r="AL173" i="1" s="1"/>
  <c r="S173" i="1" s="1"/>
  <c r="I187" i="4"/>
  <c r="AK162" i="1" s="1"/>
  <c r="R162" i="1" s="1"/>
  <c r="J158" i="7"/>
  <c r="AM158" i="1" s="1"/>
  <c r="AI158" i="1" s="1"/>
  <c r="I154" i="5"/>
  <c r="AL154" i="1" s="1"/>
  <c r="S154" i="1" s="1"/>
  <c r="I253" i="4"/>
  <c r="Q166" i="1"/>
  <c r="J142" i="7"/>
  <c r="AM145" i="1" s="1"/>
  <c r="AI145" i="1" s="1"/>
  <c r="I136" i="5"/>
  <c r="AL139" i="1" s="1"/>
  <c r="S139" i="1" s="1"/>
  <c r="I126" i="5"/>
  <c r="AL130" i="1" s="1"/>
  <c r="S130" i="1" s="1"/>
  <c r="I107" i="4"/>
  <c r="AK122" i="1" s="1"/>
  <c r="R122" i="1" s="1"/>
  <c r="Q119" i="1"/>
  <c r="Q115" i="1"/>
  <c r="J106" i="7"/>
  <c r="AM105" i="1" s="1"/>
  <c r="AI105" i="1" s="1"/>
  <c r="I99" i="5"/>
  <c r="I98" i="4"/>
  <c r="AK100" i="1" s="1"/>
  <c r="R100" i="1" s="1"/>
  <c r="I96" i="4"/>
  <c r="J89" i="7"/>
  <c r="AM88" i="1" s="1"/>
  <c r="AI88" i="1" s="1"/>
  <c r="I85" i="5"/>
  <c r="AL84" i="1" s="1"/>
  <c r="S84" i="1" s="1"/>
  <c r="I81" i="5"/>
  <c r="AL80" i="1" s="1"/>
  <c r="S80" i="1" s="1"/>
  <c r="Q73" i="1"/>
  <c r="AI73" i="1"/>
  <c r="J71" i="7"/>
  <c r="AM69" i="1" s="1"/>
  <c r="AI69" i="1" s="1"/>
  <c r="I46" i="5"/>
  <c r="AL65" i="1" s="1"/>
  <c r="S65" i="1" s="1"/>
  <c r="Q53" i="1"/>
  <c r="I141" i="4"/>
  <c r="AK137" i="1" s="1"/>
  <c r="R137" i="1" s="1"/>
  <c r="I180" i="4"/>
  <c r="AK193" i="1" s="1"/>
  <c r="R193" i="1" s="1"/>
  <c r="I160" i="4"/>
  <c r="I149" i="5"/>
  <c r="AL157" i="1" s="1"/>
  <c r="S157" i="1" s="1"/>
  <c r="T157" i="1" s="1"/>
  <c r="I148" i="4"/>
  <c r="Q149" i="1"/>
  <c r="J145" i="7"/>
  <c r="AM148" i="1" s="1"/>
  <c r="AI148" i="1" s="1"/>
  <c r="I133" i="4"/>
  <c r="AK138" i="1" s="1"/>
  <c r="R138" i="1" s="1"/>
  <c r="I128" i="5"/>
  <c r="AL133" i="1" s="1"/>
  <c r="S133" i="1" s="1"/>
  <c r="T133" i="1" s="1"/>
  <c r="I130" i="5"/>
  <c r="AL129" i="1" s="1"/>
  <c r="S129" i="1" s="1"/>
  <c r="J119" i="7"/>
  <c r="AM114" i="1" s="1"/>
  <c r="AI114" i="1" s="1"/>
  <c r="I104" i="4"/>
  <c r="I138" i="4"/>
  <c r="AK91" i="1" s="1"/>
  <c r="R91" i="1" s="1"/>
  <c r="I87" i="4"/>
  <c r="J84" i="7"/>
  <c r="AM83" i="1" s="1"/>
  <c r="AI83" i="1" s="1"/>
  <c r="I78" i="4"/>
  <c r="AK79" i="1" s="1"/>
  <c r="R79" i="1" s="1"/>
  <c r="I72" i="4"/>
  <c r="AK72" i="1" s="1"/>
  <c r="R72" i="1" s="1"/>
  <c r="I70" i="5"/>
  <c r="AL68" i="1" s="1"/>
  <c r="S68" i="1" s="1"/>
  <c r="J63" i="7"/>
  <c r="AM64" i="1" s="1"/>
  <c r="AI64" i="1" s="1"/>
  <c r="I57" i="5"/>
  <c r="I53" i="4"/>
  <c r="J75" i="7"/>
  <c r="AM44" i="1" s="1"/>
  <c r="AI44" i="1" s="1"/>
  <c r="I38" i="4"/>
  <c r="Q29" i="1"/>
  <c r="J25" i="7"/>
  <c r="AM25" i="1" s="1"/>
  <c r="AI25" i="1" s="1"/>
  <c r="I28" i="4"/>
  <c r="AK21" i="1" s="1"/>
  <c r="R21" i="1" s="1"/>
  <c r="I20" i="5"/>
  <c r="AL13" i="1" s="1"/>
  <c r="S13" i="1" s="1"/>
  <c r="Q9" i="1"/>
  <c r="I93" i="4"/>
  <c r="AK90" i="1" s="1"/>
  <c r="R90" i="1" s="1"/>
  <c r="Q82" i="1"/>
  <c r="AI82" i="1"/>
  <c r="J58" i="7"/>
  <c r="AM59" i="1" s="1"/>
  <c r="AI59" i="1" s="1"/>
  <c r="I45" i="4"/>
  <c r="AK47" i="1" s="1"/>
  <c r="R47" i="1" s="1"/>
  <c r="I40" i="5"/>
  <c r="AL39" i="1" s="1"/>
  <c r="S39" i="1" s="1"/>
  <c r="Q28" i="1"/>
  <c r="AI28" i="1"/>
  <c r="J15" i="7"/>
  <c r="AM20" i="1" s="1"/>
  <c r="AI20" i="1" s="1"/>
  <c r="I50" i="4"/>
  <c r="AK4" i="1" s="1"/>
  <c r="R4" i="1" s="1"/>
  <c r="Q93" i="1"/>
  <c r="J82" i="7"/>
  <c r="AM81" i="1" s="1"/>
  <c r="AI81" i="1" s="1"/>
  <c r="I64" i="5"/>
  <c r="Q50" i="1"/>
  <c r="J36" i="7"/>
  <c r="AM32" i="1" s="1"/>
  <c r="AI32" i="1" s="1"/>
  <c r="I11" i="5"/>
  <c r="AL11" i="1" s="1"/>
  <c r="S11" i="1" s="1"/>
  <c r="T11" i="1" s="1"/>
  <c r="J30" i="7"/>
  <c r="AM34" i="1" s="1"/>
  <c r="AI34" i="1" s="1"/>
  <c r="I189" i="4"/>
  <c r="AK199" i="1" s="1"/>
  <c r="R199" i="1" s="1"/>
  <c r="I183" i="4"/>
  <c r="AK196" i="1" s="1"/>
  <c r="R196" i="1" s="1"/>
  <c r="J178" i="7"/>
  <c r="AM192" i="1" s="1"/>
  <c r="AI192" i="1" s="1"/>
  <c r="I176" i="5"/>
  <c r="I172" i="4"/>
  <c r="J174" i="7"/>
  <c r="AM175" i="1" s="1"/>
  <c r="AI175" i="1" s="1"/>
  <c r="I161" i="4"/>
  <c r="AK171" i="1" s="1"/>
  <c r="R171" i="1" s="1"/>
  <c r="I54" i="4"/>
  <c r="AK164" i="1" s="1"/>
  <c r="R164" i="1" s="1"/>
  <c r="Q160" i="1"/>
  <c r="AI160" i="1"/>
  <c r="J146" i="7"/>
  <c r="AM152" i="1" s="1"/>
  <c r="AI152" i="1" s="1"/>
  <c r="I181" i="5"/>
  <c r="I137" i="5"/>
  <c r="I251" i="4"/>
  <c r="AK136" i="1" s="1"/>
  <c r="R136" i="1" s="1"/>
  <c r="J127" i="7"/>
  <c r="AM128" i="1" s="1"/>
  <c r="AI128" i="1" s="1"/>
  <c r="I60" i="5"/>
  <c r="AL117" i="1" s="1"/>
  <c r="S117" i="1" s="1"/>
  <c r="I249" i="4"/>
  <c r="AK113" i="1" s="1"/>
  <c r="R113" i="1" s="1"/>
  <c r="Q107" i="1"/>
  <c r="J97" i="7"/>
  <c r="AM98" i="1" s="1"/>
  <c r="AI98" i="1" s="1"/>
  <c r="I88" i="5"/>
  <c r="Q63" i="1"/>
  <c r="Q33" i="1"/>
  <c r="I29" i="5"/>
  <c r="J12" i="7"/>
  <c r="AM12" i="1" s="1"/>
  <c r="AI12" i="1" s="1"/>
  <c r="I83" i="5"/>
  <c r="AL77" i="1" s="1"/>
  <c r="S77" i="1" s="1"/>
  <c r="T77" i="1" s="1"/>
  <c r="I61" i="4"/>
  <c r="AK62" i="1" s="1"/>
  <c r="R62" i="1" s="1"/>
  <c r="I39" i="5"/>
  <c r="AL38" i="1" s="1"/>
  <c r="S38" i="1" s="1"/>
  <c r="J21" i="7"/>
  <c r="AM23" i="1" s="1"/>
  <c r="AI23" i="1" s="1"/>
  <c r="I14" i="4"/>
  <c r="J188" i="7"/>
  <c r="AM198" i="1" s="1"/>
  <c r="AI198" i="1" s="1"/>
  <c r="I182" i="5"/>
  <c r="AL195" i="1" s="1"/>
  <c r="S195" i="1" s="1"/>
  <c r="Q191" i="1"/>
  <c r="AI191" i="1"/>
  <c r="Q190" i="1"/>
  <c r="I171" i="5"/>
  <c r="AL182" i="1" s="1"/>
  <c r="S182" i="1" s="1"/>
  <c r="I163" i="5"/>
  <c r="AL174" i="1" s="1"/>
  <c r="S174" i="1" s="1"/>
  <c r="Q170" i="1"/>
  <c r="T170" i="1" s="1"/>
  <c r="J155" i="7"/>
  <c r="AM163" i="1" s="1"/>
  <c r="AI163" i="1" s="1"/>
  <c r="I159" i="5"/>
  <c r="AL159" i="1" s="1"/>
  <c r="S159" i="1" s="1"/>
  <c r="I162" i="4"/>
  <c r="Q151" i="1"/>
  <c r="J100" i="7"/>
  <c r="AM167" i="1" s="1"/>
  <c r="AI167" i="1" s="1"/>
  <c r="I135" i="5"/>
  <c r="AL142" i="1" s="1"/>
  <c r="S142" i="1" s="1"/>
  <c r="I132" i="4"/>
  <c r="AK135" i="1" s="1"/>
  <c r="R135" i="1" s="1"/>
  <c r="Q131" i="1"/>
  <c r="T131" i="1" s="1"/>
  <c r="J129" i="7"/>
  <c r="AM127" i="1" s="1"/>
  <c r="AI127" i="1" s="1"/>
  <c r="I118" i="5"/>
  <c r="I111" i="5"/>
  <c r="AL116" i="1" s="1"/>
  <c r="S116" i="1" s="1"/>
  <c r="Q112" i="1"/>
  <c r="I65" i="5"/>
  <c r="AL70" i="1" s="1"/>
  <c r="S70" i="1" s="1"/>
  <c r="I56" i="4"/>
  <c r="Q46" i="1"/>
  <c r="AI46" i="1"/>
  <c r="J164" i="7"/>
  <c r="AM35" i="1" s="1"/>
  <c r="AI35" i="1" s="1"/>
  <c r="I18" i="5"/>
  <c r="AL27" i="1" s="1"/>
  <c r="S27" i="1" s="1"/>
  <c r="I9" i="4"/>
  <c r="AK7" i="1" s="1"/>
  <c r="R7" i="1" s="1"/>
  <c r="I47" i="5"/>
  <c r="AL49" i="1" s="1"/>
  <c r="S49" i="1" s="1"/>
  <c r="J92" i="7"/>
  <c r="AM31" i="1" s="1"/>
  <c r="AI31" i="1" s="1"/>
  <c r="I4" i="5"/>
  <c r="AL6" i="1" s="1"/>
  <c r="S6" i="1" s="1"/>
  <c r="I186" i="5"/>
  <c r="AL197" i="1" s="1"/>
  <c r="S197" i="1" s="1"/>
  <c r="Q194" i="1"/>
  <c r="J6" i="7"/>
  <c r="AM189" i="1" s="1"/>
  <c r="AI189" i="1" s="1"/>
  <c r="I168" i="5"/>
  <c r="AL185" i="1" s="1"/>
  <c r="S185" i="1" s="1"/>
  <c r="I170" i="4"/>
  <c r="AK181" i="1" s="1"/>
  <c r="R181" i="1" s="1"/>
  <c r="I175" i="4"/>
  <c r="AK177" i="1" s="1"/>
  <c r="R177" i="1" s="1"/>
  <c r="I147" i="5"/>
  <c r="AL169" i="1" s="1"/>
  <c r="S169" i="1" s="1"/>
  <c r="J154" i="7"/>
  <c r="AM154" i="1" s="1"/>
  <c r="AI154" i="1" s="1"/>
  <c r="I253" i="5"/>
  <c r="AL150" i="1" s="1"/>
  <c r="S150" i="1" s="1"/>
  <c r="I252" i="5"/>
  <c r="AL166" i="1" s="1"/>
  <c r="S166" i="1" s="1"/>
  <c r="J136" i="7"/>
  <c r="AM139" i="1" s="1"/>
  <c r="AI139" i="1" s="1"/>
  <c r="I131" i="5"/>
  <c r="AL134" i="1" s="1"/>
  <c r="S134" i="1" s="1"/>
  <c r="I126" i="4"/>
  <c r="AK130" i="1" s="1"/>
  <c r="R130" i="1" s="1"/>
  <c r="Q126" i="1"/>
  <c r="AI126" i="1"/>
  <c r="J107" i="7"/>
  <c r="AM122" i="1" s="1"/>
  <c r="AI122" i="1" s="1"/>
  <c r="I244" i="5"/>
  <c r="AL119" i="1" s="1"/>
  <c r="S119" i="1" s="1"/>
  <c r="I120" i="4"/>
  <c r="AK115" i="1" s="1"/>
  <c r="R115" i="1" s="1"/>
  <c r="J99" i="7"/>
  <c r="AM101" i="1" s="1"/>
  <c r="AI101" i="1" s="1"/>
  <c r="I98" i="5"/>
  <c r="AL100" i="1" s="1"/>
  <c r="S100" i="1" s="1"/>
  <c r="I96" i="5"/>
  <c r="AL96" i="1" s="1"/>
  <c r="S96" i="1" s="1"/>
  <c r="J85" i="7"/>
  <c r="AM84" i="1" s="1"/>
  <c r="AI84" i="1" s="1"/>
  <c r="I81" i="4"/>
  <c r="AK80" i="1" s="1"/>
  <c r="R80" i="1" s="1"/>
  <c r="I76" i="4"/>
  <c r="AK73" i="1" s="1"/>
  <c r="R73" i="1" s="1"/>
  <c r="I71" i="4"/>
  <c r="AK69" i="1" s="1"/>
  <c r="R69" i="1" s="1"/>
  <c r="J46" i="7"/>
  <c r="AM65" i="1" s="1"/>
  <c r="AI65" i="1" s="1"/>
  <c r="I59" i="5"/>
  <c r="AL61" i="1" s="1"/>
  <c r="S61" i="1" s="1"/>
  <c r="T61" i="1" s="1"/>
  <c r="I52" i="4"/>
  <c r="AK53" i="1" s="1"/>
  <c r="R53" i="1" s="1"/>
  <c r="Q10" i="1"/>
  <c r="J141" i="7"/>
  <c r="AM137" i="1" s="1"/>
  <c r="AI137" i="1" s="1"/>
  <c r="I180" i="5"/>
  <c r="AL193" i="1" s="1"/>
  <c r="S193" i="1" s="1"/>
  <c r="I177" i="5"/>
  <c r="AL188" i="1" s="1"/>
  <c r="S188" i="1" s="1"/>
  <c r="Q180" i="1"/>
  <c r="Q172" i="1"/>
  <c r="AI172" i="1"/>
  <c r="I101" i="4"/>
  <c r="AK165" i="1" s="1"/>
  <c r="R165" i="1" s="1"/>
  <c r="I153" i="4"/>
  <c r="AK161" i="1" s="1"/>
  <c r="R161" i="1" s="1"/>
  <c r="J149" i="7"/>
  <c r="AM157" i="1" s="1"/>
  <c r="AI157" i="1" s="1"/>
  <c r="I148" i="5"/>
  <c r="AL153" i="1" s="1"/>
  <c r="S153" i="1" s="1"/>
  <c r="I185" i="5"/>
  <c r="AL149" i="1" s="1"/>
  <c r="S149" i="1" s="1"/>
  <c r="J133" i="7"/>
  <c r="AM138" i="1" s="1"/>
  <c r="AI138" i="1" s="1"/>
  <c r="I128" i="4"/>
  <c r="AK133" i="1" s="1"/>
  <c r="R133" i="1" s="1"/>
  <c r="Q129" i="1"/>
  <c r="I119" i="4"/>
  <c r="AK114" i="1" s="1"/>
  <c r="R114" i="1" s="1"/>
  <c r="J104" i="7"/>
  <c r="AM104" i="1" s="1"/>
  <c r="AI104" i="1" s="1"/>
  <c r="I138" i="5"/>
  <c r="AL91" i="1" s="1"/>
  <c r="S91" i="1" s="1"/>
  <c r="I87" i="5"/>
  <c r="AL87" i="1" s="1"/>
  <c r="S87" i="1" s="1"/>
  <c r="Q83" i="1"/>
  <c r="J78" i="7"/>
  <c r="AM79" i="1" s="1"/>
  <c r="AI79" i="1" s="1"/>
  <c r="I72" i="5"/>
  <c r="AL72" i="1" s="1"/>
  <c r="S72" i="1" s="1"/>
  <c r="I70" i="4"/>
  <c r="AK68" i="1" s="1"/>
  <c r="R68" i="1" s="1"/>
  <c r="I63" i="4"/>
  <c r="AK64" i="1" s="1"/>
  <c r="R64" i="1" s="1"/>
  <c r="J57" i="7"/>
  <c r="AM60" i="1" s="1"/>
  <c r="AI60" i="1" s="1"/>
  <c r="I53" i="5"/>
  <c r="AL56" i="1" s="1"/>
  <c r="S56" i="1" s="1"/>
  <c r="I48" i="4"/>
  <c r="AK48" i="1" s="1"/>
  <c r="R48" i="1" s="1"/>
  <c r="T44" i="1"/>
  <c r="J38" i="7"/>
  <c r="AM41" i="1" s="1"/>
  <c r="AI41" i="1" s="1"/>
  <c r="I41" i="4"/>
  <c r="AK30" i="1" s="1"/>
  <c r="R30" i="1" s="1"/>
  <c r="I13" i="5"/>
  <c r="AL29" i="1" s="1"/>
  <c r="S29" i="1" s="1"/>
  <c r="J28" i="7"/>
  <c r="AM21" i="1" s="1"/>
  <c r="AI21" i="1" s="1"/>
  <c r="I20" i="4"/>
  <c r="AK13" i="1" s="1"/>
  <c r="R13" i="1" s="1"/>
  <c r="I8" i="5"/>
  <c r="AL9" i="1" s="1"/>
  <c r="S9" i="1" s="1"/>
  <c r="Q5" i="1"/>
  <c r="I93" i="5"/>
  <c r="AL90" i="1" s="1"/>
  <c r="S90" i="1" s="1"/>
  <c r="I80" i="5"/>
  <c r="AL82" i="1" s="1"/>
  <c r="S82" i="1" s="1"/>
  <c r="I58" i="4"/>
  <c r="AK59" i="1" s="1"/>
  <c r="R59" i="1" s="1"/>
  <c r="J45" i="7"/>
  <c r="AM47" i="1" s="1"/>
  <c r="AI47" i="1" s="1"/>
  <c r="I40" i="4"/>
  <c r="AK39" i="1" s="1"/>
  <c r="R39" i="1" s="1"/>
  <c r="I16" i="4"/>
  <c r="AK28" i="1" s="1"/>
  <c r="R28" i="1" s="1"/>
  <c r="I15" i="5"/>
  <c r="AL20" i="1" s="1"/>
  <c r="S20" i="1" s="1"/>
  <c r="I50" i="5"/>
  <c r="AL4" i="1" s="1"/>
  <c r="S4" i="1" s="1"/>
  <c r="I247" i="4"/>
  <c r="AK93" i="1" s="1"/>
  <c r="R93" i="1" s="1"/>
  <c r="Q81" i="1"/>
  <c r="J64" i="7"/>
  <c r="AM66" i="1" s="1"/>
  <c r="AI66" i="1" s="1"/>
  <c r="I246" i="4"/>
  <c r="AK50" i="1" s="1"/>
  <c r="R50" i="1" s="1"/>
  <c r="I42" i="4"/>
  <c r="AK42" i="1" s="1"/>
  <c r="R42" i="1" s="1"/>
  <c r="Q32" i="1"/>
  <c r="I43" i="5"/>
  <c r="AL45" i="1" s="1"/>
  <c r="S45" i="1" s="1"/>
  <c r="I189" i="5"/>
  <c r="AL199" i="1" s="1"/>
  <c r="S199" i="1" s="1"/>
  <c r="I183" i="5"/>
  <c r="AL196" i="1" s="1"/>
  <c r="S196" i="1" s="1"/>
  <c r="I178" i="4"/>
  <c r="AK192" i="1" s="1"/>
  <c r="R192" i="1" s="1"/>
  <c r="J176" i="7"/>
  <c r="AM187" i="1" s="1"/>
  <c r="AI187" i="1" s="1"/>
  <c r="I172" i="5"/>
  <c r="AL183" i="1" s="1"/>
  <c r="S183" i="1" s="1"/>
  <c r="I169" i="5"/>
  <c r="AL179" i="1" s="1"/>
  <c r="S179" i="1" s="1"/>
  <c r="I174" i="5"/>
  <c r="AL175" i="1" s="1"/>
  <c r="S175" i="1" s="1"/>
  <c r="I150" i="4"/>
  <c r="AK160" i="1" s="1"/>
  <c r="R160" i="1" s="1"/>
  <c r="Q152" i="1"/>
  <c r="I137" i="4"/>
  <c r="AK143" i="1" s="1"/>
  <c r="R143" i="1" s="1"/>
  <c r="Q136" i="1"/>
  <c r="I127" i="4"/>
  <c r="AK128" i="1" s="1"/>
  <c r="R128" i="1" s="1"/>
  <c r="I249" i="5"/>
  <c r="AL113" i="1" s="1"/>
  <c r="S113" i="1" s="1"/>
  <c r="I109" i="4"/>
  <c r="AK107" i="1" s="1"/>
  <c r="R107" i="1" s="1"/>
  <c r="I67" i="5"/>
  <c r="AL71" i="1" s="1"/>
  <c r="S71" i="1" s="1"/>
  <c r="I66" i="5"/>
  <c r="AL63" i="1" s="1"/>
  <c r="S63" i="1" s="1"/>
  <c r="Q55" i="1"/>
  <c r="I29" i="4"/>
  <c r="AK24" i="1" s="1"/>
  <c r="R24" i="1" s="1"/>
  <c r="I26" i="4"/>
  <c r="AK16" i="1" s="1"/>
  <c r="R16" i="1" s="1"/>
  <c r="Q12" i="1"/>
  <c r="I61" i="5"/>
  <c r="AL62" i="1" s="1"/>
  <c r="S62" i="1" s="1"/>
  <c r="I39" i="4"/>
  <c r="AK38" i="1" s="1"/>
  <c r="R38" i="1" s="1"/>
  <c r="J14" i="7"/>
  <c r="AM18" i="1" s="1"/>
  <c r="AI18" i="1" s="1"/>
  <c r="H74" i="4"/>
  <c r="I74" i="4" s="1"/>
  <c r="J86" i="7"/>
  <c r="AM85" i="1" s="1"/>
  <c r="I105" i="7"/>
  <c r="AJ97" i="1" s="1"/>
  <c r="Q97" i="1" s="1"/>
  <c r="I112" i="7"/>
  <c r="J112" i="7" s="1"/>
  <c r="AM106" i="1" s="1"/>
  <c r="H112" i="4"/>
  <c r="I112" i="4" s="1"/>
  <c r="H112" i="5"/>
  <c r="I112" i="5" s="1"/>
  <c r="AL106" i="1" s="1"/>
  <c r="S106" i="1" s="1"/>
  <c r="I108" i="7"/>
  <c r="J108" i="7" s="1"/>
  <c r="AM118" i="1" s="1"/>
  <c r="H73" i="4"/>
  <c r="I73" i="4" s="1"/>
  <c r="H102" i="5"/>
  <c r="I102" i="5" s="1"/>
  <c r="AL99" i="1" s="1"/>
  <c r="S99" i="1" s="1"/>
  <c r="I49" i="7"/>
  <c r="J49" i="7" s="1"/>
  <c r="AM51" i="1" s="1"/>
  <c r="H110" i="5"/>
  <c r="I110" i="5" s="1"/>
  <c r="AL110" i="1" s="1"/>
  <c r="S110" i="1" s="1"/>
  <c r="I86" i="4"/>
  <c r="AK85" i="1" s="1"/>
  <c r="R85" i="1" s="1"/>
  <c r="I86" i="5"/>
  <c r="AL85" i="1" s="1"/>
  <c r="S85" i="1" s="1"/>
  <c r="T85" i="1" s="1"/>
  <c r="H110" i="4"/>
  <c r="I110" i="4" s="1"/>
  <c r="I110" i="7"/>
  <c r="AJ110" i="1" s="1"/>
  <c r="Q110" i="1" s="1"/>
  <c r="H73" i="5"/>
  <c r="I73" i="5" s="1"/>
  <c r="I73" i="7"/>
  <c r="J73" i="7" s="1"/>
  <c r="AM75" i="1" s="1"/>
  <c r="J33" i="7"/>
  <c r="AM36" i="1" s="1"/>
  <c r="J134" i="7"/>
  <c r="AM141" i="1" s="1"/>
  <c r="J116" i="7"/>
  <c r="AM121" i="1" s="1"/>
  <c r="J116" i="4"/>
  <c r="J77" i="7"/>
  <c r="AM76" i="1" s="1"/>
  <c r="J17" i="7"/>
  <c r="AM15" i="1" s="1"/>
  <c r="J134" i="4"/>
  <c r="J34" i="4"/>
  <c r="J116" i="5"/>
  <c r="J34" i="7"/>
  <c r="AM37" i="1" s="1"/>
  <c r="H74" i="5"/>
  <c r="I74" i="5" s="1"/>
  <c r="AL74" i="1" s="1"/>
  <c r="S74" i="1" s="1"/>
  <c r="I22" i="7"/>
  <c r="AJ17" i="1" s="1"/>
  <c r="Q17" i="1" s="1"/>
  <c r="H166" i="4"/>
  <c r="I166" i="4" s="1"/>
  <c r="I24" i="7"/>
  <c r="J24" i="7" s="1"/>
  <c r="AM22" i="1" s="1"/>
  <c r="H102" i="4"/>
  <c r="I102" i="4" s="1"/>
  <c r="H139" i="5"/>
  <c r="I139" i="5" s="1"/>
  <c r="J139" i="5" s="1"/>
  <c r="J140" i="7"/>
  <c r="AM140" i="1" s="1"/>
  <c r="I95" i="7"/>
  <c r="J95" i="7" s="1"/>
  <c r="AM94" i="1" s="1"/>
  <c r="H115" i="5"/>
  <c r="I115" i="5" s="1"/>
  <c r="I51" i="7"/>
  <c r="J51" i="7" s="1"/>
  <c r="AM52" i="1" s="1"/>
  <c r="J34" i="5"/>
  <c r="AO37" i="1" s="1"/>
  <c r="X37" i="1" s="1"/>
  <c r="I79" i="7"/>
  <c r="J79" i="7" s="1"/>
  <c r="AM78" i="1" s="1"/>
  <c r="I117" i="7"/>
  <c r="J117" i="7" s="1"/>
  <c r="AM120" i="1" s="1"/>
  <c r="I91" i="7"/>
  <c r="AJ95" i="1" s="1"/>
  <c r="Q95" i="1" s="1"/>
  <c r="I123" i="7"/>
  <c r="J123" i="7" s="1"/>
  <c r="AM125" i="1" s="1"/>
  <c r="H123" i="4"/>
  <c r="I123" i="4" s="1"/>
  <c r="AK125" i="1" s="1"/>
  <c r="R125" i="1" s="1"/>
  <c r="H123" i="5"/>
  <c r="I123" i="5" s="1"/>
  <c r="AL125" i="1" s="1"/>
  <c r="S125" i="1" s="1"/>
  <c r="J113" i="7"/>
  <c r="AM111" i="1" s="1"/>
  <c r="AJ111" i="1"/>
  <c r="Q111" i="1" s="1"/>
  <c r="J113" i="4"/>
  <c r="AK111" i="1"/>
  <c r="R111" i="1" s="1"/>
  <c r="J113" i="5"/>
  <c r="AL111" i="1"/>
  <c r="S111" i="1" s="1"/>
  <c r="I35" i="7"/>
  <c r="AJ43" i="1" s="1"/>
  <c r="Q43" i="1" s="1"/>
  <c r="J37" i="7"/>
  <c r="AM40" i="1" s="1"/>
  <c r="AJ40" i="1"/>
  <c r="Q40" i="1" s="1"/>
  <c r="J37" i="5"/>
  <c r="AL40" i="1"/>
  <c r="S40" i="1" s="1"/>
  <c r="J37" i="4"/>
  <c r="AK40" i="1"/>
  <c r="R40" i="1" s="1"/>
  <c r="H51" i="5"/>
  <c r="I51" i="5" s="1"/>
  <c r="H51" i="4"/>
  <c r="I51" i="4" s="1"/>
  <c r="H139" i="4"/>
  <c r="I139" i="4" s="1"/>
  <c r="I139" i="7"/>
  <c r="H49" i="4"/>
  <c r="I49" i="4" s="1"/>
  <c r="H49" i="5"/>
  <c r="I49" i="5" s="1"/>
  <c r="I102" i="7"/>
  <c r="H166" i="5"/>
  <c r="I166" i="5" s="1"/>
  <c r="I166" i="7"/>
  <c r="H108" i="4"/>
  <c r="I108" i="4" s="1"/>
  <c r="H22" i="5"/>
  <c r="I22" i="5" s="1"/>
  <c r="AL17" i="1" s="1"/>
  <c r="S17" i="1" s="1"/>
  <c r="H108" i="5"/>
  <c r="I108" i="5" s="1"/>
  <c r="I74" i="7"/>
  <c r="AJ74" i="1" s="1"/>
  <c r="Q74" i="1" s="1"/>
  <c r="H22" i="4"/>
  <c r="I22" i="4" s="1"/>
  <c r="H24" i="5"/>
  <c r="I24" i="5" s="1"/>
  <c r="H35" i="4"/>
  <c r="I35" i="4" s="1"/>
  <c r="H35" i="5"/>
  <c r="I35" i="5" s="1"/>
  <c r="H117" i="4"/>
  <c r="I117" i="4" s="1"/>
  <c r="H91" i="4"/>
  <c r="I91" i="4" s="1"/>
  <c r="H117" i="5"/>
  <c r="I117" i="5" s="1"/>
  <c r="H91" i="5"/>
  <c r="I91" i="5" s="1"/>
  <c r="H24" i="4"/>
  <c r="I24" i="4" s="1"/>
  <c r="I33" i="5"/>
  <c r="I134" i="5"/>
  <c r="I77" i="5"/>
  <c r="I17" i="5"/>
  <c r="AL15" i="1" s="1"/>
  <c r="S15" i="1" s="1"/>
  <c r="I140" i="4"/>
  <c r="I77" i="4"/>
  <c r="I17" i="4"/>
  <c r="I140" i="5"/>
  <c r="I33" i="4"/>
  <c r="H5" i="4"/>
  <c r="H5" i="5"/>
  <c r="I5" i="7"/>
  <c r="H105" i="4"/>
  <c r="H115" i="4"/>
  <c r="H95" i="5"/>
  <c r="H95" i="4"/>
  <c r="I115" i="7"/>
  <c r="H105" i="5"/>
  <c r="H19" i="5"/>
  <c r="H19" i="4"/>
  <c r="I19" i="7"/>
  <c r="H122" i="5"/>
  <c r="I122" i="5" s="1"/>
  <c r="H122" i="4"/>
  <c r="I122" i="4" s="1"/>
  <c r="I122" i="7"/>
  <c r="I27" i="7"/>
  <c r="H173" i="5"/>
  <c r="AJ37" i="1"/>
  <c r="Q37" i="1" s="1"/>
  <c r="H94" i="5"/>
  <c r="H27" i="5"/>
  <c r="AJ15" i="1"/>
  <c r="Q15" i="1" s="1"/>
  <c r="AJ140" i="1"/>
  <c r="Q140" i="1" s="1"/>
  <c r="I173" i="7"/>
  <c r="AJ76" i="1"/>
  <c r="Q76" i="1" s="1"/>
  <c r="H27" i="4"/>
  <c r="AL37" i="1"/>
  <c r="S37" i="1" s="1"/>
  <c r="T37" i="1" s="1"/>
  <c r="AJ141" i="1"/>
  <c r="Q141" i="1" s="1"/>
  <c r="AJ121" i="1"/>
  <c r="Q121" i="1" s="1"/>
  <c r="AJ36" i="1"/>
  <c r="Q36" i="1" s="1"/>
  <c r="H173" i="4"/>
  <c r="H79" i="5"/>
  <c r="I94" i="7"/>
  <c r="H94" i="4"/>
  <c r="I94" i="4" s="1"/>
  <c r="H79" i="4"/>
  <c r="I121" i="7"/>
  <c r="H121" i="5"/>
  <c r="H121" i="4"/>
  <c r="T32" i="1" l="1"/>
  <c r="H144" i="4"/>
  <c r="I144" i="4" s="1"/>
  <c r="AK147" i="1" s="1"/>
  <c r="R147" i="1" s="1"/>
  <c r="I144" i="7"/>
  <c r="H144" i="5"/>
  <c r="I144" i="5" s="1"/>
  <c r="AL147" i="1" s="1"/>
  <c r="S147" i="1" s="1"/>
  <c r="T73" i="1"/>
  <c r="I151" i="7"/>
  <c r="H151" i="4"/>
  <c r="I151" i="4" s="1"/>
  <c r="AK156" i="1" s="1"/>
  <c r="R156" i="1" s="1"/>
  <c r="H151" i="5"/>
  <c r="I151" i="5" s="1"/>
  <c r="AL156" i="1" s="1"/>
  <c r="S156" i="1" s="1"/>
  <c r="H143" i="4"/>
  <c r="I143" i="4" s="1"/>
  <c r="AK146" i="1" s="1"/>
  <c r="R146" i="1" s="1"/>
  <c r="H143" i="5"/>
  <c r="I143" i="5" s="1"/>
  <c r="AL146" i="1" s="1"/>
  <c r="S146" i="1" s="1"/>
  <c r="I143" i="7"/>
  <c r="T12" i="1"/>
  <c r="I90" i="7"/>
  <c r="H90" i="5"/>
  <c r="I90" i="5" s="1"/>
  <c r="AL89" i="1" s="1"/>
  <c r="S89" i="1" s="1"/>
  <c r="H90" i="4"/>
  <c r="I90" i="4" s="1"/>
  <c r="AK89" i="1" s="1"/>
  <c r="R89" i="1" s="1"/>
  <c r="I125" i="7"/>
  <c r="H125" i="4"/>
  <c r="I125" i="4" s="1"/>
  <c r="AK132" i="1" s="1"/>
  <c r="R132" i="1" s="1"/>
  <c r="H125" i="5"/>
  <c r="I125" i="5" s="1"/>
  <c r="AL132" i="1" s="1"/>
  <c r="S132" i="1" s="1"/>
  <c r="H152" i="5"/>
  <c r="I152" i="5" s="1"/>
  <c r="AL54" i="1" s="1"/>
  <c r="S54" i="1" s="1"/>
  <c r="H152" i="4"/>
  <c r="I152" i="4" s="1"/>
  <c r="AK54" i="1" s="1"/>
  <c r="R54" i="1" s="1"/>
  <c r="I152" i="7"/>
  <c r="J68" i="5"/>
  <c r="AO55" i="1" s="1"/>
  <c r="X55" i="1" s="1"/>
  <c r="T2" i="1"/>
  <c r="I69" i="7"/>
  <c r="H69" i="5"/>
  <c r="I69" i="5" s="1"/>
  <c r="AL67" i="1" s="1"/>
  <c r="S67" i="1" s="1"/>
  <c r="H69" i="4"/>
  <c r="I69" i="4" s="1"/>
  <c r="AK67" i="1" s="1"/>
  <c r="R67" i="1" s="1"/>
  <c r="J9" i="4"/>
  <c r="AN7" i="1" s="1"/>
  <c r="W7" i="1" s="1"/>
  <c r="J185" i="4"/>
  <c r="AN149" i="1" s="1"/>
  <c r="W149" i="1" s="1"/>
  <c r="M149" i="1" s="1"/>
  <c r="J80" i="5"/>
  <c r="AO82" i="1" s="1"/>
  <c r="X82" i="1" s="1"/>
  <c r="N82" i="1" s="1"/>
  <c r="J135" i="5"/>
  <c r="AO142" i="1" s="1"/>
  <c r="X142" i="1" s="1"/>
  <c r="N142" i="1" s="1"/>
  <c r="J251" i="4"/>
  <c r="AN136" i="1" s="1"/>
  <c r="W136" i="1" s="1"/>
  <c r="M136" i="1" s="1"/>
  <c r="J135" i="4"/>
  <c r="AN142" i="1" s="1"/>
  <c r="W142" i="1" s="1"/>
  <c r="M142" i="1" s="1"/>
  <c r="J254" i="4"/>
  <c r="AN186" i="1" s="1"/>
  <c r="W186" i="1" s="1"/>
  <c r="J23" i="4"/>
  <c r="AN19" i="1" s="1"/>
  <c r="W19" i="1" s="1"/>
  <c r="J10" i="5"/>
  <c r="AO10" i="1" s="1"/>
  <c r="X10" i="1" s="1"/>
  <c r="J68" i="4"/>
  <c r="AN55" i="1" s="1"/>
  <c r="W55" i="1" s="1"/>
  <c r="M55" i="1" s="1"/>
  <c r="J250" i="5"/>
  <c r="AO126" i="1" s="1"/>
  <c r="X126" i="1" s="1"/>
  <c r="I55" i="7"/>
  <c r="H55" i="4"/>
  <c r="H55" i="5"/>
  <c r="T46" i="1"/>
  <c r="M19" i="1"/>
  <c r="T58" i="1"/>
  <c r="T83" i="1"/>
  <c r="T191" i="1"/>
  <c r="T28" i="1"/>
  <c r="M7" i="1"/>
  <c r="J147" i="5"/>
  <c r="AO169" i="1" s="1"/>
  <c r="X169" i="1" s="1"/>
  <c r="N169" i="1" s="1"/>
  <c r="J88" i="4"/>
  <c r="AN86" i="1" s="1"/>
  <c r="W86" i="1" s="1"/>
  <c r="M86" i="1" s="1"/>
  <c r="J148" i="5"/>
  <c r="AO153" i="1" s="1"/>
  <c r="X153" i="1" s="1"/>
  <c r="N153" i="1" s="1"/>
  <c r="J70" i="4"/>
  <c r="AN68" i="1" s="1"/>
  <c r="W68" i="1" s="1"/>
  <c r="M68" i="1" s="1"/>
  <c r="T33" i="1"/>
  <c r="J93" i="5"/>
  <c r="AO90" i="1" s="1"/>
  <c r="X90" i="1" s="1"/>
  <c r="J20" i="5"/>
  <c r="AO13" i="1" s="1"/>
  <c r="X13" i="1" s="1"/>
  <c r="N13" i="1" s="1"/>
  <c r="J130" i="5"/>
  <c r="AO129" i="1" s="1"/>
  <c r="X129" i="1" s="1"/>
  <c r="J25" i="5"/>
  <c r="AO25" i="1" s="1"/>
  <c r="X25" i="1" s="1"/>
  <c r="N25" i="1" s="1"/>
  <c r="J32" i="4"/>
  <c r="AN173" i="1" s="1"/>
  <c r="W173" i="1" s="1"/>
  <c r="M173" i="1" s="1"/>
  <c r="J62" i="5"/>
  <c r="AO190" i="1" s="1"/>
  <c r="X190" i="1" s="1"/>
  <c r="J31" i="4"/>
  <c r="AN33" i="1" s="1"/>
  <c r="W33" i="1" s="1"/>
  <c r="J184" i="4"/>
  <c r="AN194" i="1" s="1"/>
  <c r="W194" i="1" s="1"/>
  <c r="M194" i="1" s="1"/>
  <c r="J185" i="5"/>
  <c r="AO149" i="1" s="1"/>
  <c r="J168" i="4"/>
  <c r="AN185" i="1" s="1"/>
  <c r="W185" i="1" s="1"/>
  <c r="J179" i="4"/>
  <c r="AN191" i="1" s="1"/>
  <c r="W191" i="1" s="1"/>
  <c r="M191" i="1" s="1"/>
  <c r="J31" i="5"/>
  <c r="AO33" i="1" s="1"/>
  <c r="X33" i="1" s="1"/>
  <c r="N33" i="1" s="1"/>
  <c r="J57" i="4"/>
  <c r="AN60" i="1" s="1"/>
  <c r="W60" i="1" s="1"/>
  <c r="M60" i="1" s="1"/>
  <c r="J245" i="4"/>
  <c r="AN5" i="1" s="1"/>
  <c r="W5" i="1" s="1"/>
  <c r="J25" i="4"/>
  <c r="AN25" i="1" s="1"/>
  <c r="W25" i="1" s="1"/>
  <c r="M25" i="1" s="1"/>
  <c r="J10" i="4"/>
  <c r="AN10" i="1" s="1"/>
  <c r="W10" i="1" s="1"/>
  <c r="J249" i="5"/>
  <c r="AO113" i="1" s="1"/>
  <c r="X113" i="1" s="1"/>
  <c r="J150" i="4"/>
  <c r="AN160" i="1" s="1"/>
  <c r="W160" i="1" s="1"/>
  <c r="M160" i="1" s="1"/>
  <c r="J20" i="4"/>
  <c r="AN13" i="1" s="1"/>
  <c r="W13" i="1" s="1"/>
  <c r="M13" i="1" s="1"/>
  <c r="J170" i="4"/>
  <c r="AN181" i="1" s="1"/>
  <c r="W181" i="1" s="1"/>
  <c r="U181" i="1" s="1"/>
  <c r="J60" i="5"/>
  <c r="AO117" i="1" s="1"/>
  <c r="X117" i="1" s="1"/>
  <c r="N117" i="1" s="1"/>
  <c r="J40" i="5"/>
  <c r="AO39" i="1" s="1"/>
  <c r="X39" i="1" s="1"/>
  <c r="J60" i="4"/>
  <c r="AN117" i="1" s="1"/>
  <c r="W117" i="1" s="1"/>
  <c r="J245" i="5"/>
  <c r="AO5" i="1" s="1"/>
  <c r="X5" i="1" s="1"/>
  <c r="N5" i="1" s="1"/>
  <c r="J38" i="5"/>
  <c r="AO41" i="1" s="1"/>
  <c r="X41" i="1" s="1"/>
  <c r="N41" i="1" s="1"/>
  <c r="J106" i="4"/>
  <c r="AN105" i="1" s="1"/>
  <c r="W105" i="1" s="1"/>
  <c r="J107" i="5"/>
  <c r="AO122" i="1" s="1"/>
  <c r="X122" i="1" s="1"/>
  <c r="J158" i="5"/>
  <c r="AO158" i="1" s="1"/>
  <c r="X158" i="1" s="1"/>
  <c r="N158" i="1" s="1"/>
  <c r="J184" i="5"/>
  <c r="AO194" i="1" s="1"/>
  <c r="J23" i="5"/>
  <c r="AO19" i="1" s="1"/>
  <c r="X19" i="1" s="1"/>
  <c r="J80" i="4"/>
  <c r="AN82" i="1" s="1"/>
  <c r="W82" i="1" s="1"/>
  <c r="J167" i="4"/>
  <c r="AN176" i="1" s="1"/>
  <c r="W176" i="1" s="1"/>
  <c r="U176" i="1" s="1"/>
  <c r="J177" i="4"/>
  <c r="AN188" i="1" s="1"/>
  <c r="W188" i="1" s="1"/>
  <c r="M188" i="1" s="1"/>
  <c r="J9" i="5"/>
  <c r="AO7" i="1" s="1"/>
  <c r="J62" i="4"/>
  <c r="AN190" i="1" s="1"/>
  <c r="W190" i="1" s="1"/>
  <c r="U190" i="1" s="1"/>
  <c r="K190" i="1" s="1"/>
  <c r="J153" i="4"/>
  <c r="AN161" i="1" s="1"/>
  <c r="W161" i="1" s="1"/>
  <c r="U161" i="1" s="1"/>
  <c r="J98" i="5"/>
  <c r="AO100" i="1" s="1"/>
  <c r="X100" i="1" s="1"/>
  <c r="N100" i="1" s="1"/>
  <c r="J126" i="4"/>
  <c r="AN130" i="1" s="1"/>
  <c r="W130" i="1" s="1"/>
  <c r="M130" i="1" s="1"/>
  <c r="J168" i="5"/>
  <c r="AO185" i="1" s="1"/>
  <c r="J65" i="5"/>
  <c r="AO70" i="1" s="1"/>
  <c r="X70" i="1" s="1"/>
  <c r="N70" i="1" s="1"/>
  <c r="J111" i="5"/>
  <c r="AO116" i="1" s="1"/>
  <c r="X116" i="1" s="1"/>
  <c r="N116" i="1" s="1"/>
  <c r="J249" i="4"/>
  <c r="AN113" i="1" s="1"/>
  <c r="W113" i="1" s="1"/>
  <c r="U113" i="1" s="1"/>
  <c r="V113" i="1" s="1"/>
  <c r="J93" i="4"/>
  <c r="AN90" i="1" s="1"/>
  <c r="W90" i="1" s="1"/>
  <c r="U90" i="1" s="1"/>
  <c r="V90" i="1" s="1"/>
  <c r="J32" i="5"/>
  <c r="AO173" i="1" s="1"/>
  <c r="J127" i="5"/>
  <c r="AO128" i="1" s="1"/>
  <c r="X128" i="1" s="1"/>
  <c r="N128" i="1" s="1"/>
  <c r="J45" i="5"/>
  <c r="AO47" i="1" s="1"/>
  <c r="X47" i="1" s="1"/>
  <c r="J103" i="4"/>
  <c r="AN103" i="1" s="1"/>
  <c r="W103" i="1" s="1"/>
  <c r="M103" i="1" s="1"/>
  <c r="J104" i="5"/>
  <c r="AO104" i="1" s="1"/>
  <c r="X104" i="1" s="1"/>
  <c r="N104" i="1" s="1"/>
  <c r="J153" i="5"/>
  <c r="AO161" i="1" s="1"/>
  <c r="X161" i="1" s="1"/>
  <c r="N161" i="1" s="1"/>
  <c r="J165" i="5"/>
  <c r="AO180" i="1" s="1"/>
  <c r="X180" i="1" s="1"/>
  <c r="J244" i="4"/>
  <c r="AN119" i="1" s="1"/>
  <c r="W119" i="1" s="1"/>
  <c r="J250" i="4"/>
  <c r="AN126" i="1" s="1"/>
  <c r="W126" i="1" s="1"/>
  <c r="U126" i="1" s="1"/>
  <c r="V126" i="1" s="1"/>
  <c r="J136" i="4"/>
  <c r="AN139" i="1" s="1"/>
  <c r="W139" i="1" s="1"/>
  <c r="M139" i="1" s="1"/>
  <c r="J114" i="4"/>
  <c r="AN112" i="1" s="1"/>
  <c r="W112" i="1" s="1"/>
  <c r="M112" i="1" s="1"/>
  <c r="J251" i="5"/>
  <c r="AO136" i="1" s="1"/>
  <c r="X136" i="1" s="1"/>
  <c r="J150" i="5"/>
  <c r="AO160" i="1" s="1"/>
  <c r="X160" i="1" s="1"/>
  <c r="N160" i="1" s="1"/>
  <c r="J7" i="5"/>
  <c r="AO8" i="1" s="1"/>
  <c r="X8" i="1" s="1"/>
  <c r="N8" i="1" s="1"/>
  <c r="J130" i="4"/>
  <c r="AN129" i="1" s="1"/>
  <c r="W129" i="1" s="1"/>
  <c r="U129" i="1" s="1"/>
  <c r="J165" i="4"/>
  <c r="AN180" i="1" s="1"/>
  <c r="W180" i="1" s="1"/>
  <c r="J106" i="5"/>
  <c r="AO105" i="1" s="1"/>
  <c r="X105" i="1" s="1"/>
  <c r="N105" i="1" s="1"/>
  <c r="J254" i="5"/>
  <c r="AO186" i="1" s="1"/>
  <c r="X186" i="1" s="1"/>
  <c r="N186" i="1" s="1"/>
  <c r="J179" i="5"/>
  <c r="AO191" i="1" s="1"/>
  <c r="J58" i="4"/>
  <c r="AN59" i="1" s="1"/>
  <c r="W59" i="1" s="1"/>
  <c r="M59" i="1" s="1"/>
  <c r="J8" i="5"/>
  <c r="AO9" i="1" s="1"/>
  <c r="X9" i="1" s="1"/>
  <c r="N9" i="1" s="1"/>
  <c r="J63" i="4"/>
  <c r="AN64" i="1" s="1"/>
  <c r="W64" i="1" s="1"/>
  <c r="J72" i="5"/>
  <c r="AO72" i="1" s="1"/>
  <c r="X72" i="1" s="1"/>
  <c r="J50" i="4"/>
  <c r="AN4" i="1" s="1"/>
  <c r="W4" i="1" s="1"/>
  <c r="M4" i="1" s="1"/>
  <c r="J45" i="4"/>
  <c r="AN47" i="1" s="1"/>
  <c r="W47" i="1" s="1"/>
  <c r="M47" i="1" s="1"/>
  <c r="J28" i="4"/>
  <c r="AN21" i="1" s="1"/>
  <c r="W21" i="1" s="1"/>
  <c r="J3" i="4"/>
  <c r="AN2" i="1" s="1"/>
  <c r="W2" i="1" s="1"/>
  <c r="J82" i="4"/>
  <c r="AN81" i="1" s="1"/>
  <c r="W81" i="1" s="1"/>
  <c r="M81" i="1" s="1"/>
  <c r="J75" i="5"/>
  <c r="AO44" i="1" s="1"/>
  <c r="X44" i="1" s="1"/>
  <c r="N44" i="1" s="1"/>
  <c r="J158" i="4"/>
  <c r="AN158" i="1" s="1"/>
  <c r="W158" i="1" s="1"/>
  <c r="M158" i="1" s="1"/>
  <c r="J16" i="5"/>
  <c r="AO28" i="1" s="1"/>
  <c r="X28" i="1" s="1"/>
  <c r="J114" i="5"/>
  <c r="AO112" i="1" s="1"/>
  <c r="J163" i="4"/>
  <c r="AN174" i="1" s="1"/>
  <c r="W174" i="1" s="1"/>
  <c r="U174" i="1" s="1"/>
  <c r="J119" i="4"/>
  <c r="AN114" i="1" s="1"/>
  <c r="W114" i="1" s="1"/>
  <c r="J128" i="4"/>
  <c r="AN133" i="1" s="1"/>
  <c r="W133" i="1" s="1"/>
  <c r="J96" i="5"/>
  <c r="AO96" i="1" s="1"/>
  <c r="X96" i="1" s="1"/>
  <c r="N96" i="1" s="1"/>
  <c r="J131" i="5"/>
  <c r="AO134" i="1" s="1"/>
  <c r="X134" i="1" s="1"/>
  <c r="N134" i="1" s="1"/>
  <c r="J175" i="4"/>
  <c r="AN177" i="1" s="1"/>
  <c r="W177" i="1" s="1"/>
  <c r="J47" i="5"/>
  <c r="AO49" i="1" s="1"/>
  <c r="X49" i="1" s="1"/>
  <c r="J18" i="5"/>
  <c r="AO27" i="1" s="1"/>
  <c r="X27" i="1" s="1"/>
  <c r="N27" i="1" s="1"/>
  <c r="J132" i="4"/>
  <c r="AN135" i="1" s="1"/>
  <c r="W135" i="1" s="1"/>
  <c r="M135" i="1" s="1"/>
  <c r="J159" i="5"/>
  <c r="AO159" i="1" s="1"/>
  <c r="X159" i="1" s="1"/>
  <c r="N159" i="1" s="1"/>
  <c r="J188" i="5"/>
  <c r="AO198" i="1" s="1"/>
  <c r="X198" i="1" s="1"/>
  <c r="J67" i="4"/>
  <c r="AN71" i="1" s="1"/>
  <c r="W71" i="1" s="1"/>
  <c r="U71" i="1" s="1"/>
  <c r="J97" i="5"/>
  <c r="AO98" i="1" s="1"/>
  <c r="X98" i="1" s="1"/>
  <c r="N98" i="1" s="1"/>
  <c r="J28" i="5"/>
  <c r="AO21" i="1" s="1"/>
  <c r="X21" i="1" s="1"/>
  <c r="J41" i="5"/>
  <c r="AO30" i="1" s="1"/>
  <c r="X30" i="1" s="1"/>
  <c r="J75" i="4"/>
  <c r="AN44" i="1" s="1"/>
  <c r="W44" i="1" s="1"/>
  <c r="M44" i="1" s="1"/>
  <c r="J63" i="5"/>
  <c r="AO64" i="1" s="1"/>
  <c r="X64" i="1" s="1"/>
  <c r="N64" i="1" s="1"/>
  <c r="J13" i="4"/>
  <c r="AN29" i="1" s="1"/>
  <c r="W29" i="1" s="1"/>
  <c r="J48" i="5"/>
  <c r="AO48" i="1" s="1"/>
  <c r="X48" i="1" s="1"/>
  <c r="J89" i="4"/>
  <c r="AN88" i="1" s="1"/>
  <c r="W88" i="1" s="1"/>
  <c r="M88" i="1" s="1"/>
  <c r="J170" i="5"/>
  <c r="AO181" i="1" s="1"/>
  <c r="X181" i="1" s="1"/>
  <c r="N181" i="1" s="1"/>
  <c r="J186" i="4"/>
  <c r="AN197" i="1" s="1"/>
  <c r="W197" i="1" s="1"/>
  <c r="M197" i="1" s="1"/>
  <c r="J124" i="5"/>
  <c r="AO131" i="1" s="1"/>
  <c r="X131" i="1" s="1"/>
  <c r="J39" i="5"/>
  <c r="AO38" i="1" s="1"/>
  <c r="X38" i="1" s="1"/>
  <c r="N38" i="1" s="1"/>
  <c r="J83" i="5"/>
  <c r="AO77" i="1" s="1"/>
  <c r="X77" i="1" s="1"/>
  <c r="N77" i="1" s="1"/>
  <c r="J54" i="4"/>
  <c r="AN164" i="1" s="1"/>
  <c r="W164" i="1" s="1"/>
  <c r="M164" i="1" s="1"/>
  <c r="J183" i="4"/>
  <c r="AN196" i="1" s="1"/>
  <c r="W196" i="1" s="1"/>
  <c r="M196" i="1" s="1"/>
  <c r="J133" i="4"/>
  <c r="AN138" i="1" s="1"/>
  <c r="W138" i="1" s="1"/>
  <c r="J180" i="4"/>
  <c r="AN193" i="1" s="1"/>
  <c r="W193" i="1" s="1"/>
  <c r="M193" i="1" s="1"/>
  <c r="J85" i="5"/>
  <c r="AO84" i="1" s="1"/>
  <c r="X84" i="1" s="1"/>
  <c r="J18" i="4"/>
  <c r="AN27" i="1" s="1"/>
  <c r="W27" i="1" s="1"/>
  <c r="J247" i="5"/>
  <c r="AO93" i="1" s="1"/>
  <c r="X93" i="1" s="1"/>
  <c r="N93" i="1" s="1"/>
  <c r="J15" i="4"/>
  <c r="AN20" i="1" s="1"/>
  <c r="W20" i="1" s="1"/>
  <c r="M20" i="1" s="1"/>
  <c r="J101" i="5"/>
  <c r="AO165" i="1" s="1"/>
  <c r="X165" i="1" s="1"/>
  <c r="J46" i="4"/>
  <c r="AN65" i="1" s="1"/>
  <c r="W65" i="1" s="1"/>
  <c r="J61" i="4"/>
  <c r="AN62" i="1" s="1"/>
  <c r="W62" i="1" s="1"/>
  <c r="U62" i="1" s="1"/>
  <c r="J161" i="4"/>
  <c r="AN171" i="1" s="1"/>
  <c r="W171" i="1" s="1"/>
  <c r="M171" i="1" s="1"/>
  <c r="J189" i="4"/>
  <c r="AN199" i="1" s="1"/>
  <c r="W199" i="1" s="1"/>
  <c r="M199" i="1" s="1"/>
  <c r="J128" i="5"/>
  <c r="AO133" i="1" s="1"/>
  <c r="X133" i="1" s="1"/>
  <c r="N133" i="1" s="1"/>
  <c r="J141" i="4"/>
  <c r="AN137" i="1" s="1"/>
  <c r="W137" i="1" s="1"/>
  <c r="M137" i="1" s="1"/>
  <c r="J81" i="5"/>
  <c r="AO80" i="1" s="1"/>
  <c r="X80" i="1" s="1"/>
  <c r="N80" i="1" s="1"/>
  <c r="J164" i="5"/>
  <c r="AO35" i="1" s="1"/>
  <c r="X35" i="1" s="1"/>
  <c r="N35" i="1" s="1"/>
  <c r="J65" i="4"/>
  <c r="AN70" i="1" s="1"/>
  <c r="W70" i="1" s="1"/>
  <c r="J39" i="4"/>
  <c r="AN38" i="1" s="1"/>
  <c r="W38" i="1" s="1"/>
  <c r="M38" i="1" s="1"/>
  <c r="J29" i="4"/>
  <c r="AN24" i="1" s="1"/>
  <c r="W24" i="1" s="1"/>
  <c r="J66" i="5"/>
  <c r="AO63" i="1" s="1"/>
  <c r="X63" i="1" s="1"/>
  <c r="N63" i="1" s="1"/>
  <c r="J109" i="4"/>
  <c r="AN107" i="1" s="1"/>
  <c r="W107" i="1" s="1"/>
  <c r="J127" i="4"/>
  <c r="AN128" i="1" s="1"/>
  <c r="W128" i="1" s="1"/>
  <c r="M128" i="1" s="1"/>
  <c r="J137" i="4"/>
  <c r="AN143" i="1" s="1"/>
  <c r="W143" i="1" s="1"/>
  <c r="M143" i="1" s="1"/>
  <c r="J169" i="5"/>
  <c r="AO179" i="1" s="1"/>
  <c r="X179" i="1" s="1"/>
  <c r="N179" i="1" s="1"/>
  <c r="J42" i="4"/>
  <c r="AN42" i="1" s="1"/>
  <c r="W42" i="1" s="1"/>
  <c r="M42" i="1" s="1"/>
  <c r="J59" i="5"/>
  <c r="AO61" i="1" s="1"/>
  <c r="X61" i="1" s="1"/>
  <c r="N61" i="1" s="1"/>
  <c r="J163" i="5"/>
  <c r="AO174" i="1" s="1"/>
  <c r="X174" i="1" s="1"/>
  <c r="N174" i="1" s="1"/>
  <c r="J182" i="5"/>
  <c r="AO195" i="1" s="1"/>
  <c r="X195" i="1" s="1"/>
  <c r="N195" i="1" s="1"/>
  <c r="J72" i="4"/>
  <c r="AN72" i="1" s="1"/>
  <c r="W72" i="1" s="1"/>
  <c r="M72" i="1" s="1"/>
  <c r="J107" i="4"/>
  <c r="AN122" i="1" s="1"/>
  <c r="W122" i="1" s="1"/>
  <c r="M122" i="1" s="1"/>
  <c r="J136" i="5"/>
  <c r="AO139" i="1" s="1"/>
  <c r="X139" i="1" s="1"/>
  <c r="N139" i="1" s="1"/>
  <c r="J187" i="4"/>
  <c r="AN162" i="1" s="1"/>
  <c r="W162" i="1" s="1"/>
  <c r="J100" i="5"/>
  <c r="AO167" i="1" s="1"/>
  <c r="X167" i="1" s="1"/>
  <c r="N167" i="1" s="1"/>
  <c r="J176" i="4"/>
  <c r="AN187" i="1" s="1"/>
  <c r="W187" i="1" s="1"/>
  <c r="J145" i="5"/>
  <c r="AO148" i="1" s="1"/>
  <c r="X148" i="1" s="1"/>
  <c r="N148" i="1" s="1"/>
  <c r="J149" i="4"/>
  <c r="AN157" i="1" s="1"/>
  <c r="W157" i="1" s="1"/>
  <c r="M157" i="1" s="1"/>
  <c r="J160" i="5"/>
  <c r="AO172" i="1" s="1"/>
  <c r="X172" i="1" s="1"/>
  <c r="N172" i="1" s="1"/>
  <c r="J141" i="5"/>
  <c r="AO137" i="1" s="1"/>
  <c r="J59" i="4"/>
  <c r="AN61" i="1" s="1"/>
  <c r="W61" i="1" s="1"/>
  <c r="U61" i="1" s="1"/>
  <c r="J85" i="4"/>
  <c r="AN84" i="1" s="1"/>
  <c r="W84" i="1" s="1"/>
  <c r="J44" i="5"/>
  <c r="AO46" i="1" s="1"/>
  <c r="X46" i="1" s="1"/>
  <c r="N46" i="1" s="1"/>
  <c r="J124" i="4"/>
  <c r="AN131" i="1" s="1"/>
  <c r="W131" i="1" s="1"/>
  <c r="J100" i="4"/>
  <c r="AN167" i="1" s="1"/>
  <c r="W167" i="1" s="1"/>
  <c r="M167" i="1" s="1"/>
  <c r="J159" i="4"/>
  <c r="AN159" i="1" s="1"/>
  <c r="W159" i="1" s="1"/>
  <c r="J157" i="5"/>
  <c r="AO170" i="1" s="1"/>
  <c r="X170" i="1" s="1"/>
  <c r="N170" i="1" s="1"/>
  <c r="J182" i="4"/>
  <c r="AN195" i="1" s="1"/>
  <c r="W195" i="1" s="1"/>
  <c r="M195" i="1" s="1"/>
  <c r="J21" i="5"/>
  <c r="AO23" i="1" s="1"/>
  <c r="X23" i="1" s="1"/>
  <c r="N23" i="1" s="1"/>
  <c r="J12" i="5"/>
  <c r="AO12" i="1" s="1"/>
  <c r="X12" i="1" s="1"/>
  <c r="N12" i="1" s="1"/>
  <c r="J66" i="4"/>
  <c r="AN63" i="1" s="1"/>
  <c r="W63" i="1" s="1"/>
  <c r="M63" i="1" s="1"/>
  <c r="J109" i="5"/>
  <c r="AO107" i="1" s="1"/>
  <c r="X107" i="1" s="1"/>
  <c r="N107" i="1" s="1"/>
  <c r="J174" i="4"/>
  <c r="AN175" i="1" s="1"/>
  <c r="W175" i="1" s="1"/>
  <c r="M175" i="1" s="1"/>
  <c r="J43" i="4"/>
  <c r="AN45" i="1" s="1"/>
  <c r="W45" i="1" s="1"/>
  <c r="J36" i="5"/>
  <c r="AO32" i="1" s="1"/>
  <c r="X32" i="1" s="1"/>
  <c r="N32" i="1" s="1"/>
  <c r="J52" i="5"/>
  <c r="AO53" i="1" s="1"/>
  <c r="X53" i="1" s="1"/>
  <c r="N53" i="1" s="1"/>
  <c r="J76" i="5"/>
  <c r="AO73" i="1" s="1"/>
  <c r="X73" i="1" s="1"/>
  <c r="N73" i="1" s="1"/>
  <c r="J99" i="4"/>
  <c r="AN101" i="1" s="1"/>
  <c r="W101" i="1" s="1"/>
  <c r="J120" i="5"/>
  <c r="AO115" i="1" s="1"/>
  <c r="X115" i="1" s="1"/>
  <c r="N115" i="1" s="1"/>
  <c r="J142" i="5"/>
  <c r="AO145" i="1" s="1"/>
  <c r="X145" i="1" s="1"/>
  <c r="N145" i="1" s="1"/>
  <c r="J47" i="4"/>
  <c r="AN49" i="1" s="1"/>
  <c r="W49" i="1" s="1"/>
  <c r="M49" i="1" s="1"/>
  <c r="J162" i="5"/>
  <c r="AO155" i="1" s="1"/>
  <c r="X155" i="1" s="1"/>
  <c r="N155" i="1" s="1"/>
  <c r="J61" i="5"/>
  <c r="AO62" i="1" s="1"/>
  <c r="X62" i="1" s="1"/>
  <c r="N62" i="1" s="1"/>
  <c r="J26" i="4"/>
  <c r="AN16" i="1" s="1"/>
  <c r="W16" i="1" s="1"/>
  <c r="U16" i="1" s="1"/>
  <c r="J67" i="5"/>
  <c r="AO71" i="1" s="1"/>
  <c r="X71" i="1" s="1"/>
  <c r="N71" i="1" s="1"/>
  <c r="J174" i="5"/>
  <c r="AO175" i="1" s="1"/>
  <c r="X175" i="1" s="1"/>
  <c r="N175" i="1" s="1"/>
  <c r="J172" i="5"/>
  <c r="AO183" i="1" s="1"/>
  <c r="X183" i="1" s="1"/>
  <c r="N183" i="1" s="1"/>
  <c r="J246" i="4"/>
  <c r="AN50" i="1" s="1"/>
  <c r="W50" i="1" s="1"/>
  <c r="M50" i="1" s="1"/>
  <c r="J52" i="4"/>
  <c r="AN53" i="1" s="1"/>
  <c r="W53" i="1" s="1"/>
  <c r="J171" i="5"/>
  <c r="AO182" i="1" s="1"/>
  <c r="X182" i="1" s="1"/>
  <c r="N182" i="1" s="1"/>
  <c r="J11" i="5"/>
  <c r="AO11" i="1" s="1"/>
  <c r="X11" i="1" s="1"/>
  <c r="N11" i="1" s="1"/>
  <c r="J70" i="5"/>
  <c r="AO68" i="1" s="1"/>
  <c r="X68" i="1" s="1"/>
  <c r="N68" i="1" s="1"/>
  <c r="J78" i="4"/>
  <c r="AN79" i="1" s="1"/>
  <c r="W79" i="1" s="1"/>
  <c r="M79" i="1" s="1"/>
  <c r="J126" i="5"/>
  <c r="AO130" i="1" s="1"/>
  <c r="X130" i="1" s="1"/>
  <c r="N130" i="1" s="1"/>
  <c r="J178" i="5"/>
  <c r="AO192" i="1" s="1"/>
  <c r="X192" i="1" s="1"/>
  <c r="N192" i="1" s="1"/>
  <c r="J133" i="5"/>
  <c r="AO138" i="1" s="1"/>
  <c r="X138" i="1" s="1"/>
  <c r="N138" i="1" s="1"/>
  <c r="J167" i="5"/>
  <c r="AO176" i="1" s="1"/>
  <c r="X176" i="1" s="1"/>
  <c r="N176" i="1" s="1"/>
  <c r="J71" i="5"/>
  <c r="AO69" i="1" s="1"/>
  <c r="X69" i="1" s="1"/>
  <c r="N69" i="1" s="1"/>
  <c r="J89" i="5"/>
  <c r="AO88" i="1" s="1"/>
  <c r="X88" i="1" s="1"/>
  <c r="N88" i="1" s="1"/>
  <c r="J6" i="5"/>
  <c r="AO189" i="1" s="1"/>
  <c r="X189" i="1" s="1"/>
  <c r="N189" i="1" s="1"/>
  <c r="J129" i="4"/>
  <c r="AN127" i="1" s="1"/>
  <c r="W127" i="1" s="1"/>
  <c r="M127" i="1" s="1"/>
  <c r="J156" i="4"/>
  <c r="AN151" i="1" s="1"/>
  <c r="W151" i="1" s="1"/>
  <c r="M151" i="1" s="1"/>
  <c r="J155" i="4"/>
  <c r="AN163" i="1" s="1"/>
  <c r="W163" i="1" s="1"/>
  <c r="M163" i="1" s="1"/>
  <c r="J171" i="4"/>
  <c r="AN182" i="1" s="1"/>
  <c r="W182" i="1" s="1"/>
  <c r="M182" i="1" s="1"/>
  <c r="J188" i="4"/>
  <c r="AN198" i="1" s="1"/>
  <c r="W198" i="1" s="1"/>
  <c r="U198" i="1" s="1"/>
  <c r="J83" i="4"/>
  <c r="AN77" i="1" s="1"/>
  <c r="W77" i="1" s="1"/>
  <c r="M77" i="1" s="1"/>
  <c r="J26" i="5"/>
  <c r="AO16" i="1" s="1"/>
  <c r="X16" i="1" s="1"/>
  <c r="N16" i="1" s="1"/>
  <c r="J97" i="4"/>
  <c r="AN98" i="1" s="1"/>
  <c r="W98" i="1" s="1"/>
  <c r="M98" i="1" s="1"/>
  <c r="J181" i="4"/>
  <c r="AN168" i="1" s="1"/>
  <c r="W168" i="1" s="1"/>
  <c r="M168" i="1" s="1"/>
  <c r="J58" i="5"/>
  <c r="AO59" i="1" s="1"/>
  <c r="X59" i="1" s="1"/>
  <c r="N59" i="1" s="1"/>
  <c r="J103" i="5"/>
  <c r="AO103" i="1" s="1"/>
  <c r="X103" i="1" s="1"/>
  <c r="N103" i="1" s="1"/>
  <c r="J8" i="4"/>
  <c r="AN9" i="1" s="1"/>
  <c r="W9" i="1" s="1"/>
  <c r="M9" i="1" s="1"/>
  <c r="J119" i="5"/>
  <c r="AO114" i="1" s="1"/>
  <c r="X114" i="1" s="1"/>
  <c r="N114" i="1" s="1"/>
  <c r="J56" i="5"/>
  <c r="AO58" i="1" s="1"/>
  <c r="X58" i="1" s="1"/>
  <c r="N58" i="1" s="1"/>
  <c r="T196" i="1"/>
  <c r="T45" i="1"/>
  <c r="T20" i="1"/>
  <c r="T29" i="1"/>
  <c r="T56" i="1"/>
  <c r="T87" i="1"/>
  <c r="T193" i="1"/>
  <c r="T119" i="1"/>
  <c r="T150" i="1"/>
  <c r="AL86" i="1"/>
  <c r="S86" i="1" s="1"/>
  <c r="J88" i="5"/>
  <c r="AO86" i="1" s="1"/>
  <c r="X86" i="1" s="1"/>
  <c r="AL168" i="1"/>
  <c r="S168" i="1" s="1"/>
  <c r="J181" i="5"/>
  <c r="AO168" i="1" s="1"/>
  <c r="X168" i="1" s="1"/>
  <c r="AK87" i="1"/>
  <c r="R87" i="1" s="1"/>
  <c r="J87" i="4"/>
  <c r="AN87" i="1" s="1"/>
  <c r="W87" i="1" s="1"/>
  <c r="AK96" i="1"/>
  <c r="R96" i="1" s="1"/>
  <c r="J96" i="4"/>
  <c r="AN96" i="1" s="1"/>
  <c r="W96" i="1" s="1"/>
  <c r="U96" i="1" s="1"/>
  <c r="U160" i="1"/>
  <c r="M24" i="1"/>
  <c r="T63" i="1"/>
  <c r="T179" i="1"/>
  <c r="J178" i="4"/>
  <c r="AN192" i="1" s="1"/>
  <c r="W192" i="1" s="1"/>
  <c r="J189" i="5"/>
  <c r="AO199" i="1" s="1"/>
  <c r="J50" i="5"/>
  <c r="AO4" i="1" s="1"/>
  <c r="J16" i="4"/>
  <c r="AN28" i="1" s="1"/>
  <c r="W28" i="1" s="1"/>
  <c r="U28" i="1" s="1"/>
  <c r="T82" i="1"/>
  <c r="J41" i="4"/>
  <c r="AN30" i="1" s="1"/>
  <c r="W30" i="1" s="1"/>
  <c r="U30" i="1" s="1"/>
  <c r="J48" i="4"/>
  <c r="AN48" i="1" s="1"/>
  <c r="W48" i="1" s="1"/>
  <c r="U48" i="1" s="1"/>
  <c r="Y48" i="1" s="1"/>
  <c r="J138" i="5"/>
  <c r="AO91" i="1" s="1"/>
  <c r="X91" i="1" s="1"/>
  <c r="N91" i="1" s="1"/>
  <c r="T149" i="1"/>
  <c r="J177" i="5"/>
  <c r="AO188" i="1" s="1"/>
  <c r="X188" i="1" s="1"/>
  <c r="N188" i="1" s="1"/>
  <c r="J71" i="4"/>
  <c r="AN69" i="1" s="1"/>
  <c r="W69" i="1" s="1"/>
  <c r="U69" i="1" s="1"/>
  <c r="J81" i="4"/>
  <c r="AN80" i="1" s="1"/>
  <c r="W80" i="1" s="1"/>
  <c r="M80" i="1" s="1"/>
  <c r="T96" i="1"/>
  <c r="J120" i="4"/>
  <c r="AN115" i="1" s="1"/>
  <c r="W115" i="1" s="1"/>
  <c r="M115" i="1" s="1"/>
  <c r="J252" i="5"/>
  <c r="AO166" i="1" s="1"/>
  <c r="X166" i="1" s="1"/>
  <c r="N166" i="1" s="1"/>
  <c r="T185" i="1"/>
  <c r="J186" i="5"/>
  <c r="AO197" i="1" s="1"/>
  <c r="X197" i="1" s="1"/>
  <c r="N197" i="1" s="1"/>
  <c r="T70" i="1"/>
  <c r="T116" i="1"/>
  <c r="AK155" i="1"/>
  <c r="R155" i="1" s="1"/>
  <c r="J162" i="4"/>
  <c r="AN155" i="1" s="1"/>
  <c r="W155" i="1" s="1"/>
  <c r="AK183" i="1"/>
  <c r="R183" i="1" s="1"/>
  <c r="J172" i="4"/>
  <c r="AN183" i="1" s="1"/>
  <c r="W183" i="1" s="1"/>
  <c r="AK153" i="1"/>
  <c r="R153" i="1" s="1"/>
  <c r="J148" i="4"/>
  <c r="AN153" i="1" s="1"/>
  <c r="W153" i="1" s="1"/>
  <c r="AK150" i="1"/>
  <c r="R150" i="1" s="1"/>
  <c r="J253" i="4"/>
  <c r="AN150" i="1" s="1"/>
  <c r="W150" i="1" s="1"/>
  <c r="T199" i="1"/>
  <c r="T4" i="1"/>
  <c r="T91" i="1"/>
  <c r="T188" i="1"/>
  <c r="T166" i="1"/>
  <c r="T197" i="1"/>
  <c r="AL123" i="1"/>
  <c r="S123" i="1" s="1"/>
  <c r="J118" i="5"/>
  <c r="AO123" i="1" s="1"/>
  <c r="X123" i="1" s="1"/>
  <c r="T182" i="1"/>
  <c r="AK18" i="1"/>
  <c r="R18" i="1" s="1"/>
  <c r="J14" i="4"/>
  <c r="AN18" i="1" s="1"/>
  <c r="W18" i="1" s="1"/>
  <c r="AL187" i="1"/>
  <c r="S187" i="1" s="1"/>
  <c r="J176" i="5"/>
  <c r="AO187" i="1" s="1"/>
  <c r="X187" i="1" s="1"/>
  <c r="AL66" i="1"/>
  <c r="S66" i="1" s="1"/>
  <c r="J64" i="5"/>
  <c r="AO66" i="1" s="1"/>
  <c r="X66" i="1" s="1"/>
  <c r="AK56" i="1"/>
  <c r="R56" i="1" s="1"/>
  <c r="J53" i="4"/>
  <c r="AN56" i="1" s="1"/>
  <c r="W56" i="1" s="1"/>
  <c r="AK104" i="1"/>
  <c r="R104" i="1" s="1"/>
  <c r="J104" i="4"/>
  <c r="AN104" i="1" s="1"/>
  <c r="W104" i="1" s="1"/>
  <c r="U104" i="1" s="1"/>
  <c r="AL101" i="1"/>
  <c r="S101" i="1" s="1"/>
  <c r="J99" i="5"/>
  <c r="AO101" i="1" s="1"/>
  <c r="X101" i="1" s="1"/>
  <c r="T62" i="1"/>
  <c r="T71" i="1"/>
  <c r="T113" i="1"/>
  <c r="T175" i="1"/>
  <c r="T183" i="1"/>
  <c r="J183" i="5"/>
  <c r="AO196" i="1" s="1"/>
  <c r="X196" i="1" s="1"/>
  <c r="N196" i="1" s="1"/>
  <c r="J43" i="5"/>
  <c r="AO45" i="1" s="1"/>
  <c r="X45" i="1" s="1"/>
  <c r="N45" i="1" s="1"/>
  <c r="J247" i="4"/>
  <c r="AN93" i="1" s="1"/>
  <c r="W93" i="1" s="1"/>
  <c r="U93" i="1" s="1"/>
  <c r="K93" i="1" s="1"/>
  <c r="J15" i="5"/>
  <c r="AO20" i="1" s="1"/>
  <c r="X20" i="1" s="1"/>
  <c r="N20" i="1" s="1"/>
  <c r="J40" i="4"/>
  <c r="AN39" i="1" s="1"/>
  <c r="W39" i="1" s="1"/>
  <c r="U39" i="1" s="1"/>
  <c r="N90" i="1"/>
  <c r="T9" i="1"/>
  <c r="J13" i="5"/>
  <c r="AO29" i="1" s="1"/>
  <c r="X29" i="1" s="1"/>
  <c r="N29" i="1" s="1"/>
  <c r="J53" i="5"/>
  <c r="AO56" i="1" s="1"/>
  <c r="X56" i="1" s="1"/>
  <c r="N56" i="1" s="1"/>
  <c r="T72" i="1"/>
  <c r="N72" i="1"/>
  <c r="J87" i="5"/>
  <c r="AO87" i="1" s="1"/>
  <c r="X87" i="1" s="1"/>
  <c r="N87" i="1" s="1"/>
  <c r="T153" i="1"/>
  <c r="J101" i="4"/>
  <c r="AN165" i="1" s="1"/>
  <c r="W165" i="1" s="1"/>
  <c r="M165" i="1" s="1"/>
  <c r="J180" i="5"/>
  <c r="AO193" i="1" s="1"/>
  <c r="J76" i="4"/>
  <c r="AN73" i="1" s="1"/>
  <c r="W73" i="1" s="1"/>
  <c r="T100" i="1"/>
  <c r="J244" i="5"/>
  <c r="AO119" i="1" s="1"/>
  <c r="X119" i="1" s="1"/>
  <c r="T134" i="1"/>
  <c r="J253" i="5"/>
  <c r="AO150" i="1" s="1"/>
  <c r="X150" i="1" s="1"/>
  <c r="N150" i="1" s="1"/>
  <c r="T169" i="1"/>
  <c r="J4" i="5"/>
  <c r="AO6" i="1" s="1"/>
  <c r="X6" i="1" s="1"/>
  <c r="N6" i="1" s="1"/>
  <c r="T49" i="1"/>
  <c r="N49" i="1"/>
  <c r="AK58" i="1"/>
  <c r="R58" i="1" s="1"/>
  <c r="J56" i="4"/>
  <c r="AN58" i="1" s="1"/>
  <c r="W58" i="1" s="1"/>
  <c r="T159" i="1"/>
  <c r="AL24" i="1"/>
  <c r="S24" i="1" s="1"/>
  <c r="J29" i="5"/>
  <c r="AO24" i="1" s="1"/>
  <c r="X24" i="1" s="1"/>
  <c r="AL143" i="1"/>
  <c r="S143" i="1" s="1"/>
  <c r="J137" i="5"/>
  <c r="AO143" i="1" s="1"/>
  <c r="X143" i="1" s="1"/>
  <c r="AK41" i="1"/>
  <c r="R41" i="1" s="1"/>
  <c r="J38" i="4"/>
  <c r="AN41" i="1" s="1"/>
  <c r="W41" i="1" s="1"/>
  <c r="U41" i="1" s="1"/>
  <c r="AL60" i="1"/>
  <c r="S60" i="1" s="1"/>
  <c r="J57" i="5"/>
  <c r="AO60" i="1" s="1"/>
  <c r="X60" i="1" s="1"/>
  <c r="AK172" i="1"/>
  <c r="R172" i="1" s="1"/>
  <c r="J160" i="4"/>
  <c r="AN172" i="1" s="1"/>
  <c r="W172" i="1" s="1"/>
  <c r="T27" i="1"/>
  <c r="T174" i="1"/>
  <c r="T195" i="1"/>
  <c r="M113" i="1"/>
  <c r="T129" i="1"/>
  <c r="T80" i="1"/>
  <c r="T139" i="1"/>
  <c r="T173" i="1"/>
  <c r="J6" i="4"/>
  <c r="AN189" i="1" s="1"/>
  <c r="W189" i="1" s="1"/>
  <c r="U189" i="1" s="1"/>
  <c r="J92" i="5"/>
  <c r="AO31" i="1" s="1"/>
  <c r="X31" i="1" s="1"/>
  <c r="N31" i="1" s="1"/>
  <c r="T35" i="1"/>
  <c r="J111" i="4"/>
  <c r="AN116" i="1" s="1"/>
  <c r="W116" i="1" s="1"/>
  <c r="J129" i="5"/>
  <c r="AO127" i="1" s="1"/>
  <c r="X127" i="1" s="1"/>
  <c r="N127" i="1" s="1"/>
  <c r="J155" i="5"/>
  <c r="AO163" i="1" s="1"/>
  <c r="X163" i="1" s="1"/>
  <c r="N163" i="1" s="1"/>
  <c r="M186" i="1"/>
  <c r="T198" i="1"/>
  <c r="N198" i="1"/>
  <c r="J21" i="4"/>
  <c r="AN23" i="1" s="1"/>
  <c r="W23" i="1" s="1"/>
  <c r="M23" i="1" s="1"/>
  <c r="T98" i="1"/>
  <c r="J146" i="5"/>
  <c r="AO152" i="1" s="1"/>
  <c r="X152" i="1" s="1"/>
  <c r="N152" i="1" s="1"/>
  <c r="J30" i="5"/>
  <c r="AO34" i="1" s="1"/>
  <c r="X34" i="1" s="1"/>
  <c r="N34" i="1" s="1"/>
  <c r="J246" i="5"/>
  <c r="AO50" i="1" s="1"/>
  <c r="X50" i="1" s="1"/>
  <c r="N50" i="1" s="1"/>
  <c r="J82" i="5"/>
  <c r="AO81" i="1" s="1"/>
  <c r="J7" i="4"/>
  <c r="AN8" i="1" s="1"/>
  <c r="W8" i="1" s="1"/>
  <c r="M8" i="1" s="1"/>
  <c r="T47" i="1"/>
  <c r="N47" i="1"/>
  <c r="T25" i="1"/>
  <c r="T41" i="1"/>
  <c r="J78" i="5"/>
  <c r="AO79" i="1" s="1"/>
  <c r="X79" i="1" s="1"/>
  <c r="N79" i="1" s="1"/>
  <c r="T172" i="1"/>
  <c r="T180" i="1"/>
  <c r="N180" i="1"/>
  <c r="N122" i="1"/>
  <c r="J131" i="4"/>
  <c r="AN134" i="1" s="1"/>
  <c r="W134" i="1" s="1"/>
  <c r="M134" i="1" s="1"/>
  <c r="J142" i="4"/>
  <c r="AN145" i="1" s="1"/>
  <c r="W145" i="1" s="1"/>
  <c r="M145" i="1" s="1"/>
  <c r="J154" i="4"/>
  <c r="AN154" i="1" s="1"/>
  <c r="W154" i="1" s="1"/>
  <c r="M154" i="1" s="1"/>
  <c r="J147" i="4"/>
  <c r="AN169" i="1" s="1"/>
  <c r="W169" i="1" s="1"/>
  <c r="M169" i="1" s="1"/>
  <c r="J92" i="4"/>
  <c r="AN31" i="1" s="1"/>
  <c r="W31" i="1" s="1"/>
  <c r="J164" i="4"/>
  <c r="AN35" i="1" s="1"/>
  <c r="W35" i="1" s="1"/>
  <c r="U35" i="1" s="1"/>
  <c r="K35" i="1" s="1"/>
  <c r="J248" i="5"/>
  <c r="AO102" i="1" s="1"/>
  <c r="T23" i="1"/>
  <c r="M33" i="1"/>
  <c r="T107" i="1"/>
  <c r="J146" i="4"/>
  <c r="AN152" i="1" s="1"/>
  <c r="W152" i="1" s="1"/>
  <c r="J161" i="5"/>
  <c r="AO171" i="1" s="1"/>
  <c r="X171" i="1" s="1"/>
  <c r="N171" i="1" s="1"/>
  <c r="J169" i="4"/>
  <c r="AN179" i="1" s="1"/>
  <c r="W179" i="1" s="1"/>
  <c r="M179" i="1" s="1"/>
  <c r="J30" i="4"/>
  <c r="AN34" i="1" s="1"/>
  <c r="W34" i="1" s="1"/>
  <c r="M34" i="1" s="1"/>
  <c r="J42" i="5"/>
  <c r="AO42" i="1" s="1"/>
  <c r="X42" i="1" s="1"/>
  <c r="N42" i="1" s="1"/>
  <c r="N28" i="1"/>
  <c r="T59" i="1"/>
  <c r="J84" i="4"/>
  <c r="AN83" i="1" s="1"/>
  <c r="W83" i="1" s="1"/>
  <c r="J145" i="4"/>
  <c r="AN148" i="1" s="1"/>
  <c r="W148" i="1" s="1"/>
  <c r="M148" i="1" s="1"/>
  <c r="T105" i="1"/>
  <c r="J252" i="4"/>
  <c r="AN166" i="1" s="1"/>
  <c r="W166" i="1" s="1"/>
  <c r="M166" i="1" s="1"/>
  <c r="J187" i="5"/>
  <c r="AO162" i="1" s="1"/>
  <c r="X162" i="1" s="1"/>
  <c r="N162" i="1" s="1"/>
  <c r="J175" i="5"/>
  <c r="AO177" i="1" s="1"/>
  <c r="X177" i="1" s="1"/>
  <c r="N177" i="1" s="1"/>
  <c r="J44" i="4"/>
  <c r="AN46" i="1" s="1"/>
  <c r="W46" i="1" s="1"/>
  <c r="J248" i="4"/>
  <c r="AN102" i="1" s="1"/>
  <c r="W102" i="1" s="1"/>
  <c r="M102" i="1" s="1"/>
  <c r="J132" i="5"/>
  <c r="AO135" i="1" s="1"/>
  <c r="J156" i="5"/>
  <c r="AO151" i="1" s="1"/>
  <c r="X151" i="1" s="1"/>
  <c r="N151" i="1" s="1"/>
  <c r="J157" i="4"/>
  <c r="AN170" i="1" s="1"/>
  <c r="W170" i="1" s="1"/>
  <c r="T163" i="1"/>
  <c r="T55" i="1"/>
  <c r="N55" i="1"/>
  <c r="T152" i="1"/>
  <c r="T34" i="1"/>
  <c r="T50" i="1"/>
  <c r="T81" i="1"/>
  <c r="T79" i="1"/>
  <c r="T194" i="1"/>
  <c r="T102" i="1"/>
  <c r="T136" i="1"/>
  <c r="N136" i="1"/>
  <c r="T19" i="1"/>
  <c r="N19" i="1"/>
  <c r="T42" i="1"/>
  <c r="M5" i="1"/>
  <c r="U5" i="1"/>
  <c r="T126" i="1"/>
  <c r="N126" i="1"/>
  <c r="T162" i="1"/>
  <c r="T177" i="1"/>
  <c r="T31" i="1"/>
  <c r="T7" i="1"/>
  <c r="T127" i="1"/>
  <c r="T135" i="1"/>
  <c r="T151" i="1"/>
  <c r="T186" i="1"/>
  <c r="T38" i="1"/>
  <c r="T117" i="1"/>
  <c r="T39" i="1"/>
  <c r="N39" i="1"/>
  <c r="T13" i="1"/>
  <c r="T68" i="1"/>
  <c r="J138" i="4"/>
  <c r="AN91" i="1" s="1"/>
  <c r="W91" i="1" s="1"/>
  <c r="M91" i="1" s="1"/>
  <c r="J149" i="5"/>
  <c r="AO157" i="1" s="1"/>
  <c r="X157" i="1" s="1"/>
  <c r="N157" i="1" s="1"/>
  <c r="J46" i="5"/>
  <c r="AO65" i="1" s="1"/>
  <c r="X65" i="1" s="1"/>
  <c r="N65" i="1" s="1"/>
  <c r="N84" i="1"/>
  <c r="T84" i="1"/>
  <c r="J98" i="4"/>
  <c r="AN100" i="1" s="1"/>
  <c r="W100" i="1" s="1"/>
  <c r="T130" i="1"/>
  <c r="J154" i="5"/>
  <c r="AO154" i="1" s="1"/>
  <c r="X154" i="1" s="1"/>
  <c r="N154" i="1" s="1"/>
  <c r="M185" i="1"/>
  <c r="J4" i="4"/>
  <c r="AN6" i="1" s="1"/>
  <c r="W6" i="1" s="1"/>
  <c r="J118" i="4"/>
  <c r="AN123" i="1" s="1"/>
  <c r="W123" i="1" s="1"/>
  <c r="U123" i="1" s="1"/>
  <c r="J14" i="5"/>
  <c r="AO18" i="1" s="1"/>
  <c r="X18" i="1" s="1"/>
  <c r="N18" i="1" s="1"/>
  <c r="J12" i="4"/>
  <c r="AN12" i="1" s="1"/>
  <c r="W12" i="1" s="1"/>
  <c r="U12" i="1" s="1"/>
  <c r="K113" i="1"/>
  <c r="J54" i="5"/>
  <c r="AO164" i="1" s="1"/>
  <c r="X164" i="1" s="1"/>
  <c r="N164" i="1" s="1"/>
  <c r="T192" i="1"/>
  <c r="J3" i="5"/>
  <c r="AO2" i="1" s="1"/>
  <c r="X2" i="1" s="1"/>
  <c r="N2" i="1" s="1"/>
  <c r="J11" i="4"/>
  <c r="AN11" i="1" s="1"/>
  <c r="W11" i="1" s="1"/>
  <c r="M11" i="1" s="1"/>
  <c r="J36" i="4"/>
  <c r="AN32" i="1" s="1"/>
  <c r="W32" i="1" s="1"/>
  <c r="J64" i="4"/>
  <c r="AN66" i="1" s="1"/>
  <c r="W66" i="1" s="1"/>
  <c r="M66" i="1" s="1"/>
  <c r="T90" i="1"/>
  <c r="T5" i="1"/>
  <c r="N21" i="1"/>
  <c r="T30" i="1"/>
  <c r="N30" i="1"/>
  <c r="J84" i="5"/>
  <c r="AO83" i="1" s="1"/>
  <c r="X83" i="1" s="1"/>
  <c r="N83" i="1" s="1"/>
  <c r="T104" i="1"/>
  <c r="T161" i="1"/>
  <c r="T176" i="1"/>
  <c r="T10" i="1"/>
  <c r="N10" i="1"/>
  <c r="T69" i="1"/>
  <c r="T88" i="1"/>
  <c r="M119" i="1"/>
  <c r="T142" i="1"/>
  <c r="T190" i="1"/>
  <c r="N190" i="1"/>
  <c r="T16" i="1"/>
  <c r="T93" i="1"/>
  <c r="T21" i="1"/>
  <c r="M29" i="1"/>
  <c r="N48" i="1"/>
  <c r="N165" i="1"/>
  <c r="T165" i="1"/>
  <c r="T137" i="1"/>
  <c r="T53" i="1"/>
  <c r="T115" i="1"/>
  <c r="T65" i="1"/>
  <c r="T154" i="1"/>
  <c r="T18" i="1"/>
  <c r="T164" i="1"/>
  <c r="M187" i="1"/>
  <c r="T158" i="1"/>
  <c r="T189" i="1"/>
  <c r="T6" i="1"/>
  <c r="T128" i="1"/>
  <c r="T160" i="1"/>
  <c r="M2" i="1"/>
  <c r="T64" i="1"/>
  <c r="T138" i="1"/>
  <c r="T122" i="1"/>
  <c r="T145" i="1"/>
  <c r="T181" i="1"/>
  <c r="T112" i="1"/>
  <c r="N131" i="1"/>
  <c r="T167" i="1"/>
  <c r="T155" i="1"/>
  <c r="T111" i="1"/>
  <c r="T40" i="1"/>
  <c r="J90" i="5"/>
  <c r="AO89" i="1" s="1"/>
  <c r="X89" i="1" s="1"/>
  <c r="N89" i="1" s="1"/>
  <c r="T17" i="1"/>
  <c r="T15" i="1"/>
  <c r="T74" i="1"/>
  <c r="T110" i="1"/>
  <c r="V129" i="1"/>
  <c r="N37" i="1"/>
  <c r="K129" i="1"/>
  <c r="U130" i="1"/>
  <c r="Y130" i="1" s="1"/>
  <c r="U68" i="1"/>
  <c r="U103" i="1"/>
  <c r="U72" i="1"/>
  <c r="U139" i="1"/>
  <c r="U84" i="1"/>
  <c r="Y84" i="1" s="1"/>
  <c r="U133" i="1"/>
  <c r="Y133" i="1" s="1"/>
  <c r="U105" i="1"/>
  <c r="U19" i="1"/>
  <c r="Y19" i="1" s="1"/>
  <c r="U88" i="1"/>
  <c r="U70" i="1"/>
  <c r="U138" i="1"/>
  <c r="U159" i="1"/>
  <c r="U64" i="1"/>
  <c r="M138" i="1"/>
  <c r="M159" i="1"/>
  <c r="M101" i="1"/>
  <c r="M64" i="1"/>
  <c r="M177" i="1"/>
  <c r="AJ106" i="1"/>
  <c r="Q106" i="1" s="1"/>
  <c r="T106" i="1" s="1"/>
  <c r="J112" i="5"/>
  <c r="AO106" i="1" s="1"/>
  <c r="X106" i="1" s="1"/>
  <c r="M45" i="1"/>
  <c r="M162" i="1"/>
  <c r="M84" i="1"/>
  <c r="M70" i="1"/>
  <c r="M133" i="1"/>
  <c r="M71" i="1"/>
  <c r="M114" i="1"/>
  <c r="M65" i="1"/>
  <c r="M105" i="1"/>
  <c r="AI40" i="1"/>
  <c r="J105" i="7"/>
  <c r="AM97" i="1" s="1"/>
  <c r="AJ118" i="1"/>
  <c r="Q118" i="1" s="1"/>
  <c r="J69" i="4"/>
  <c r="AN67" i="1" s="1"/>
  <c r="J143" i="5"/>
  <c r="AO146" i="1" s="1"/>
  <c r="X146" i="1" s="1"/>
  <c r="J74" i="4"/>
  <c r="AN74" i="1" s="1"/>
  <c r="J125" i="5"/>
  <c r="AO132" i="1" s="1"/>
  <c r="X132" i="1" s="1"/>
  <c r="AI85" i="1"/>
  <c r="AJ75" i="1"/>
  <c r="Q75" i="1" s="1"/>
  <c r="J102" i="5"/>
  <c r="AO99" i="1" s="1"/>
  <c r="X99" i="1" s="1"/>
  <c r="J112" i="4"/>
  <c r="AN106" i="1" s="1"/>
  <c r="J110" i="5"/>
  <c r="AO110" i="1" s="1"/>
  <c r="X110" i="1" s="1"/>
  <c r="J152" i="5"/>
  <c r="AO54" i="1" s="1"/>
  <c r="X54" i="1" s="1"/>
  <c r="J152" i="4"/>
  <c r="AN54" i="1" s="1"/>
  <c r="AJ51" i="1"/>
  <c r="Q51" i="1" s="1"/>
  <c r="AJ125" i="1"/>
  <c r="Q125" i="1" s="1"/>
  <c r="T125" i="1" s="1"/>
  <c r="J123" i="4"/>
  <c r="AN125" i="1" s="1"/>
  <c r="J144" i="5"/>
  <c r="AO147" i="1" s="1"/>
  <c r="X147" i="1" s="1"/>
  <c r="J144" i="4"/>
  <c r="AN147" i="1" s="1"/>
  <c r="J86" i="4"/>
  <c r="AN85" i="1" s="1"/>
  <c r="J110" i="7"/>
  <c r="J86" i="5"/>
  <c r="AO85" i="1" s="1"/>
  <c r="X85" i="1" s="1"/>
  <c r="AJ120" i="1"/>
  <c r="Q120" i="1" s="1"/>
  <c r="J123" i="5"/>
  <c r="AO125" i="1" s="1"/>
  <c r="X125" i="1" s="1"/>
  <c r="J151" i="5"/>
  <c r="AO156" i="1" s="1"/>
  <c r="X156" i="1" s="1"/>
  <c r="AJ22" i="1"/>
  <c r="Q22" i="1" s="1"/>
  <c r="J139" i="4"/>
  <c r="AN144" i="1" s="1"/>
  <c r="AL144" i="1"/>
  <c r="S144" i="1" s="1"/>
  <c r="J110" i="4"/>
  <c r="AN110" i="1" s="1"/>
  <c r="AJ78" i="1"/>
  <c r="Q78" i="1" s="1"/>
  <c r="AJ52" i="1"/>
  <c r="Q52" i="1" s="1"/>
  <c r="AJ94" i="1"/>
  <c r="Q94" i="1" s="1"/>
  <c r="J115" i="7"/>
  <c r="AM124" i="1" s="1"/>
  <c r="J166" i="5"/>
  <c r="J17" i="4"/>
  <c r="AN15" i="1" s="1"/>
  <c r="J17" i="5"/>
  <c r="J33" i="5"/>
  <c r="J91" i="5"/>
  <c r="AO95" i="1" s="1"/>
  <c r="X95" i="1" s="1"/>
  <c r="J74" i="7"/>
  <c r="J108" i="4"/>
  <c r="AN118" i="1" s="1"/>
  <c r="AK52" i="1"/>
  <c r="R52" i="1" s="1"/>
  <c r="AO111" i="1"/>
  <c r="X111" i="1" s="1"/>
  <c r="J73" i="4"/>
  <c r="AN75" i="1" s="1"/>
  <c r="J77" i="4"/>
  <c r="AN76" i="1" s="1"/>
  <c r="J77" i="5"/>
  <c r="J24" i="4"/>
  <c r="AN22" i="1" s="1"/>
  <c r="J35" i="5"/>
  <c r="J108" i="5"/>
  <c r="AO118" i="1" s="1"/>
  <c r="X118" i="1" s="1"/>
  <c r="AJ99" i="1"/>
  <c r="Q99" i="1" s="1"/>
  <c r="T99" i="1" s="1"/>
  <c r="J49" i="4"/>
  <c r="AN51" i="1" s="1"/>
  <c r="AL52" i="1"/>
  <c r="S52" i="1" s="1"/>
  <c r="AO40" i="1"/>
  <c r="X40" i="1" s="1"/>
  <c r="J91" i="7"/>
  <c r="J166" i="4"/>
  <c r="AN178" i="1" s="1"/>
  <c r="J22" i="7"/>
  <c r="J74" i="5"/>
  <c r="J121" i="7"/>
  <c r="AM108" i="1" s="1"/>
  <c r="J94" i="4"/>
  <c r="AN92" i="1" s="1"/>
  <c r="J173" i="7"/>
  <c r="J122" i="4"/>
  <c r="J115" i="5"/>
  <c r="AO124" i="1" s="1"/>
  <c r="X124" i="1" s="1"/>
  <c r="J33" i="4"/>
  <c r="AN36" i="1" s="1"/>
  <c r="J49" i="5"/>
  <c r="J134" i="5"/>
  <c r="J22" i="4"/>
  <c r="AN17" i="1" s="1"/>
  <c r="J22" i="5"/>
  <c r="AO144" i="1"/>
  <c r="X144" i="1" s="1"/>
  <c r="J139" i="7"/>
  <c r="AM144" i="1" s="1"/>
  <c r="J35" i="7"/>
  <c r="AN111" i="1"/>
  <c r="J122" i="5"/>
  <c r="J35" i="4"/>
  <c r="AN43" i="1" s="1"/>
  <c r="J140" i="5"/>
  <c r="J140" i="4"/>
  <c r="AN140" i="1" s="1"/>
  <c r="J73" i="5"/>
  <c r="J91" i="4"/>
  <c r="AN95" i="1" s="1"/>
  <c r="J24" i="5"/>
  <c r="AO22" i="1" s="1"/>
  <c r="X22" i="1" s="1"/>
  <c r="J166" i="7"/>
  <c r="AK144" i="1"/>
  <c r="R144" i="1" s="1"/>
  <c r="AN40" i="1"/>
  <c r="J102" i="4"/>
  <c r="AN99" i="1" s="1"/>
  <c r="AL22" i="1"/>
  <c r="S22" i="1" s="1"/>
  <c r="AL178" i="1"/>
  <c r="S178" i="1" s="1"/>
  <c r="AJ178" i="1"/>
  <c r="Q178" i="1" s="1"/>
  <c r="J51" i="4"/>
  <c r="AL76" i="1"/>
  <c r="S76" i="1" s="1"/>
  <c r="T76" i="1" s="1"/>
  <c r="J102" i="7"/>
  <c r="AM99" i="1" s="1"/>
  <c r="J51" i="5"/>
  <c r="AJ144" i="1"/>
  <c r="Q144" i="1" s="1"/>
  <c r="AL36" i="1"/>
  <c r="S36" i="1" s="1"/>
  <c r="T36" i="1" s="1"/>
  <c r="AJ124" i="1"/>
  <c r="Q124" i="1" s="1"/>
  <c r="AL140" i="1"/>
  <c r="S140" i="1" s="1"/>
  <c r="T140" i="1" s="1"/>
  <c r="J117" i="4"/>
  <c r="AK120" i="1"/>
  <c r="R120" i="1" s="1"/>
  <c r="AL43" i="1"/>
  <c r="S43" i="1" s="1"/>
  <c r="T43" i="1" s="1"/>
  <c r="AL75" i="1"/>
  <c r="S75" i="1" s="1"/>
  <c r="AL141" i="1"/>
  <c r="S141" i="1" s="1"/>
  <c r="T141" i="1" s="1"/>
  <c r="J117" i="5"/>
  <c r="AL120" i="1"/>
  <c r="S120" i="1" s="1"/>
  <c r="AL51" i="1"/>
  <c r="S51" i="1" s="1"/>
  <c r="AK22" i="1"/>
  <c r="R22" i="1" s="1"/>
  <c r="I27" i="5"/>
  <c r="I19" i="5"/>
  <c r="AL14" i="1" s="1"/>
  <c r="S14" i="1" s="1"/>
  <c r="I115" i="4"/>
  <c r="AK124" i="1" s="1"/>
  <c r="R124" i="1" s="1"/>
  <c r="I5" i="5"/>
  <c r="I94" i="5"/>
  <c r="I173" i="5"/>
  <c r="I95" i="4"/>
  <c r="I105" i="4"/>
  <c r="AK97" i="1" s="1"/>
  <c r="R97" i="1" s="1"/>
  <c r="I5" i="4"/>
  <c r="I121" i="5"/>
  <c r="I121" i="4"/>
  <c r="I79" i="4"/>
  <c r="AK78" i="1" s="1"/>
  <c r="R78" i="1" s="1"/>
  <c r="I173" i="4"/>
  <c r="I79" i="5"/>
  <c r="I27" i="4"/>
  <c r="I19" i="4"/>
  <c r="I105" i="5"/>
  <c r="I95" i="5"/>
  <c r="J5" i="7"/>
  <c r="AM3" i="1" s="1"/>
  <c r="AJ3" i="1"/>
  <c r="Q3" i="1" s="1"/>
  <c r="J19" i="7"/>
  <c r="AM14" i="1" s="1"/>
  <c r="AJ14" i="1"/>
  <c r="Q14" i="1" s="1"/>
  <c r="AJ184" i="1"/>
  <c r="Q184" i="1" s="1"/>
  <c r="J122" i="7"/>
  <c r="AM109" i="1" s="1"/>
  <c r="AJ109" i="1"/>
  <c r="Q109" i="1" s="1"/>
  <c r="AK109" i="1"/>
  <c r="R109" i="1" s="1"/>
  <c r="AL109" i="1"/>
  <c r="S109" i="1" s="1"/>
  <c r="J27" i="7"/>
  <c r="AM26" i="1" s="1"/>
  <c r="AJ26" i="1"/>
  <c r="Q26" i="1" s="1"/>
  <c r="AK17" i="1"/>
  <c r="R17" i="1" s="1"/>
  <c r="AK95" i="1"/>
  <c r="R95" i="1" s="1"/>
  <c r="AN121" i="1"/>
  <c r="AK121" i="1"/>
  <c r="R121" i="1" s="1"/>
  <c r="AK74" i="1"/>
  <c r="R74" i="1" s="1"/>
  <c r="AK110" i="1"/>
  <c r="R110" i="1" s="1"/>
  <c r="AK99" i="1"/>
  <c r="R99" i="1" s="1"/>
  <c r="AK140" i="1"/>
  <c r="R140" i="1" s="1"/>
  <c r="AO121" i="1"/>
  <c r="X121" i="1" s="1"/>
  <c r="AL121" i="1"/>
  <c r="S121" i="1" s="1"/>
  <c r="T121" i="1" s="1"/>
  <c r="AL118" i="1"/>
  <c r="S118" i="1" s="1"/>
  <c r="AN37" i="1"/>
  <c r="AK37" i="1"/>
  <c r="R37" i="1" s="1"/>
  <c r="AK118" i="1"/>
  <c r="R118" i="1" s="1"/>
  <c r="AL95" i="1"/>
  <c r="S95" i="1" s="1"/>
  <c r="T95" i="1" s="1"/>
  <c r="AK51" i="1"/>
  <c r="R51" i="1" s="1"/>
  <c r="AK76" i="1"/>
  <c r="R76" i="1" s="1"/>
  <c r="AK36" i="1"/>
  <c r="R36" i="1" s="1"/>
  <c r="AK43" i="1"/>
  <c r="R43" i="1" s="1"/>
  <c r="AK92" i="1"/>
  <c r="R92" i="1" s="1"/>
  <c r="AK15" i="1"/>
  <c r="R15" i="1" s="1"/>
  <c r="AK178" i="1"/>
  <c r="R178" i="1" s="1"/>
  <c r="AK106" i="1"/>
  <c r="R106" i="1" s="1"/>
  <c r="AK75" i="1"/>
  <c r="R75" i="1" s="1"/>
  <c r="AN141" i="1"/>
  <c r="AK141" i="1"/>
  <c r="R141" i="1" s="1"/>
  <c r="AL124" i="1"/>
  <c r="S124" i="1" s="1"/>
  <c r="AJ108" i="1"/>
  <c r="Q108" i="1" s="1"/>
  <c r="J94" i="7"/>
  <c r="AM92" i="1" s="1"/>
  <c r="AJ92" i="1"/>
  <c r="Q92" i="1" s="1"/>
  <c r="Y129" i="1" l="1"/>
  <c r="V190" i="1"/>
  <c r="J151" i="4"/>
  <c r="AN156" i="1" s="1"/>
  <c r="U128" i="1"/>
  <c r="Y190" i="1"/>
  <c r="N129" i="1"/>
  <c r="T52" i="1"/>
  <c r="J90" i="4"/>
  <c r="AN89" i="1" s="1"/>
  <c r="W89" i="1" s="1"/>
  <c r="M89" i="1" s="1"/>
  <c r="K90" i="1"/>
  <c r="O90" i="1" s="1"/>
  <c r="U25" i="1"/>
  <c r="Y25" i="1" s="1"/>
  <c r="Y70" i="1"/>
  <c r="M61" i="1"/>
  <c r="M174" i="1"/>
  <c r="Y64" i="1"/>
  <c r="M176" i="1"/>
  <c r="U175" i="1"/>
  <c r="Y175" i="1" s="1"/>
  <c r="M181" i="1"/>
  <c r="Y139" i="1"/>
  <c r="U49" i="1"/>
  <c r="Y49" i="1" s="1"/>
  <c r="U167" i="1"/>
  <c r="K167" i="1" s="1"/>
  <c r="Y174" i="1"/>
  <c r="M161" i="1"/>
  <c r="U44" i="1"/>
  <c r="Y44" i="1" s="1"/>
  <c r="M126" i="1"/>
  <c r="M62" i="1"/>
  <c r="Y104" i="1"/>
  <c r="U38" i="1"/>
  <c r="Y38" i="1" s="1"/>
  <c r="M30" i="1"/>
  <c r="M198" i="1"/>
  <c r="M48" i="1"/>
  <c r="Y16" i="1"/>
  <c r="Y126" i="1"/>
  <c r="J143" i="4"/>
  <c r="AN146" i="1" s="1"/>
  <c r="W146" i="1" s="1"/>
  <c r="U158" i="1"/>
  <c r="Y158" i="1" s="1"/>
  <c r="J125" i="4"/>
  <c r="AN132" i="1" s="1"/>
  <c r="J69" i="5"/>
  <c r="AO67" i="1" s="1"/>
  <c r="X67" i="1" s="1"/>
  <c r="N67" i="1" s="1"/>
  <c r="M16" i="1"/>
  <c r="U98" i="1"/>
  <c r="K98" i="1" s="1"/>
  <c r="O98" i="1" s="1"/>
  <c r="Y41" i="1"/>
  <c r="Y61" i="1"/>
  <c r="Y30" i="1"/>
  <c r="Y68" i="1"/>
  <c r="Y96" i="1"/>
  <c r="U80" i="1"/>
  <c r="Y80" i="1" s="1"/>
  <c r="U142" i="1"/>
  <c r="Y123" i="1"/>
  <c r="Y69" i="1"/>
  <c r="M129" i="1"/>
  <c r="Y138" i="1"/>
  <c r="U182" i="1"/>
  <c r="Y182" i="1" s="1"/>
  <c r="Y189" i="1"/>
  <c r="M69" i="1"/>
  <c r="Y88" i="1"/>
  <c r="Y103" i="1"/>
  <c r="AJ54" i="1"/>
  <c r="Q54" i="1" s="1"/>
  <c r="T54" i="1" s="1"/>
  <c r="J152" i="7"/>
  <c r="AM54" i="1" s="1"/>
  <c r="AJ89" i="1"/>
  <c r="Q89" i="1" s="1"/>
  <c r="T89" i="1" s="1"/>
  <c r="J90" i="7"/>
  <c r="AM89" i="1" s="1"/>
  <c r="AJ67" i="1"/>
  <c r="Q67" i="1" s="1"/>
  <c r="T67" i="1" s="1"/>
  <c r="J69" i="7"/>
  <c r="AM67" i="1" s="1"/>
  <c r="AJ132" i="1"/>
  <c r="J125" i="7"/>
  <c r="AM132" i="1" s="1"/>
  <c r="U168" i="1"/>
  <c r="Y168" i="1" s="1"/>
  <c r="M96" i="1"/>
  <c r="AJ146" i="1"/>
  <c r="Q146" i="1" s="1"/>
  <c r="T146" i="1" s="1"/>
  <c r="J143" i="7"/>
  <c r="AM146" i="1" s="1"/>
  <c r="AJ147" i="1"/>
  <c r="J144" i="7"/>
  <c r="AM147" i="1" s="1"/>
  <c r="Y113" i="1"/>
  <c r="AJ156" i="1"/>
  <c r="Q156" i="1" s="1"/>
  <c r="T156" i="1" s="1"/>
  <c r="J151" i="7"/>
  <c r="AM156" i="1" s="1"/>
  <c r="Y159" i="1"/>
  <c r="Y142" i="1"/>
  <c r="Y181" i="1"/>
  <c r="Y161" i="1"/>
  <c r="U116" i="1"/>
  <c r="V116" i="1" s="1"/>
  <c r="N113" i="1"/>
  <c r="M190" i="1"/>
  <c r="M116" i="1"/>
  <c r="M189" i="1"/>
  <c r="U195" i="1"/>
  <c r="K195" i="1" s="1"/>
  <c r="O195" i="1" s="1"/>
  <c r="U122" i="1"/>
  <c r="Y122" i="1" s="1"/>
  <c r="M90" i="1"/>
  <c r="Y71" i="1"/>
  <c r="Y176" i="1"/>
  <c r="U55" i="1"/>
  <c r="Y90" i="1"/>
  <c r="U53" i="1"/>
  <c r="K53" i="1" s="1"/>
  <c r="L53" i="1" s="1"/>
  <c r="I55" i="5"/>
  <c r="AL57" i="1" s="1"/>
  <c r="S57" i="1" s="1"/>
  <c r="I55" i="4"/>
  <c r="AK57" i="1" s="1"/>
  <c r="R57" i="1" s="1"/>
  <c r="AJ57" i="1"/>
  <c r="Q57" i="1" s="1"/>
  <c r="J55" i="7"/>
  <c r="AM57" i="1" s="1"/>
  <c r="U115" i="1"/>
  <c r="K115" i="1" s="1"/>
  <c r="O115" i="1" s="1"/>
  <c r="U157" i="1"/>
  <c r="K157" i="1" s="1"/>
  <c r="O157" i="1" s="1"/>
  <c r="M18" i="1"/>
  <c r="U183" i="1"/>
  <c r="K183" i="1" s="1"/>
  <c r="L183" i="1" s="1"/>
  <c r="U148" i="1"/>
  <c r="Y148" i="1" s="1"/>
  <c r="M87" i="1"/>
  <c r="U163" i="1"/>
  <c r="Y163" i="1" s="1"/>
  <c r="U23" i="1"/>
  <c r="Y23" i="1" s="1"/>
  <c r="U169" i="1"/>
  <c r="Y169" i="1" s="1"/>
  <c r="U86" i="1"/>
  <c r="Y86" i="1" s="1"/>
  <c r="U114" i="1"/>
  <c r="Y114" i="1" s="1"/>
  <c r="Y160" i="1"/>
  <c r="U143" i="1"/>
  <c r="Y143" i="1" s="1"/>
  <c r="U60" i="1"/>
  <c r="Y60" i="1" s="1"/>
  <c r="K160" i="1"/>
  <c r="L160" i="1" s="1"/>
  <c r="U187" i="1"/>
  <c r="Y187" i="1" s="1"/>
  <c r="U77" i="1"/>
  <c r="Y77" i="1" s="1"/>
  <c r="U59" i="1"/>
  <c r="Y59" i="1" s="1"/>
  <c r="V160" i="1"/>
  <c r="U8" i="1"/>
  <c r="Y8" i="1" s="1"/>
  <c r="U197" i="1"/>
  <c r="Y197" i="1" s="1"/>
  <c r="U155" i="1"/>
  <c r="V155" i="1" s="1"/>
  <c r="U13" i="1"/>
  <c r="U101" i="1"/>
  <c r="Y101" i="1" s="1"/>
  <c r="U188" i="1"/>
  <c r="Y188" i="1" s="1"/>
  <c r="U34" i="1"/>
  <c r="K34" i="1" s="1"/>
  <c r="O34" i="1" s="1"/>
  <c r="U179" i="1"/>
  <c r="Y179" i="1" s="1"/>
  <c r="U192" i="1"/>
  <c r="M56" i="1"/>
  <c r="U9" i="1"/>
  <c r="U127" i="1"/>
  <c r="Y127" i="1" s="1"/>
  <c r="U87" i="1"/>
  <c r="V87" i="1" s="1"/>
  <c r="U166" i="1"/>
  <c r="V166" i="1" s="1"/>
  <c r="U47" i="1"/>
  <c r="K47" i="1" s="1"/>
  <c r="L47" i="1" s="1"/>
  <c r="U79" i="1"/>
  <c r="Y79" i="1" s="1"/>
  <c r="U45" i="1"/>
  <c r="Y45" i="1" s="1"/>
  <c r="O129" i="1"/>
  <c r="U63" i="1"/>
  <c r="M39" i="1"/>
  <c r="U29" i="1"/>
  <c r="K29" i="1" s="1"/>
  <c r="O29" i="1" s="1"/>
  <c r="U58" i="1"/>
  <c r="V58" i="1" s="1"/>
  <c r="M10" i="1"/>
  <c r="U10" i="1"/>
  <c r="M123" i="1"/>
  <c r="U66" i="1"/>
  <c r="Y66" i="1" s="1"/>
  <c r="M12" i="1"/>
  <c r="U33" i="1"/>
  <c r="M28" i="1"/>
  <c r="X149" i="1"/>
  <c r="N149" i="1" s="1"/>
  <c r="U149" i="1"/>
  <c r="M155" i="1"/>
  <c r="X173" i="1"/>
  <c r="N173" i="1" s="1"/>
  <c r="U173" i="1"/>
  <c r="X194" i="1"/>
  <c r="N194" i="1" s="1"/>
  <c r="U194" i="1"/>
  <c r="U91" i="1"/>
  <c r="Y91" i="1" s="1"/>
  <c r="U119" i="1"/>
  <c r="V119" i="1" s="1"/>
  <c r="U180" i="1"/>
  <c r="M180" i="1"/>
  <c r="X185" i="1"/>
  <c r="U185" i="1"/>
  <c r="K126" i="1"/>
  <c r="L126" i="1" s="1"/>
  <c r="U56" i="1"/>
  <c r="Y56" i="1" s="1"/>
  <c r="U42" i="1"/>
  <c r="Y42" i="1" s="1"/>
  <c r="M35" i="1"/>
  <c r="X191" i="1"/>
  <c r="N191" i="1" s="1"/>
  <c r="U191" i="1"/>
  <c r="M82" i="1"/>
  <c r="U82" i="1"/>
  <c r="U117" i="1"/>
  <c r="M117" i="1"/>
  <c r="U136" i="1"/>
  <c r="X7" i="1"/>
  <c r="N7" i="1" s="1"/>
  <c r="U7" i="1"/>
  <c r="U186" i="1"/>
  <c r="U177" i="1"/>
  <c r="Y177" i="1" s="1"/>
  <c r="U145" i="1"/>
  <c r="Y145" i="1" s="1"/>
  <c r="M21" i="1"/>
  <c r="U21" i="1"/>
  <c r="X112" i="1"/>
  <c r="U112" i="1"/>
  <c r="M27" i="1"/>
  <c r="U27" i="1"/>
  <c r="U11" i="1"/>
  <c r="Y11" i="1" s="1"/>
  <c r="U20" i="1"/>
  <c r="Y20" i="1" s="1"/>
  <c r="U134" i="1"/>
  <c r="Y134" i="1" s="1"/>
  <c r="U165" i="1"/>
  <c r="Y165" i="1" s="1"/>
  <c r="U196" i="1"/>
  <c r="Y196" i="1" s="1"/>
  <c r="M150" i="1"/>
  <c r="M131" i="1"/>
  <c r="U131" i="1"/>
  <c r="X137" i="1"/>
  <c r="N137" i="1" s="1"/>
  <c r="U171" i="1"/>
  <c r="K171" i="1" s="1"/>
  <c r="O171" i="1" s="1"/>
  <c r="U18" i="1"/>
  <c r="V18" i="1" s="1"/>
  <c r="U164" i="1"/>
  <c r="Y164" i="1" s="1"/>
  <c r="M104" i="1"/>
  <c r="U107" i="1"/>
  <c r="M53" i="1"/>
  <c r="U2" i="1"/>
  <c r="V2" i="1" s="1"/>
  <c r="M58" i="1"/>
  <c r="M107" i="1"/>
  <c r="Y157" i="1"/>
  <c r="O35" i="1"/>
  <c r="L35" i="1"/>
  <c r="Y5" i="1"/>
  <c r="V5" i="1"/>
  <c r="X135" i="1"/>
  <c r="N135" i="1" s="1"/>
  <c r="Y35" i="1"/>
  <c r="V35" i="1"/>
  <c r="T187" i="1"/>
  <c r="N187" i="1"/>
  <c r="U50" i="1"/>
  <c r="Y50" i="1" s="1"/>
  <c r="X199" i="1"/>
  <c r="N199" i="1" s="1"/>
  <c r="U199" i="1"/>
  <c r="N168" i="1"/>
  <c r="T168" i="1"/>
  <c r="T86" i="1"/>
  <c r="N86" i="1"/>
  <c r="U32" i="1"/>
  <c r="M32" i="1"/>
  <c r="O113" i="1"/>
  <c r="L113" i="1"/>
  <c r="M100" i="1"/>
  <c r="U100" i="1"/>
  <c r="Y198" i="1"/>
  <c r="V198" i="1"/>
  <c r="K198" i="1"/>
  <c r="M31" i="1"/>
  <c r="U31" i="1"/>
  <c r="X81" i="1"/>
  <c r="N81" i="1" s="1"/>
  <c r="U81" i="1"/>
  <c r="T60" i="1"/>
  <c r="N60" i="1"/>
  <c r="T143" i="1"/>
  <c r="N143" i="1"/>
  <c r="X193" i="1"/>
  <c r="N193" i="1" s="1"/>
  <c r="U193" i="1"/>
  <c r="Y62" i="1"/>
  <c r="K62" i="1"/>
  <c r="V62" i="1"/>
  <c r="M153" i="1"/>
  <c r="U153" i="1"/>
  <c r="M183" i="1"/>
  <c r="N119" i="1"/>
  <c r="M93" i="1"/>
  <c r="U65" i="1"/>
  <c r="V65" i="1" s="1"/>
  <c r="U162" i="1"/>
  <c r="Y162" i="1" s="1"/>
  <c r="L90" i="1"/>
  <c r="Y12" i="1"/>
  <c r="V12" i="1"/>
  <c r="U6" i="1"/>
  <c r="M6" i="1"/>
  <c r="O93" i="1"/>
  <c r="L93" i="1"/>
  <c r="U151" i="1"/>
  <c r="U170" i="1"/>
  <c r="M170" i="1"/>
  <c r="U46" i="1"/>
  <c r="M46" i="1"/>
  <c r="U152" i="1"/>
  <c r="M152" i="1"/>
  <c r="M172" i="1"/>
  <c r="U172" i="1"/>
  <c r="M41" i="1"/>
  <c r="N66" i="1"/>
  <c r="T66" i="1"/>
  <c r="V28" i="1"/>
  <c r="Y28" i="1"/>
  <c r="K28" i="1"/>
  <c r="U24" i="1"/>
  <c r="L129" i="1"/>
  <c r="U154" i="1"/>
  <c r="Y154" i="1" s="1"/>
  <c r="M83" i="1"/>
  <c r="U83" i="1"/>
  <c r="X102" i="1"/>
  <c r="U102" i="1" s="1"/>
  <c r="T24" i="1"/>
  <c r="N24" i="1"/>
  <c r="M73" i="1"/>
  <c r="U73" i="1"/>
  <c r="Y93" i="1"/>
  <c r="V93" i="1"/>
  <c r="K12" i="1"/>
  <c r="N101" i="1"/>
  <c r="T101" i="1"/>
  <c r="T123" i="1"/>
  <c r="N123" i="1"/>
  <c r="U150" i="1"/>
  <c r="K5" i="1"/>
  <c r="X4" i="1"/>
  <c r="N4" i="1" s="1"/>
  <c r="U4" i="1"/>
  <c r="K4" i="1" s="1"/>
  <c r="M192" i="1"/>
  <c r="K139" i="1"/>
  <c r="O139" i="1" s="1"/>
  <c r="T124" i="1"/>
  <c r="T118" i="1"/>
  <c r="V80" i="1"/>
  <c r="T178" i="1"/>
  <c r="T22" i="1"/>
  <c r="V19" i="1"/>
  <c r="V61" i="1"/>
  <c r="T51" i="1"/>
  <c r="T75" i="1"/>
  <c r="T120" i="1"/>
  <c r="T109" i="1"/>
  <c r="L190" i="1"/>
  <c r="O190" i="1"/>
  <c r="T14" i="1"/>
  <c r="T144" i="1"/>
  <c r="K174" i="1"/>
  <c r="O174" i="1" s="1"/>
  <c r="V41" i="1"/>
  <c r="K19" i="1"/>
  <c r="O19" i="1" s="1"/>
  <c r="V128" i="1"/>
  <c r="Y128" i="1"/>
  <c r="Y34" i="1"/>
  <c r="V105" i="1"/>
  <c r="Y105" i="1"/>
  <c r="V72" i="1"/>
  <c r="Y72" i="1"/>
  <c r="V39" i="1"/>
  <c r="Y39" i="1"/>
  <c r="V71" i="1"/>
  <c r="V182" i="1"/>
  <c r="V174" i="1"/>
  <c r="K71" i="1"/>
  <c r="O71" i="1" s="1"/>
  <c r="V159" i="1"/>
  <c r="K105" i="1"/>
  <c r="O105" i="1" s="1"/>
  <c r="K69" i="1"/>
  <c r="K128" i="1"/>
  <c r="O128" i="1" s="1"/>
  <c r="V168" i="1"/>
  <c r="K30" i="1"/>
  <c r="O30" i="1" s="1"/>
  <c r="K72" i="1"/>
  <c r="O72" i="1" s="1"/>
  <c r="K68" i="1"/>
  <c r="O68" i="1" s="1"/>
  <c r="K123" i="1"/>
  <c r="V181" i="1"/>
  <c r="K104" i="1"/>
  <c r="O104" i="1" s="1"/>
  <c r="K133" i="1"/>
  <c r="O133" i="1" s="1"/>
  <c r="K158" i="1"/>
  <c r="O158" i="1" s="1"/>
  <c r="K103" i="1"/>
  <c r="O103" i="1" s="1"/>
  <c r="K130" i="1"/>
  <c r="O130" i="1" s="1"/>
  <c r="K16" i="1"/>
  <c r="K96" i="1"/>
  <c r="O96" i="1" s="1"/>
  <c r="K38" i="1"/>
  <c r="K88" i="1"/>
  <c r="O88" i="1" s="1"/>
  <c r="V176" i="1"/>
  <c r="K39" i="1"/>
  <c r="O39" i="1" s="1"/>
  <c r="K41" i="1"/>
  <c r="O41" i="1" s="1"/>
  <c r="K48" i="1"/>
  <c r="O48" i="1" s="1"/>
  <c r="K161" i="1"/>
  <c r="O161" i="1" s="1"/>
  <c r="V49" i="1"/>
  <c r="K25" i="1"/>
  <c r="O25" i="1" s="1"/>
  <c r="K64" i="1"/>
  <c r="O64" i="1" s="1"/>
  <c r="K138" i="1"/>
  <c r="O138" i="1" s="1"/>
  <c r="V70" i="1"/>
  <c r="K61" i="1"/>
  <c r="O61" i="1" s="1"/>
  <c r="K189" i="1"/>
  <c r="O189" i="1" s="1"/>
  <c r="K84" i="1"/>
  <c r="V139" i="1"/>
  <c r="V16" i="1"/>
  <c r="N124" i="1"/>
  <c r="V38" i="1"/>
  <c r="V133" i="1"/>
  <c r="V84" i="1"/>
  <c r="V104" i="1"/>
  <c r="V30" i="1"/>
  <c r="V138" i="1"/>
  <c r="K49" i="1"/>
  <c r="O49" i="1" s="1"/>
  <c r="K181" i="1"/>
  <c r="O181" i="1" s="1"/>
  <c r="V68" i="1"/>
  <c r="V48" i="1"/>
  <c r="V64" i="1"/>
  <c r="V157" i="1"/>
  <c r="V161" i="1"/>
  <c r="K59" i="1"/>
  <c r="O59" i="1" s="1"/>
  <c r="K159" i="1"/>
  <c r="V189" i="1"/>
  <c r="V130" i="1"/>
  <c r="V103" i="1"/>
  <c r="K70" i="1"/>
  <c r="K176" i="1"/>
  <c r="O176" i="1" s="1"/>
  <c r="V96" i="1"/>
  <c r="V123" i="1"/>
  <c r="V69" i="1"/>
  <c r="V88" i="1"/>
  <c r="V25" i="1"/>
  <c r="N111" i="1"/>
  <c r="N110" i="1"/>
  <c r="N106" i="1"/>
  <c r="N156" i="1"/>
  <c r="N85" i="1"/>
  <c r="N132" i="1"/>
  <c r="N146" i="1"/>
  <c r="N40" i="1"/>
  <c r="N125" i="1"/>
  <c r="N147" i="1"/>
  <c r="N99" i="1"/>
  <c r="N54" i="1"/>
  <c r="W106" i="1"/>
  <c r="U106" i="1" s="1"/>
  <c r="Y106" i="1" s="1"/>
  <c r="W74" i="1"/>
  <c r="W141" i="1"/>
  <c r="W140" i="1"/>
  <c r="W111" i="1"/>
  <c r="U111" i="1" s="1"/>
  <c r="Y111" i="1" s="1"/>
  <c r="W76" i="1"/>
  <c r="W118" i="1"/>
  <c r="U118" i="1" s="1"/>
  <c r="Y118" i="1" s="1"/>
  <c r="W54" i="1"/>
  <c r="W132" i="1"/>
  <c r="W110" i="1"/>
  <c r="M110" i="1" s="1"/>
  <c r="W121" i="1"/>
  <c r="U121" i="1" s="1"/>
  <c r="Y121" i="1" s="1"/>
  <c r="W99" i="1"/>
  <c r="W36" i="1"/>
  <c r="M36" i="1" s="1"/>
  <c r="W92" i="1"/>
  <c r="W178" i="1"/>
  <c r="W75" i="1"/>
  <c r="W15" i="1"/>
  <c r="W144" i="1"/>
  <c r="U144" i="1" s="1"/>
  <c r="Y144" i="1" s="1"/>
  <c r="W85" i="1"/>
  <c r="W125" i="1"/>
  <c r="W37" i="1"/>
  <c r="W40" i="1"/>
  <c r="U40" i="1" s="1"/>
  <c r="V40" i="1" s="1"/>
  <c r="W95" i="1"/>
  <c r="W43" i="1"/>
  <c r="W17" i="1"/>
  <c r="W51" i="1"/>
  <c r="W22" i="1"/>
  <c r="U22" i="1" s="1"/>
  <c r="Y22" i="1" s="1"/>
  <c r="W156" i="1"/>
  <c r="W147" i="1"/>
  <c r="W67" i="1"/>
  <c r="N121" i="1"/>
  <c r="N22" i="1"/>
  <c r="N144" i="1"/>
  <c r="N95" i="1"/>
  <c r="N118" i="1"/>
  <c r="AM184" i="1"/>
  <c r="AM17" i="1"/>
  <c r="AM43" i="1"/>
  <c r="AM110" i="1"/>
  <c r="AM178" i="1"/>
  <c r="AM95" i="1"/>
  <c r="AM74" i="1"/>
  <c r="AI75" i="1"/>
  <c r="AI125" i="1"/>
  <c r="AI52" i="1"/>
  <c r="AI111" i="1"/>
  <c r="AI94" i="1"/>
  <c r="AI22" i="1"/>
  <c r="AI120" i="1"/>
  <c r="AL94" i="1"/>
  <c r="S94" i="1" s="1"/>
  <c r="T94" i="1" s="1"/>
  <c r="J79" i="5"/>
  <c r="J121" i="5"/>
  <c r="J173" i="5"/>
  <c r="J19" i="5"/>
  <c r="AO14" i="1" s="1"/>
  <c r="X14" i="1" s="1"/>
  <c r="AO52" i="1"/>
  <c r="X52" i="1" s="1"/>
  <c r="AO51" i="1"/>
  <c r="X51" i="1" s="1"/>
  <c r="AO74" i="1"/>
  <c r="X74" i="1" s="1"/>
  <c r="AO43" i="1"/>
  <c r="X43" i="1" s="1"/>
  <c r="AO76" i="1"/>
  <c r="X76" i="1" s="1"/>
  <c r="AL97" i="1"/>
  <c r="S97" i="1" s="1"/>
  <c r="T97" i="1" s="1"/>
  <c r="J173" i="4"/>
  <c r="AK3" i="1"/>
  <c r="R3" i="1" s="1"/>
  <c r="J94" i="5"/>
  <c r="J27" i="5"/>
  <c r="AO120" i="1"/>
  <c r="X120" i="1" s="1"/>
  <c r="AN120" i="1"/>
  <c r="AN52" i="1"/>
  <c r="AO15" i="1"/>
  <c r="X15" i="1" s="1"/>
  <c r="AO178" i="1"/>
  <c r="X178" i="1" s="1"/>
  <c r="J19" i="4"/>
  <c r="AN14" i="1" s="1"/>
  <c r="J79" i="4"/>
  <c r="J105" i="4"/>
  <c r="AL3" i="1"/>
  <c r="S3" i="1" s="1"/>
  <c r="T3" i="1" s="1"/>
  <c r="AO75" i="1"/>
  <c r="X75" i="1" s="1"/>
  <c r="AO140" i="1"/>
  <c r="X140" i="1" s="1"/>
  <c r="AO17" i="1"/>
  <c r="X17" i="1" s="1"/>
  <c r="AO141" i="1"/>
  <c r="X141" i="1" s="1"/>
  <c r="J27" i="4"/>
  <c r="J121" i="4"/>
  <c r="AN108" i="1" s="1"/>
  <c r="J95" i="4"/>
  <c r="J115" i="4"/>
  <c r="AO36" i="1"/>
  <c r="X36" i="1" s="1"/>
  <c r="AL184" i="1"/>
  <c r="S184" i="1" s="1"/>
  <c r="T184" i="1" s="1"/>
  <c r="AL108" i="1"/>
  <c r="S108" i="1" s="1"/>
  <c r="T108" i="1" s="1"/>
  <c r="AL78" i="1"/>
  <c r="S78" i="1" s="1"/>
  <c r="T78" i="1" s="1"/>
  <c r="AK184" i="1"/>
  <c r="R184" i="1" s="1"/>
  <c r="AK14" i="1"/>
  <c r="R14" i="1" s="1"/>
  <c r="AL26" i="1"/>
  <c r="S26" i="1" s="1"/>
  <c r="T26" i="1" s="1"/>
  <c r="AK26" i="1"/>
  <c r="R26" i="1" s="1"/>
  <c r="AL92" i="1"/>
  <c r="S92" i="1" s="1"/>
  <c r="T92" i="1" s="1"/>
  <c r="AK94" i="1"/>
  <c r="R94" i="1" s="1"/>
  <c r="J105" i="5"/>
  <c r="J5" i="4"/>
  <c r="J5" i="5"/>
  <c r="J95" i="5"/>
  <c r="AO109" i="1"/>
  <c r="X109" i="1" s="1"/>
  <c r="AN109" i="1"/>
  <c r="AK108" i="1"/>
  <c r="R108" i="1" s="1"/>
  <c r="AI51" i="1"/>
  <c r="AI141" i="1"/>
  <c r="AI36" i="1"/>
  <c r="AI118" i="1"/>
  <c r="AI140" i="1"/>
  <c r="AI121" i="1"/>
  <c r="AI106" i="1"/>
  <c r="AI15" i="1"/>
  <c r="AI76" i="1"/>
  <c r="AI2" i="1"/>
  <c r="AI78" i="1"/>
  <c r="AI97" i="1"/>
  <c r="AI37" i="1"/>
  <c r="K175" i="1" l="1"/>
  <c r="L175" i="1" s="1"/>
  <c r="K60" i="1"/>
  <c r="V179" i="1"/>
  <c r="V60" i="1"/>
  <c r="K168" i="1"/>
  <c r="L168" i="1" s="1"/>
  <c r="V44" i="1"/>
  <c r="V122" i="1"/>
  <c r="U89" i="1"/>
  <c r="Y89" i="1" s="1"/>
  <c r="K44" i="1"/>
  <c r="O44" i="1" s="1"/>
  <c r="U54" i="1"/>
  <c r="V54" i="1" s="1"/>
  <c r="V175" i="1"/>
  <c r="U67" i="1"/>
  <c r="Y67" i="1" s="1"/>
  <c r="Y167" i="1"/>
  <c r="U147" i="1"/>
  <c r="Y147" i="1" s="1"/>
  <c r="V167" i="1"/>
  <c r="U156" i="1"/>
  <c r="Y156" i="1" s="1"/>
  <c r="K80" i="1"/>
  <c r="O80" i="1" s="1"/>
  <c r="AI146" i="1"/>
  <c r="Y98" i="1"/>
  <c r="U146" i="1"/>
  <c r="Y146" i="1" s="1"/>
  <c r="V98" i="1"/>
  <c r="V158" i="1"/>
  <c r="V59" i="1"/>
  <c r="V34" i="1"/>
  <c r="V86" i="1"/>
  <c r="U132" i="1"/>
  <c r="Y132" i="1" s="1"/>
  <c r="V163" i="1"/>
  <c r="K86" i="1"/>
  <c r="K182" i="1"/>
  <c r="L182" i="1" s="1"/>
  <c r="AI67" i="1"/>
  <c r="AI54" i="1"/>
  <c r="K116" i="1"/>
  <c r="O116" i="1" s="1"/>
  <c r="V101" i="1"/>
  <c r="K142" i="1"/>
  <c r="V142" i="1"/>
  <c r="O160" i="1"/>
  <c r="AI156" i="1"/>
  <c r="V79" i="1"/>
  <c r="K165" i="1"/>
  <c r="O165" i="1" s="1"/>
  <c r="V56" i="1"/>
  <c r="K56" i="1"/>
  <c r="O56" i="1" s="1"/>
  <c r="K79" i="1"/>
  <c r="O79" i="1" s="1"/>
  <c r="Q147" i="1"/>
  <c r="T147" i="1" s="1"/>
  <c r="AI147" i="1"/>
  <c r="AI89" i="1"/>
  <c r="Q132" i="1"/>
  <c r="T132" i="1" s="1"/>
  <c r="AI132" i="1"/>
  <c r="K188" i="1"/>
  <c r="O188" i="1" s="1"/>
  <c r="V195" i="1"/>
  <c r="L115" i="1"/>
  <c r="V197" i="1"/>
  <c r="K169" i="1"/>
  <c r="O169" i="1" s="1"/>
  <c r="K197" i="1"/>
  <c r="O197" i="1" s="1"/>
  <c r="Y116" i="1"/>
  <c r="Y195" i="1"/>
  <c r="V169" i="1"/>
  <c r="V77" i="1"/>
  <c r="Y171" i="1"/>
  <c r="K58" i="1"/>
  <c r="L58" i="1" s="1"/>
  <c r="V115" i="1"/>
  <c r="K148" i="1"/>
  <c r="O148" i="1" s="1"/>
  <c r="K145" i="1"/>
  <c r="O145" i="1" s="1"/>
  <c r="K77" i="1"/>
  <c r="O77" i="1" s="1"/>
  <c r="K23" i="1"/>
  <c r="O23" i="1" s="1"/>
  <c r="K66" i="1"/>
  <c r="O66" i="1" s="1"/>
  <c r="K20" i="1"/>
  <c r="O20" i="1" s="1"/>
  <c r="V20" i="1"/>
  <c r="V171" i="1"/>
  <c r="V188" i="1"/>
  <c r="Y58" i="1"/>
  <c r="K166" i="1"/>
  <c r="L166" i="1" s="1"/>
  <c r="Y115" i="1"/>
  <c r="K122" i="1"/>
  <c r="O122" i="1" s="1"/>
  <c r="AI57" i="1"/>
  <c r="V148" i="1"/>
  <c r="V143" i="1"/>
  <c r="K143" i="1"/>
  <c r="O143" i="1" s="1"/>
  <c r="K127" i="1"/>
  <c r="O127" i="1" s="1"/>
  <c r="K163" i="1"/>
  <c r="O163" i="1" s="1"/>
  <c r="K114" i="1"/>
  <c r="O114" i="1" s="1"/>
  <c r="V114" i="1"/>
  <c r="Y166" i="1"/>
  <c r="V183" i="1"/>
  <c r="Y119" i="1"/>
  <c r="V55" i="1"/>
  <c r="K55" i="1"/>
  <c r="Y55" i="1"/>
  <c r="O183" i="1"/>
  <c r="K8" i="1"/>
  <c r="O8" i="1" s="1"/>
  <c r="K42" i="1"/>
  <c r="O42" i="1" s="1"/>
  <c r="V23" i="1"/>
  <c r="V187" i="1"/>
  <c r="Y87" i="1"/>
  <c r="Y183" i="1"/>
  <c r="Y53" i="1"/>
  <c r="V53" i="1"/>
  <c r="J55" i="4"/>
  <c r="AN57" i="1" s="1"/>
  <c r="W57" i="1" s="1"/>
  <c r="M57" i="1" s="1"/>
  <c r="J55" i="5"/>
  <c r="AO57" i="1" s="1"/>
  <c r="X57" i="1" s="1"/>
  <c r="N57" i="1" s="1"/>
  <c r="T57" i="1"/>
  <c r="V165" i="1"/>
  <c r="K187" i="1"/>
  <c r="L187" i="1" s="1"/>
  <c r="L29" i="1"/>
  <c r="Y29" i="1"/>
  <c r="K101" i="1"/>
  <c r="O101" i="1" s="1"/>
  <c r="K65" i="1"/>
  <c r="O65" i="1" s="1"/>
  <c r="V8" i="1"/>
  <c r="K162" i="1"/>
  <c r="O162" i="1" s="1"/>
  <c r="V162" i="1"/>
  <c r="O47" i="1"/>
  <c r="O53" i="1"/>
  <c r="Y13" i="1"/>
  <c r="V13" i="1"/>
  <c r="K13" i="1"/>
  <c r="O60" i="1"/>
  <c r="Y155" i="1"/>
  <c r="K155" i="1"/>
  <c r="K164" i="1"/>
  <c r="O164" i="1" s="1"/>
  <c r="V164" i="1"/>
  <c r="Y2" i="1"/>
  <c r="K154" i="1"/>
  <c r="L154" i="1" s="1"/>
  <c r="K177" i="1"/>
  <c r="O177" i="1" s="1"/>
  <c r="O86" i="1"/>
  <c r="K18" i="1"/>
  <c r="O18" i="1" s="1"/>
  <c r="Y18" i="1"/>
  <c r="V177" i="1"/>
  <c r="V47" i="1"/>
  <c r="O126" i="1"/>
  <c r="L139" i="1"/>
  <c r="V154" i="1"/>
  <c r="V145" i="1"/>
  <c r="V66" i="1"/>
  <c r="K134" i="1"/>
  <c r="O134" i="1" s="1"/>
  <c r="K87" i="1"/>
  <c r="O87" i="1" s="1"/>
  <c r="Y65" i="1"/>
  <c r="V127" i="1"/>
  <c r="K119" i="1"/>
  <c r="L119" i="1" s="1"/>
  <c r="Y47" i="1"/>
  <c r="V91" i="1"/>
  <c r="V42" i="1"/>
  <c r="V45" i="1"/>
  <c r="K45" i="1"/>
  <c r="O45" i="1" s="1"/>
  <c r="K196" i="1"/>
  <c r="O196" i="1" s="1"/>
  <c r="K91" i="1"/>
  <c r="O91" i="1" s="1"/>
  <c r="O168" i="1"/>
  <c r="V29" i="1"/>
  <c r="V196" i="1"/>
  <c r="K11" i="1"/>
  <c r="O11" i="1" s="1"/>
  <c r="K179" i="1"/>
  <c r="O179" i="1" s="1"/>
  <c r="V11" i="1"/>
  <c r="Y192" i="1"/>
  <c r="K192" i="1"/>
  <c r="V192" i="1"/>
  <c r="Y9" i="1"/>
  <c r="K9" i="1"/>
  <c r="V9" i="1"/>
  <c r="U135" i="1"/>
  <c r="V135" i="1" s="1"/>
  <c r="U137" i="1"/>
  <c r="K137" i="1" s="1"/>
  <c r="Y63" i="1"/>
  <c r="K63" i="1"/>
  <c r="V63" i="1"/>
  <c r="Y33" i="1"/>
  <c r="K33" i="1"/>
  <c r="V33" i="1"/>
  <c r="Y10" i="1"/>
  <c r="K10" i="1"/>
  <c r="V10" i="1"/>
  <c r="Y149" i="1"/>
  <c r="K149" i="1"/>
  <c r="V149" i="1"/>
  <c r="Y7" i="1"/>
  <c r="V7" i="1"/>
  <c r="K7" i="1"/>
  <c r="Y117" i="1"/>
  <c r="V117" i="1"/>
  <c r="K117" i="1"/>
  <c r="Y180" i="1"/>
  <c r="K180" i="1"/>
  <c r="V180" i="1"/>
  <c r="V82" i="1"/>
  <c r="Y82" i="1"/>
  <c r="K82" i="1"/>
  <c r="V185" i="1"/>
  <c r="K185" i="1"/>
  <c r="L185" i="1" s="1"/>
  <c r="Y173" i="1"/>
  <c r="V173" i="1"/>
  <c r="K173" i="1"/>
  <c r="Y136" i="1"/>
  <c r="V136" i="1"/>
  <c r="K136" i="1"/>
  <c r="N185" i="1"/>
  <c r="Y185" i="1"/>
  <c r="V186" i="1"/>
  <c r="K186" i="1"/>
  <c r="Y186" i="1"/>
  <c r="Y191" i="1"/>
  <c r="K191" i="1"/>
  <c r="V191" i="1"/>
  <c r="Y194" i="1"/>
  <c r="K194" i="1"/>
  <c r="V194" i="1"/>
  <c r="K112" i="1"/>
  <c r="L112" i="1" s="1"/>
  <c r="V112" i="1"/>
  <c r="Y112" i="1"/>
  <c r="N112" i="1"/>
  <c r="Y21" i="1"/>
  <c r="V21" i="1"/>
  <c r="K21" i="1"/>
  <c r="V134" i="1"/>
  <c r="K27" i="1"/>
  <c r="V27" i="1"/>
  <c r="Y27" i="1"/>
  <c r="K2" i="1"/>
  <c r="V131" i="1"/>
  <c r="Y131" i="1"/>
  <c r="K131" i="1"/>
  <c r="Y107" i="1"/>
  <c r="K107" i="1"/>
  <c r="V107" i="1"/>
  <c r="U15" i="1"/>
  <c r="V15" i="1" s="1"/>
  <c r="O12" i="1"/>
  <c r="L12" i="1"/>
  <c r="O167" i="1"/>
  <c r="L167" i="1"/>
  <c r="V153" i="1"/>
  <c r="Y153" i="1"/>
  <c r="K153" i="1"/>
  <c r="O198" i="1"/>
  <c r="L198" i="1"/>
  <c r="Y32" i="1"/>
  <c r="K32" i="1"/>
  <c r="V32" i="1"/>
  <c r="V50" i="1"/>
  <c r="K50" i="1"/>
  <c r="U75" i="1"/>
  <c r="Y75" i="1" s="1"/>
  <c r="O5" i="1"/>
  <c r="L5" i="1"/>
  <c r="Y102" i="1"/>
  <c r="N102" i="1"/>
  <c r="V24" i="1"/>
  <c r="K24" i="1"/>
  <c r="L24" i="1" s="1"/>
  <c r="Y172" i="1"/>
  <c r="K172" i="1"/>
  <c r="V172" i="1"/>
  <c r="Y152" i="1"/>
  <c r="K152" i="1"/>
  <c r="V152" i="1"/>
  <c r="Y170" i="1"/>
  <c r="V170" i="1"/>
  <c r="K170" i="1"/>
  <c r="Y193" i="1"/>
  <c r="V193" i="1"/>
  <c r="K193" i="1"/>
  <c r="Y31" i="1"/>
  <c r="K31" i="1"/>
  <c r="V31" i="1"/>
  <c r="V102" i="1"/>
  <c r="K102" i="1"/>
  <c r="L102" i="1" s="1"/>
  <c r="Y151" i="1"/>
  <c r="V151" i="1"/>
  <c r="K151" i="1"/>
  <c r="Y6" i="1"/>
  <c r="K6" i="1"/>
  <c r="V6" i="1"/>
  <c r="Y199" i="1"/>
  <c r="V199" i="1"/>
  <c r="K199" i="1"/>
  <c r="U140" i="1"/>
  <c r="K140" i="1" s="1"/>
  <c r="L140" i="1" s="1"/>
  <c r="Y4" i="1"/>
  <c r="V4" i="1"/>
  <c r="Y150" i="1"/>
  <c r="V150" i="1"/>
  <c r="K150" i="1"/>
  <c r="Y73" i="1"/>
  <c r="V73" i="1"/>
  <c r="K73" i="1"/>
  <c r="Y83" i="1"/>
  <c r="K83" i="1"/>
  <c r="V83" i="1"/>
  <c r="O28" i="1"/>
  <c r="L28" i="1"/>
  <c r="Y24" i="1"/>
  <c r="Y46" i="1"/>
  <c r="K46" i="1"/>
  <c r="V46" i="1"/>
  <c r="L62" i="1"/>
  <c r="O62" i="1"/>
  <c r="Y81" i="1"/>
  <c r="K81" i="1"/>
  <c r="V81" i="1"/>
  <c r="Y100" i="1"/>
  <c r="K100" i="1"/>
  <c r="V100" i="1"/>
  <c r="L68" i="1"/>
  <c r="L138" i="1"/>
  <c r="L171" i="1"/>
  <c r="L133" i="1"/>
  <c r="L157" i="1"/>
  <c r="L161" i="1"/>
  <c r="L104" i="1"/>
  <c r="L86" i="1"/>
  <c r="L61" i="1"/>
  <c r="L128" i="1"/>
  <c r="L98" i="1"/>
  <c r="L34" i="1"/>
  <c r="L25" i="1"/>
  <c r="L179" i="1"/>
  <c r="L41" i="1"/>
  <c r="L158" i="1"/>
  <c r="L164" i="1"/>
  <c r="L71" i="1"/>
  <c r="L174" i="1"/>
  <c r="O175" i="1"/>
  <c r="L38" i="1"/>
  <c r="O38" i="1"/>
  <c r="L69" i="1"/>
  <c r="O69" i="1"/>
  <c r="L84" i="1"/>
  <c r="O84" i="1"/>
  <c r="L16" i="1"/>
  <c r="O16" i="1"/>
  <c r="L123" i="1"/>
  <c r="O123" i="1"/>
  <c r="L19" i="1"/>
  <c r="L70" i="1"/>
  <c r="O70" i="1"/>
  <c r="L159" i="1"/>
  <c r="O159" i="1"/>
  <c r="L30" i="1"/>
  <c r="L134" i="1"/>
  <c r="L130" i="1"/>
  <c r="L72" i="1"/>
  <c r="L169" i="1"/>
  <c r="Y54" i="1"/>
  <c r="Y40" i="1"/>
  <c r="L42" i="1"/>
  <c r="L105" i="1"/>
  <c r="L48" i="1"/>
  <c r="L189" i="1"/>
  <c r="L64" i="1"/>
  <c r="V146" i="1"/>
  <c r="M146" i="1"/>
  <c r="L176" i="1"/>
  <c r="L39" i="1"/>
  <c r="L88" i="1"/>
  <c r="L59" i="1"/>
  <c r="L96" i="1"/>
  <c r="L195" i="1"/>
  <c r="L103" i="1"/>
  <c r="L60" i="1"/>
  <c r="L181" i="1"/>
  <c r="L49" i="1"/>
  <c r="M40" i="1"/>
  <c r="M111" i="1"/>
  <c r="M85" i="1"/>
  <c r="M54" i="1"/>
  <c r="N140" i="1"/>
  <c r="N76" i="1"/>
  <c r="N52" i="1"/>
  <c r="U17" i="1"/>
  <c r="V17" i="1" s="1"/>
  <c r="U37" i="1"/>
  <c r="Y37" i="1" s="1"/>
  <c r="U36" i="1"/>
  <c r="K36" i="1" s="1"/>
  <c r="L36" i="1" s="1"/>
  <c r="U110" i="1"/>
  <c r="Y110" i="1" s="1"/>
  <c r="U141" i="1"/>
  <c r="V141" i="1" s="1"/>
  <c r="N36" i="1"/>
  <c r="N75" i="1"/>
  <c r="N14" i="1"/>
  <c r="U43" i="1"/>
  <c r="Y43" i="1" s="1"/>
  <c r="U125" i="1"/>
  <c r="Y125" i="1" s="1"/>
  <c r="U76" i="1"/>
  <c r="Y76" i="1" s="1"/>
  <c r="M74" i="1"/>
  <c r="U74" i="1"/>
  <c r="Y74" i="1" s="1"/>
  <c r="N178" i="1"/>
  <c r="N120" i="1"/>
  <c r="N74" i="1"/>
  <c r="U95" i="1"/>
  <c r="Y95" i="1" s="1"/>
  <c r="U85" i="1"/>
  <c r="Y85" i="1" s="1"/>
  <c r="U178" i="1"/>
  <c r="K178" i="1" s="1"/>
  <c r="U99" i="1"/>
  <c r="Y99" i="1" s="1"/>
  <c r="N109" i="1"/>
  <c r="N17" i="1"/>
  <c r="N15" i="1"/>
  <c r="N51" i="1"/>
  <c r="U51" i="1"/>
  <c r="Y51" i="1" s="1"/>
  <c r="M92" i="1"/>
  <c r="M140" i="1"/>
  <c r="M106" i="1"/>
  <c r="M99" i="1"/>
  <c r="M125" i="1"/>
  <c r="M43" i="1"/>
  <c r="M144" i="1"/>
  <c r="V144" i="1"/>
  <c r="M147" i="1"/>
  <c r="M22" i="1"/>
  <c r="M15" i="1"/>
  <c r="M118" i="1"/>
  <c r="K118" i="1"/>
  <c r="L118" i="1" s="1"/>
  <c r="M51" i="1"/>
  <c r="M95" i="1"/>
  <c r="M75" i="1"/>
  <c r="M76" i="1"/>
  <c r="M141" i="1"/>
  <c r="M67" i="1"/>
  <c r="M17" i="1"/>
  <c r="M178" i="1"/>
  <c r="M156" i="1"/>
  <c r="M121" i="1"/>
  <c r="K106" i="1"/>
  <c r="O106" i="1" s="1"/>
  <c r="V106" i="1"/>
  <c r="W120" i="1"/>
  <c r="U120" i="1" s="1"/>
  <c r="Y120" i="1" s="1"/>
  <c r="M132" i="1"/>
  <c r="K22" i="1"/>
  <c r="L22" i="1" s="1"/>
  <c r="W109" i="1"/>
  <c r="U109" i="1" s="1"/>
  <c r="Y109" i="1" s="1"/>
  <c r="M37" i="1"/>
  <c r="W108" i="1"/>
  <c r="W52" i="1"/>
  <c r="W14" i="1"/>
  <c r="U14" i="1" s="1"/>
  <c r="Y14" i="1" s="1"/>
  <c r="K121" i="1"/>
  <c r="L121" i="1" s="1"/>
  <c r="V121" i="1"/>
  <c r="K146" i="1"/>
  <c r="O146" i="1" s="1"/>
  <c r="K54" i="1"/>
  <c r="K40" i="1"/>
  <c r="L40" i="1" s="1"/>
  <c r="K132" i="1"/>
  <c r="L132" i="1" s="1"/>
  <c r="K111" i="1"/>
  <c r="O111" i="1" s="1"/>
  <c r="V132" i="1"/>
  <c r="V111" i="1"/>
  <c r="V147" i="1"/>
  <c r="N141" i="1"/>
  <c r="N43" i="1"/>
  <c r="AI184" i="1"/>
  <c r="AI95" i="1"/>
  <c r="AI74" i="1"/>
  <c r="AI178" i="1"/>
  <c r="AI43" i="1"/>
  <c r="AI17" i="1"/>
  <c r="AI110" i="1"/>
  <c r="AI92" i="1"/>
  <c r="AI14" i="1"/>
  <c r="AI109" i="1"/>
  <c r="AI26" i="1"/>
  <c r="AI144" i="1"/>
  <c r="AI3" i="1"/>
  <c r="AI124" i="1"/>
  <c r="AI99" i="1"/>
  <c r="AO92" i="1"/>
  <c r="U92" i="1" s="1"/>
  <c r="AN184" i="1"/>
  <c r="AO94" i="1"/>
  <c r="X94" i="1" s="1"/>
  <c r="AN3" i="1"/>
  <c r="AN94" i="1"/>
  <c r="AN26" i="1"/>
  <c r="AN97" i="1"/>
  <c r="AO184" i="1"/>
  <c r="X184" i="1" s="1"/>
  <c r="AO78" i="1"/>
  <c r="X78" i="1" s="1"/>
  <c r="AO3" i="1"/>
  <c r="X3" i="1" s="1"/>
  <c r="AO97" i="1"/>
  <c r="X97" i="1" s="1"/>
  <c r="AO26" i="1"/>
  <c r="X26" i="1" s="1"/>
  <c r="AN124" i="1"/>
  <c r="AN78" i="1"/>
  <c r="AO108" i="1"/>
  <c r="X108" i="1" s="1"/>
  <c r="AI108" i="1"/>
  <c r="V89" i="1" l="1"/>
  <c r="L116" i="1"/>
  <c r="K89" i="1"/>
  <c r="O89" i="1" s="1"/>
  <c r="L188" i="1"/>
  <c r="L44" i="1"/>
  <c r="K156" i="1"/>
  <c r="O156" i="1" s="1"/>
  <c r="L66" i="1"/>
  <c r="O154" i="1"/>
  <c r="L80" i="1"/>
  <c r="L23" i="1"/>
  <c r="L54" i="1"/>
  <c r="L165" i="1"/>
  <c r="K147" i="1"/>
  <c r="O147" i="1" s="1"/>
  <c r="L56" i="1"/>
  <c r="L8" i="1"/>
  <c r="O182" i="1"/>
  <c r="L65" i="1"/>
  <c r="L148" i="1"/>
  <c r="L127" i="1"/>
  <c r="L79" i="1"/>
  <c r="L145" i="1"/>
  <c r="L197" i="1"/>
  <c r="L114" i="1"/>
  <c r="L101" i="1"/>
  <c r="K135" i="1"/>
  <c r="O135" i="1" s="1"/>
  <c r="L20" i="1"/>
  <c r="O142" i="1"/>
  <c r="L142" i="1"/>
  <c r="K15" i="1"/>
  <c r="L15" i="1" s="1"/>
  <c r="O166" i="1"/>
  <c r="L11" i="1"/>
  <c r="Y15" i="1"/>
  <c r="L77" i="1"/>
  <c r="L143" i="1"/>
  <c r="L122" i="1"/>
  <c r="L177" i="1"/>
  <c r="L163" i="1"/>
  <c r="Y135" i="1"/>
  <c r="O187" i="1"/>
  <c r="L87" i="1"/>
  <c r="O58" i="1"/>
  <c r="U57" i="1"/>
  <c r="Y57" i="1" s="1"/>
  <c r="L55" i="1"/>
  <c r="O55" i="1"/>
  <c r="L2" i="1"/>
  <c r="O2" i="1"/>
  <c r="L196" i="1"/>
  <c r="L162" i="1"/>
  <c r="L18" i="1"/>
  <c r="L91" i="1"/>
  <c r="V137" i="1"/>
  <c r="L13" i="1"/>
  <c r="O13" i="1"/>
  <c r="L155" i="1"/>
  <c r="O155" i="1"/>
  <c r="O119" i="1"/>
  <c r="Y137" i="1"/>
  <c r="O112" i="1"/>
  <c r="L45" i="1"/>
  <c r="O185" i="1"/>
  <c r="L192" i="1"/>
  <c r="O192" i="1"/>
  <c r="L9" i="1"/>
  <c r="O9" i="1"/>
  <c r="V140" i="1"/>
  <c r="O140" i="1"/>
  <c r="Y140" i="1"/>
  <c r="O63" i="1"/>
  <c r="L63" i="1"/>
  <c r="O149" i="1"/>
  <c r="L149" i="1"/>
  <c r="O33" i="1"/>
  <c r="L33" i="1"/>
  <c r="L10" i="1"/>
  <c r="O10" i="1"/>
  <c r="L186" i="1"/>
  <c r="O186" i="1"/>
  <c r="L136" i="1"/>
  <c r="O136" i="1"/>
  <c r="O82" i="1"/>
  <c r="L82" i="1"/>
  <c r="O180" i="1"/>
  <c r="L180" i="1"/>
  <c r="O191" i="1"/>
  <c r="L191" i="1"/>
  <c r="O7" i="1"/>
  <c r="L7" i="1"/>
  <c r="O194" i="1"/>
  <c r="L194" i="1"/>
  <c r="L117" i="1"/>
  <c r="O117" i="1"/>
  <c r="L173" i="1"/>
  <c r="O173" i="1"/>
  <c r="L21" i="1"/>
  <c r="O21" i="1"/>
  <c r="L27" i="1"/>
  <c r="O27" i="1"/>
  <c r="O131" i="1"/>
  <c r="L131" i="1"/>
  <c r="O137" i="1"/>
  <c r="L137" i="1"/>
  <c r="O107" i="1"/>
  <c r="L107" i="1"/>
  <c r="O100" i="1"/>
  <c r="L100" i="1"/>
  <c r="O46" i="1"/>
  <c r="L46" i="1"/>
  <c r="L73" i="1"/>
  <c r="O73" i="1"/>
  <c r="O193" i="1"/>
  <c r="L193" i="1"/>
  <c r="O24" i="1"/>
  <c r="O32" i="1"/>
  <c r="L32" i="1"/>
  <c r="O153" i="1"/>
  <c r="L153" i="1"/>
  <c r="O199" i="1"/>
  <c r="L199" i="1"/>
  <c r="O6" i="1"/>
  <c r="L6" i="1"/>
  <c r="L50" i="1"/>
  <c r="O50" i="1"/>
  <c r="O83" i="1"/>
  <c r="L83" i="1"/>
  <c r="O4" i="1"/>
  <c r="L4" i="1"/>
  <c r="O31" i="1"/>
  <c r="L31" i="1"/>
  <c r="O172" i="1"/>
  <c r="L172" i="1"/>
  <c r="O102" i="1"/>
  <c r="O81" i="1"/>
  <c r="L81" i="1"/>
  <c r="O150" i="1"/>
  <c r="L150" i="1"/>
  <c r="O151" i="1"/>
  <c r="L151" i="1"/>
  <c r="O170" i="1"/>
  <c r="L170" i="1"/>
  <c r="L152" i="1"/>
  <c r="O152" i="1"/>
  <c r="O132" i="1"/>
  <c r="O54" i="1"/>
  <c r="O178" i="1"/>
  <c r="O36" i="1"/>
  <c r="O121" i="1"/>
  <c r="O22" i="1"/>
  <c r="O118" i="1"/>
  <c r="O40" i="1"/>
  <c r="V74" i="1"/>
  <c r="V37" i="1"/>
  <c r="V99" i="1"/>
  <c r="K76" i="1"/>
  <c r="L76" i="1" s="1"/>
  <c r="K95" i="1"/>
  <c r="O95" i="1" s="1"/>
  <c r="V43" i="1"/>
  <c r="Y17" i="1"/>
  <c r="Y36" i="1"/>
  <c r="Y178" i="1"/>
  <c r="Y141" i="1"/>
  <c r="V85" i="1"/>
  <c r="V125" i="1"/>
  <c r="K37" i="1"/>
  <c r="O37" i="1" s="1"/>
  <c r="K99" i="1"/>
  <c r="O99" i="1" s="1"/>
  <c r="K85" i="1"/>
  <c r="N26" i="1"/>
  <c r="N97" i="1"/>
  <c r="N94" i="1"/>
  <c r="V36" i="1"/>
  <c r="K125" i="1"/>
  <c r="O125" i="1" s="1"/>
  <c r="U52" i="1"/>
  <c r="Y52" i="1" s="1"/>
  <c r="N78" i="1"/>
  <c r="U108" i="1"/>
  <c r="Y108" i="1" s="1"/>
  <c r="N184" i="1"/>
  <c r="L111" i="1"/>
  <c r="V118" i="1"/>
  <c r="L89" i="1"/>
  <c r="K144" i="1"/>
  <c r="O144" i="1" s="1"/>
  <c r="V95" i="1"/>
  <c r="L147" i="1"/>
  <c r="M52" i="1"/>
  <c r="L156" i="1"/>
  <c r="K75" i="1"/>
  <c r="L75" i="1" s="1"/>
  <c r="V75" i="1"/>
  <c r="M14" i="1"/>
  <c r="K14" i="1"/>
  <c r="L14" i="1" s="1"/>
  <c r="M108" i="1"/>
  <c r="V109" i="1"/>
  <c r="V156" i="1"/>
  <c r="K67" i="1"/>
  <c r="O67" i="1" s="1"/>
  <c r="V67" i="1"/>
  <c r="L146" i="1"/>
  <c r="M120" i="1"/>
  <c r="V22" i="1"/>
  <c r="W78" i="1"/>
  <c r="W97" i="1"/>
  <c r="U97" i="1" s="1"/>
  <c r="Y97" i="1" s="1"/>
  <c r="M109" i="1"/>
  <c r="W26" i="1"/>
  <c r="U26" i="1" s="1"/>
  <c r="Y26" i="1" s="1"/>
  <c r="W184" i="1"/>
  <c r="M184" i="1" s="1"/>
  <c r="W124" i="1"/>
  <c r="W94" i="1"/>
  <c r="U94" i="1" s="1"/>
  <c r="Y94" i="1" s="1"/>
  <c r="V76" i="1"/>
  <c r="K51" i="1"/>
  <c r="O51" i="1" s="1"/>
  <c r="K110" i="1"/>
  <c r="O110" i="1" s="1"/>
  <c r="V110" i="1"/>
  <c r="K17" i="1"/>
  <c r="L17" i="1" s="1"/>
  <c r="K74" i="1"/>
  <c r="O74" i="1" s="1"/>
  <c r="V14" i="1"/>
  <c r="K43" i="1"/>
  <c r="O43" i="1" s="1"/>
  <c r="K120" i="1"/>
  <c r="L120" i="1" s="1"/>
  <c r="K141" i="1"/>
  <c r="L141" i="1" s="1"/>
  <c r="X92" i="1"/>
  <c r="Y92" i="1" s="1"/>
  <c r="W3" i="1"/>
  <c r="U3" i="1" s="1"/>
  <c r="Y3" i="1" s="1"/>
  <c r="V178" i="1"/>
  <c r="N3" i="1"/>
  <c r="N108" i="1"/>
  <c r="V51" i="1"/>
  <c r="V120" i="1"/>
  <c r="L106" i="1"/>
  <c r="L178" i="1"/>
  <c r="O15" i="1" l="1"/>
  <c r="L135" i="1"/>
  <c r="V57" i="1"/>
  <c r="K57" i="1"/>
  <c r="L85" i="1"/>
  <c r="O85" i="1"/>
  <c r="O17" i="1"/>
  <c r="O141" i="1"/>
  <c r="O75" i="1"/>
  <c r="O14" i="1"/>
  <c r="O76" i="1"/>
  <c r="O120" i="1"/>
  <c r="L37" i="1"/>
  <c r="K52" i="1"/>
  <c r="O52" i="1" s="1"/>
  <c r="M26" i="1"/>
  <c r="V52" i="1"/>
  <c r="U184" i="1"/>
  <c r="Y184" i="1" s="1"/>
  <c r="U78" i="1"/>
  <c r="Y78" i="1" s="1"/>
  <c r="M124" i="1"/>
  <c r="U124" i="1"/>
  <c r="Y124" i="1" s="1"/>
  <c r="L125" i="1"/>
  <c r="L43" i="1"/>
  <c r="L110" i="1"/>
  <c r="M97" i="1"/>
  <c r="M78" i="1"/>
  <c r="K109" i="1"/>
  <c r="O109" i="1" s="1"/>
  <c r="L74" i="1"/>
  <c r="N92" i="1"/>
  <c r="L67" i="1"/>
  <c r="V94" i="1"/>
  <c r="M94" i="1"/>
  <c r="K26" i="1"/>
  <c r="L26" i="1" s="1"/>
  <c r="K97" i="1"/>
  <c r="L97" i="1" s="1"/>
  <c r="K92" i="1"/>
  <c r="L92" i="1" s="1"/>
  <c r="K108" i="1"/>
  <c r="L108" i="1" s="1"/>
  <c r="V108" i="1"/>
  <c r="M3" i="1"/>
  <c r="L51" i="1"/>
  <c r="V92" i="1"/>
  <c r="V97" i="1"/>
  <c r="V26" i="1"/>
  <c r="L95" i="1"/>
  <c r="L144" i="1"/>
  <c r="L99" i="1"/>
  <c r="O57" i="1" l="1"/>
  <c r="L57" i="1"/>
  <c r="V78" i="1"/>
  <c r="O26" i="1"/>
  <c r="O97" i="1"/>
  <c r="O92" i="1"/>
  <c r="O108" i="1"/>
  <c r="L52" i="1"/>
  <c r="K78" i="1"/>
  <c r="K184" i="1"/>
  <c r="O184" i="1" s="1"/>
  <c r="K124" i="1"/>
  <c r="O124" i="1" s="1"/>
  <c r="V184" i="1"/>
  <c r="L109" i="1"/>
  <c r="K94" i="1"/>
  <c r="V124" i="1"/>
  <c r="K3" i="1"/>
  <c r="O3" i="1" s="1"/>
  <c r="V3" i="1"/>
  <c r="L78" i="1" l="1"/>
  <c r="O78" i="1"/>
  <c r="L94" i="1"/>
  <c r="O94" i="1"/>
  <c r="L124" i="1"/>
  <c r="L184"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Jing Lu</author>
  </authors>
  <commentList>
    <comment ref="I1" authorId="0" shapeId="0" xr:uid="{00000000-0006-0000-0400-000001000000}">
      <text>
        <r>
          <rPr>
            <sz val="9"/>
            <color indexed="81"/>
            <rFont val="Tahoma"/>
            <family val="2"/>
          </rPr>
          <t>For Oman, Qatar, Saudi Arabia, and United Arab Emirates, total population is adjusted to exclude foreign residents.</t>
        </r>
      </text>
    </comment>
    <comment ref="P1" authorId="0" shapeId="0" xr:uid="{00000000-0006-0000-0400-000002000000}">
      <text>
        <r>
          <rPr>
            <sz val="9"/>
            <color indexed="81"/>
            <rFont val="Tahoma"/>
            <family val="2"/>
          </rPr>
          <t>Equals voter ID age if the source for RPB is voter registration; equals national ID age if the source is direct administrative ID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Jing Lu</author>
  </authors>
  <commentList>
    <comment ref="H2" authorId="0" shapeId="0" xr:uid="{00000000-0006-0000-0500-000001000000}">
      <text>
        <r>
          <rPr>
            <sz val="9"/>
            <color indexed="81"/>
            <rFont val="Tahoma"/>
            <family val="2"/>
          </rPr>
          <t xml:space="preserve">Applied in cases when direct data is provided and minimum eligible age for an NID differs from mandatory NID age and/or when no age-disaggregated data is available starting at the NID age.  </t>
        </r>
      </text>
    </comment>
    <comment ref="I2" authorId="0" shapeId="0" xr:uid="{00000000-0006-0000-0500-000002000000}">
      <text>
        <r>
          <rPr>
            <sz val="9"/>
            <color indexed="81"/>
            <rFont val="Tahoma"/>
            <family val="2"/>
          </rPr>
          <t xml:space="preserve">Used to calculate unregistered population.
Equals voter ID age if the source for RPB is voter registration; equals national ID age if the source is direct administrative ID data. </t>
        </r>
      </text>
    </comment>
    <comment ref="U138" authorId="0" shapeId="0" xr:uid="{00000000-0006-0000-0500-000003000000}">
      <text>
        <r>
          <rPr>
            <b/>
            <sz val="9"/>
            <color indexed="81"/>
            <rFont val="Tahoma"/>
            <family val="2"/>
          </rPr>
          <t>31-60</t>
        </r>
      </text>
    </comment>
    <comment ref="V138" authorId="0" shapeId="0" xr:uid="{00000000-0006-0000-0500-000004000000}">
      <text>
        <r>
          <rPr>
            <b/>
            <sz val="9"/>
            <color indexed="81"/>
            <rFont val="Tahoma"/>
            <family val="2"/>
          </rPr>
          <t>60+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Jing Lu</author>
    <author>Kamya Chandra</author>
  </authors>
  <commentList>
    <comment ref="G2" authorId="0" shapeId="0" xr:uid="{00000000-0006-0000-0600-000001000000}">
      <text>
        <r>
          <rPr>
            <sz val="9"/>
            <color indexed="81"/>
            <rFont val="Tahoma"/>
            <family val="2"/>
          </rPr>
          <t>1 - NID exists; 
0 - no NID</t>
        </r>
      </text>
    </comment>
    <comment ref="H2" authorId="0" shapeId="0" xr:uid="{00000000-0006-0000-0600-000002000000}">
      <text>
        <r>
          <rPr>
            <sz val="9"/>
            <color indexed="81"/>
            <rFont val="Tahoma"/>
            <family val="2"/>
          </rPr>
          <t>1 - yes; 0 - no</t>
        </r>
      </text>
    </comment>
    <comment ref="J2" authorId="0" shapeId="0" xr:uid="{00000000-0006-0000-0600-000003000000}">
      <text>
        <r>
          <rPr>
            <sz val="9"/>
            <color indexed="81"/>
            <rFont val="Tahoma"/>
            <family val="2"/>
          </rPr>
          <t>1 - yes; 0 - no</t>
        </r>
      </text>
    </comment>
    <comment ref="K2" authorId="0" shapeId="0" xr:uid="{00000000-0006-0000-0600-000004000000}">
      <text>
        <r>
          <rPr>
            <sz val="9"/>
            <color indexed="81"/>
            <rFont val="Tahoma"/>
            <family val="2"/>
          </rPr>
          <t>1 - yes; 0 - no</t>
        </r>
      </text>
    </comment>
    <comment ref="M2" authorId="0" shapeId="0" xr:uid="{00000000-0006-0000-0600-000005000000}">
      <text>
        <r>
          <rPr>
            <sz val="9"/>
            <color indexed="81"/>
            <rFont val="Tahoma"/>
            <family val="2"/>
          </rPr>
          <t xml:space="preserve">0: No National ID organization 
1: Ministry of Justice 
2: Ministry of Interior/ Home Affairs 
3: Entity responsible for Electoral System 
4: Others  
5: Autonomous </t>
        </r>
      </text>
    </comment>
    <comment ref="S2" authorId="1" shapeId="0" xr:uid="{00000000-0006-0000-0600-000006000000}">
      <text>
        <r>
          <rPr>
            <sz val="9"/>
            <color indexed="81"/>
            <rFont val="Tahoma"/>
            <family val="2"/>
          </rPr>
          <t xml:space="preserve">Institutional responsibility for CR:
0: None
1: Ministry of Justice
2: Ministry of Interior/ Home Affairs
3: Ministry of Health
4: Entity responsible for Electoral System
5: Statistics
6: Other
7: Autonomous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Kamya Chandra</author>
  </authors>
  <commentList>
    <comment ref="F1" authorId="0" shapeId="0" xr:uid="{00000000-0006-0000-0700-000001000000}">
      <text>
        <r>
          <rPr>
            <sz val="9"/>
            <color indexed="81"/>
            <rFont val="Tahoma"/>
            <family val="2"/>
          </rPr>
          <t>http://workspace.unpan.org/sites/Internet/Documents/UNPAN96407.pdf</t>
        </r>
      </text>
    </comment>
    <comment ref="K1" authorId="0" shapeId="0" xr:uid="{00000000-0006-0000-0700-000002000000}">
      <text>
        <r>
          <rPr>
            <sz val="9"/>
            <color indexed="81"/>
            <rFont val="Tahoma"/>
            <family val="2"/>
          </rPr>
          <t>http://www.itu.int/net4/ITU-D/idi/2017/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Jing Lu</author>
    <author>Vasumathi Anandan</author>
    <author/>
  </authors>
  <commentList>
    <comment ref="J1" authorId="0" shapeId="0" xr:uid="{00000000-0006-0000-0800-000001000000}">
      <text>
        <r>
          <rPr>
            <b/>
            <sz val="9"/>
            <color indexed="81"/>
            <rFont val="Tahoma"/>
            <family val="2"/>
          </rPr>
          <t>Source:</t>
        </r>
        <r>
          <rPr>
            <sz val="9"/>
            <color indexed="81"/>
            <rFont val="Tahoma"/>
            <family val="2"/>
          </rPr>
          <t xml:space="preserve">
https://papers.ssrn.com/sol3/papers.cfm?abstract_id=2280877</t>
        </r>
      </text>
    </comment>
    <comment ref="G2" authorId="0" shapeId="0" xr:uid="{00000000-0006-0000-0800-000002000000}">
      <text>
        <r>
          <rPr>
            <sz val="9"/>
            <color indexed="81"/>
            <rFont val="Tahoma"/>
            <family val="2"/>
          </rPr>
          <t>Legal system (main characteristics of the current llegal system):
1 : Civil
2 : Common
3 : Religious</t>
        </r>
      </text>
    </comment>
    <comment ref="N2" authorId="0" shapeId="0" xr:uid="{00000000-0006-0000-0800-000003000000}">
      <text>
        <r>
          <rPr>
            <sz val="9"/>
            <color indexed="81"/>
            <rFont val="Tahoma"/>
            <family val="2"/>
          </rPr>
          <t>"Pri" - covers private sector only; 
"Pub" - covers public sector only;
"Both" - covers both sectors.</t>
        </r>
      </text>
    </comment>
    <comment ref="Q2" authorId="0" shapeId="0" xr:uid="{00000000-0006-0000-0800-000004000000}">
      <text>
        <r>
          <rPr>
            <sz val="9"/>
            <color indexed="81"/>
            <rFont val="Tahoma"/>
            <family val="2"/>
          </rPr>
          <t>Data protection authority association membership. See Greenleaf (2015) for more details.</t>
        </r>
      </text>
    </comment>
    <comment ref="R2" authorId="1" shapeId="0" xr:uid="{00000000-0006-0000-0800-000005000000}">
      <text>
        <r>
          <rPr>
            <sz val="9"/>
            <color indexed="81"/>
            <rFont val="Tahoma"/>
            <family val="2"/>
          </rPr>
          <t>Status:
Free (F): 0-30
Partly Free (PF): 31-60
Not Free (NF): 61-100</t>
        </r>
      </text>
    </comment>
    <comment ref="S2" authorId="1" shapeId="0" xr:uid="{00000000-0006-0000-0800-000006000000}">
      <text>
        <r>
          <rPr>
            <sz val="9"/>
            <color indexed="81"/>
            <rFont val="Tahoma"/>
            <family val="2"/>
          </rPr>
          <t>Political Rights 
(1=Best; 7=Worst)</t>
        </r>
      </text>
    </comment>
    <comment ref="T2" authorId="1" shapeId="0" xr:uid="{00000000-0006-0000-0800-000007000000}">
      <text>
        <r>
          <rPr>
            <sz val="9"/>
            <color indexed="81"/>
            <rFont val="Tahoma"/>
            <family val="2"/>
          </rPr>
          <t>Civil Liberties 
(1=Best; 7=Worst)</t>
        </r>
      </text>
    </comment>
    <comment ref="U2" authorId="1" shapeId="0" xr:uid="{00000000-0006-0000-0800-000008000000}">
      <text>
        <r>
          <rPr>
            <sz val="9"/>
            <color indexed="81"/>
            <rFont val="Tahoma"/>
            <family val="2"/>
          </rPr>
          <t>Status: 2016
Free (F): 0-30
Partly Free (PF): 31-60
Not Free (NF): 61-100</t>
        </r>
      </text>
    </comment>
    <comment ref="W2" authorId="1" shapeId="0" xr:uid="{00000000-0006-0000-0800-000009000000}">
      <text>
        <r>
          <rPr>
            <sz val="9"/>
            <color indexed="81"/>
            <rFont val="Tahoma"/>
            <family val="2"/>
          </rPr>
          <t xml:space="preserve">
Obstacles to Access on a scale of 0-25</t>
        </r>
      </text>
    </comment>
    <comment ref="X2" authorId="1" shapeId="0" xr:uid="{00000000-0006-0000-0800-00000A000000}">
      <text>
        <r>
          <rPr>
            <sz val="9"/>
            <color indexed="81"/>
            <rFont val="Tahoma"/>
            <family val="2"/>
          </rPr>
          <t>Limits on Content on a scale of 0-35</t>
        </r>
      </text>
    </comment>
    <comment ref="Y2" authorId="1" shapeId="0" xr:uid="{00000000-0006-0000-0800-00000B000000}">
      <text>
        <r>
          <rPr>
            <sz val="9"/>
            <color indexed="81"/>
            <rFont val="Tahoma"/>
            <family val="2"/>
          </rPr>
          <t>On a scale of 0-40</t>
        </r>
      </text>
    </comment>
    <comment ref="Z2" authorId="0" shapeId="0" xr:uid="{00000000-0006-0000-0800-00000C000000}">
      <text>
        <r>
          <rPr>
            <sz val="9"/>
            <color indexed="81"/>
            <rFont val="Tahoma"/>
            <family val="2"/>
          </rPr>
          <t>Status:
Free (F): 0-30
Partly Free (PF): 31-60
Not Free (NF): 61-100</t>
        </r>
      </text>
    </comment>
    <comment ref="F94" authorId="2" shapeId="0" xr:uid="{00000000-0006-0000-0800-00000D000000}">
      <text>
        <r>
          <rPr>
            <sz val="11"/>
            <color rgb="FF000000"/>
            <rFont val="Calibri"/>
            <family val="2"/>
          </rPr>
          <t>Cem Dener:
evolving legal system; mixture of applicable Kosovo law, UNMIK laws and regulations, and applicable laws of the Former Socialist Republic of Yugoslavia that were in effect in Kosovo as of 22 March 1989.</t>
        </r>
      </text>
    </comment>
  </commentList>
</comments>
</file>

<file path=xl/sharedStrings.xml><?xml version="1.0" encoding="utf-8"?>
<sst xmlns="http://schemas.openxmlformats.org/spreadsheetml/2006/main" count="18340" uniqueCount="2761">
  <si>
    <t>id</t>
  </si>
  <si>
    <t>Economy</t>
  </si>
  <si>
    <t>Code</t>
  </si>
  <si>
    <t>Lending category</t>
  </si>
  <si>
    <t>Other</t>
  </si>
  <si>
    <t>Afghanistan</t>
  </si>
  <si>
    <t>AFG</t>
  </si>
  <si>
    <t>SAS</t>
  </si>
  <si>
    <t>LIC</t>
  </si>
  <si>
    <t/>
  </si>
  <si>
    <t>IDA</t>
  </si>
  <si>
    <t>HIPC</t>
  </si>
  <si>
    <t>Albania</t>
  </si>
  <si>
    <t>ALB</t>
  </si>
  <si>
    <t>ECS</t>
  </si>
  <si>
    <t>UMC</t>
  </si>
  <si>
    <t>IBRD</t>
  </si>
  <si>
    <t>Algeria</t>
  </si>
  <si>
    <t>DZA</t>
  </si>
  <si>
    <t>MEA</t>
  </si>
  <si>
    <t>Andorra</t>
  </si>
  <si>
    <t>AND</t>
  </si>
  <si>
    <t>HIC</t>
  </si>
  <si>
    <t>..</t>
  </si>
  <si>
    <t>Angola</t>
  </si>
  <si>
    <t>AGO</t>
  </si>
  <si>
    <t>SSF</t>
  </si>
  <si>
    <t>LMC</t>
  </si>
  <si>
    <t>Antigua and Barbuda</t>
  </si>
  <si>
    <t>ATG</t>
  </si>
  <si>
    <t>LCN</t>
  </si>
  <si>
    <t>Argentina</t>
  </si>
  <si>
    <t>ARG</t>
  </si>
  <si>
    <t>Armenia</t>
  </si>
  <si>
    <t>ARM</t>
  </si>
  <si>
    <t>Australia</t>
  </si>
  <si>
    <t>AUS</t>
  </si>
  <si>
    <t>EAS</t>
  </si>
  <si>
    <t>OECD</t>
  </si>
  <si>
    <t>Austria</t>
  </si>
  <si>
    <t>AUT</t>
  </si>
  <si>
    <t>EMU</t>
  </si>
  <si>
    <t>Azerbaijan</t>
  </si>
  <si>
    <t>AZE</t>
  </si>
  <si>
    <t>Bahamas, The</t>
  </si>
  <si>
    <t>BHS</t>
  </si>
  <si>
    <t>Bahrain</t>
  </si>
  <si>
    <t>BHR</t>
  </si>
  <si>
    <t>Bangladesh</t>
  </si>
  <si>
    <t>BGD</t>
  </si>
  <si>
    <t>Barbados</t>
  </si>
  <si>
    <t>BRB</t>
  </si>
  <si>
    <t>Belarus</t>
  </si>
  <si>
    <t>BLR</t>
  </si>
  <si>
    <t>Belgium</t>
  </si>
  <si>
    <t>BEL</t>
  </si>
  <si>
    <t>Belize</t>
  </si>
  <si>
    <t>BLZ</t>
  </si>
  <si>
    <t>Benin</t>
  </si>
  <si>
    <t>BEN</t>
  </si>
  <si>
    <t>Bhutan</t>
  </si>
  <si>
    <t>BTN</t>
  </si>
  <si>
    <t>Bolivia</t>
  </si>
  <si>
    <t>BOL</t>
  </si>
  <si>
    <t>Bosnia and Herzegovina</t>
  </si>
  <si>
    <t>BIH</t>
  </si>
  <si>
    <t>Botswana</t>
  </si>
  <si>
    <t>BWA</t>
  </si>
  <si>
    <t>Brazil</t>
  </si>
  <si>
    <t>BRA</t>
  </si>
  <si>
    <t>Brunei Darussalam</t>
  </si>
  <si>
    <t>BRN</t>
  </si>
  <si>
    <t>Bulgaria</t>
  </si>
  <si>
    <t>BGR</t>
  </si>
  <si>
    <t>Burkina Faso</t>
  </si>
  <si>
    <t>BFA</t>
  </si>
  <si>
    <t>Burundi</t>
  </si>
  <si>
    <t>BDI</t>
  </si>
  <si>
    <t>Cambodia</t>
  </si>
  <si>
    <t>KHM</t>
  </si>
  <si>
    <t>Cameroon</t>
  </si>
  <si>
    <t>CMR</t>
  </si>
  <si>
    <t>Blend</t>
  </si>
  <si>
    <t>Canada</t>
  </si>
  <si>
    <t>CAN</t>
  </si>
  <si>
    <t>NAC</t>
  </si>
  <si>
    <t>Cabo Verde</t>
  </si>
  <si>
    <t>CPV</t>
  </si>
  <si>
    <t>Central African Republic</t>
  </si>
  <si>
    <t>CAF</t>
  </si>
  <si>
    <t>Chad</t>
  </si>
  <si>
    <t>TCD</t>
  </si>
  <si>
    <t>Chile</t>
  </si>
  <si>
    <t>CHL</t>
  </si>
  <si>
    <t>China</t>
  </si>
  <si>
    <t>CHN</t>
  </si>
  <si>
    <t>Colombia</t>
  </si>
  <si>
    <t>COL</t>
  </si>
  <si>
    <t>Comoros</t>
  </si>
  <si>
    <t>COM</t>
  </si>
  <si>
    <t>Congo, Rep.</t>
  </si>
  <si>
    <t>COG</t>
  </si>
  <si>
    <t>Congo, Dem. Rep.</t>
  </si>
  <si>
    <t>COD</t>
  </si>
  <si>
    <t>Costa Rica</t>
  </si>
  <si>
    <t>CRI</t>
  </si>
  <si>
    <t>Côte d'Ivoire</t>
  </si>
  <si>
    <t>CIV</t>
  </si>
  <si>
    <t>Croatia</t>
  </si>
  <si>
    <t>HRV</t>
  </si>
  <si>
    <t>Cuba</t>
  </si>
  <si>
    <t>CUB</t>
  </si>
  <si>
    <t>Cyprus</t>
  </si>
  <si>
    <t>CYP</t>
  </si>
  <si>
    <t>Czech Republic</t>
  </si>
  <si>
    <t>CZE</t>
  </si>
  <si>
    <t>Denmark</t>
  </si>
  <si>
    <t>DNK</t>
  </si>
  <si>
    <t>Djibouti</t>
  </si>
  <si>
    <t>DJI</t>
  </si>
  <si>
    <t>Dominica</t>
  </si>
  <si>
    <t>DMA</t>
  </si>
  <si>
    <t>Dominican Republic</t>
  </si>
  <si>
    <t>DOM</t>
  </si>
  <si>
    <t>Ecuador</t>
  </si>
  <si>
    <t>ECU</t>
  </si>
  <si>
    <t>Egypt, Arab Rep.</t>
  </si>
  <si>
    <t>EGY</t>
  </si>
  <si>
    <t>El Salvador</t>
  </si>
  <si>
    <t>SLV</t>
  </si>
  <si>
    <t>Equatorial Guinea</t>
  </si>
  <si>
    <t>GNQ</t>
  </si>
  <si>
    <t>Eritrea</t>
  </si>
  <si>
    <t>ERI</t>
  </si>
  <si>
    <t>Estonia</t>
  </si>
  <si>
    <t>EST</t>
  </si>
  <si>
    <t>Ethiopia</t>
  </si>
  <si>
    <t>ETH</t>
  </si>
  <si>
    <t>Fiji</t>
  </si>
  <si>
    <t>FJI</t>
  </si>
  <si>
    <t>Finland</t>
  </si>
  <si>
    <t>FIN</t>
  </si>
  <si>
    <t>France</t>
  </si>
  <si>
    <t>FRA</t>
  </si>
  <si>
    <t>Gabon</t>
  </si>
  <si>
    <t>GAB</t>
  </si>
  <si>
    <t>Gambia, The</t>
  </si>
  <si>
    <t>GMB</t>
  </si>
  <si>
    <t>Georgia</t>
  </si>
  <si>
    <t>GEO</t>
  </si>
  <si>
    <t>Germany</t>
  </si>
  <si>
    <t>DEU</t>
  </si>
  <si>
    <t>Ghana</t>
  </si>
  <si>
    <t>GHA</t>
  </si>
  <si>
    <t>Greece</t>
  </si>
  <si>
    <t>GRC</t>
  </si>
  <si>
    <t>Grenada</t>
  </si>
  <si>
    <t>GRD</t>
  </si>
  <si>
    <t>Guatemala</t>
  </si>
  <si>
    <t>GTM</t>
  </si>
  <si>
    <t>Guinea</t>
  </si>
  <si>
    <t>GIN</t>
  </si>
  <si>
    <t>Guinea-Bissau</t>
  </si>
  <si>
    <t>GNB</t>
  </si>
  <si>
    <t>Guyana</t>
  </si>
  <si>
    <t>GUY</t>
  </si>
  <si>
    <t>Haiti</t>
  </si>
  <si>
    <t>HTI</t>
  </si>
  <si>
    <t>Honduras</t>
  </si>
  <si>
    <t>HND</t>
  </si>
  <si>
    <t>Hong Kong SAR, China</t>
  </si>
  <si>
    <t>HKG</t>
  </si>
  <si>
    <t>Hungary</t>
  </si>
  <si>
    <t>HUN</t>
  </si>
  <si>
    <t>Iceland</t>
  </si>
  <si>
    <t>ISL</t>
  </si>
  <si>
    <t>India</t>
  </si>
  <si>
    <t>IND</t>
  </si>
  <si>
    <t>Indonesia</t>
  </si>
  <si>
    <t>IDN</t>
  </si>
  <si>
    <t>Iran, Islamic Rep.</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</si>
  <si>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</si>
  <si>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</si>
  <si>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</si>
  <si>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</si>
  <si>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</si>
  <si>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</si>
  <si>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</si>
  <si>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</si>
  <si>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</si>
  <si>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</si>
  <si>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</si>
  <si>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</si>
  <si>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</si>
  <si>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</si>
  <si>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</si>
  <si>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</si>
  <si>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</si>
  <si>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</si>
  <si>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</si>
  <si>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</si>
  <si>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</si>
  <si>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Korea, Dem. People's Rep.</t>
  </si>
  <si>
    <t>PRK</t>
  </si>
  <si>
    <t>Korea, Rep.</t>
  </si>
  <si>
    <t>KOR</t>
  </si>
  <si>
    <t>Kosovo</t>
  </si>
  <si>
    <t>XKX</t>
  </si>
  <si>
    <t>Kuwait</t>
  </si>
  <si>
    <t>KWT</t>
  </si>
  <si>
    <t>Kyrgyz Republic</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</si>
  <si>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</si>
  <si>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</si>
  <si>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</si>
  <si>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</si>
  <si>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</si>
  <si>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</si>
  <si>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</si>
  <si>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</si>
  <si>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</si>
  <si>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</si>
  <si>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</si>
  <si>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</si>
  <si>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</si>
  <si>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</si>
  <si>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</si>
  <si>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</si>
  <si>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</si>
  <si>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</si>
  <si>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</si>
  <si>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Macao SAR, China</t>
  </si>
  <si>
    <t>MAC</t>
  </si>
  <si>
    <t>Macedonia, FYR</t>
  </si>
  <si>
    <t>MKD</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</si>
  <si>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</si>
  <si>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</si>
  <si>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</si>
  <si>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</si>
  <si>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</si>
  <si>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</si>
  <si>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</si>
  <si>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</si>
  <si>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</si>
  <si>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</si>
  <si>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</si>
  <si>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</si>
  <si>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</si>
  <si>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</si>
  <si>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</si>
  <si>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</si>
  <si>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</si>
  <si>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</si>
  <si>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</si>
  <si>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</si>
  <si>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 Fed. Sts.</t>
  </si>
  <si>
    <t>FSM</t>
  </si>
  <si>
    <t>Moldova</t>
  </si>
  <si>
    <t>MDA</t>
  </si>
  <si>
    <t>Monaco</t>
  </si>
  <si>
    <t>MCO</t>
  </si>
  <si>
    <t>Mongolia</t>
  </si>
  <si>
    <t>MNG</t>
  </si>
  <si>
    <t>Montenegro</t>
  </si>
  <si>
    <t>MNE</t>
  </si>
  <si>
    <t>Morocco</t>
  </si>
  <si>
    <t>MAR</t>
  </si>
  <si>
    <t>Mozambique</t>
  </si>
  <si>
    <t>MOZ</t>
  </si>
  <si>
    <t>Myanmar</t>
  </si>
  <si>
    <t>MMR</t>
  </si>
  <si>
    <t>Namibia</t>
  </si>
  <si>
    <t>NAM</t>
  </si>
  <si>
    <t>Nauru</t>
  </si>
  <si>
    <t>NRU</t>
  </si>
  <si>
    <t>Nepal</t>
  </si>
  <si>
    <t>NPL</t>
  </si>
  <si>
    <t>Netherlands</t>
  </si>
  <si>
    <t>NLD</t>
  </si>
  <si>
    <t>New Zealand</t>
  </si>
  <si>
    <t>NZL</t>
  </si>
  <si>
    <t>Nicaragua</t>
  </si>
  <si>
    <t>NIC</t>
  </si>
  <si>
    <t>Niger</t>
  </si>
  <si>
    <t>NER</t>
  </si>
  <si>
    <t>Nigeria</t>
  </si>
  <si>
    <t>NGA</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</si>
  <si>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</si>
  <si>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</si>
  <si>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</si>
  <si>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</si>
  <si>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</si>
  <si>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</si>
  <si>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</si>
  <si>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</si>
  <si>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</si>
  <si>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</si>
  <si>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</si>
  <si>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</si>
  <si>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</si>
  <si>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</si>
  <si>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</si>
  <si>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</si>
  <si>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</si>
  <si>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</si>
  <si>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</si>
  <si>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</si>
  <si>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</si>
  <si>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</si>
  <si>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Qatar</t>
  </si>
  <si>
    <t>QAT</t>
  </si>
  <si>
    <t>Romania</t>
  </si>
  <si>
    <t>ROU</t>
  </si>
  <si>
    <t>Russian Federation</t>
  </si>
  <si>
    <t>RUS</t>
  </si>
  <si>
    <t>Rwanda</t>
  </si>
  <si>
    <t>RWA</t>
  </si>
  <si>
    <t>St. Kitts and Nevis</t>
  </si>
  <si>
    <t>KNA</t>
  </si>
  <si>
    <t>St. Lucia</t>
  </si>
  <si>
    <t>LCA</t>
  </si>
  <si>
    <t>St. Vincent and the Grenadines</t>
  </si>
  <si>
    <t>VCT</t>
  </si>
  <si>
    <t>Samoa</t>
  </si>
  <si>
    <t>WSM</t>
  </si>
  <si>
    <t>San Marino</t>
  </si>
  <si>
    <t>SMR</t>
  </si>
  <si>
    <t>São Tomé and Principe</t>
  </si>
  <si>
    <t>STP</t>
  </si>
  <si>
    <t>Saudi Arabia</t>
  </si>
  <si>
    <t>SAU</t>
  </si>
  <si>
    <t>Senegal</t>
  </si>
  <si>
    <t>SEN</t>
  </si>
  <si>
    <t>Serbia</t>
  </si>
  <si>
    <t>SRB</t>
  </si>
  <si>
    <t>Seychelles</t>
  </si>
  <si>
    <t>SYC</t>
  </si>
  <si>
    <t>Sierra Leone</t>
  </si>
  <si>
    <t>SLE</t>
  </si>
  <si>
    <t>Singapore</t>
  </si>
  <si>
    <t>SGP</t>
  </si>
  <si>
    <t>Slovak Republic</t>
  </si>
  <si>
    <t>SVK</t>
  </si>
  <si>
    <t>Slovenia</t>
  </si>
  <si>
    <t>SVN</t>
  </si>
  <si>
    <t>Solomon Islands</t>
  </si>
  <si>
    <t>SLB</t>
  </si>
  <si>
    <t>Somalia</t>
  </si>
  <si>
    <t>SOM</t>
  </si>
  <si>
    <t>South Africa</t>
  </si>
  <si>
    <t>ZAF</t>
  </si>
  <si>
    <t>South Sudan</t>
  </si>
  <si>
    <t>SSD</t>
  </si>
  <si>
    <t>Spain</t>
  </si>
  <si>
    <t>ESP</t>
  </si>
  <si>
    <t>Sri Lanka</t>
  </si>
  <si>
    <t>LKA</t>
  </si>
  <si>
    <t>Sudan</t>
  </si>
  <si>
    <t>SDN</t>
  </si>
  <si>
    <t>Suriname</t>
  </si>
  <si>
    <t>SUR</t>
  </si>
  <si>
    <t>Swaziland</t>
  </si>
  <si>
    <t>SWZ</t>
  </si>
  <si>
    <t>Sweden</t>
  </si>
  <si>
    <t>SWE</t>
  </si>
  <si>
    <t>Switzerland</t>
  </si>
  <si>
    <t>CHE</t>
  </si>
  <si>
    <t>Syrian Arab Republic</t>
  </si>
  <si>
    <t>SYR</t>
  </si>
  <si>
    <t>Taiwan, China</t>
  </si>
  <si>
    <t>TWN</t>
  </si>
  <si>
    <t>Tajikistan</t>
  </si>
  <si>
    <t>TJK</t>
  </si>
  <si>
    <t>Tanzania</t>
  </si>
  <si>
    <t>TZA</t>
  </si>
  <si>
    <t>Thailand</t>
  </si>
  <si>
    <t>THA</t>
  </si>
  <si>
    <t>Timor-Leste</t>
  </si>
  <si>
    <t>TLS</t>
  </si>
  <si>
    <t>Togo</t>
  </si>
  <si>
    <t>TGO</t>
  </si>
  <si>
    <t>Tonga</t>
  </si>
  <si>
    <t>TON</t>
  </si>
  <si>
    <t>Trinidad and Tobago</t>
  </si>
  <si>
    <t>TTO</t>
  </si>
  <si>
    <t>Tunisia</t>
  </si>
  <si>
    <t>TUN</t>
  </si>
  <si>
    <t>Turkey</t>
  </si>
  <si>
    <t>TUR</t>
  </si>
  <si>
    <t>Turkmenistan</t>
  </si>
  <si>
    <t>TKM</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</si>
  <si>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</si>
  <si>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</si>
  <si>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</si>
  <si>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</si>
  <si>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</si>
  <si>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</si>
  <si>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</si>
  <si>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</si>
  <si>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</si>
  <si>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</si>
  <si>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</si>
  <si>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</si>
  <si>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</si>
  <si>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</si>
  <si>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</si>
  <si>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</si>
  <si>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</si>
  <si>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</si>
  <si>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Venezuela, RB</t>
  </si>
  <si>
    <t>VEN</t>
  </si>
  <si>
    <t>Vietnam</t>
  </si>
  <si>
    <t>VNM</t>
  </si>
  <si>
    <t>PSE</t>
  </si>
  <si>
    <t>Yemen, Rep.</t>
  </si>
  <si>
    <t>YEM</t>
  </si>
  <si>
    <t>Zambia</t>
  </si>
  <si>
    <t>ZMB</t>
  </si>
  <si>
    <t>Zimbabwe</t>
  </si>
  <si>
    <t>ZWE</t>
  </si>
  <si>
    <t>NID age</t>
  </si>
  <si>
    <t>Primary NID entity</t>
  </si>
  <si>
    <t>NID entity category</t>
  </si>
  <si>
    <t>URL</t>
  </si>
  <si>
    <t>NID card/number name</t>
  </si>
  <si>
    <t>NID cost</t>
  </si>
  <si>
    <t>Ministry of Interior Affairs</t>
  </si>
  <si>
    <t>http://mcit.gov.af/en/page/7081</t>
  </si>
  <si>
    <t>Tazkira / eNID</t>
  </si>
  <si>
    <t>Afs 30-35 (US$ 0.5)</t>
  </si>
  <si>
    <t>General Directorate of Civil Status, Ministry of Interior</t>
  </si>
  <si>
    <t>http://www.punetebrendshme.gov.al</t>
  </si>
  <si>
    <t>Letërnjoftimi / Albanian Identity Card</t>
  </si>
  <si>
    <t>10 euros</t>
  </si>
  <si>
    <t>Ministry of Interior and Local Governments</t>
  </si>
  <si>
    <t>http://www.interieur.gov.dz/</t>
  </si>
  <si>
    <t>Carte Nationale d'Identité Biométrique Electronique (National eID Card, CNIBE)</t>
  </si>
  <si>
    <t>free</t>
  </si>
  <si>
    <t xml:space="preserve"> </t>
  </si>
  <si>
    <t>-</t>
  </si>
  <si>
    <t>None</t>
  </si>
  <si>
    <t>n/a</t>
  </si>
  <si>
    <t>Direcção Nacional do Arquivo de Identificação Civil e Criminal (National Directorate of Civil and Criminal Identification Archives), Ministry of Justice</t>
  </si>
  <si>
    <t>http://www.minjusdh.gov.ao/VerPrestadorServico.aspx?id=228</t>
  </si>
  <si>
    <t>Bilhete de Identidade (National ID card)</t>
  </si>
  <si>
    <t>15 kwanza</t>
  </si>
  <si>
    <t>Registro Nacional de las Personas (National Population Register), Ministry of Interior</t>
  </si>
  <si>
    <t>http://www.nuevodni.gov.ar/inicio/index.php</t>
  </si>
  <si>
    <t>DNI (Documento Nacional de Identidad) / SIBIOS (Sistema Federal de Identificación Biométrica para la Seguridad)</t>
  </si>
  <si>
    <t xml:space="preserve">Police Department, Ministry of Interior </t>
  </si>
  <si>
    <t>https://www.ekeng.am/hy/</t>
  </si>
  <si>
    <t>National ID Card / National Passport</t>
  </si>
  <si>
    <t>State Police (Identitätsausweis), Passbehörde (Personalausweis), Ministry of Interior</t>
  </si>
  <si>
    <t>https://www.help.gv.at/Portal.Node/hlpd/public/content/54/Seite.540600.html</t>
  </si>
  <si>
    <t>Identitätsausweis / Personalausweis (Austrian Citizen Card)</t>
  </si>
  <si>
    <t>61.5 EUR</t>
  </si>
  <si>
    <t xml:space="preserve">Ministry of Interior </t>
  </si>
  <si>
    <t>http://www.mia.gov.az/index.php?/en/content/171/</t>
  </si>
  <si>
    <t>Azərbaycan Respublikası vətəndaşının şəxsiyyət vəsiqəsi (National ID Card)</t>
  </si>
  <si>
    <t>no</t>
  </si>
  <si>
    <t>Minister of Justice</t>
  </si>
  <si>
    <t>http://www.bahamas.gov.bs/wps/portal/public/!ut/p/b1/04_Sj9CPykssy0xPLMnMz0vMAfGjzOKNDdx9HR1NLHzdQ8IMDDwNDRyDgg0DDfyNDYEKIoEKDHAARwNC-sP1o_ArMYIqwGOFn0d-bqp-QW6EQZaJoyIA1iL9zQ!!/dl4/d5/L2dBISEvZ0FBIS9nQSEh/</t>
  </si>
  <si>
    <t>Certificate of Identity</t>
  </si>
  <si>
    <t>BS$25</t>
  </si>
  <si>
    <t>Central Informatics Organization (Statistics Office)</t>
  </si>
  <si>
    <t>http://www.cio.gov.bh/CIO_ENG/SubDetailed.aspx?subcatid=29</t>
  </si>
  <si>
    <t>National ID Smartcard</t>
  </si>
  <si>
    <t>varies</t>
  </si>
  <si>
    <t>National ID Wing, Bangladesh Election Commission</t>
  </si>
  <si>
    <t>http://www.nidw.gov.bd</t>
  </si>
  <si>
    <t>National ID Card</t>
  </si>
  <si>
    <t>Barbados Electoral and Boundaries Commission</t>
  </si>
  <si>
    <t xml:space="preserve">http://www.electoral.barbados.gov.bb/nationalregqualifications.html     </t>
  </si>
  <si>
    <t>Ministry of Interior</t>
  </si>
  <si>
    <t>http://mvd.gov.by/ru/main.aspx?guid=12611</t>
  </si>
  <si>
    <t>National Passport</t>
  </si>
  <si>
    <t>National Register, Municipalities</t>
  </si>
  <si>
    <t>https://eid.belgium.be/en</t>
  </si>
  <si>
    <t>BelPIC / Identiteitskaart / Carte d’Identité / Personalausweis (Identity Card)</t>
  </si>
  <si>
    <t>Prefecture of Mayor</t>
  </si>
  <si>
    <t>http://gouv.bj/</t>
  </si>
  <si>
    <t>2400 F</t>
  </si>
  <si>
    <t>Department of Civil Registration and Census, Ministry of Home and Cultural Affairs</t>
  </si>
  <si>
    <t>https://www.citizenservices.gov.bt/web/guest/issuance-new-cid</t>
  </si>
  <si>
    <t>Citizenship Identity Card</t>
  </si>
  <si>
    <t>Nu. 100</t>
  </si>
  <si>
    <t>Servicio General de Identificacion Personal</t>
  </si>
  <si>
    <t xml:space="preserve">http://segip.gob.bo/ </t>
  </si>
  <si>
    <t>Cédula de Identidad</t>
  </si>
  <si>
    <t>BOB 17 ($2.45)</t>
  </si>
  <si>
    <t>Agency for Identification Documents, Registers and Data Exchange (IDDEEA)</t>
  </si>
  <si>
    <t>http://mup.ks.gov.ba/node/35</t>
  </si>
  <si>
    <t>Lična Karta (Identity Card)</t>
  </si>
  <si>
    <t>18 KM (9,2 euros)</t>
  </si>
  <si>
    <t>Department of Civil and National Registration, Ministry of Labour and Home Affairs</t>
  </si>
  <si>
    <t>http://www.gov.bw/en/Ministries--Authorities/Ministries/Ministry-of-Labour--Home-Affairs-MLHA/Tools--Services/Services--Forms/National-identity-application/</t>
  </si>
  <si>
    <t>Omang (National ID Card)</t>
  </si>
  <si>
    <t>State and National Police, Ministry of Justice</t>
  </si>
  <si>
    <t>http://justica.gov.br/</t>
  </si>
  <si>
    <t>Registro de Identidade Civil – RIC</t>
  </si>
  <si>
    <t>R$ 12.85 ($5.95) Varia segun el estado.</t>
  </si>
  <si>
    <t>Department of Immigration and National Registration, Ministry of Home Affairs</t>
  </si>
  <si>
    <t>http://imigresen.gov.bn/en/Theme/Home.aspx</t>
  </si>
  <si>
    <t>Yellow identity card for citizens, purple for permanent residents, Smart Identity Card (SIC)</t>
  </si>
  <si>
    <t>http://www.mvr.bg/en/CSCA/default.htm</t>
  </si>
  <si>
    <t>Лична карта (Identity Card)</t>
  </si>
  <si>
    <t>18 leva (11.50 USD)</t>
  </si>
  <si>
    <t>Office Nationale d'Identification (National Identification Office)</t>
  </si>
  <si>
    <t>http://www.fonction-publique.gov.bf/</t>
  </si>
  <si>
    <t>Carte Nationale d'Identité (National ID Card)</t>
  </si>
  <si>
    <t>Not Available</t>
  </si>
  <si>
    <t>Carte Nationale d'Identité (CNI)</t>
  </si>
  <si>
    <t>6000 F</t>
  </si>
  <si>
    <t>General Department for Identification, Ministry of Interior</t>
  </si>
  <si>
    <t>http://www.interior.gov.kh/</t>
  </si>
  <si>
    <t>Khmer ID Card</t>
  </si>
  <si>
    <t>Ministry of National Security and Defence</t>
  </si>
  <si>
    <t>http://www.spm.gov.cm/administrations-publiques/administrations-publiques/article/delivrance-de-la-carte-nationale-didentite-le-chef-de-letat-prescrit-des-mesures-de-facilitation.html</t>
  </si>
  <si>
    <t>Directorate General of Registries and Notaries Identification, Ministry of Justice</t>
  </si>
  <si>
    <t>Cartão Nacional de Identidade (CNI)</t>
  </si>
  <si>
    <t>550 ECV</t>
  </si>
  <si>
    <t>Ministry of Public Security, Immigration and Emigration</t>
  </si>
  <si>
    <t>Ministry of Interior and Public Security</t>
  </si>
  <si>
    <t>Servicio de Registro Civil e Identificación (Civil Registry and Identification Service), Ministry of Justice</t>
  </si>
  <si>
    <t>http://www.registrocivil.cl</t>
  </si>
  <si>
    <t>RUN (Rol Único de Identidad) / Cédula de Identidad</t>
  </si>
  <si>
    <t>CH$ 2.78 ($4.75)</t>
  </si>
  <si>
    <t>Ministry of Public Security</t>
  </si>
  <si>
    <t xml:space="preserve">http://www.mps.gov.cn </t>
  </si>
  <si>
    <t>PRC (Resident Identity Card)</t>
  </si>
  <si>
    <t>20 Yuan</t>
  </si>
  <si>
    <t>Registraduria Nacional del Estado Civil (National Civil Registry)</t>
  </si>
  <si>
    <t>http://www.registraduria.gov.co/-El-parche-del-regi-.html</t>
  </si>
  <si>
    <t>NUIP (Número Único de Identidad Personal) / Cédula de Identidad</t>
  </si>
  <si>
    <t>Ministry of Interior and Decentralization</t>
  </si>
  <si>
    <t>National identity card</t>
  </si>
  <si>
    <t>Registro Civil - Supreme Electoral Court</t>
  </si>
  <si>
    <t>http://www.tse.go.cr/servicios.htm</t>
  </si>
  <si>
    <t>National Identification Office</t>
  </si>
  <si>
    <t>http://www.oni.ci/?q=content/cr%C3%A9ation-de-loni</t>
  </si>
  <si>
    <t>http://stari.mup.hr/default.aspx?id=1257</t>
  </si>
  <si>
    <t>Osobna Iskaznica (Identity card)</t>
  </si>
  <si>
    <t>HRK 79.50</t>
  </si>
  <si>
    <t>Dirección de Identificación, Inmigración y Extranjería (Department of Identification, Immigration and Nationality)</t>
  </si>
  <si>
    <t xml:space="preserve">https://www.ecured.cu/Ministerio_del_Interior_(Cuba) </t>
  </si>
  <si>
    <t>Carnet de Identidad (ID Card)</t>
  </si>
  <si>
    <t>25 CUP</t>
  </si>
  <si>
    <t>Civil Registry and Migration Department, Ministry of Interior</t>
  </si>
  <si>
    <t>http://www.moi.gov.cy/moi/crmd/crmd.nsf/index_gr/index_gr?OpenDocument</t>
  </si>
  <si>
    <t>ID Card</t>
  </si>
  <si>
    <t>20 Euro</t>
  </si>
  <si>
    <t>http://www.mvcr.cz/clanek/osobni-doklady.aspx</t>
  </si>
  <si>
    <t>Občanský Průkaz (Civil Card)</t>
  </si>
  <si>
    <t xml:space="preserve">Municipality </t>
  </si>
  <si>
    <t xml:space="preserve">https://www.borger.dk/samfund-og-rettigheder/Folkeregister-og-CPR/Det-Centrale-Personregister-CPR </t>
  </si>
  <si>
    <t>NemID</t>
  </si>
  <si>
    <t xml:space="preserve">150 kroner </t>
  </si>
  <si>
    <t>Direction Générale de la Population et de la Famille (DGPF), Ministry of Interior</t>
  </si>
  <si>
    <t>Carte d’identification nationale numérique</t>
  </si>
  <si>
    <t>Electoral Office</t>
  </si>
  <si>
    <t>http://electoraloffice.gov.dm</t>
  </si>
  <si>
    <t>Multi-Purpose Identification Card (MPID)</t>
  </si>
  <si>
    <t>Junta Central Electoral de República Dominicana (JCE)</t>
  </si>
  <si>
    <t>http://www.jce.gob.do/Dependencias/Cedulaci%C3%B3n/ServiciosyRequisitos.aspx#LiveTooltip[InscripcionesMayores]</t>
  </si>
  <si>
    <t>Identity and Voting Document / Cédula de Identidad y Electoral</t>
  </si>
  <si>
    <t>Dirección general de Registro Civil Identificación y Cedulación, Ministry of Telecommunications and Information Society</t>
  </si>
  <si>
    <t>http://www.registrocivil.gob.ec/?p=1654</t>
  </si>
  <si>
    <t>Civil Status Department, Ministry of Interior</t>
  </si>
  <si>
    <t>http://www.cso.gov.eg/index.aspx?lid=9</t>
  </si>
  <si>
    <t>بطاقة تحقيق شخصية (Personal Verification Card)</t>
  </si>
  <si>
    <t>85 EGP</t>
  </si>
  <si>
    <t>Registro Nacional de las Personas Naturales (RNPN), Tribunal Supremo Electoral</t>
  </si>
  <si>
    <t>http://www.rnpn.gob.sv/rnpn/</t>
  </si>
  <si>
    <t>Número Único de Identidad (NUI) / Documento Único de Identidad (DUI)</t>
  </si>
  <si>
    <t>Public Registration Office, Ministry of Internal Affairs</t>
  </si>
  <si>
    <t xml:space="preserve">http://www.shabait.com/articles/q-a-a/3558-public-registration-office-and-the-public-mutual-cooperation-for-efficient-services- </t>
  </si>
  <si>
    <t>Police and Border Guard Board</t>
  </si>
  <si>
    <t>https://www.politsei.ee/et/nouanded/id-kaart-ja-pass/index.dot</t>
  </si>
  <si>
    <t>ID-kaart / National ID Card</t>
  </si>
  <si>
    <t>Ethiopian Civil registra, Ministry of justice</t>
  </si>
  <si>
    <t>http://www.moj.gov.et/Default.aspx</t>
  </si>
  <si>
    <t>Kebele card</t>
  </si>
  <si>
    <t>Br 10–20</t>
  </si>
  <si>
    <t>Ministry of Internal Affairs</t>
  </si>
  <si>
    <t>http://www.frca.org.fj/quick-links/frca-fnpf-joint-card/</t>
  </si>
  <si>
    <t>Police; Population Register Centre</t>
  </si>
  <si>
    <t>https://www.poliisi.fi/applying_for_an_identity_card</t>
  </si>
  <si>
    <t>FINEID / Identification Card (Henkilökortti / Identitetskort)</t>
  </si>
  <si>
    <t>Police (Paris) / Mayor's office in the town of residence (France, except Paris)</t>
  </si>
  <si>
    <t>http://www.interieur.gouv.fr/A-votre-service/Mes-demarches/Particuliers#N358</t>
  </si>
  <si>
    <t>French National ID Card</t>
  </si>
  <si>
    <t>http://www.legabon.org/news/1084/use-biometrics-electoral-process-approaching</t>
  </si>
  <si>
    <t>Gambia Biometric Identification System (GAMBIS), Ministry of Interior</t>
  </si>
  <si>
    <t>http://www.accessgambia.com/extra/gambis-gambia-biometric-identity-system.html</t>
  </si>
  <si>
    <t>D 200 ($4.5)</t>
  </si>
  <si>
    <t xml:space="preserve">Public Service Development Agency,  Ministry of Justice </t>
  </si>
  <si>
    <t>http://psh.gov.ge/index.php?lang_id=ENG&amp;sec_id=282</t>
  </si>
  <si>
    <t xml:space="preserve">Municipality, Ministry of the Interior </t>
  </si>
  <si>
    <t>http://www.personalausweisportal.de/EN/Citizens/German_ID_Card/German_ID_Card_node.html</t>
  </si>
  <si>
    <t>Personalausweis (Identity Card)</t>
  </si>
  <si>
    <t>National Identification Authority (NIA), Office of the President</t>
  </si>
  <si>
    <t xml:space="preserve">http://nia.gov.gh/ </t>
  </si>
  <si>
    <t>Ghanacard</t>
  </si>
  <si>
    <t>http://www.astynomia.gr/index.php?option=ozo_content&amp;perform=view&amp;id=139&amp;Itemid=132&amp;lang</t>
  </si>
  <si>
    <t>Αστυνομική Ταυτότητα / National ID Card</t>
  </si>
  <si>
    <t>0 / €9</t>
  </si>
  <si>
    <t>Ministry of Communications, Works, Physical Development, Public Utilities and ICT</t>
  </si>
  <si>
    <t>http://www.gov.gd/ministries/works.html</t>
  </si>
  <si>
    <t>Registron Nacional de las Personas (RENAP) / National Population Registry</t>
  </si>
  <si>
    <t>https://www.renap.gob.gt/</t>
  </si>
  <si>
    <t>Código Único de Identificación (CUI) / Documento Personal de Identidad (DPI)</t>
  </si>
  <si>
    <t>Q 85</t>
  </si>
  <si>
    <t>Police, Ministry of Security</t>
  </si>
  <si>
    <t>Carte Nationale d'Identité</t>
  </si>
  <si>
    <t>Ministry of Justice, National ID Services</t>
  </si>
  <si>
    <t>Bilhete de identidade</t>
  </si>
  <si>
    <t>Guyana Elections Commission (GECOM)</t>
  </si>
  <si>
    <t>http://www.gecom.org.gy/nat_registration.html</t>
  </si>
  <si>
    <t>ONI / National Identification Office, Ministry of Justice</t>
  </si>
  <si>
    <t>http://www.oni.gouv.ht</t>
  </si>
  <si>
    <t>CIN / National Identification Card</t>
  </si>
  <si>
    <t>Registro Nacional de las Personas (RNP)</t>
  </si>
  <si>
    <t>http://www.rnp.hn</t>
  </si>
  <si>
    <t>Número Único de Nacimiento (NUN) / Tarjeta de Identidad</t>
  </si>
  <si>
    <t>Registration of Persons Office; Immigration Department</t>
  </si>
  <si>
    <t>http://www.immd.gov.hk/eng/services/hkid.html</t>
  </si>
  <si>
    <t>Hong Kong Identity Card (HKID) </t>
  </si>
  <si>
    <t>Személyi Igazolvány / Identity Card</t>
  </si>
  <si>
    <t>National Register of Persons ("Þjóðskrá"), Ministry of Interior</t>
  </si>
  <si>
    <t>https://www.skra.is/einstaklingar/vegabref-og-skilriki/nafnskirteini/</t>
  </si>
  <si>
    <t>Nafnskírteini / National ID Card</t>
  </si>
  <si>
    <t>Unique Identification Authority of India (UIDAI)</t>
  </si>
  <si>
    <t>http://www.uidai.gov.in</t>
  </si>
  <si>
    <t>Aadhaar</t>
  </si>
  <si>
    <t>Department of Population Administration and Civil Registration, Ministry of Home Affairs</t>
  </si>
  <si>
    <t>http://www.e-ktp.com/</t>
  </si>
  <si>
    <t>Kartu Tanda Penduduk (KTP / e-KTP) / Resident Identity Card</t>
  </si>
  <si>
    <t>National Organization for Civil Registration, Ministry of Interior</t>
  </si>
  <si>
    <t>http://www.moi.ir/</t>
  </si>
  <si>
    <t>Kart-e Melli / National ID Card</t>
  </si>
  <si>
    <t>http://iraqinationality.gov.iq/about_ar.htm</t>
  </si>
  <si>
    <t>Iraq National Card (البطاقة الوطنية/كارتى نيشتيمانى)</t>
  </si>
  <si>
    <t>1,000 Iraqi dinars</t>
  </si>
  <si>
    <t>http://piba.gov.il/Subject/RegistryAndPassports/IdentityCard/Pages/TzRishona.aspx</t>
  </si>
  <si>
    <t>Teudat Zehut / Israeli ID Card</t>
  </si>
  <si>
    <t>1,400 NIS</t>
  </si>
  <si>
    <t>http://servizidemografici.interno.it/it</t>
  </si>
  <si>
    <t>Carta d'identità elettronica (CIE 3.0) (Electronic Identity Card)</t>
  </si>
  <si>
    <t>​23 Euros  (avg)</t>
  </si>
  <si>
    <t>Jamaican National Identificatoin and Registration Authority, Office of the Prime Minister</t>
  </si>
  <si>
    <t>http://www.rgd.gov.jm</t>
  </si>
  <si>
    <t>NIDS / National Identification System</t>
  </si>
  <si>
    <t>Ministry of Internal Affairs and Communications</t>
  </si>
  <si>
    <t>http://www.soumu.go.jp/english/lab/index.html</t>
  </si>
  <si>
    <t>My Number Card</t>
  </si>
  <si>
    <t>Department of Civil Status and Passports, Ministry of Interior</t>
  </si>
  <si>
    <t xml:space="preserve">http://www.cspd.gov.jo/SubDefault.aspx?PageId=186&amp;MenuId=111
</t>
  </si>
  <si>
    <t>Personal Card</t>
  </si>
  <si>
    <t>2 JOD</t>
  </si>
  <si>
    <t>CON Registration Office, КЕАҚ</t>
  </si>
  <si>
    <t>http://egov.kz/wps/portal/Content?contentPath=/egovcontent/citizen_migration/passport_id_card/article/iin_info&amp;lang=en</t>
  </si>
  <si>
    <t>Жеке куәлік (ID Card)</t>
  </si>
  <si>
    <t>KZT 282</t>
  </si>
  <si>
    <t>National Registration Bureau (NRB), Ministry of Interior</t>
  </si>
  <si>
    <t>http://www.immigration.go.ke/AboutUs.html</t>
  </si>
  <si>
    <t>National Police, Ministry of People's Security</t>
  </si>
  <si>
    <t>http://www.korea-dpr.com/citizen.html</t>
  </si>
  <si>
    <t>http://www.mogaha.go.kr/eng/a01/engMain.do</t>
  </si>
  <si>
    <t>Resident Registration Card / Resident Registration Number</t>
  </si>
  <si>
    <t>Municipalities, Ministry of Internal Affairs</t>
  </si>
  <si>
    <t>http://www.mpb-ks.org/</t>
  </si>
  <si>
    <t>Public Authority for Civil Information (PACI)</t>
  </si>
  <si>
    <t>http://e.gov.kw/PACI_en/Pages/ServiceContent/521KuRegistrationForTheFirstTime.aspx , https://www.e.gov.kw/sites/kgoenglish/Pages/HomePage.aspx</t>
  </si>
  <si>
    <t>Civil ID</t>
  </si>
  <si>
    <t>5 KD</t>
  </si>
  <si>
    <t>Department of Registration of Civil Status Acts, State Registration Service, Ministry of Justice</t>
  </si>
  <si>
    <t xml:space="preserve">http://www.grs.gov.kg/ </t>
  </si>
  <si>
    <t>http://mops.gov.il/English/Pages/HomePage.aspx</t>
  </si>
  <si>
    <t>Office of Citizenship and Migration Affairs, Ministry of Interior</t>
  </si>
  <si>
    <t>http://www.pmlp.gov.lv/en/home/about-ocma/</t>
  </si>
  <si>
    <t>Personas Apliecība (National ID Card)</t>
  </si>
  <si>
    <t>Ministry of Interior and Municipalities</t>
  </si>
  <si>
    <t>http://www.interior.gov.lb/</t>
  </si>
  <si>
    <t>National ID Card / بطاقة الهوية</t>
  </si>
  <si>
    <t>National  Identity  and  Civil  Registry Department (NICR), Ministry of Home Affairs</t>
  </si>
  <si>
    <t>http://www.gov.ls</t>
  </si>
  <si>
    <t>National Identification Registry</t>
  </si>
  <si>
    <t>http://www.mia.gov.lr/</t>
  </si>
  <si>
    <t>National ID card</t>
  </si>
  <si>
    <t xml:space="preserve">Libyan National Identity Number Department </t>
  </si>
  <si>
    <t xml:space="preserve">Not Available </t>
  </si>
  <si>
    <t>National ID card, NIN</t>
  </si>
  <si>
    <t>Landesverwaltung (State Administration)</t>
  </si>
  <si>
    <t>http://www.llv.li</t>
  </si>
  <si>
    <t>Identitätskarte (Identity Card)</t>
  </si>
  <si>
    <t>http://www.vdtat.lt/new/index.php?menu=27</t>
  </si>
  <si>
    <t>Asmens Tapatybės Kortelė (Identity Card)</t>
  </si>
  <si>
    <t>Municipalities, Ministry of Interior</t>
  </si>
  <si>
    <t>http://www.guichet.public.lu/citoyens/fr/citoyennete/papiers-identite/carte-identite/nouv-carte-identite-adulte/index.html</t>
  </si>
  <si>
    <t>Carte de Identite (identity Card)</t>
  </si>
  <si>
    <t>Identification Services Bureau (DSI)</t>
  </si>
  <si>
    <t>http://www.dsi.gov.mo/idcard03_e.jsp</t>
  </si>
  <si>
    <t>Bilhete de Identidade</t>
  </si>
  <si>
    <t>http://www.mvr.gov.mk/</t>
  </si>
  <si>
    <t>Лична карта (National ID Card)</t>
  </si>
  <si>
    <t>190 D</t>
  </si>
  <si>
    <t>Carte nationale d'identité de citoyen malagasy</t>
  </si>
  <si>
    <t>National Registration Bureau,  Office of the President and Cabinet</t>
  </si>
  <si>
    <t xml:space="preserve">http://www.mra.mw/about/about-us </t>
  </si>
  <si>
    <t xml:space="preserve">National Registration Department (JPN), Ministry of Home Affairs </t>
  </si>
  <si>
    <t>http://www.jpn.gov.my/</t>
  </si>
  <si>
    <t>MyKad / MyKid</t>
  </si>
  <si>
    <t>Department of National Registration (DNR)</t>
  </si>
  <si>
    <t>http://dnr.gov.mv/</t>
  </si>
  <si>
    <t>Ministry de l'Administration Territoriale</t>
  </si>
  <si>
    <t>NINA / Numéro d’Identification National </t>
  </si>
  <si>
    <t>Identity Management Office, Ministry of Home Affairs</t>
  </si>
  <si>
    <t>http://homeaffairs.gov.mt/en/MHAS-Departments/Land%20Public%20Registry/Pages/ID-MO.aspx</t>
  </si>
  <si>
    <t>Karta ta' l-Identità (Identity Card)</t>
  </si>
  <si>
    <t>http://www.rmimissa.org/ssidcard.html</t>
  </si>
  <si>
    <t>Agence nationale du registre des populations et des titres sécurisés, Ministry of Interior</t>
  </si>
  <si>
    <t>http://kassataya.com/societe/13317-agence-nationale-du-registre-de-la-population-et-des-titres-securises-les-mauritaniens-de-l-etranger-gardent-espoir</t>
  </si>
  <si>
    <t>National Identity Card Unit, The Office of the Prime Minister</t>
  </si>
  <si>
    <t>http://csd.pmo.govmu.org/English/Pages/Services.aspx</t>
  </si>
  <si>
    <t>National Registry of Population and Personal Identification, Registry Secretariat of the Interior</t>
  </si>
  <si>
    <t>http://www.ine.mx/es/web/portal/inicio?</t>
  </si>
  <si>
    <t>Clave Única de Registro de Población (CURP) / Unique Population Registry Code</t>
  </si>
  <si>
    <t>Ministry of Information Technology and Communication</t>
  </si>
  <si>
    <t>http://www.registru.md</t>
  </si>
  <si>
    <t>Buletin de identitate (Identity Card)</t>
  </si>
  <si>
    <t>130 Lei ($10)</t>
  </si>
  <si>
    <t>Service de la Nationalité de la Mairie de Monaco, Monaco City Hall</t>
  </si>
  <si>
    <t>http://en.service-public-particuliers.gouv.mc/Nationality-and-residency/Monegasque-nationality/Identity-documents/Monaco-national-identity-card</t>
  </si>
  <si>
    <t>Carte d'Identité Monégasque Électronique (CIME)</t>
  </si>
  <si>
    <t>General Authority for State Registration, Ministry of Justice</t>
  </si>
  <si>
    <t>http://burtgel.gov.mn/eng/#about</t>
  </si>
  <si>
    <t>http://www.mup.gov.me/rubrike/izdavanje-dokumenata/85194/159611.html</t>
  </si>
  <si>
    <t>5 euros</t>
  </si>
  <si>
    <t>http://www.service-public.ma/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20308%26procedureSelected.idProcedure%3D5327&amp;_mmspservicepublicdiffusion_WAR_mmspservicepublicdiffusionportlet_rubriqueSelected.idRubrique=20308&amp;_mmspservicepublicdiffusion_WAR_mmspservicepublicdiffusionportlet_procedureSelected.idProcedure=5327</t>
  </si>
  <si>
    <t>National Electronic ID Card (CNIE)</t>
  </si>
  <si>
    <t>Directory of Civil National Identity, Ministry of Interior</t>
  </si>
  <si>
    <t>http://www.portaldogoverno.gov.mz/Servicos/IdentCivil/bi/</t>
  </si>
  <si>
    <t>Bilhete de identidade (Identity Card)</t>
  </si>
  <si>
    <t>Department of National Registration, Ministry of Labour, Immigration and Population</t>
  </si>
  <si>
    <t>http://www.mip.gov.mm</t>
  </si>
  <si>
    <t>National Registration Card / Citizen Scrutiny Card</t>
  </si>
  <si>
    <t>Department of Civil Affairs, Ministry of Home Affairs and Immigration</t>
  </si>
  <si>
    <t>http://www.gov.na/identity-documents</t>
  </si>
  <si>
    <t>National ID Card Management Center, Ministry of Home Affairs</t>
  </si>
  <si>
    <t>http://www.nidmc.gov.np</t>
  </si>
  <si>
    <t>National ID</t>
  </si>
  <si>
    <t>https://www.government.nl/topics/identification-documents/contents/compulsory-identification</t>
  </si>
  <si>
    <t>Identiteitskaart (Identity Card)</t>
  </si>
  <si>
    <t>Consejo Supremo Electoral (CSE)</t>
  </si>
  <si>
    <t>http://www.cse.gob.ni</t>
  </si>
  <si>
    <t>Police, Ministry of Interior</t>
  </si>
  <si>
    <t>http://interior.gov.ng/</t>
  </si>
  <si>
    <t>free; CFAF 2000 for e-ID</t>
  </si>
  <si>
    <t>National Identity Management Commission (NIMC )</t>
  </si>
  <si>
    <t>http://www.nimc.gov.ng/</t>
  </si>
  <si>
    <t>National Identity Card</t>
  </si>
  <si>
    <t>Norwegian Tax Administration, responsible for the National Population Register (National ID Numbers)</t>
  </si>
  <si>
    <t>http://www.skatteetaten.no</t>
  </si>
  <si>
    <t>National ID number</t>
  </si>
  <si>
    <t>Directorate General of Civil Status, Royal Oman Police</t>
  </si>
  <si>
    <t>http://www.civilstatus.gov.om/english/services_IDCard.asp</t>
  </si>
  <si>
    <t>National Database and Registration Authority (NADRA), Ministry of Interior</t>
  </si>
  <si>
    <t>http://www.nadra.gov.pk</t>
  </si>
  <si>
    <t>National ID Card (NIC); Smart National ID Card (SNIC, e-ID)</t>
  </si>
  <si>
    <t>National Identity Document Office, Electoral Tribunal</t>
  </si>
  <si>
    <t>http://www.tribunal-electoral.gob.pa/html/index.php?id=8</t>
  </si>
  <si>
    <t>Civil and Identity Registry, Department of National Planning and Monitoring</t>
  </si>
  <si>
    <t xml:space="preserve">http://www.looppng.com/tags/papua-new-guinea-national-identity-nid-card-system </t>
  </si>
  <si>
    <t>Department of Identification, National Police, Ministry of Interior</t>
  </si>
  <si>
    <t>http://www.policianacional.gov.py</t>
  </si>
  <si>
    <t>National Registry of Identification and Civil Status (RENIEC)</t>
  </si>
  <si>
    <t>http://www.reniec.gob.pe/portal/homeDepartamento.htm</t>
  </si>
  <si>
    <t>Documento Nacional de Identidad (DNI) / Código Único de Identificación (CUI)</t>
  </si>
  <si>
    <t>Office of Civic Affairs, Ministry of Interior</t>
  </si>
  <si>
    <t xml:space="preserve">https://mswia.gov.pl/en/document/personal-identity-card-1/901,Personal-Identity-Card-2015-Specimen.html </t>
  </si>
  <si>
    <t>Dowód Osobisty (Identity Card)</t>
  </si>
  <si>
    <t>Agência para a Modernização Administrativa, Council of Ministers</t>
  </si>
  <si>
    <t>http://www.cartaodecidadao.pt</t>
  </si>
  <si>
    <t>Cartão de Cidadão (Citizen Card)</t>
  </si>
  <si>
    <t>http://www.moi.gov.qa/site/Arabic/index.html</t>
  </si>
  <si>
    <t>Qatari ID Card</t>
  </si>
  <si>
    <t>QR 100</t>
  </si>
  <si>
    <t>Ministry of Administration and Interior</t>
  </si>
  <si>
    <t>http://depabd.mai.gov.ro/documente_necesare.html</t>
  </si>
  <si>
    <t>Carte de Identitate (identity Card)</t>
  </si>
  <si>
    <t xml:space="preserve">Federal Migration Service, Ministry of Interior </t>
  </si>
  <si>
    <t>http://www.mid.ru/ru/home</t>
  </si>
  <si>
    <t>Internal Passport, внутренний паспорт</t>
  </si>
  <si>
    <t>National Identfication Agency (NIDA), Ministry of Local Government</t>
  </si>
  <si>
    <t>http://www.nid.gov.rw</t>
  </si>
  <si>
    <t>500 Rwf</t>
  </si>
  <si>
    <t>http://www.newelectoralframework.gov.kn/default.asp?ContentType=References</t>
  </si>
  <si>
    <t>Electoral Department</t>
  </si>
  <si>
    <t>http://stlucianic.org/news/10/96/National-Insurance-Registration-Card/d,nic_news/</t>
  </si>
  <si>
    <t>EC$50</t>
  </si>
  <si>
    <t>High Court Office</t>
  </si>
  <si>
    <t xml:space="preserve">http://www.security.gov.vc/security/index.php?option=com_content&amp;view=article&amp;id=219:registration-for-new-national-identity-cards&amp;catid=68:general-information </t>
  </si>
  <si>
    <t>EC$15</t>
  </si>
  <si>
    <t>National ID card in progress</t>
  </si>
  <si>
    <t>Office of Vital Statistics, Demographic and Electoral</t>
  </si>
  <si>
    <t>National ID Card (Carta d'Identita)</t>
  </si>
  <si>
    <t>Directorate of Registration and Notarial Services, Ministry of Justice, Public Administration and Human Rights</t>
  </si>
  <si>
    <t>Civil Affairs Agency, Ministry of Interior</t>
  </si>
  <si>
    <t>http://www.moi.gov.sa</t>
  </si>
  <si>
    <t>National ID Card (بطاقة الأحوال المدنية)</t>
  </si>
  <si>
    <t>http://www.servicepublic.gouv.sn/index.php/demarche_administrative/demarche/1/30</t>
  </si>
  <si>
    <t>http://www.euprava.gov.rs/eusluge/opis_usluge?generatedServiceId=293&amp;title=Izdavan%D1%98e-li%C4%8Dnih-karata</t>
  </si>
  <si>
    <t>928.80 D</t>
  </si>
  <si>
    <t>Department of Immigration and Civil Status, Ministry of Home Affairs</t>
  </si>
  <si>
    <t>http://www.egov.sc/MyCitizen/ApplyIDCard.aspx</t>
  </si>
  <si>
    <t>National Civil Registration Authority</t>
  </si>
  <si>
    <t>SLL 2,500</t>
  </si>
  <si>
    <t>Immigration and Checkpoints Authority, Ministry of Home Affairs</t>
  </si>
  <si>
    <t>http://www.ica.gov.sg/page.aspx?pageid=138</t>
  </si>
  <si>
    <t>Identity Card (IC)</t>
  </si>
  <si>
    <t>S$10</t>
  </si>
  <si>
    <t>http://www.minv.sk/?obcianske-preukazy</t>
  </si>
  <si>
    <t>Občiansky Preukaz (Citizen Card)</t>
  </si>
  <si>
    <t>http://www.mnz.gov.si/si/mnz_za_vas/osebni_dokumenti_in_prebivalisce/</t>
  </si>
  <si>
    <t>Osebna Izkaznica (Identity Card)</t>
  </si>
  <si>
    <t>Department of Home Affairs</t>
  </si>
  <si>
    <t>http://www.dha.gov.za/index.php/civic-services/identity-documents</t>
  </si>
  <si>
    <t>Directorate of Nationality, Passports and Immigration, Ministry of Interior</t>
  </si>
  <si>
    <t>Nationality Certificate</t>
  </si>
  <si>
    <t>SSP 4000</t>
  </si>
  <si>
    <t>Directorate General of Police</t>
  </si>
  <si>
    <t>http://www.policia.es/documentacion/docu_esp/oficinas.html</t>
  </si>
  <si>
    <t>Documento nacional de identidad (DNI electrónico)</t>
  </si>
  <si>
    <t>Department for the Registration of Persons, Ministry of Internal Affairs, Wayamba Development and Cultural Affairs</t>
  </si>
  <si>
    <t xml:space="preserve">http://www.drp.gov.lk/Templates/aboutus.english.Department-for-Registration-of-Persons.html </t>
  </si>
  <si>
    <t>LKR 13</t>
  </si>
  <si>
    <t>Civil Registry Department, Ministry of Interior</t>
  </si>
  <si>
    <t>Central Bureau of Civil Affairs (CBB)</t>
  </si>
  <si>
    <t>http://www.gov.sr/themas/burgerzaken-cbb-en-archief-nas/identiteitskaart.aspx</t>
  </si>
  <si>
    <t>National Registration Card</t>
  </si>
  <si>
    <t>Ministry of Home Affairs</t>
  </si>
  <si>
    <t>http://www.gov.sz/index.php?option=com_content&amp;view=article&amp;id=311&amp;Itemid=441</t>
  </si>
  <si>
    <t>National Police</t>
  </si>
  <si>
    <t>http://www.polisen.se/Service/Pass-och-id-kort/</t>
  </si>
  <si>
    <t>Nationellt id-kort (National ID Card)</t>
  </si>
  <si>
    <t>SEK 400</t>
  </si>
  <si>
    <t>Canton / Municipality</t>
  </si>
  <si>
    <t xml:space="preserve">http://www.schweizerpass.admin.ch/pass/de/home.html </t>
  </si>
  <si>
    <t>Identitätskarte (Identity card)</t>
  </si>
  <si>
    <t>http://syriamoi.gov.sy/portal/site/arabic/</t>
  </si>
  <si>
    <t>http://www.ris.gov.tw</t>
  </si>
  <si>
    <t>國民身分證 (National ID Card)</t>
  </si>
  <si>
    <t>NT$50</t>
  </si>
  <si>
    <t>http://vkd.tj/index.php/en/</t>
  </si>
  <si>
    <t>TJS 28.9 / TJS 33.7</t>
  </si>
  <si>
    <t>National Identification Authority, Ministry of Home Affairs</t>
  </si>
  <si>
    <t>http://nida.go.tz/swahili/</t>
  </si>
  <si>
    <t>NID / National ID Card</t>
  </si>
  <si>
    <t>Bureau of Registration Administration, Department of Provincial Administration, Ministry of Interior</t>
  </si>
  <si>
    <t>http://www.dopa.go.th</t>
  </si>
  <si>
    <t>National ID Card (บัตรประจำตัวประชาชนไทย)</t>
  </si>
  <si>
    <t>National Directorate for Registration, Ministry of Justice</t>
  </si>
  <si>
    <t>http://www.mj.gov.tl/</t>
  </si>
  <si>
    <t>Ministry of Territorial Administration, Decentralization and Local Affairs</t>
  </si>
  <si>
    <t>National Identity Card Office, Tonga Electoral Commission</t>
  </si>
  <si>
    <t xml:space="preserve">http://www.mic.gov.to/palace-office/1834-tonga-to-distribute-first-ever-national-id-card </t>
  </si>
  <si>
    <t>Elections and Boundaries Commission (EBC)</t>
  </si>
  <si>
    <t>http://www.ttconnect.gov.tt/gortt/portal/ttconnect/Non-sidentDetail/?WCM_GLOBAL_CONTEXT=/gortt/wcm/connect/GorTT%20Web%20Content/ttconnect/citizen/topic/governmentandpolitics/documents+and+policies/obtaining+a+national+identification+card</t>
  </si>
  <si>
    <t>National Identification Card</t>
  </si>
  <si>
    <t>National Police, Ministry of Interior</t>
  </si>
  <si>
    <t>http://www.tunisie.gov.tn/index.php?option=com_content&amp;task=view&amp;id=1578&amp;Itemid=538&amp;lang=french</t>
  </si>
  <si>
    <t>Department of Civil Registration and Citizensip, Ministry of Interior</t>
  </si>
  <si>
    <t xml:space="preserve">http://www.icisleri.gov.tr </t>
  </si>
  <si>
    <t>Nüfus Cüzdanı /. National ID Card</t>
  </si>
  <si>
    <t>National Identification and Registration Authoritty (NIRA), Ministry of Interior Affairs</t>
  </si>
  <si>
    <t>http://www.immigration.go.ug</t>
  </si>
  <si>
    <t xml:space="preserve">State Migration Service of Ukraine, Ministry of Interior </t>
  </si>
  <si>
    <t>http://dmsu.gov.ua/posluhy/pasport-gromadyanina-ukrajini</t>
  </si>
  <si>
    <t>Ukrainian National Passport</t>
  </si>
  <si>
    <t>UAH 170</t>
  </si>
  <si>
    <t>Emirates Identity Authority</t>
  </si>
  <si>
    <t>http://www.id.gov.ae/en/home.aspx</t>
  </si>
  <si>
    <t>Emirates ID card</t>
  </si>
  <si>
    <t>AED 100</t>
  </si>
  <si>
    <t>Directorate of National Civil Identification, Ministry of Interior</t>
  </si>
  <si>
    <t xml:space="preserve">https://www.minterior.gub.uy/webs/dnic </t>
  </si>
  <si>
    <t>National ID Card (Cedula de Identidad)</t>
  </si>
  <si>
    <t>UYU$ 108 ($5.19) std. UYU$ 216 ($10.38) urgent</t>
  </si>
  <si>
    <t>Department of Visas and Registration, Ministry of Foreign Affairs</t>
  </si>
  <si>
    <t>Department of Civil Status, Ministry of Interal Affairs</t>
  </si>
  <si>
    <t xml:space="preserve">Administrative Service of Identification, Migration and Foreigners, Ministry of Interior </t>
  </si>
  <si>
    <t>http://www.saime.gob.ve/identificacion/cedulacion/primera_vez</t>
  </si>
  <si>
    <t>Cédula de Identidad / Identity Card</t>
  </si>
  <si>
    <t>http://www.chinhphu.vn/portal/page/portal/English/ministries/ministrydetail?optionId=1&amp;ministryTypeId=270&amp;governmentId=1583&amp;ministryId=1601</t>
  </si>
  <si>
    <t>Giấy chứng minh nhân dân / People's Identity Card</t>
  </si>
  <si>
    <t>Palestinian National Authority</t>
  </si>
  <si>
    <t>http://www.moi.gov.ps/</t>
  </si>
  <si>
    <t xml:space="preserve">Civil Registration Authority, Ministry of Interior </t>
  </si>
  <si>
    <t>http://www.cra.gov.ye/indexen.php?sub=ID_new</t>
  </si>
  <si>
    <t>YR 965</t>
  </si>
  <si>
    <t>Registrar General of Births, Deaths &amp; Marriages</t>
  </si>
  <si>
    <t>http://www.homeaffairs.gov.zm/?q=new</t>
  </si>
  <si>
    <t>Registrar General’s Department, Ministry of Home Affairs</t>
  </si>
  <si>
    <t>http://www.rg.gov.zw/</t>
  </si>
  <si>
    <t>Year</t>
  </si>
  <si>
    <t>Source</t>
  </si>
  <si>
    <t>Voter</t>
  </si>
  <si>
    <t>http://www.electionguide.org/countries/id/7/</t>
  </si>
  <si>
    <t>http://www.electionguide.org/countries/id/12/</t>
  </si>
  <si>
    <t>http://www.aec.gov.au/Enrolling_to_vote/Enrolment_stats/elector_count/index.htm</t>
  </si>
  <si>
    <t>https://wahl17.bmi.gv.at/</t>
  </si>
  <si>
    <t>https://www.azernews.az/news.php?news_id=128186&amp;cat=nation</t>
  </si>
  <si>
    <t>http://www.caribbeanelections.com/bs/elections/bs_results_2017.asp</t>
  </si>
  <si>
    <t>Direct</t>
  </si>
  <si>
    <t>http://www.electoral.barbados.gov.bb/electoralreginfo.html</t>
  </si>
  <si>
    <t>http://www.elections.gov.bz/modules/wfdownloads/viewcat.php?cid=274</t>
  </si>
  <si>
    <t>http://www.election-bhutan.org.bt/NAGResult2013/index.php</t>
  </si>
  <si>
    <t>http://www.idea.int/data-tools/country-view/57/40</t>
  </si>
  <si>
    <t>http://www.idea.int/data-tools/country-view/71/40</t>
  </si>
  <si>
    <t>http://www.tse.jus.br/eleitor-e-eleicoes/estatisticas/eleicoes/eleicoes-anteriores/estatisticas-eleitorais-2016/eleicoes-2016</t>
  </si>
  <si>
    <t>Census</t>
  </si>
  <si>
    <t>http://www.depd.gov.bn/SitePages/Population.aspx</t>
  </si>
  <si>
    <t>http://www.electionguide.org/countries/id/35/</t>
  </si>
  <si>
    <t>http://www.idea.int/data-tools/country-view/158/40</t>
  </si>
  <si>
    <t>http://www.electionguide.org/countries/id/38/</t>
  </si>
  <si>
    <t>http://www.elections.ca/content.aspx?dir=turn&amp;document=index&amp;lang=e&amp;section=ele</t>
  </si>
  <si>
    <t>http://www.idea.int/data-tools/country-view/89/40</t>
  </si>
  <si>
    <t>http://www.anerca.org/images/2etour_legis/resulta_provisoire_legis.pdf</t>
  </si>
  <si>
    <t>http://www.idea.int/data-tools/country-view/277/40</t>
  </si>
  <si>
    <t>http://www.xiaze.org/2017/</t>
  </si>
  <si>
    <t>https://wsr.registraduria.gov.co/-Censo-Electoral,3661-.html</t>
  </si>
  <si>
    <t>http://www.idea.int/data-tools/country-view/160/40</t>
  </si>
  <si>
    <t>http://www.idea.int/data-tools/country-view/133/40</t>
  </si>
  <si>
    <t>http://www.electionguide.org/countries/id/53/</t>
  </si>
  <si>
    <t>http://www.idea.int/data-tools/country-view/124/40</t>
  </si>
  <si>
    <t>http://en.granma.cu/cuba/2018-03-12/national-electoral-commission-releases-preliminary-data</t>
  </si>
  <si>
    <t>http://www.electionguide.org/countries/id/57/</t>
  </si>
  <si>
    <t>http://www.electionguide.org/countries/id/60/</t>
  </si>
  <si>
    <t>http://www.electionguide.org/countries/id/61/</t>
  </si>
  <si>
    <t>Junta Central Electoral (JCE)</t>
  </si>
  <si>
    <t>http://www.electionguide.org/countries/id/67/</t>
  </si>
  <si>
    <t>http://africanelections.tripod.com/er.html</t>
  </si>
  <si>
    <t>http://www.feo.org.fj/voters/</t>
  </si>
  <si>
    <t>http://tulospalvelu.vaalit.fi/TPV-2018_1/en/aoik_kokomaa.html</t>
  </si>
  <si>
    <t>http://www.insee.fr/fr/themes/document.asp?ref_id=if23</t>
  </si>
  <si>
    <t>http://www.electionguide.org/countries/id/79/</t>
  </si>
  <si>
    <t>http://www.electionguide.org/countries/id/80/</t>
  </si>
  <si>
    <t>http://www.idea.int/data-tools/country-view/111/40</t>
  </si>
  <si>
    <t>http://www.electionguide.org/countries/id/87/</t>
  </si>
  <si>
    <t>http://www.electionguide.org/countries/id/91/</t>
  </si>
  <si>
    <t>http://www.electionguide.org/countries/id/92/</t>
  </si>
  <si>
    <t>http://www.guyana.org/Elections/elections_2015.html</t>
  </si>
  <si>
    <t>https://drive.google.com/file/d/0B56RZ3-JtuHxSXhxdVRpdG5mVFU/view</t>
  </si>
  <si>
    <t>RNP</t>
  </si>
  <si>
    <t>Direct source</t>
  </si>
  <si>
    <t>http://www.statice.is/publications/publication-detail?id=55767</t>
  </si>
  <si>
    <t>https://portal.uidai.gov.in/uidwebportal/dashboard.do</t>
  </si>
  <si>
    <t>http://www.idea.int/data-tools/country-view/142/40</t>
  </si>
  <si>
    <t>http://www.idea.int/data-tools/country-view/149/40</t>
  </si>
  <si>
    <t>http://www.electionguide.org/countries/id/104/</t>
  </si>
  <si>
    <t>http://www.electionguide.org/countries/id/106/</t>
  </si>
  <si>
    <t>http://elezioni.interno.it/report.html</t>
  </si>
  <si>
    <t>http://www.idea.int/data-tools/country-view/155/40</t>
  </si>
  <si>
    <t>http://www.electionguide.org/countries/id/110/</t>
  </si>
  <si>
    <t>http://www.electionguide.org/countries/id/111/</t>
  </si>
  <si>
    <t>http://www.idea.int/data-tools/country-view/159/40</t>
  </si>
  <si>
    <t>http://www.electionguide.org/countries/id/115/</t>
  </si>
  <si>
    <t>http://www.electionguide.org/countries/id/253/</t>
  </si>
  <si>
    <t>http://www.electionguide.org/countries/id/118/</t>
  </si>
  <si>
    <t>http://www.idea.int/vt/countryview.cfm?id=128</t>
  </si>
  <si>
    <t>http://www.electionguide.org/countries/id/122/</t>
  </si>
  <si>
    <t>http://www.idea.int/vt/countryview.cfm?id=137</t>
  </si>
  <si>
    <t>http://www.landtagswahlen.li/resultat/10</t>
  </si>
  <si>
    <t>http://www.idea.int/data-tools/country-view/175/40</t>
  </si>
  <si>
    <t>http://www.electionguide.org/countries/id/129/</t>
  </si>
  <si>
    <t>https://electoral.gov.mt/Elections/General</t>
  </si>
  <si>
    <t>http://www.micronesiaforum.org/index.php?p=/discussion/14765/low-voter-turnout-impacts-marshalls-election-results</t>
  </si>
  <si>
    <t>http://www.idea.int/vt/countryview.cfm?id=151</t>
  </si>
  <si>
    <t>http://www.electionguide.org/countries/id/138/</t>
  </si>
  <si>
    <t>http://listanominal.ife.org.mx/ubicamodulo/PHP/index.php</t>
  </si>
  <si>
    <t>http://www.idea.int/data-tools/country-view/84/40</t>
  </si>
  <si>
    <t>State Chancellery</t>
  </si>
  <si>
    <t>http://www.idea.int/vt/countryview.cfm?id=139</t>
  </si>
  <si>
    <t>http://www.electionguide.org/countries/id/146/</t>
  </si>
  <si>
    <t>http://www.electionguide.org/countries/id/147/</t>
  </si>
  <si>
    <t>http://www.idea.int/data-tools/country-view/230/40</t>
  </si>
  <si>
    <t>https://www.kiesraad.nl/actueel/nieuws/2017/03/20/officiele-uitslag-tweede-kamerverkiezing-15-maart-2017</t>
  </si>
  <si>
    <t>http://www.idea.int/data-tools/country-view/232/40</t>
  </si>
  <si>
    <t>http://www.idea.int/data-tools/country-view/225/40</t>
  </si>
  <si>
    <t>http://www.idea.int/data-tools/country-view/235/40</t>
  </si>
  <si>
    <t>http://www.electionguide.org/countries/id/165/</t>
  </si>
  <si>
    <t>http://www.idea.int/vt/countryview.cfm?id=173</t>
  </si>
  <si>
    <t>http://www.idea.int/vt/countryview.cfm?id=176</t>
  </si>
  <si>
    <t>Registro Unico de Identificacion de Personas Naturales RUIPN - RENIEC</t>
  </si>
  <si>
    <t>http://www.comelec.gov.ph/?r=Archives/RegularElections/2016NLE/Statistics/Philippine2016VotersProfile/ByAgeGroup</t>
  </si>
  <si>
    <t>http://prezydent2015.pkw.gov.pl/aktualnosci/7_Statystyka</t>
  </si>
  <si>
    <t>http://www.electionguide.org/countries/id/180/</t>
  </si>
  <si>
    <t>http://www.electionguide.org/countries/id/182/</t>
  </si>
  <si>
    <t>http://www.idea.int/data-tools/country-view/170/40</t>
  </si>
  <si>
    <t>http://www.idea.int/data-tools/country-view/299/40</t>
  </si>
  <si>
    <t>http://www.idea.int/data-tools/country-view/306/40</t>
  </si>
  <si>
    <t>http://www.idea.int/data-tools/country-view/268/40</t>
  </si>
  <si>
    <t>http://www.idea.int/data-tools/country-view/272/40</t>
  </si>
  <si>
    <t>http://www.bbc.com/news/world-middle-east-35075702</t>
  </si>
  <si>
    <t>https://senego.com/wp-content/uploads/2017/08/national_cc_2017.pdf</t>
  </si>
  <si>
    <t>http://www.idea.int/data-tools/country-view/253/40</t>
  </si>
  <si>
    <t>http://www.ecs.sc/downloads/results/RESULTS%20NAT%20ASSB2016.pdf</t>
  </si>
  <si>
    <t>http://volby.statistics.sk/nrsr/nrsr2016/en/data01.html</t>
  </si>
  <si>
    <t>http://volitve.gov.si/vp2017/#/udelezba</t>
  </si>
  <si>
    <t>http://www.siec.gov.sb/index.php/journalist/18-siec-releases-provisional-voters-list</t>
  </si>
  <si>
    <t>http://www.idea.int/data-tools/country-view/270/40</t>
  </si>
  <si>
    <t>http://www.idea.int/data-tools/country-view/310/40</t>
  </si>
  <si>
    <t>http://www.electionguide.org/elections/id/146/</t>
  </si>
  <si>
    <t>http://www.ifes.org/sites/default/files/2018_ifes_sri_lanka_local_government_elections_infographic.pdf</t>
  </si>
  <si>
    <t>http://www.electionguide.org/countries/id/202/</t>
  </si>
  <si>
    <t>http://www.electionguide.org/countries/id/203/</t>
  </si>
  <si>
    <t>http://www.electionguide.org/countries/id/205/</t>
  </si>
  <si>
    <t>http://www.idea.int/data-tools/country-view/274/40</t>
  </si>
  <si>
    <t>http://www.idea.int/data-tools/country-view/290/40</t>
  </si>
  <si>
    <t>http://www.electionguide.org/countries/id/211/</t>
  </si>
  <si>
    <t>http://www.idea.int/data-tools/country-view/286/40</t>
  </si>
  <si>
    <t>http://www.idea.int/data-tools/country-view/279/40</t>
  </si>
  <si>
    <t>http://www.idea.int/data-tools/country-view/285/40</t>
  </si>
  <si>
    <t>http://www.idea.int/data-tools/country-view/288/40</t>
  </si>
  <si>
    <t>http://www.idea.int/data-tools/country-view/284/40</t>
  </si>
  <si>
    <t>http://www.idea.int/data-tools/country-view/289/40</t>
  </si>
  <si>
    <t>http://www.nira.go.ug/index.php/about-nira/message-from-the-ed/</t>
  </si>
  <si>
    <t>http://www.idea.int/data-tools/country-view/292/40</t>
  </si>
  <si>
    <t>http://www.electoralcommission.org.uk/find-information-by-subject/elections-and-referendums/past-elections-and-referendums/eu-referendum/electorate-and-count-information</t>
  </si>
  <si>
    <t>https://www.eac.gov/assets/1/6/2016_EAVS_Comprehensive_Report.pdf</t>
  </si>
  <si>
    <t>Dirección Nacional de Identificación Civil</t>
  </si>
  <si>
    <t>http://www.idea.int/data-tools/country-view/297/40</t>
  </si>
  <si>
    <t>https://vanuatudaily.files.wordpress.com/2016/02/extraordinary-gazette-no-1-of-2016-01-february-2016.pdf</t>
  </si>
  <si>
    <t>http://www.electionguide.org/countries/id/232/</t>
  </si>
  <si>
    <t>http://www.elections.ps/tabid/938/language/en-US/Default.aspx?rid=2&amp;ep=10</t>
  </si>
  <si>
    <t>http://www.electionguide.org/countries/id/237/</t>
  </si>
  <si>
    <t>http://www.idea.int/data-tools/country-view/311/40</t>
  </si>
  <si>
    <t>http://www.idea.int/data-tools/country-view/312/40</t>
  </si>
  <si>
    <t>Direct Source</t>
  </si>
  <si>
    <t>Region</t>
  </si>
  <si>
    <t>Income</t>
  </si>
  <si>
    <t>Country Characteristics</t>
  </si>
  <si>
    <t>Medium variant</t>
  </si>
  <si>
    <t>French Polynesia</t>
  </si>
  <si>
    <t>Polynesia</t>
  </si>
  <si>
    <t>Micronesia (Fed. States of)</t>
  </si>
  <si>
    <t>Guam</t>
  </si>
  <si>
    <t>Micronesia</t>
  </si>
  <si>
    <t>New Caledonia</t>
  </si>
  <si>
    <t>Melanesia</t>
  </si>
  <si>
    <t>Australia/New Zealand</t>
  </si>
  <si>
    <t>OCEANIA</t>
  </si>
  <si>
    <t>United States of America</t>
  </si>
  <si>
    <t>NORTHERN AMERICA</t>
  </si>
  <si>
    <t>Venezuela (Bolivarian Republic of)</t>
  </si>
  <si>
    <t>French Guiana</t>
  </si>
  <si>
    <t>Bolivia (Plurinational State of)</t>
  </si>
  <si>
    <t>South America</t>
  </si>
  <si>
    <t>Central America</t>
  </si>
  <si>
    <t>United States Virgin Islands</t>
  </si>
  <si>
    <t>Saint Vincent and the Grenadines</t>
  </si>
  <si>
    <t>Saint Lucia</t>
  </si>
  <si>
    <t>Puerto Rico</t>
  </si>
  <si>
    <t>Martinique</t>
  </si>
  <si>
    <t>Guadeloupe</t>
  </si>
  <si>
    <t>Curaçao</t>
  </si>
  <si>
    <t>Bahamas</t>
  </si>
  <si>
    <t>Aruba</t>
  </si>
  <si>
    <t>Caribbean</t>
  </si>
  <si>
    <t>LATIN AMERICA AND THE CARIBBEAN</t>
  </si>
  <si>
    <t>Western Europe</t>
  </si>
  <si>
    <t>TFYR Macedonia</t>
  </si>
  <si>
    <t>Southern Europe</t>
  </si>
  <si>
    <t>Channel Islands</t>
  </si>
  <si>
    <t>Northern Europe</t>
  </si>
  <si>
    <t>Slovakia</t>
  </si>
  <si>
    <t>Republic of Moldova</t>
  </si>
  <si>
    <t>Czechia</t>
  </si>
  <si>
    <t>Eastern Europe</t>
  </si>
  <si>
    <t>EUROPE</t>
  </si>
  <si>
    <t>Yemen</t>
  </si>
  <si>
    <t>State of Palestine</t>
  </si>
  <si>
    <t>Western Asia</t>
  </si>
  <si>
    <t>Viet Nam</t>
  </si>
  <si>
    <t>Lao People's Democratic Republic</t>
  </si>
  <si>
    <t>South-Eastern Asia</t>
  </si>
  <si>
    <t>Iran (Islamic Republic of)</t>
  </si>
  <si>
    <t>Southern Asia</t>
  </si>
  <si>
    <t>Kyrgyzstan</t>
  </si>
  <si>
    <t>Central Asia</t>
  </si>
  <si>
    <t>South-Central Asia</t>
  </si>
  <si>
    <t>Republic of Korea</t>
  </si>
  <si>
    <t>Dem. People's Republic of Korea</t>
  </si>
  <si>
    <t>China, Taiwan Province of China</t>
  </si>
  <si>
    <t>China, Macao SAR</t>
  </si>
  <si>
    <t>China, Hong Kong SAR</t>
  </si>
  <si>
    <t>Eastern Asia</t>
  </si>
  <si>
    <t>ASIA</t>
  </si>
  <si>
    <t>Gambia</t>
  </si>
  <si>
    <t>Western Africa</t>
  </si>
  <si>
    <t>Southern Africa</t>
  </si>
  <si>
    <t>Western Sahara</t>
  </si>
  <si>
    <t>Egypt</t>
  </si>
  <si>
    <t>Northern Africa</t>
  </si>
  <si>
    <t>Sao Tome and Principe</t>
  </si>
  <si>
    <t>Democratic Republic of the Congo</t>
  </si>
  <si>
    <t>Congo</t>
  </si>
  <si>
    <t>Middle Africa</t>
  </si>
  <si>
    <t>United Republic of Tanzania</t>
  </si>
  <si>
    <t>Réunion</t>
  </si>
  <si>
    <t>Mayotte</t>
  </si>
  <si>
    <t>Eastern Africa</t>
  </si>
  <si>
    <t>AFRICA</t>
  </si>
  <si>
    <t>f</t>
  </si>
  <si>
    <t>Sub-Saharan Africa</t>
  </si>
  <si>
    <t>e</t>
  </si>
  <si>
    <t>Low-income countries</t>
  </si>
  <si>
    <t>Lower-middle-income countries</t>
  </si>
  <si>
    <t>Upper-middle-income countries</t>
  </si>
  <si>
    <t>Middle-income countries</t>
  </si>
  <si>
    <t>High-income countries</t>
  </si>
  <si>
    <t>Less developed regions, excluding China</t>
  </si>
  <si>
    <t>d</t>
  </si>
  <si>
    <t>Less developed regions, excluding least developed countries</t>
  </si>
  <si>
    <t>c</t>
  </si>
  <si>
    <t>Least developed countries</t>
  </si>
  <si>
    <t>b</t>
  </si>
  <si>
    <t>Less developed regions</t>
  </si>
  <si>
    <t>a</t>
  </si>
  <si>
    <t>More developed regions</t>
  </si>
  <si>
    <t>WORLD</t>
  </si>
  <si>
    <t>LetterCode</t>
  </si>
  <si>
    <t>Reference date (as of 1 July)</t>
  </si>
  <si>
    <t>Country code</t>
  </si>
  <si>
    <t>Notes</t>
  </si>
  <si>
    <t>Region, subregion, country or area *</t>
  </si>
  <si>
    <t>Variant</t>
  </si>
  <si>
    <t>Index</t>
  </si>
  <si>
    <t>GLOBAL DATABASES</t>
  </si>
  <si>
    <t>[data.unicef.org]</t>
  </si>
  <si>
    <t>Birth registration</t>
  </si>
  <si>
    <t>Last update: November 2017</t>
  </si>
  <si>
    <t>Countries and areas</t>
  </si>
  <si>
    <r>
      <t>Birth registration (%)</t>
    </r>
    <r>
      <rPr>
        <b/>
        <vertAlign val="superscript"/>
        <sz val="11"/>
        <rFont val="Calibri"/>
        <family val="2"/>
      </rPr>
      <t xml:space="preserve">+
</t>
    </r>
    <r>
      <rPr>
        <b/>
        <sz val="10"/>
        <rFont val="Calibri"/>
        <family val="2"/>
      </rPr>
      <t>(2010-2016)*</t>
    </r>
  </si>
  <si>
    <t xml:space="preserve">Total </t>
  </si>
  <si>
    <t xml:space="preserve">Sex </t>
  </si>
  <si>
    <t xml:space="preserve">Place of residence </t>
  </si>
  <si>
    <t xml:space="preserve">Wealth quintile </t>
  </si>
  <si>
    <t>Data Source</t>
  </si>
  <si>
    <t>male</t>
  </si>
  <si>
    <t>female</t>
  </si>
  <si>
    <t>urban</t>
  </si>
  <si>
    <t>rural</t>
  </si>
  <si>
    <t>poorest</t>
  </si>
  <si>
    <t>second</t>
  </si>
  <si>
    <t>middle</t>
  </si>
  <si>
    <t>fourth</t>
  </si>
  <si>
    <t>richest</t>
  </si>
  <si>
    <t>DHS 2015</t>
  </si>
  <si>
    <t>x</t>
  </si>
  <si>
    <t>DHS 2008-2009</t>
  </si>
  <si>
    <t>MICS 2012-2013</t>
  </si>
  <si>
    <t>z</t>
  </si>
  <si>
    <t>–</t>
  </si>
  <si>
    <t xml:space="preserve">UNSD </t>
  </si>
  <si>
    <t>DHS 2015-2016</t>
  </si>
  <si>
    <t>y</t>
  </si>
  <si>
    <t>MICS 2011-2012</t>
  </si>
  <si>
    <t>UNSD</t>
  </si>
  <si>
    <t>DHS 2006</t>
  </si>
  <si>
    <t>DHS 2014</t>
  </si>
  <si>
    <t>MICS 2012</t>
  </si>
  <si>
    <t>Vital registration 2012</t>
  </si>
  <si>
    <t>MICS 2015</t>
  </si>
  <si>
    <t xml:space="preserve">MICS 2014 </t>
  </si>
  <si>
    <t>MICS 2010</t>
  </si>
  <si>
    <t>x,y</t>
  </si>
  <si>
    <t>DHS 2008</t>
  </si>
  <si>
    <t>MICS 2006</t>
  </si>
  <si>
    <t>Vital Statistics Report 2014</t>
  </si>
  <si>
    <t>IBGE 2015</t>
  </si>
  <si>
    <t>DHS/MICS 2010</t>
  </si>
  <si>
    <t>DHS 2010</t>
  </si>
  <si>
    <t>Censo 2010</t>
  </si>
  <si>
    <t xml:space="preserve">Central African Republic </t>
  </si>
  <si>
    <t>DHS 2014-2015 prelim</t>
  </si>
  <si>
    <t>Estadísticas vitales 2011</t>
  </si>
  <si>
    <t>DHS 2012</t>
  </si>
  <si>
    <t>MICS 2014-2015 KFR</t>
  </si>
  <si>
    <t>Cook Islands</t>
  </si>
  <si>
    <t>INEC 2013</t>
  </si>
  <si>
    <t>DHS 2011-2012</t>
  </si>
  <si>
    <t>MICS 2014</t>
  </si>
  <si>
    <t>Democratic People's Republic of Korea</t>
  </si>
  <si>
    <t>MICS 2009</t>
  </si>
  <si>
    <t>DHS 2013-2014</t>
  </si>
  <si>
    <t>Niñez y Adolescencia desde la intergeneracionalidad 2015</t>
  </si>
  <si>
    <t xml:space="preserve">ENS/MICS 2014 </t>
  </si>
  <si>
    <t>DHS 2011</t>
  </si>
  <si>
    <t>DHS 2016</t>
  </si>
  <si>
    <t>DHS 2013</t>
  </si>
  <si>
    <t>WMS 2015</t>
  </si>
  <si>
    <t>ENSMI 2014-2015</t>
  </si>
  <si>
    <t>Holy See</t>
  </si>
  <si>
    <t>RSOC 2013-2014</t>
  </si>
  <si>
    <t>SUSENAS 2016</t>
  </si>
  <si>
    <t>MIDHS 2010</t>
  </si>
  <si>
    <t>MICS 2011</t>
  </si>
  <si>
    <t>JSLC 2012</t>
  </si>
  <si>
    <t>DHS 2009</t>
  </si>
  <si>
    <t>ENSOMD 2012-2013</t>
  </si>
  <si>
    <t>DHS 2007</t>
  </si>
  <si>
    <t>MICS 2015 KFR</t>
  </si>
  <si>
    <t>Micronesia (Federated States of)</t>
  </si>
  <si>
    <t xml:space="preserve">MICS 2013 </t>
  </si>
  <si>
    <t>MICS 2013</t>
  </si>
  <si>
    <t>ENPSF 2010-2011</t>
  </si>
  <si>
    <t>ENDESA 2011/2012</t>
  </si>
  <si>
    <t>Niue</t>
  </si>
  <si>
    <t>DHS 2012-2013</t>
  </si>
  <si>
    <t>MICS 2013 KFR</t>
  </si>
  <si>
    <t>EPH 2014 prelim</t>
  </si>
  <si>
    <t>ENDES 2016 prelim</t>
  </si>
  <si>
    <t>Census 2010</t>
  </si>
  <si>
    <t>Vital statistics 2015</t>
  </si>
  <si>
    <t>DHS 2014-2015</t>
  </si>
  <si>
    <t>Saint Kitts and Nevis</t>
  </si>
  <si>
    <t>Continuous DHS 2015</t>
  </si>
  <si>
    <t>87.9 </t>
  </si>
  <si>
    <t>87 </t>
  </si>
  <si>
    <t>87.1 </t>
  </si>
  <si>
    <t>89.4 </t>
  </si>
  <si>
    <t>Recorded live births 2012</t>
  </si>
  <si>
    <t>SHHS 2010</t>
  </si>
  <si>
    <t>DHS 2006-2007</t>
  </si>
  <si>
    <t>MICS 2015-2016</t>
  </si>
  <si>
    <t>The former Yugoslav Republic of Macedonia</t>
  </si>
  <si>
    <t>DHS 2009-2010</t>
  </si>
  <si>
    <t>National Bureaux of Statistics 2012</t>
  </si>
  <si>
    <t>INE 2011</t>
  </si>
  <si>
    <t>SUMMARY</t>
  </si>
  <si>
    <t>Eastern and Southern Africa</t>
  </si>
  <si>
    <t>West and Central Africa</t>
  </si>
  <si>
    <t>Middle East and North Africa</t>
  </si>
  <si>
    <t>South Asia</t>
  </si>
  <si>
    <t>East Asia and Pacific</t>
  </si>
  <si>
    <t>**</t>
  </si>
  <si>
    <t>Latin America and Caribbean</t>
  </si>
  <si>
    <t>Europe and Central Asia</t>
  </si>
  <si>
    <t>Eastern Europe and Central Asia</t>
  </si>
  <si>
    <t>North America</t>
  </si>
  <si>
    <t>World</t>
  </si>
  <si>
    <t>Notes:</t>
  </si>
  <si>
    <t>– Data not available.</t>
  </si>
  <si>
    <t xml:space="preserve">x Data refer to years or periods other than those specified in the column heading. Such data are not included in the calculation of regional and global averages.  </t>
  </si>
  <si>
    <t>y Data differ from the standard definition or refer to only part of a country. If they fall within the noted reference period, such data are included in the calculation of regional and global averages.</t>
  </si>
  <si>
    <r>
      <t xml:space="preserve">z Estimates of 100% were assumed given that civil registration systems in these countries are complete and all vital events (including births) are registered. Source: United Nations, Department of Economic and Social Affairs, Statistics Division, </t>
    </r>
    <r>
      <rPr>
        <i/>
        <sz val="11"/>
        <rFont val="Calibri"/>
        <family val="2"/>
      </rPr>
      <t xml:space="preserve">Population and Vital Statistics Report, </t>
    </r>
    <r>
      <rPr>
        <sz val="11"/>
        <rFont val="Calibri"/>
        <family val="2"/>
      </rPr>
      <t>Series A Vol. LXVII, New York, 2015.</t>
    </r>
  </si>
  <si>
    <r>
      <rPr>
        <vertAlign val="superscript"/>
        <sz val="11"/>
        <color indexed="8"/>
        <rFont val="Calibri"/>
        <family val="2"/>
      </rPr>
      <t>+</t>
    </r>
    <r>
      <rPr>
        <sz val="11"/>
        <color indexed="8"/>
        <rFont val="Calibri"/>
        <family val="2"/>
      </rPr>
      <t xml:space="preserve">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r>
  </si>
  <si>
    <t>* Data refer to the most recent year available during the period specified in the column heading.</t>
  </si>
  <si>
    <t>** Excludes China.</t>
  </si>
  <si>
    <r>
      <rPr>
        <i/>
        <sz val="11"/>
        <color theme="1"/>
        <rFont val="Calibri"/>
        <family val="2"/>
      </rPr>
      <t>Italicized data</t>
    </r>
    <r>
      <rPr>
        <sz val="11"/>
        <color theme="1"/>
        <rFont val="Calibri"/>
        <family val="2"/>
      </rPr>
      <t xml:space="preserve"> are based on a subset of countries with available data on disparities and should not be compared with total global and regional estimates. Their sole purpose is to illustrate differentials.</t>
    </r>
  </si>
  <si>
    <t>KFR: Key Findings Report</t>
  </si>
  <si>
    <t>Indicator definition:</t>
  </si>
  <si>
    <t>Percentage of children under age five whose births are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</si>
  <si>
    <t xml:space="preserve">Source: </t>
  </si>
  <si>
    <t>UNICEF global databases, 2017, based on DHS, MICS, other national household surveys, censuses and vital registration systems.</t>
  </si>
  <si>
    <t>Prepared by the Data and Analytics Section; Division of Data, Research and Policy, UNICEF</t>
  </si>
  <si>
    <t xml:space="preserve">Contact us:  </t>
  </si>
  <si>
    <t>data@unicef.org</t>
  </si>
  <si>
    <t>CountryCode</t>
  </si>
  <si>
    <t>0-IDA</t>
  </si>
  <si>
    <t>IDB</t>
  </si>
  <si>
    <t>Population IDA</t>
  </si>
  <si>
    <t>Population IDB</t>
  </si>
  <si>
    <t>National Identification Cards to be introduced starting 2017</t>
  </si>
  <si>
    <t>Civil Registration (CR) system</t>
  </si>
  <si>
    <t>Primary CR entity</t>
  </si>
  <si>
    <t>CR Gov Entity URL</t>
  </si>
  <si>
    <t>CR entity category</t>
  </si>
  <si>
    <t xml:space="preserve">http://moi.gov.af/en/page/7180 , http://moi.gov.af/fa </t>
  </si>
  <si>
    <t>6 m</t>
  </si>
  <si>
    <t>Vital Statistics Offices , Ministry of Interior, General Directorate of Civil Status (GDCS)</t>
  </si>
  <si>
    <t>http://www.punetebrendshme.gov.al/</t>
  </si>
  <si>
    <t>60 d</t>
  </si>
  <si>
    <t>100 Leke</t>
  </si>
  <si>
    <t>Ministry of the Interior and Local Governments</t>
  </si>
  <si>
    <t>http://www.interieur.gov.dz</t>
  </si>
  <si>
    <t>5 - 60 d</t>
  </si>
  <si>
    <t>Civil Registry Office</t>
  </si>
  <si>
    <t>http://www.registrecivil.ad</t>
  </si>
  <si>
    <t>15 d</t>
  </si>
  <si>
    <t>Direcção Nacional dos Registos e do Notariado (National Directorate of Registrars and Notaries), Ministry of Justice</t>
  </si>
  <si>
    <t>http://www.minjusdh.gov.ao</t>
  </si>
  <si>
    <t>5 d</t>
  </si>
  <si>
    <t>Civil Registry, Ministry of Justice and Legal Affairs</t>
  </si>
  <si>
    <t>http://www.legalaffairs.gov.ag/</t>
  </si>
  <si>
    <t>30 d</t>
  </si>
  <si>
    <t>EC 10</t>
  </si>
  <si>
    <t>Regional Civil Registries, Provincial Authorities; National Registry of Persons (RENAPER)</t>
  </si>
  <si>
    <t>http://www.mininterior.gov.ar/renaper/renaper.php</t>
  </si>
  <si>
    <t>40 d</t>
  </si>
  <si>
    <t>Civil Registry Office, RA Ministry of Justice</t>
  </si>
  <si>
    <t>http://www.moj.am/services/civil_registry/item/518</t>
  </si>
  <si>
    <t>1 y</t>
  </si>
  <si>
    <t>Registrar-General, Departments of Justice</t>
  </si>
  <si>
    <t>http://www.australia.gov.au/topics/law-and-justice/births-deaths-and-marriages-registries</t>
  </si>
  <si>
    <t>Register Office, Baby-Point</t>
  </si>
  <si>
    <t>https://www.help.gv.at/Portal.Node/hlpd/public/content/8/Seite.080100.html</t>
  </si>
  <si>
    <t>1 m</t>
  </si>
  <si>
    <t>Civil registry office (ZAGS)</t>
  </si>
  <si>
    <t>http://www.justice.gov.az</t>
  </si>
  <si>
    <t>Registrar General’s Department</t>
  </si>
  <si>
    <t>http://www.bahamas.gov.bs/rgd</t>
  </si>
  <si>
    <t>21 d</t>
  </si>
  <si>
    <t>Ministry of Health</t>
  </si>
  <si>
    <t>http://www.moh.gov.bh</t>
  </si>
  <si>
    <t>7 d</t>
  </si>
  <si>
    <t>BD 0.5</t>
  </si>
  <si>
    <t>Office of the Registrar-General, Local Government Division, Ministry of Local Development, Rural Development and Co-operatives</t>
  </si>
  <si>
    <t>http://br.lgd.gov.bd</t>
  </si>
  <si>
    <t>45 d</t>
  </si>
  <si>
    <t>Registration Department, Barbados Supreme Court / Records Branch</t>
  </si>
  <si>
    <t>http://www.barbadoslawcourts.gov.bb/</t>
  </si>
  <si>
    <t>42 d</t>
  </si>
  <si>
    <t>http://mvd.gov.by/ru/main.aspx?guid=152273</t>
  </si>
  <si>
    <t>2 m</t>
  </si>
  <si>
    <t>Municipalities, Civil Registration Departments</t>
  </si>
  <si>
    <t>http://www.brussels.be/artdet.cfm/4840</t>
  </si>
  <si>
    <t>General Registry of the Supreme Court, Vital Statistics Unit</t>
  </si>
  <si>
    <t>http://www.belizejudiciary.org/web/supreme-court/general-registry/</t>
  </si>
  <si>
    <t>42 days</t>
  </si>
  <si>
    <t>Ministry of Interior / Ministry of Justice / Ministry of Development / Ministry of Health</t>
  </si>
  <si>
    <t>http://www.gouv.bj</t>
  </si>
  <si>
    <t>10 d</t>
  </si>
  <si>
    <t>Min of Home &amp; Cultural Affairs, Dept of Civl Reg and Census (DCRC)</t>
  </si>
  <si>
    <t>https://www.citizenservices.gov.bt/web/guest/birth-registration</t>
  </si>
  <si>
    <t>Servicio de Registro Civico, Plurinational Electoral Organ</t>
  </si>
  <si>
    <t>http://sereci.oep.org.bo/sereci/</t>
  </si>
  <si>
    <t>0 -12 y</t>
  </si>
  <si>
    <t>Municipality</t>
  </si>
  <si>
    <t>http://www.centar.ba</t>
  </si>
  <si>
    <t>KM 4</t>
  </si>
  <si>
    <t>http://www.gov.bw/en/Ministries--Authorities/Ministries/Ministry-of-Labour--Home-Affairs-MLHA/Tools--Services/Services--Forms/Birth-registration/</t>
  </si>
  <si>
    <t>Cartórios de Registro Civil (Civil Registry Offices)</t>
  </si>
  <si>
    <t>http://thebrazilbusiness.com/article/notary-public-offices-in-brazil</t>
  </si>
  <si>
    <t>http://www.imigresen.gov.bn</t>
  </si>
  <si>
    <t>14 d</t>
  </si>
  <si>
    <t>Office of Civil Status at the municipality</t>
  </si>
  <si>
    <t>http://www.mh.government.bg</t>
  </si>
  <si>
    <t>Ministry of Territorial Administration</t>
  </si>
  <si>
    <t>Directorate General of Territorial Administration at the Ministry of the Interior and Patriotic Training</t>
  </si>
  <si>
    <t>http://www.interior.gov.kh</t>
  </si>
  <si>
    <t>Civil Registration Centers, Ministry of Justice</t>
  </si>
  <si>
    <t>30-60 d</t>
  </si>
  <si>
    <t>Vital Statistics Agency</t>
  </si>
  <si>
    <t>http://www.vs.gov.bc.ca/admin/offices.html</t>
  </si>
  <si>
    <t>Directorate of Registries, Notaries and Identification (Ministry of Justice)</t>
  </si>
  <si>
    <t>https://portondinosilhas.gov.cv/portonprd/porton.portoncv?p=B7B0B2BAC4C4C4</t>
  </si>
  <si>
    <t>Minister of Territorial Administration and Local Governance (MATGL), Director of Political Affairs and Civil Registration (DAPEC)</t>
  </si>
  <si>
    <t>http://www.gz.gov.cn/</t>
  </si>
  <si>
    <t>http://www.registraduria.gov.co</t>
  </si>
  <si>
    <t>Prefecture du Centre</t>
  </si>
  <si>
    <t>https://comoros.eregulations.org/index.asp?l=en</t>
  </si>
  <si>
    <t>Municipalities, Ministry of Interior, Ministry of Justice</t>
  </si>
  <si>
    <t>http://www.minisanterdc.cd/new/index.php/contacts</t>
  </si>
  <si>
    <t>90 d</t>
  </si>
  <si>
    <t>Civil Registry offices (Registro Civil), under Supreme Electoral Tribunal (TSE)</t>
  </si>
  <si>
    <t>http://www.tse.go.cr/devolucion_inscripciones.htm</t>
  </si>
  <si>
    <t>http://www.oni.ci/</t>
  </si>
  <si>
    <t>3 m</t>
  </si>
  <si>
    <t>Croatian Registry Office</t>
  </si>
  <si>
    <t>http://www.mup.hr</t>
  </si>
  <si>
    <t>Registro del Estado Civil, Ministry of Justice</t>
  </si>
  <si>
    <t>http://clarciev.com/en/paises/cuba-2/</t>
  </si>
  <si>
    <t>http://www.moi.gov.cy</t>
  </si>
  <si>
    <t>5 EUR</t>
  </si>
  <si>
    <t>Civil Registry, Ministry of Interior</t>
  </si>
  <si>
    <t>http://www.mvcr.cz/mvcren/article/issuing-documents-from-the-register-of-vital-records-certificates-of-birth-marriage-and-or-death.aspx</t>
  </si>
  <si>
    <t>Population Register, Tax Administration, Ministry of Economic Affairs and the Interior</t>
  </si>
  <si>
    <t>http://www.personregistrering.dk</t>
  </si>
  <si>
    <t xml:space="preserve">1 m </t>
  </si>
  <si>
    <t>Registry Department</t>
  </si>
  <si>
    <t>http://www.dominica.gov.dm/services/citizenship/63-how-do-i-obtain-a-birth-death-or-marriage-certificate</t>
  </si>
  <si>
    <t>EC$ 5</t>
  </si>
  <si>
    <t>Junta Central Electoral de República Dominicana</t>
  </si>
  <si>
    <t>http://www.jce.do/web</t>
  </si>
  <si>
    <t>30/60 d</t>
  </si>
  <si>
    <t>$1 - $5</t>
  </si>
  <si>
    <t>Registro Civil de Ecuador, Ministry of Telecommunications and Information Society</t>
  </si>
  <si>
    <t>Civil Status Department, the Health Office</t>
  </si>
  <si>
    <t>http://www.cso.gov.eg</t>
  </si>
  <si>
    <t>http://www.rnpn.gob.sv</t>
  </si>
  <si>
    <t>Registro Civil, Ministry of Justice</t>
  </si>
  <si>
    <t>http://www.egjustice.org</t>
  </si>
  <si>
    <t>Vital Statistics Office, Ministry of Interior</t>
  </si>
  <si>
    <t>https://www.eesti.ee/eng/perekond/rasedus_ja_lapse_sund/sunni_registreerimine_ja_nime_valik</t>
  </si>
  <si>
    <t>Vital Events Registration Agency (VERA)</t>
  </si>
  <si>
    <t>Registrar of Births, Deaths and Marriages, Attorney-General's Department</t>
  </si>
  <si>
    <t>http://www.bdm.gov.fj/births.htm</t>
  </si>
  <si>
    <t>http://www.maistraatti.fi</t>
  </si>
  <si>
    <t>Service -Public, Municipalities, Bureau de l'Etat-Civil</t>
  </si>
  <si>
    <t>http://www.interieur.gouv.fr/A-votre-service/Mes-demarches/Particuliers#N359</t>
  </si>
  <si>
    <t>Civil registrars</t>
  </si>
  <si>
    <t>http://ghdx.healthdata.org/organizations/ministry-health-and-public-hygiene-gabon</t>
  </si>
  <si>
    <t>3-30 d</t>
  </si>
  <si>
    <t>Registrar of Births and Deaths, Ministry of Health and Social Welfare</t>
  </si>
  <si>
    <t>http://www.accessgambia.com/information/health-social-welfare.html</t>
  </si>
  <si>
    <t>14-30 d</t>
  </si>
  <si>
    <t>http://psh.gov.ge/index.php?lang_id=ENG&amp;sec_id=286</t>
  </si>
  <si>
    <t>Standesamt / Civil Reg Office, Municipality, Ministry of Interior</t>
  </si>
  <si>
    <t>https://www.germany-service.com/</t>
  </si>
  <si>
    <t>Birth and Death Registry, Ministry of Local Government and Rural Development</t>
  </si>
  <si>
    <t xml:space="preserve">http://www.eservices.gov.gh/BDR/SitePages/bdr-home.aspx </t>
  </si>
  <si>
    <t>Local Town Hall</t>
  </si>
  <si>
    <t>http://www.e-gif.gov.gr/portal/page/portal/ermis/KepIndex</t>
  </si>
  <si>
    <t>Registrar General Division, Ministry of Health, Births, Death, and Marriage</t>
  </si>
  <si>
    <t>http://health.gov.gd</t>
  </si>
  <si>
    <t>2 d</t>
  </si>
  <si>
    <t>Registron Nacional de las Personas (RENAP) / National Population Registry, Ministry of Interior</t>
  </si>
  <si>
    <t>GTQ 10</t>
  </si>
  <si>
    <t xml:space="preserve">Not  Available </t>
  </si>
  <si>
    <t>Direção Geral de Identificação Civil, dos Registos e do Notariado, Ministry of Justice</t>
  </si>
  <si>
    <t>http://novasdaguinebissau.blogspot.com/2013/08/registo-civil-gratis-faz-disparar.html</t>
  </si>
  <si>
    <t>30 d - 7 y</t>
  </si>
  <si>
    <t>Oficina de Registro General, Ministerio del Interior</t>
  </si>
  <si>
    <t>http://administracion.gob.es/pagFront/atencionCiudadana/oficinas/detalleOficina.htm;jsessionid=36676D042D840049545506D03B2BF1AF?idOficina=O00000212&amp;direccion=&amp;especialidad=Informacion%20y%20registro%20general&amp;mostrarMapa=N&amp;numPaginaActual=1&amp;coordenadaX=-3.691341&amp;coordenadaY=40.4274463&amp;cIdUdOrganica=E00003801&amp;idUnidOrganica=15&amp;origenUO=gobiernoEstado&amp;volver=volverFicha</t>
  </si>
  <si>
    <t>DG d'Etat Civil, Ministry of Justice</t>
  </si>
  <si>
    <t>http://www.clarciev.com/cms/?page_id=164#.WOvkzNLyupo</t>
  </si>
  <si>
    <t>2 y</t>
  </si>
  <si>
    <t>Registro Nacional de las Personas (RNP) + Municipal Registry</t>
  </si>
  <si>
    <t xml:space="preserve">http://www.rnp.hn/?page_id=97 </t>
  </si>
  <si>
    <t>Immigration Department, The Births and Deaths General Register Office + Hospitals</t>
  </si>
  <si>
    <t>http://www.gov.hk/en/residents/immigration/bdmreg/birth/birthreg/</t>
  </si>
  <si>
    <t>Kozigazagatas, Municipality Registry Office</t>
  </si>
  <si>
    <t>https://kozigazgatas.magyarorszag.hu/</t>
  </si>
  <si>
    <t>http://www.skra.is</t>
  </si>
  <si>
    <t>1900 KR</t>
  </si>
  <si>
    <t>Office of the Registrar-General of India, Ministry of Home Affairs</t>
  </si>
  <si>
    <t>https://india.gov.in/services/register</t>
  </si>
  <si>
    <t>http://www.jakarta.go.id/web/news/2009/11/Akta-Kelahiran</t>
  </si>
  <si>
    <t>http://www.sabteahval.ir</t>
  </si>
  <si>
    <t>20,000 IR</t>
  </si>
  <si>
    <t>Min of Health</t>
  </si>
  <si>
    <t>http://www.mohiraq.org/overview.htm</t>
  </si>
  <si>
    <t>15-45 d</t>
  </si>
  <si>
    <t>Civil Registration Service, Health Service Executive</t>
  </si>
  <si>
    <t>http://www.welfare.ie/en/Pages/General-Register-Office.aspx</t>
  </si>
  <si>
    <t>Hospitals; Misrad Hapnim</t>
  </si>
  <si>
    <t>http://www.nbn.org.il/aliyahpedia/government-services/post-aliyah-travel/misrad-hapnim/</t>
  </si>
  <si>
    <t>14-21 d</t>
  </si>
  <si>
    <t>Register of Births, Marriages and Deaths (Registro Communale dello Stato Civile), Ministry of Interior</t>
  </si>
  <si>
    <t>http://www.interno.gov.it/mininterno/export/sites/default/it/temi/servizi_demografici/scheda_003.html</t>
  </si>
  <si>
    <t>3 - 10 d</t>
  </si>
  <si>
    <t>Registrar General's Department(RGD), Ministry of Health</t>
  </si>
  <si>
    <t>https://www.rgd.gov.jm/</t>
  </si>
  <si>
    <t>14 d-3m</t>
  </si>
  <si>
    <t>Koseki; Municipal Office</t>
  </si>
  <si>
    <t>http://www.tokyo-icc.jp</t>
  </si>
  <si>
    <t>Office of Civil Status and Passport</t>
  </si>
  <si>
    <t xml:space="preserve">http://starecivila.gov.md/en/pages/nastere </t>
  </si>
  <si>
    <t>1 JOD</t>
  </si>
  <si>
    <t xml:space="preserve">Civil Registration Office, Ministry of Justice </t>
  </si>
  <si>
    <t>http://egov.kz/wps/portal/Content?contentPath=/egovcontent/_family/child_/article/childbirth&amp;lang=en</t>
  </si>
  <si>
    <t>3 d</t>
  </si>
  <si>
    <t>Department of Civil Registration, Ministry of Interior</t>
  </si>
  <si>
    <t>http://www.hudumakenya.go.ke/charter.html</t>
  </si>
  <si>
    <t>Civil Registration Office, Ministry of Women, Youth and Social Affairs</t>
  </si>
  <si>
    <t>http://www.mpss.go.kr/en/</t>
  </si>
  <si>
    <t>https://www.moi.go.kr/eng/a01/engMain.do</t>
  </si>
  <si>
    <t>https://www.rks-gov.net/</t>
  </si>
  <si>
    <t>Public Authority for Civil Information, MoH</t>
  </si>
  <si>
    <t>https://www.e.gov.kw/sites/kgoenglish/Pages/Services/MOH/IssuanceBirthCertificatesForNewborns.aspx</t>
  </si>
  <si>
    <t xml:space="preserve"> Department of Registration of Civil Status Acts, State Registration Service, Ministry of Justice</t>
  </si>
  <si>
    <t>http://grs.gov.kg</t>
  </si>
  <si>
    <t>http://www.moha.gov.la</t>
  </si>
  <si>
    <t>Civil Registration Department, Ministry of Justice</t>
  </si>
  <si>
    <t>http://www.tm.gov.lv/lv/pakalpojumi/nozares-pakalpojumi-1/dzimsanas-fakta-registracija</t>
  </si>
  <si>
    <t>http://www.moim.gov.lb</t>
  </si>
  <si>
    <t>National  Identity  and  Civil  Registry Department, Ministry of Home Affairs</t>
  </si>
  <si>
    <t>http://www.gov.ls/gov_webportal/home/index.html</t>
  </si>
  <si>
    <t>Ministry of Health &amp; Social Welfare</t>
  </si>
  <si>
    <t>http://moh.gov.lr/</t>
  </si>
  <si>
    <t>14 d-13 y</t>
  </si>
  <si>
    <t>Civil Registry Authority</t>
  </si>
  <si>
    <t>https://healthresearchweb.org/en/libya/institution_4810</t>
  </si>
  <si>
    <t>Zivilstandsamt (Civil Registry Office)</t>
  </si>
  <si>
    <t>http://www.llv.li/#/1569/zivilstandsamt</t>
  </si>
  <si>
    <t>Civil Registry Offices, Ministry of Justice</t>
  </si>
  <si>
    <t>https://mepis.vrm.lt/kontaktai</t>
  </si>
  <si>
    <t>http://www.guichet.public.lu/citoyens/fr/certificats/etat-civil-authentification/etat-civil/acte-naissance/index.html</t>
  </si>
  <si>
    <t>http://www.immd.gov.hk/eng/services/birth-death-marriage-registration.html</t>
  </si>
  <si>
    <t>http://eudo-citizenship.eu/NationalDB/docs/MAC%20Law_Registers_Birth_eng.pdf</t>
  </si>
  <si>
    <t>https://www.eisa.org.za/wep/madmira.htm , http://www.justice.gov.mg/</t>
  </si>
  <si>
    <t>12 d</t>
  </si>
  <si>
    <t>Department of Registrar General, Ministry of Justice</t>
  </si>
  <si>
    <t>https://www.registrargeneral.gov.mw/</t>
  </si>
  <si>
    <t>http://www.jpn.gov.my/en/</t>
  </si>
  <si>
    <t>https://citizen.egov.mv/G2CWeb/CMSPages/NCITG2C/Municipalty/English/RegisteringBirthOfAChildBornInMale_ENG_FNL.htm</t>
  </si>
  <si>
    <t>RF 20</t>
  </si>
  <si>
    <t>https://secure2.gov.mt/certifikati/Birth.aspx</t>
  </si>
  <si>
    <t>Vital Records Office, Ministry of Internal Affairs</t>
  </si>
  <si>
    <t>http://www.pianzea.org/network-members/member-states/viewgroup/7-republic-marshall-islands-ministry-of-internal-affairs.html</t>
  </si>
  <si>
    <t>http://www.justice.gov.mr</t>
  </si>
  <si>
    <t>Civil Status Division, The Office of the Prime Minister</t>
  </si>
  <si>
    <t>http://www.renapo.gob.mx</t>
  </si>
  <si>
    <t>Ministry of Justice in State Governments</t>
  </si>
  <si>
    <t>http://www.fsmgov.org/birth.html</t>
  </si>
  <si>
    <t>2 w</t>
  </si>
  <si>
    <t>Service de la Nationalité de la Mairie de Monaco</t>
  </si>
  <si>
    <t>http://www.mairie.mc/services/service-de-l-etat-civil-nationalite/</t>
  </si>
  <si>
    <t>4 d</t>
  </si>
  <si>
    <t>http://burtgel.gov.mn/eng/</t>
  </si>
  <si>
    <t>15-30 d</t>
  </si>
  <si>
    <t>http://www.gov.me/en/homepage</t>
  </si>
  <si>
    <t>http://www.service-public.ma/en/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20313%26procedureSelected.idProcedure%3D5463&amp;_mmspservicepublicdiffusion_WAR_mmspservicepublicdiffusionportlet_rubriqueSelected.idRubrique=20313&amp;_mmspservicepublicdiffusion_WAR_mmspservicepublicdiffusionportlet_procedureSelected.idProcedure=5465</t>
  </si>
  <si>
    <t>Civil Registry Office, Ministry of Justice</t>
  </si>
  <si>
    <t>http://www.portaldogoverno.gov.mz/</t>
  </si>
  <si>
    <t>120 d</t>
  </si>
  <si>
    <t>http://www.mha.gov.na</t>
  </si>
  <si>
    <t>14-28 d</t>
  </si>
  <si>
    <t>Registry of Births, Deaths and Marriages, Department of Chief Secretary</t>
  </si>
  <si>
    <t>http://www.naurugov.nr/government/departments/department-of-chief-secretary.aspx</t>
  </si>
  <si>
    <t>https://techsansar.com/vdc-nepal-list/</t>
  </si>
  <si>
    <t>35 d</t>
  </si>
  <si>
    <t>8 NR</t>
  </si>
  <si>
    <t>Bevolkingsregister, Ministry of Interior</t>
  </si>
  <si>
    <t>https://www.government.nl/topics/family-law/contents/birth-of-a-child</t>
  </si>
  <si>
    <t>Department of Internal Affairs</t>
  </si>
  <si>
    <t>http://www.dia.govt.nz/Births-deaths-and-marriages</t>
  </si>
  <si>
    <t>Municipalities</t>
  </si>
  <si>
    <t>http://www.crwflags.com/fotw/flags/ni-muni.html</t>
  </si>
  <si>
    <t>Department of Civil Status and Refugees (Direction de l’État civil et des Réfugiés), Ministry of Interior</t>
  </si>
  <si>
    <t>10-30 d</t>
  </si>
  <si>
    <t>National Population Commission (NPC)</t>
  </si>
  <si>
    <t>http://www.population.gov.ng/</t>
  </si>
  <si>
    <t>NOK 197.50</t>
  </si>
  <si>
    <t>http://www.rop.gov.om/english/cs_services.html</t>
  </si>
  <si>
    <t>2 RO</t>
  </si>
  <si>
    <t>Provincial Governments</t>
  </si>
  <si>
    <t>https://www.nadra.gov.pk/identity/identity-crc/</t>
  </si>
  <si>
    <t>RS 40</t>
  </si>
  <si>
    <t>Palau Supreme Court</t>
  </si>
  <si>
    <t>http://www.palausupremecourt.net/faq_main.cshtml</t>
  </si>
  <si>
    <t>Panamá el Tribunal Electoral</t>
  </si>
  <si>
    <t>http://www.tribunal-electoral.gob.pa</t>
  </si>
  <si>
    <t xml:space="preserve">Multi-sectoral: National Department of Health, National Civil Registry, National Statistics Office and the National Planning Department </t>
  </si>
  <si>
    <t>http://www.dfcd.gov.pg/</t>
  </si>
  <si>
    <t>http://registrocivil.gov.py/</t>
  </si>
  <si>
    <t>http://www.reniec.gob.pe/portal/intro.htm</t>
  </si>
  <si>
    <t>Philippines Statistics Authority</t>
  </si>
  <si>
    <t xml:space="preserve">https://psa.gov.ph/ </t>
  </si>
  <si>
    <t xml:space="preserve">https://www.msw.gov.pl/  </t>
  </si>
  <si>
    <t>Civil Assistance Center (Loja do Cidadão), Directorate-General of Registries and Notaries, Ministry of Interior</t>
  </si>
  <si>
    <t>http://www.irn.mj.pt/IRN/sections/irn/a_registral/registo-civil/docs-do-civil/registo-de-nascimento/</t>
  </si>
  <si>
    <t>20 d</t>
  </si>
  <si>
    <t xml:space="preserve">Supreme Council of Health, Ministry of Health </t>
  </si>
  <si>
    <t>http://portal.www.gov.qa/wps/portal/!ut/p/a0/NYoxFoIwEETPYpE6QTs71EJrCpVuE1bYR9jkhSVeX7awmpn_x_b2ZXuGSiMIJYa47_c3LOcMMpnm1N63OaWFTHN0T_Qa18SCLMb9leuwVAq4GvfggSoNG0R9Rtgnj1ozjOovVGRaFexK44agwCUvQOxVByxCHwogaDtkm-f28APWYakI/</t>
  </si>
  <si>
    <t>20 QR</t>
  </si>
  <si>
    <t>http://www.starecivila1.ro/inregistrare-nastere/</t>
  </si>
  <si>
    <t>Offices of Vital Records &amp; Civil Registry Offices, Ministry of Internal Affairs.</t>
  </si>
  <si>
    <t xml:space="preserve">https://www.migration.gov.rw </t>
  </si>
  <si>
    <t>Registrar General, Ministry of Health</t>
  </si>
  <si>
    <t>http://www.nia.gov.kn/index.php/ministries/health/registrar-general</t>
  </si>
  <si>
    <t>18 y</t>
  </si>
  <si>
    <t>District Registrar of Births and Deaths</t>
  </si>
  <si>
    <t>http://archive.stlucia.gov.lc/Government%20How%20To/how_to_register_a_birth.htm</t>
  </si>
  <si>
    <t>Civil Registry Department, High Court Office</t>
  </si>
  <si>
    <t>http://www.judiciary.gov.vc/judiciary/</t>
  </si>
  <si>
    <t>Registrar of Births Deaths and Marriages, Samoa Bureau of Statistics</t>
  </si>
  <si>
    <t>http://www.mjca.gov.ws/</t>
  </si>
  <si>
    <t>Office of Vital Statistics, Demographic and Electoral </t>
  </si>
  <si>
    <t>http://www.dipartimento.interni.sm/on-line/home.html</t>
  </si>
  <si>
    <t>http://www.irn.mj.pt/sections/irn/a_registral/registo-comercial/docs-comercial/sucursal-na-hora-contact/</t>
  </si>
  <si>
    <t>Centre National de L'Etat Civil (CNEC), Ministry of Local Governance, Development, and Territorial Reform</t>
  </si>
  <si>
    <t>http://www.servicepublic.gouv.sn/index.php/demarche_administrative/services/1/205</t>
  </si>
  <si>
    <t xml:space="preserve">http://www.mpravde.gov.rs/en/tekst/1121/internal-organization-of-the-ministry.php </t>
  </si>
  <si>
    <t>http://www.ics.gov.sc/civil-status/birth-registration</t>
  </si>
  <si>
    <t>http://health.gov.sl/</t>
  </si>
  <si>
    <t>http://www.ica.gov.sg/page.aspx?pageid=144</t>
  </si>
  <si>
    <t>S$18</t>
  </si>
  <si>
    <t>Civil Register Office, Ministry of Interior</t>
  </si>
  <si>
    <t>http://www.minv.sk</t>
  </si>
  <si>
    <t>http://www.mnz.gov.si/si/mnz_za_vas/maticni_register/rojstvo/</t>
  </si>
  <si>
    <t>Civil Registration Office, Ministry of Home Affairs</t>
  </si>
  <si>
    <t>https://sites.google.com/a/mps.gov.sb/ministry-of-public-service-in-solomon-islands/home-1</t>
  </si>
  <si>
    <t>Civil Registration Authority, Ministry of the Interior</t>
  </si>
  <si>
    <t>http://www.dha.gov.za/index.php/civic-services/birth-certificates</t>
  </si>
  <si>
    <t>Office of Civil Registry, Ministry of Justice</t>
  </si>
  <si>
    <t>http://www.mjusticia.gob.es/cs/Satellite/en/1200666550200/Tramite_C/1214483957117/Detalle.html</t>
  </si>
  <si>
    <t>http://www.gic.gov.lk/gic/index.php?option=com_org&amp;Itemid=4&amp;id=3&amp;task=org&amp;lang=en</t>
  </si>
  <si>
    <t>Civil Registry Department, Ministry of Interior; Ministry of Health</t>
  </si>
  <si>
    <t>http://welfare.gov.sd/</t>
  </si>
  <si>
    <t>Oficina Central para Asuntos Cívicos/CBB (Central Bureau for Civic Affairs), Ministerio del Interior</t>
  </si>
  <si>
    <t>http://www.gov.sr/themas/burgerzaken-cbb-en-archief-nas/aangifte-geboorte.aspx</t>
  </si>
  <si>
    <t>3-16 d</t>
  </si>
  <si>
    <t>Births, Marriages &amp; Deaths (BMD) Registry, Ministry of Home Affairs</t>
  </si>
  <si>
    <t>http://www.gov.sz/index.php?option=com_content&amp;view=article&amp;catid=81%3Ahome-affairs&amp;id=1368%3Acivil-registration&amp;Itemid=304</t>
  </si>
  <si>
    <t>Swedish Department of Tax, Ministry of Finance</t>
  </si>
  <si>
    <t>http://www.regeringen.se/sveriges-regering/finansdepartementet/</t>
  </si>
  <si>
    <t>Registry Office (communal / cantonal / federal)</t>
  </si>
  <si>
    <t>https://www.ch.ch/en/register-birth/</t>
  </si>
  <si>
    <t>Civil Registration Office, Ministry of Interior</t>
  </si>
  <si>
    <t>https://www.e-services.taipei.gov.tw/hypage.cgi?HYPAGE=form.htm&amp;s_uid=160011</t>
  </si>
  <si>
    <t>NT$20</t>
  </si>
  <si>
    <t>2.60 TJS</t>
  </si>
  <si>
    <t>Registrar General, Registration Insolvency and Trusteeship Agency (RITA), Min of Justice and Constitutional Affairs</t>
  </si>
  <si>
    <t>http://www.rita.go.tz/page.php?pg=85&amp;lang=en</t>
  </si>
  <si>
    <t>http://www.moi.go.th/</t>
  </si>
  <si>
    <t>National  Directorate for Civil Registration, Ministry of Justice</t>
  </si>
  <si>
    <t>http://www.togoleseministryofhealthlome.myewebsite.com/</t>
  </si>
  <si>
    <t>Registrar-General, Ministry of Justice</t>
  </si>
  <si>
    <t>http://www.mic.gov.to/news-today/press-releases/4409-digitization-project-of-the-national-civil-registry-registrar-generals-office-ministry-of-justice</t>
  </si>
  <si>
    <t>3 w</t>
  </si>
  <si>
    <t>Departamento de Registro General, Ministerio de Asuntos Legales</t>
  </si>
  <si>
    <t>http://www.legalaffairs.gov.tt/</t>
  </si>
  <si>
    <t>inistry of Interior</t>
  </si>
  <si>
    <t>https://www.etatcivil.gov.tn/Madania/web/indexen</t>
  </si>
  <si>
    <t>http://www.nvi.gov.tr/Hizmetler/Nufus,Dogumislem.html</t>
  </si>
  <si>
    <t>Civil Registration Offices (District Level)</t>
  </si>
  <si>
    <t>http://cis-legislation.com/document.fwx?rgn=26669</t>
  </si>
  <si>
    <t>Births, Deaths and Marriages Registration, Prime Minister</t>
  </si>
  <si>
    <t>http://www.tuvaluislands.com/const_tuvalu.htm</t>
  </si>
  <si>
    <t>National Identification and Registration Authority (NIRA), Ministry of Interior Affairs</t>
  </si>
  <si>
    <t>http://www.ursb.go.ug</t>
  </si>
  <si>
    <t>Rayon-level Civilian Registry Offices, Ministry of Justice</t>
  </si>
  <si>
    <t>https://minjust.gov.ua/en</t>
  </si>
  <si>
    <t>https://www.haad.ae/haad/tabid/1110/Default.aspx</t>
  </si>
  <si>
    <t>50 AED</t>
  </si>
  <si>
    <t>General Register Office, Home Office</t>
  </si>
  <si>
    <t>https://www.gov.uk/register-birth</t>
  </si>
  <si>
    <t>Offices of Vital Statistics in State Departments of Health</t>
  </si>
  <si>
    <t>http://www.cdc.gov/nchs/nvss.htm</t>
  </si>
  <si>
    <t>http://uruguay.gub.uy/dgrec/usuario/FormasDePago.asp</t>
  </si>
  <si>
    <t>Civil Registry Office,  Ministry of Justice</t>
  </si>
  <si>
    <t>https://my.gov.uz/en/authority/23</t>
  </si>
  <si>
    <t>Civil Registration Department, Ministry of Internal Affairs</t>
  </si>
  <si>
    <t>http://www.pvmc.gov.vu/en/civil-status-unit</t>
  </si>
  <si>
    <t>Civil registration offices</t>
  </si>
  <si>
    <t>http://www.cne.gob.ve</t>
  </si>
  <si>
    <t>0-90 d</t>
  </si>
  <si>
    <t>Department of Civil Status, Citizenship and Authentication, Ministry of Justice</t>
  </si>
  <si>
    <t>http://www.tracuuphapluat.info/2012/06/huong-dan-thu-tuc-ang-ky-lam-giay-khai.html</t>
  </si>
  <si>
    <t>Department of Civil Registration, Isaeli Ministry of Interior</t>
  </si>
  <si>
    <t>Civil Registration Authority, Ministry of Interior</t>
  </si>
  <si>
    <t>http://www.cra.gov.ye/indexen.php?sub=birth_new</t>
  </si>
  <si>
    <t>Department of National Registration, Passport and Citizenship, Ministry of Home Affairs</t>
  </si>
  <si>
    <t>http://www.homeaffairs.gov.zm/?q=national_registration_passport_and_citizenship_department</t>
  </si>
  <si>
    <t>http://www.rg.gov.zw/services/birth</t>
  </si>
  <si>
    <t>Type</t>
  </si>
  <si>
    <t>CutOff</t>
  </si>
  <si>
    <t>BR Source</t>
  </si>
  <si>
    <t>http://www.unicef.org/kosovoprogramme/UNICEF_Birth_Registration_2009_English.pdf</t>
  </si>
  <si>
    <t>Macau SAR, China</t>
  </si>
  <si>
    <t>http://www.unicef.org/about/annualreport/files/Malaysia_Annual_Report_2014.pdf</t>
  </si>
  <si>
    <t>http://www.unicef.org/esaro/Technical_paper_low_res_.pdf</t>
  </si>
  <si>
    <t>http://www.spc.int/prism/images/CRVS_Posters/FSM_FINAL_print.pdf</t>
  </si>
  <si>
    <t>http://unstats.un.org/unsd/demographic/meetings/wshops/Civil_Registration_Dec07_Cairo/docs/Oman_Ministry_of_Health.pdf</t>
  </si>
  <si>
    <t>http://unstats.un.org/unsd/demographic/CRVS/CR_coverage.htm</t>
  </si>
  <si>
    <t>Chinese Taipei</t>
  </si>
  <si>
    <t>http://eng.stat.gov.tw/lp.asp?ctNode=2265&amp;CtUnit=1072&amp;BaseDSD=36&amp;mp=5</t>
  </si>
  <si>
    <t>Cutoff Age</t>
  </si>
  <si>
    <t>TOTAL POPULATION</t>
  </si>
  <si>
    <t>SUP</t>
  </si>
  <si>
    <t>http://www.monacostatistics.mc/Publications/Population-census</t>
  </si>
  <si>
    <t>http://www.estadistica.ad/serveiestudis/web/banc_dades4.asp?tipus_grafic=&amp;bGrafic=&amp;formules=inici&amp;any1=01/01/2017&amp;any2=01/01/2017&amp;codi_divisio=2119&amp;lang=4&amp;codi_subtemes=228&amp;codi_tema=24&amp;chkseries=</t>
  </si>
  <si>
    <t>https://www.llv.li/#/1124/bevolkerungsstatistik?scrollto=true</t>
  </si>
  <si>
    <t>http://tuvalu.prism.spc.int/index.php/social/demographic</t>
  </si>
  <si>
    <t>http://data.un.org/Data.aspx?d=POP&amp;f=tableCode%3a22</t>
  </si>
  <si>
    <t>http://askdata.rks-gov.net/PXWeb/pxweb/en/askdata/askdata__14%20Census%20population__Census%202011__3%20By%20Municipalities/census20.px/?rxid=7dfdcd4c-7453-4e06-803f-d08166e1f535</t>
  </si>
  <si>
    <t>RPB Source</t>
  </si>
  <si>
    <t>UNDP</t>
  </si>
  <si>
    <t>ONI</t>
  </si>
  <si>
    <t>TOTAL MALE</t>
  </si>
  <si>
    <t>TOTAL FEMALE</t>
  </si>
  <si>
    <t>Hukou</t>
  </si>
  <si>
    <t>Male Population by Age (Unit: thousands)</t>
  </si>
  <si>
    <t>Female Population by Age (Unit: thousands)</t>
  </si>
  <si>
    <t>The Public Authority for Civil Information (PACI)</t>
  </si>
  <si>
    <t>Information &amp; eGovernment Authority</t>
  </si>
  <si>
    <t>General Authority for Intellectual Property and State Registration | GAIPSR</t>
  </si>
  <si>
    <t>General Directorate of Civil Status, Ministry of Internal Affairs</t>
  </si>
  <si>
    <t>ICT &amp; eGov Indicators</t>
  </si>
  <si>
    <t>#</t>
  </si>
  <si>
    <t>Country</t>
  </si>
  <si>
    <t>Income Level</t>
  </si>
  <si>
    <t>Country Code</t>
  </si>
  <si>
    <t>Overall Country Rank</t>
  </si>
  <si>
    <t>E-Government Index</t>
  </si>
  <si>
    <t>Online Service Index</t>
  </si>
  <si>
    <t>Telecomm &amp; Infrastructure Index</t>
  </si>
  <si>
    <t>Human Capital Index</t>
  </si>
  <si>
    <t>IDI Rank - 16</t>
  </si>
  <si>
    <t>IDI Index 2016</t>
  </si>
  <si>
    <t>Link</t>
  </si>
  <si>
    <t>Office of the Attorney General</t>
  </si>
  <si>
    <t>Palestine</t>
  </si>
  <si>
    <t>ID</t>
  </si>
  <si>
    <t>Legal Enablers to ID</t>
  </si>
  <si>
    <t>Legal System Type</t>
  </si>
  <si>
    <t>Foundational Civil Identification Law</t>
  </si>
  <si>
    <t>Data Protection Laws &amp; Privacy Bills</t>
  </si>
  <si>
    <t>Legal System Code</t>
  </si>
  <si>
    <t>Key Act / Bill</t>
  </si>
  <si>
    <t>Act/Bill URL</t>
  </si>
  <si>
    <t>From</t>
  </si>
  <si>
    <t>Latest</t>
  </si>
  <si>
    <t>Sec</t>
  </si>
  <si>
    <t>Data Protection Agency</t>
  </si>
  <si>
    <t>DPA URL</t>
  </si>
  <si>
    <t>DPAA</t>
  </si>
  <si>
    <t>Status</t>
  </si>
  <si>
    <t>PR Rating</t>
  </si>
  <si>
    <t>CL Rating</t>
  </si>
  <si>
    <t xml:space="preserve">Status </t>
  </si>
  <si>
    <t>Total Score</t>
  </si>
  <si>
    <t>Obstacles to Access</t>
  </si>
  <si>
    <t>Limits on Content</t>
  </si>
  <si>
    <t>Violations of User Rights</t>
  </si>
  <si>
    <t>Press Freedom Status</t>
  </si>
  <si>
    <t>Press Freedom Score (0-100 points)</t>
  </si>
  <si>
    <t>Legal Environment (0-30 points)</t>
  </si>
  <si>
    <t>Political Environment (0-40 points)</t>
  </si>
  <si>
    <t>Economic Environment (0-30 points)</t>
  </si>
  <si>
    <t>civil + customary + religious</t>
  </si>
  <si>
    <t>http://www.asianlii.org/af/legis/laws/loropr1955426/</t>
  </si>
  <si>
    <t>NF</t>
  </si>
  <si>
    <t>civil</t>
  </si>
  <si>
    <t>http://www.qbz.gov.al/doc.jsp?doc=docs/Ligj%20Nr%208952%20Dat%C3%AB%2010-10-2002.htm</t>
  </si>
  <si>
    <t>Act on the Protection of Personal Data</t>
  </si>
  <si>
    <t xml:space="preserve">http://www.legislationline.org/documents/action/popup/id/6493 , http://www.afapdp.org/wp-content/uploads/2012/01/Albanie-Loi-n%C2%B0-9887-sur-la-protection-des-donn%C3%A9es-personnelles-2008.pdf </t>
  </si>
  <si>
    <t>Both</t>
  </si>
  <si>
    <t>Office for Personal Data Protection</t>
  </si>
  <si>
    <t>http://www.ceecprivacy.org/main.php?s=2&amp;k=albania</t>
  </si>
  <si>
    <t>ICDPPC; EDPA; AFAPDP, CEEDPA</t>
  </si>
  <si>
    <t>PF</t>
  </si>
  <si>
    <t>civil + religious</t>
  </si>
  <si>
    <t>Law on the protection of personal data</t>
  </si>
  <si>
    <t>https://www.apda.ad/system/files/2-%20(FR)%20Decret%20Reglament%20Ag%C3%A8ncia%20Andorrana%20Protecci%C3%B3%20Dades%20.pdf , https://www.apda.ad/system/files/1-%20%28FR%29%20Llei%20qualificada%20de%20protecci%C3%B3%20de%20dades%20personals.pdf</t>
  </si>
  <si>
    <t>https://www.apda.ad</t>
  </si>
  <si>
    <t>ICDPPC; EDPA (O); RedIPD; AFAPDP</t>
  </si>
  <si>
    <t>F</t>
  </si>
  <si>
    <t>Lei da Protecção de Dados Pessoais</t>
  </si>
  <si>
    <t xml:space="preserve">http://files.mwe.com/info/pubs/Law_22_11_Data_Privacy_Law.pdf, http://www.right2info.org/resources/publications/Angola-%20Access%20to%20Adm%20doc.doc </t>
  </si>
  <si>
    <t>common</t>
  </si>
  <si>
    <t>Representation of the People Act, Registration (Amendment) Regulations, 2013</t>
  </si>
  <si>
    <t>http://laws.gov.ag/statutaryI/SI2013/si_tbl_No_36_2013.pdf</t>
  </si>
  <si>
    <t>Data Protection Act</t>
  </si>
  <si>
    <t>http://www.laws.gov.ag/acts/2004/a2004-19.pdf , http://laws.gov.ag/acts/2013/a2013-10.pdf</t>
  </si>
  <si>
    <t>Information Commission</t>
  </si>
  <si>
    <t>Personal Data Protection Law Number 25,326 (the 'PDPL')</t>
  </si>
  <si>
    <t>http://unpan1.un.org/intradoc/groups/public/documents/un-dpadm/unpan044147.pdf</t>
  </si>
  <si>
    <t>Dirección Nacional de Protección de Datos Personales (DNPDP) National Direction for Personal Data Protection</t>
  </si>
  <si>
    <t xml:space="preserve">http://www.jus.gob.ar/datos-personales.aspx </t>
  </si>
  <si>
    <t>ICDPPC; RedIPD</t>
  </si>
  <si>
    <t>http://www.parliament.am/legislation.php?sel=show&amp;ID=4348&amp;lang=eng</t>
  </si>
  <si>
    <t xml:space="preserve"> The Republic of Armenia Law HO-422-N of October 8, 2002 “On Personal Data” </t>
  </si>
  <si>
    <t>http://www.carim-east.eu/media/sociopol_module/File-4%20ARM%20Draft%20Law%20on%20Protection%20of%20Personal%20Data-Armenia%20English.pdf</t>
  </si>
  <si>
    <t>Agency for the Protection of Personal Data</t>
  </si>
  <si>
    <t>http://www.moj.am/</t>
  </si>
  <si>
    <t xml:space="preserve">The Federal Privacy Act 1988 (Cth) (Privacy Act)  </t>
  </si>
  <si>
    <t xml:space="preserve">http://www.oaic.gov.au/privacy/privacy-act/the-privacy-act </t>
  </si>
  <si>
    <t>Australian Information Commissioner (OAIC)</t>
  </si>
  <si>
    <t xml:space="preserve">http://www.oaic.gov.au/. </t>
  </si>
  <si>
    <t>ICDPPC; APPA; GPEN; APEC CPEA</t>
  </si>
  <si>
    <t>Security Police Act § 35a</t>
  </si>
  <si>
    <t>http://www.ris.bka.gv.at/GeltendeFassung.wxe?Abfrage=Bundesnormen&amp;Gesetzesnummer=10005792</t>
  </si>
  <si>
    <t>EU Data Protection Directive 95/46/EC with the Data Protection Act, Federal Law Gazette part I No. 165/1999 as amended (Act).</t>
  </si>
  <si>
    <t xml:space="preserve">https://www.ris.bka.gv.at/GeltendeFassung.wxe?Abfrage=bundesnormen&amp;Gesetzesnummer=10001597 </t>
  </si>
  <si>
    <t>Austrian Data Protection Authority, Datenschutzbehörde previously the Data Protection Commission Datenschutzkommission</t>
  </si>
  <si>
    <t>http://www.bka.gv.at</t>
  </si>
  <si>
    <t>ICDPPC; EDPA; A29WP</t>
  </si>
  <si>
    <t>http://www.carim-east.eu/2230/russian-%D0%B7%D0%B0%D0%BA%D0%BE%D0%BD-%D0%B0%D0%B7%D0%B5%D1%80%D0%B1%D0%B0%D0%B9%D0%B4%D0%B6%D0%B0%D0%BD%D1%81%D0%BA%D0%BE%D0%B9-%D1%80%D0%B5%D1%81%D0%BF%D1%83%D0%B1%D0%BB%D0%B8%D0%BA%D0%B8-%C2%AB/</t>
  </si>
  <si>
    <t>Law on Personal Data 2010 (replaces 1998 Act)</t>
  </si>
  <si>
    <t>http://www.mincom.gov.az/qanunvericilik/qanunlar/</t>
  </si>
  <si>
    <t>Data Protection (Privacy of Information) Act</t>
  </si>
  <si>
    <t>http://laws.bahamas.gov.bs/cms/images/LEGISLATION/PRINCIPAL/2003/2003-0003/DataProtectionPrivacyofPersonalInformationAct_1.pdf</t>
  </si>
  <si>
    <t>Data Protection Commissioner</t>
  </si>
  <si>
    <t>http://www.bahamas.gov.bs</t>
  </si>
  <si>
    <t>Draft Data Protection Law</t>
  </si>
  <si>
    <t>http://bdlaws.minlaw.gov.bd/bangla_all_sections.php?id=1030</t>
  </si>
  <si>
    <t>Data Protection Bill</t>
  </si>
  <si>
    <t xml:space="preserve">http://unpan1.un.org/intradoc/groups/public/documents/TASF/UNPAN024631.pdf </t>
  </si>
  <si>
    <t>The Data Protection Commissioner</t>
  </si>
  <si>
    <t>http://www.telecoms.gov.bb/website/</t>
  </si>
  <si>
    <t xml:space="preserve"> Law Of The Republic Of Belarus On Information, Informatization and Protection of information 2008 - Law no. 8517,  and the Law on Population Register of 21 July 2008 No. 418 Z </t>
  </si>
  <si>
    <t>http://www.e-belarus.org/docs/informationlawdraft.html, http://www.right2info.org/resources/publications/laws-1/laws_belarus-foi-law</t>
  </si>
  <si>
    <t xml:space="preserve">Operational and Analytical Centre under the President of the Republic of Belarus  and the Ministry of Communications and Informatisation of the Republic of Belarus </t>
  </si>
  <si>
    <t>http://www.sorainen.com/</t>
  </si>
  <si>
    <t>http://www.ejustice.just.fgov.be/cgi_loi/change_lg.pl?language=fr&amp;amp;la=F&amp;amp;cn=1991071931&amp;amp;table_name=loi</t>
  </si>
  <si>
    <t xml:space="preserve">Belgium implemented the EU Data Protection Directive 95/46/EC with the Data Protection Act dated 8 December 1992 as amended in 1998 (Act). </t>
  </si>
  <si>
    <t>http://www.legislationline.org/topics/country/41/topic/3</t>
  </si>
  <si>
    <t>The Belgian Data Protection Authority (DPA), The Commission for the Protection of Privacy.</t>
  </si>
  <si>
    <t xml:space="preserve">www.privacycommission.be </t>
  </si>
  <si>
    <t>ICDPPC; EDPA; A29WP; GPEN; AFADP</t>
  </si>
  <si>
    <t xml:space="preserve">Loi Portant Protection des données à Caractère Personnel  Loi n°2009-09 du 22 mai 2009 portant organisation de la protection des données à caractère personnel </t>
  </si>
  <si>
    <t xml:space="preserve">http://www.afapdp.org/wp-content/uploads/2012/01/B%C3%A9nin-LOI-SUR-PROTECTION-DES-DONNEES-A-CARACTERE-PERSONNEL-20092.pdf </t>
  </si>
  <si>
    <t>Commission Nationale de l’informatique et des libertés</t>
  </si>
  <si>
    <t xml:space="preserve">http://cnilbenin.bj/ </t>
  </si>
  <si>
    <t>AFAPDP</t>
  </si>
  <si>
    <t>Bhutan Information Communications and Media Act 2006</t>
  </si>
  <si>
    <t>http://www.bicma.gov.bt/ACT/English.pdf</t>
  </si>
  <si>
    <t>http://www.cienciaytecnologia.gob.bo/uploads/ley_164___ley_general_de_telecomunicaciones_tecnologias_de_informacin_y_comunicacion.pdf</t>
  </si>
  <si>
    <t xml:space="preserve">The Law on Protection of Personal Data ('Official Gazette of BIH', nos. 49/06, 76/11 and 89/11) ('DP Law') </t>
  </si>
  <si>
    <t>http://www.azlp.gov.ba/propisi/Default.aspx?id=5&amp;pageIndex=1&amp;langTag=en-US</t>
  </si>
  <si>
    <t>The National Data Protection Authority in BiH, Agencija za zaštitu ličnih podataka 
u Bosni i Hercegovini</t>
  </si>
  <si>
    <t xml:space="preserve"> www.azlp.gov.ba</t>
  </si>
  <si>
    <t>ICDPPC; EDPA; CEEDPA</t>
  </si>
  <si>
    <t>civil + common</t>
  </si>
  <si>
    <t xml:space="preserve">A Data Protection Bill </t>
  </si>
  <si>
    <t>http://www.itu.int/ITU-D/projects/ITU_EC_ACP/hipssa/Activities/SA/docs/SA-1_Legislations/Botswana/CYBERCRIMES.pdf</t>
  </si>
  <si>
    <t>The Office of Commissioner for Data Protection</t>
  </si>
  <si>
    <t>Protection of Personal Data Bill</t>
  </si>
  <si>
    <t>http://pensando.mj.gov.br/dadospessoais/texto-em-debate/anteprojeto-de-lei-para-a-protecao-de-dados-pessoais/</t>
  </si>
  <si>
    <t>Ministério da Justiça, Acesso à Informação</t>
  </si>
  <si>
    <t>RedIPD</t>
  </si>
  <si>
    <t>common + religious</t>
  </si>
  <si>
    <t xml:space="preserve">EU Data Protection Directive 95/46/EC with the Personal Data Protection Act </t>
  </si>
  <si>
    <t>https://www.cpdp.bg/en/?p=element&amp;aid=373</t>
  </si>
  <si>
    <t xml:space="preserve">Commission for Personal Data Protection </t>
  </si>
  <si>
    <t xml:space="preserve"> www.cpdp.bg</t>
  </si>
  <si>
    <t>ICDPPC; EDPA; A29WP; CEEDPA; GPEN</t>
  </si>
  <si>
    <t>http://www.ilo.org/dyn/natlex/natlex4.detail?p_lang=fr&amp;p_isn=66732&amp;p_country=BFA&amp;p_count=579</t>
  </si>
  <si>
    <t>Loi Portant Protection des Données à Caractère Personnel</t>
  </si>
  <si>
    <t xml:space="preserve">http://www.afapdp.org/wp-content/uploads/2012/01/Burkina-Faso-Loi-portant-protection-des-donn%C3%A9es-%C3%A0-caract%C3%A8re-personnel-20042.pdf </t>
  </si>
  <si>
    <t>Commission for Informatics and Liberties</t>
  </si>
  <si>
    <t>ICDPPC; AFAPDP</t>
  </si>
  <si>
    <t>http://policehumanrightsresources.org/wp-content/uploads/2016/07/Police-Code-Burundi-2005.pdf</t>
  </si>
  <si>
    <t xml:space="preserve">Draft Bill on Electronic Transactions
</t>
  </si>
  <si>
    <t>http://www.eaco.int/docs/congress/E-Transactions_Taskforce_Report_2012_13.pdf</t>
  </si>
  <si>
    <t>http://www.refworld.org/docid/3ae6b51714.html</t>
  </si>
  <si>
    <t>Personal Information Protection and Electronic Documents Act</t>
  </si>
  <si>
    <t xml:space="preserve">http://laws-lois.justice.gc.ca/eng/acts/p-8.6/ </t>
  </si>
  <si>
    <t>Office of Privacy Commissioner of Canada</t>
  </si>
  <si>
    <t xml:space="preserve">https://www.priv.gc.ca </t>
  </si>
  <si>
    <t>ICDPPC; APPA; GPEN; APEC CPEA; AFAPDP</t>
  </si>
  <si>
    <t>Regime Jurídico Geral de Protecção de Dados Pessoais a Pessoas Singulares</t>
  </si>
  <si>
    <t xml:space="preserve">http://www.afapdp.org/wp-content/uploads/2012/01/Cap-vert-Lei-n%C2%B0133-V-2001-do-22-janeiro-20011.pdf </t>
  </si>
  <si>
    <t>Comissão Nacional de Proteção de Dados Pessoais, Commission for National Data Protection
authority.</t>
  </si>
  <si>
    <t>https://www.cnpd.pt/bin/cnpd/acnpd.htm</t>
  </si>
  <si>
    <t>Privacy Law</t>
  </si>
  <si>
    <t xml:space="preserve">http://www.leychile.cl/Navegar?idNorma=141599 </t>
  </si>
  <si>
    <t>consejo para la Transparencia</t>
  </si>
  <si>
    <t xml:space="preserve">http://www.consejotransparencia.cl/consejo/site/edic/base/port/inicio.html </t>
  </si>
  <si>
    <t>Regulations of the People's Republic of China concerning resident identity cards</t>
  </si>
  <si>
    <t>http://www.asianlii.org/cn/legis/cen/laws/rotproccric703/</t>
  </si>
  <si>
    <t>Data Protection Law</t>
  </si>
  <si>
    <t xml:space="preserve">http://wsp.presidencia.gov.co/Normativa/Leyes/Documents/LEY%201581%20DEL%2017%20DE%20OCTUBRE%20DE%202012.pdf </t>
  </si>
  <si>
    <t>Industria y Comercio Superintendencia, Superintendence of Industry and Commerce</t>
  </si>
  <si>
    <t>http://www.sic.gov.co</t>
  </si>
  <si>
    <t>ICDPPC; RedIPD; APPA</t>
  </si>
  <si>
    <t>Décret PM/0008/95 du 10 Mars 1995 Portant Création de la Carte Nationale d'Identité, Art. 2</t>
  </si>
  <si>
    <t>http://www.leganet.cd/Legislation/Droit%20civil/Dpersonnes/D%E9cret.10.03.1995.htm</t>
  </si>
  <si>
    <t>Protección de la Persona frente al tratamiento de sus datos personales</t>
  </si>
  <si>
    <t xml:space="preserve">http://www.tse.go.cr/pdf/normativa/leydeprotecciondelapersona.pdf </t>
  </si>
  <si>
    <t>Personalmente en la Dirección de este Registro, Agency for the Protection of Personal Data of Inhabitants</t>
  </si>
  <si>
    <t>http://www.rnpdigital.com/personas_juridicas/personas_juridicas_trasladoTomos.htm</t>
  </si>
  <si>
    <t>Loi no. 2004-303 du 3 Mai 2004 relative a l’Identification des Personnes et au Séjour des Etrangers en Côte d’Ivoire, Art. 3</t>
  </si>
  <si>
    <t>http://www.loidici.com/Identificationcentral/identificationmodification2004303.php</t>
  </si>
  <si>
    <t>Protection of Personal Data</t>
  </si>
  <si>
    <t xml:space="preserve">http://www.artci.ci/images/stories/pdf/lois/loi_2013_450.pdf </t>
  </si>
  <si>
    <t>Act on Personal Data Protection</t>
  </si>
  <si>
    <t xml:space="preserve">http://www.right2info.org/resources/publications/laws-1/croatia-personal-data-protection-act/at_download/file </t>
  </si>
  <si>
    <t>Agencija za zastitu osobnih podataka, Data Protection Agency</t>
  </si>
  <si>
    <t>http://www.azop.hr</t>
  </si>
  <si>
    <t>ICDPPC; EDPA; A29WP; CEEDPA</t>
  </si>
  <si>
    <t xml:space="preserve">Proyecto de Ley sobre Comercio electrónico
</t>
  </si>
  <si>
    <t>http://www.asambleanacional.gob.ve/uploads/documentos/doc_d80f3f729ae666918876e98f3b6ff3ab107745f9.pdf</t>
  </si>
  <si>
    <t>The Processing of Personal Data (Protection of the Individual) Law</t>
  </si>
  <si>
    <t xml:space="preserve">http://www.dataprotection.gov.cy/dataprotection/dataprotection.nsf/697e70c0046f7759c2256e8c004a0a49/f8e24ef90a27f34fc2256eb4002854e7/$FILE/138%28I%29-2001_en.pdf </t>
  </si>
  <si>
    <t>Personal Data Protection Commissioner</t>
  </si>
  <si>
    <t>www.dataprotection.gov.cy</t>
  </si>
  <si>
    <t>ICDPPC; EDPA; A29WP; BIIDPA</t>
  </si>
  <si>
    <t>Personal Data Protection Act</t>
  </si>
  <si>
    <t>http://ec.europa.eu/justice/policies/privacy/docs/implementation/czech_republic_act _101_en.pdf</t>
  </si>
  <si>
    <t>The Office for Personal Data</t>
  </si>
  <si>
    <t>www.uoou.cz</t>
  </si>
  <si>
    <t>ICDPPC; EDPA; A29WP; CEEDPA; AFAPDP</t>
  </si>
  <si>
    <t>Act on Processing of Personal Data</t>
  </si>
  <si>
    <t>http://www.datatilsynet.dk/english/the-act-on-processing-of-personal-data/read-the-act-on-processing-of-personal-data/compiled-version-of-the-act-on-processing-of-personal-data/</t>
  </si>
  <si>
    <t>Datatilsynet, Data Protection Agency</t>
  </si>
  <si>
    <t>http://www.datatilsynet.dk</t>
  </si>
  <si>
    <t>ICDPPC; EDPA; A29WP, NDPA</t>
  </si>
  <si>
    <t>Privacy and Data Protection Bill</t>
  </si>
  <si>
    <t>https://www.google.com/url?sa=t&amp;rct=j&amp;q=&amp;esrc=s&amp;source=web&amp;cd=3&amp;ved=0CCkQFjAC&amp;url=http%3A%2F%2Fwww.canto.org%2F27agm%2Findex.php%3Foption%3Dcom_docman%26task%3Ddoc_download%26gid%3D27%26Itemid%3D29&amp;ei=srbHVK6zCOPesATazIKACg&amp;usg=AFQjCNF8I9oYn98-9ZLcR8AZrm5MTEND_w&amp;sig2=aZ0fH3mCaxBwku_LPKRcKA&amp;bvm=bv.84349003,d.cWc&amp;cad=rja</t>
  </si>
  <si>
    <t>Ley No. 8-92 sobre Cédula de Identidad y Electoral, Art. 5</t>
  </si>
  <si>
    <t>http://www.jurisprudenciaelectoral.org/sites/default/files/legislacion/Republica_Dominicana/2ley_8-92_sobre_cedula_identidad_y_electoral.pdf</t>
  </si>
  <si>
    <t>Law on Protection of Personal Data</t>
  </si>
  <si>
    <t xml:space="preserve">http://www.datacredito1.com/s_ley_buro.asp </t>
  </si>
  <si>
    <t xml:space="preserve"> Ley de Comercio Electrónico, firmas electrónicas y mensajes de datos. Ley No. 2002-67 and Ley Del Sistema Nacional De Registro De Datos Públicos </t>
  </si>
  <si>
    <t xml:space="preserve">http://www.arcotel.gob.ec/wp-content/uploads/downloads/2015/04/LEY-COMERCIO-ELECTRONICO-FIRMAS-ELECTRONICAS-Y-MENSAJE-DE-DATOS.pdf , http://www.redipd.org/legislacion/common/legislacion/ecuador/Ley_N_162.pdf </t>
  </si>
  <si>
    <t xml:space="preserve"> Draft Law on Cyber Security</t>
  </si>
  <si>
    <t>http://www.unhcr.org/refworld/pdfid/4728ab1b2.pdf</t>
  </si>
  <si>
    <t>http://www.dataprotection.eu/pmwiki/pmwiki.php?n=Main.EE</t>
  </si>
  <si>
    <t>Andmekaitse Inspektsioon, Data Protection Inspectorate</t>
  </si>
  <si>
    <t>http://www.aki.ee</t>
  </si>
  <si>
    <t>ICDPPC; EDPA; A29WP; GPEN</t>
  </si>
  <si>
    <t xml:space="preserve">Proclamation No 760/2012, Ch. 3 </t>
  </si>
  <si>
    <t>http://chilot.files.wordpress.com/2013/04/proclamation-no-760-2012-registration-of-vital-events-and-national-identity-card-proclamation.pdf</t>
  </si>
  <si>
    <t xml:space="preserve">Draft Ethiopian Data Protection Proclamation
</t>
  </si>
  <si>
    <t>https://www.article19.org/data/files/medialibrary/38450/Ethiopia-Computer-Crime-Proclamation-Legal-Analysis-July-(1).pdf</t>
  </si>
  <si>
    <t>Personal Data Act</t>
  </si>
  <si>
    <t xml:space="preserve">http://www.tietosuoja.fi/fi/index/lait/Henkilotietolaki.html </t>
  </si>
  <si>
    <t>Data Protection Ombudsman</t>
  </si>
  <si>
    <t>http://www.tietosuoja.fi</t>
  </si>
  <si>
    <t>http://www.legifrance.gouv.fr/affichTexte.do?cidTexte=JORFTEXT000000848756</t>
  </si>
  <si>
    <t>Law relating to the protection of individuals against the processing of personal data</t>
  </si>
  <si>
    <t xml:space="preserve">http://www.cnil.fr/fileadmin/documents/en/Act78-17VA.pdf </t>
  </si>
  <si>
    <t>Commission Nationale de l'Informatique et des Libertés  (CNIL)National Commission for Informatics and Liberties</t>
  </si>
  <si>
    <t>http://www.cnil.fr</t>
  </si>
  <si>
    <t>ICDPPC; EDPA; A29WP; GPEN; AFAPDP</t>
  </si>
  <si>
    <t>Law related to personal data</t>
  </si>
  <si>
    <t>http://www.afapdp.org/wp-content/uploads/2012/01/Gabon-Loi-relative-%C3%A0-la-protection-des-donn%C3%A9es-personnelles-du-4-mai-20112.pdf</t>
  </si>
  <si>
    <t>Association francophone des autorités de protection des données personnelles (afapdp)</t>
  </si>
  <si>
    <t xml:space="preserve">http://www.afapdp.org/archives/1319 </t>
  </si>
  <si>
    <t>common + customary + religious</t>
  </si>
  <si>
    <t xml:space="preserve">Information and communication Act, 2009
 </t>
  </si>
  <si>
    <t>http://www.wipo.int/wipolex/en/text.jsp?file_id=238413</t>
  </si>
  <si>
    <t>?</t>
  </si>
  <si>
    <t>Law on Personal Data Protection</t>
  </si>
  <si>
    <t>https://matsne.gov.ge/en/document/download/1561437/7/en/pdf</t>
  </si>
  <si>
    <t xml:space="preserve">The Institute of the Personal Data Protection Inspector </t>
  </si>
  <si>
    <t xml:space="preserve">http://personaldata.ge/en/home </t>
  </si>
  <si>
    <t>CEEDPA</t>
  </si>
  <si>
    <t>Act on Identity Cards and Electronic Identification, Secs. 1 and 5</t>
  </si>
  <si>
    <t>http://www.personalausweisportal.de/SharedDocs/Downloads/EN/Legal-bases/Act_Identity_Cards_and_Electronic_Identification.pdf?__blob=publicationFile</t>
  </si>
  <si>
    <t>Federal Data Protection Act</t>
  </si>
  <si>
    <t xml:space="preserve">http://www.iuscomp.org/gla/statutes/BDSG.htm </t>
  </si>
  <si>
    <t xml:space="preserve">Die Landesbeauftragte fur datenschutz, The National Commission for Data Protection  </t>
  </si>
  <si>
    <t>www.datenschutz.bremen.de</t>
  </si>
  <si>
    <t xml:space="preserve">http://media.mofo.com/files/PrivacyLibrary/3981/GHANAbill.pdf </t>
  </si>
  <si>
    <t>https://www.dataprotection.org.gh/</t>
  </si>
  <si>
    <t>Law on the Protection of individuals with regard to the processing of personal data</t>
  </si>
  <si>
    <t xml:space="preserve">http://www.dpa.gr/pls/portal/docs/PAGE/APDPX/ENGLISH_INDEX/LEGAL%20FRAMEWORK/LAW%202472-97-APRIL010-EN%20_2_.PDF </t>
  </si>
  <si>
    <t>Data Protection Authority</t>
  </si>
  <si>
    <t>http://www.dpa.gr</t>
  </si>
  <si>
    <t>ICDPPC; EDPA; A29WP; AFAPDP</t>
  </si>
  <si>
    <t xml:space="preserve">http://www.itu.int/ITU-D/projects/ITU_EC_ACP/hipcar/in-country_assistance/Grenada/HIPCAR-Grenada_Cybercrime_Report_Final_Draft_April2012.pdf </t>
  </si>
  <si>
    <t>Décret Relatif à la Carte d'Identification Nationale, Arts. 5 y 8</t>
  </si>
  <si>
    <t>http://oni.gouv.ht/index.php?option=com_wrapper&amp;view=wrapper&amp;Itemid=63</t>
  </si>
  <si>
    <t xml:space="preserve">Anteproyecto de Ley de Protección de Datos Personales y Acción de Hábeas Data de Honduras (in Spanish)
</t>
  </si>
  <si>
    <t>http://cei.iaip.gob.hn/doc/Anteproyecto%20de%20Ley%20de%20Proteccion%20de%20Datos%20Personales%20y%20Accion%20de%20Habeas%20Data%20de%20Honduras%20%20Final%2021%2001%2014.pdf</t>
  </si>
  <si>
    <t>National Civil Registry and Institute for the Access to Public Information</t>
  </si>
  <si>
    <t>Personal Data (Privacy) Ordinance</t>
  </si>
  <si>
    <t xml:space="preserve">http://www.wipo.int/wipolex/en/text.jsp?file_id=187035 </t>
  </si>
  <si>
    <t xml:space="preserve">Privacy Commissioner for Personal Data, Hong Kong </t>
  </si>
  <si>
    <t>http://www.pcpd.org.hk</t>
  </si>
  <si>
    <t>ICDPPC; APPA; APEC CPEA</t>
  </si>
  <si>
    <t>Act on Informational Self-Determination and Freedom of Information</t>
  </si>
  <si>
    <t xml:space="preserve">http://www.naih.hu/files/Privacy_Act-CXII-of-2011_EN_201310.pdf </t>
  </si>
  <si>
    <t>National Authority for Data Protection and Freedom of Information</t>
  </si>
  <si>
    <t>www.naih.hu</t>
  </si>
  <si>
    <t>Law on the Protection and Processing of Personal Data</t>
  </si>
  <si>
    <t xml:space="preserve">http://www.personuvernd.is/information-in-english/greinar/nr/438 </t>
  </si>
  <si>
    <t>http://www.personuvernd.is</t>
  </si>
  <si>
    <t>ICDPPC; EDPA</t>
  </si>
  <si>
    <t>Rules under s43A (2008 Amendt), Information Technology Act 2000</t>
  </si>
  <si>
    <t xml:space="preserve">http://deity.gov.in/sites/upload_files/dit/files/downloads/itact2000/itbill2000.pdf </t>
  </si>
  <si>
    <t>Pri</t>
  </si>
  <si>
    <t>Administration of Population Law, Art. 2</t>
  </si>
  <si>
    <t>http://www.refworld.org/cgi-bin/texis/vtx/rwmain/opendocpdf.pdf?reldoc=y&amp;docid=54eeefde4</t>
  </si>
  <si>
    <t xml:space="preserve">Law of the Republic of Indonesia Number 11 of 2008 Concerning Electronic Information and Transactions </t>
  </si>
  <si>
    <t>http://www.bu.edu/bucflp/files/2012/01/Law-No.-11-Concerning-Electronic-Information-and-Transactions.pdf</t>
  </si>
  <si>
    <t>religious</t>
  </si>
  <si>
    <t xml:space="preserve">Electronic Commerce Law of the Islamic Republic of Iran </t>
  </si>
  <si>
    <t>http://www.wipo.int/edocs/lexdocs/laws/en/ir/ir008en.pdf</t>
  </si>
  <si>
    <t>Civil Status Law No. 32 of 1974, Arts. 44(1) and 45</t>
  </si>
  <si>
    <t>http://www.iraq-lg-law.org/ar/content/%D9%86%D8%B8%D8%A7%D9%85-%D8%A7%D9%84%D8%A7%D8%AD%D9%88%D8%A7%D9%84-%D8%A7%D9%84%D9%85%D8%AF%D9%86%D9%8A%D8%A9-%D8%B1%D9%82%D9%85-32-%D9%84%D8%B3%D9%86%D8%A9-1974</t>
  </si>
  <si>
    <t>Draft Data Protection and Privacy Law</t>
  </si>
  <si>
    <t>https://internetlegislationatlas.org/data/summaries/iraq.pdf</t>
  </si>
  <si>
    <t xml:space="preserve">http://www.irishstatutebook.ie/1988/en/act/pub/0025/index.html </t>
  </si>
  <si>
    <t>An Coimisineir Cosanta Sonrai, Data Protection Commissioner</t>
  </si>
  <si>
    <t>http://www.dataprotection.ie</t>
  </si>
  <si>
    <t>ICDPPC; EDPA; A29WP; GPEN; BIIDPA</t>
  </si>
  <si>
    <t>Privacy Protection Act 1981</t>
  </si>
  <si>
    <t xml:space="preserve">http://www.justice.gov.il/NR/rdonlyres/C5205E15-3FE9-4037-BA0F-62212B40773A/18334/ProtectionofPrivacyLaw57411981unofficialtranslatio.pdf </t>
  </si>
  <si>
    <t>Law, Information and Technology Authority, MoJ</t>
  </si>
  <si>
    <t>http://www.justice.gov.il</t>
  </si>
  <si>
    <t>ICDPPC; GPEN</t>
  </si>
  <si>
    <t>Legal Decree No. 70 of 13 May 2011, Art. 10</t>
  </si>
  <si>
    <t>http://www.normattiva.it/uri-res/N2Ls?urn:nir:stato:decreto.legge:2011-05-13;70</t>
  </si>
  <si>
    <t>Consolidation Act regarding the Protection of Personal Data</t>
  </si>
  <si>
    <t xml:space="preserve">http://www.garanteprivacy.it/web/guest/home/docweb/-/docweb-display/docweb/28335 </t>
  </si>
  <si>
    <t>Garante per la protezione dei dati personali, Data Protection Authority</t>
  </si>
  <si>
    <t>http://www.garanteprivacy.it</t>
  </si>
  <si>
    <t>http://jis.gov.jm/data-protection-law-to-be-promulgated-this-year</t>
  </si>
  <si>
    <t>Act on the Protection of Personal Information</t>
  </si>
  <si>
    <t xml:space="preserve">http://www.cas.go.jp/jp/seisaku/hourei/data/APPI.pdf </t>
  </si>
  <si>
    <t>Ministries of Internal Affairs and Communications</t>
  </si>
  <si>
    <t xml:space="preserve">http://www.soumu.go.jp/ </t>
  </si>
  <si>
    <t xml:space="preserve">http://www.cspd.gov.jo/Portal1/Upload/Menu/Image/%D9%82%D8%A7%D9%86%D9%88%D9%86%20%D8%A7%D9%84%D8%A7%D8%AD%D9%88%D8%A7%D9%84.pdf </t>
  </si>
  <si>
    <t>Law No.94-V ZRK of 21 May 2013 on the Protection of Personal Data.</t>
  </si>
  <si>
    <t xml:space="preserve">http://www.ilo.org/dyn/natlex/natlex4.detail?p_lang=en&amp;p_isn=96710&amp;p_country=KAZ&amp;p_count=7 </t>
  </si>
  <si>
    <t>Registration of Persons Act, Art. 5</t>
  </si>
  <si>
    <t>http://www.kenyalaw.org:8181/exist/kenyalex/actview.xql?actid=CAP.%20107</t>
  </si>
  <si>
    <t xml:space="preserve">http://www.cickenya.org/index.php/legislation/item/download/298_d79313b69240bf9c9403613edacc41b1 </t>
  </si>
  <si>
    <t>Enforcement Decree of the Resident Registration Act, Art. 36</t>
  </si>
  <si>
    <t>https://elaw.klri.re.kr/eng_service/lawPrint.do?hseq=19562</t>
  </si>
  <si>
    <t xml:space="preserve"> Korea's Personal Information Protection Act was promulgated in 2011</t>
  </si>
  <si>
    <t>http://koreanlii.or.kr/w/images/0/0e/KoreanDPAct2011.pdf  http://koreanlii.or.kr/w/images/a/a3/PIPAct_1308en.pdf</t>
  </si>
  <si>
    <t xml:space="preserve">Korea Information Security Agency (KISA) Personal Information Protection Commission  </t>
  </si>
  <si>
    <t xml:space="preserve">http://www.kisa.kr/eng/main.jsp </t>
  </si>
  <si>
    <t>Law on Identity Cards, Law no 03/L-099, Art. 8</t>
  </si>
  <si>
    <t>http://www.assembly-kosova.org/common/docs/ligjet/2008_3-L099_en.pdf</t>
  </si>
  <si>
    <t>Law on the Protection of Personal Data</t>
  </si>
  <si>
    <t xml:space="preserve">http://www.kuvendikosoves.org/common/docs/ligjet/2010-172-eng.pdf </t>
  </si>
  <si>
    <t>Agjencia Shtetërore për Mbrojtjen e të Dhënave Personale, National Agency for the Protection of Personal Data</t>
  </si>
  <si>
    <t xml:space="preserve">http://www.amdp-rks.org/ </t>
  </si>
  <si>
    <t>EDPA (O)</t>
  </si>
  <si>
    <t>common + civil + religious</t>
  </si>
  <si>
    <t>Law No. 20 of 2014 Concerning Electronic Transactions</t>
  </si>
  <si>
    <t>https://www.csb.gov.kw/images/Magazine_E.pdf</t>
  </si>
  <si>
    <t xml:space="preserve"> The Kuwait National IT Governance Framework (KNIGF), The Central Agency for Information Technology </t>
  </si>
  <si>
    <t>https://knigf.cait.gov.kw/</t>
  </si>
  <si>
    <t>http://cbd.minjust.gov.kg/act/view/ru-ru/55415/30?cl=ru-ru</t>
  </si>
  <si>
    <t>Law on Personal Data</t>
  </si>
  <si>
    <t>http://media.mofo.com/docs/mofoprivacy/Kyrgyz_DPLaw_EN.pdf</t>
  </si>
  <si>
    <t>Law on Protection of Personal Data of Natural Persons</t>
  </si>
  <si>
    <t>http://www.dvi.gov.lv/en/legal-acts/personal-data-protection-law</t>
  </si>
  <si>
    <t>Datu valsts inspekcija, State Data Protection Inspectorate</t>
  </si>
  <si>
    <t>http://www.dvi.gov.lv</t>
  </si>
  <si>
    <t xml:space="preserve">Data Protection Act, 2013. </t>
  </si>
  <si>
    <t>http://www.lesotholii.org/files/Data%20Protection%20Bill_Transposition%20of%20Model%20Law%20Lesotho%20020413%202.pdf</t>
  </si>
  <si>
    <t xml:space="preserve"> Data Protection Commission
</t>
  </si>
  <si>
    <t>common + customary</t>
  </si>
  <si>
    <t>Gesetz über die Abänderung des Datenschutzgesetzes (2002)</t>
  </si>
  <si>
    <t>http://ec.europa.eu/justice/policies/privacy/docs/implementation/liechstenstein_gesetz_11_12_2008_de.pdf</t>
  </si>
  <si>
    <t>National Regulatory Authority, Data Protection Commissioner</t>
  </si>
  <si>
    <t>http://www.llv.li/#/1758/datenschutzstelle</t>
  </si>
  <si>
    <t>Law on Legal Protection of Personal Data</t>
  </si>
  <si>
    <t>http://www3.lrs.lt/pls/inter3/dokpaieska.showdoc_l?p_id=435305&amp;p_query=&amp;p_tr2=2</t>
  </si>
  <si>
    <t>State Data Protection Inspectorate</t>
  </si>
  <si>
    <t>https://ada.lt/go.php/lit/English</t>
  </si>
  <si>
    <t>http://www.right2info.org/resources/publications/laws-1/J-1999-O-0486.pdf</t>
  </si>
  <si>
    <t>La Commission nationale pour la protection des données (CNPD) , National Data Protection Commission</t>
  </si>
  <si>
    <t>http://www.cnpd.public.lu/fr/index.html</t>
  </si>
  <si>
    <t>http://www.gpdp.gov.mo/uploadfile/2013/1217/20131217120421182.pdf</t>
  </si>
  <si>
    <t xml:space="preserve">Office for Personal Data Protection, Asia Pacific Privacy Authorities (APPA) </t>
  </si>
  <si>
    <t>http://www.gpdp.gov.mo/paw2014/index_en.html</t>
  </si>
  <si>
    <t>APPA; GPEN</t>
  </si>
  <si>
    <t>http://www.ceecprivacy.org/pdf/Law%20on%20Personal%20Data%20Protection.pdf</t>
  </si>
  <si>
    <t>The Directorate of Personal Data Protection</t>
  </si>
  <si>
    <t>http://privacy.mk/en/node/46</t>
  </si>
  <si>
    <t>http://www.afapdp.org/wp-content/uploads/2015/01/Madagascar-L-2014-038-du-09-01-15-sur-la-protection-des-donn%C3%A9es-%C3%A0-caract%C3%A8re-personnel.pdf</t>
  </si>
  <si>
    <t>http://www.pdp.gov.my/images/LAWS_OF_MALAYSIA_PDPA.pdf</t>
  </si>
  <si>
    <t xml:space="preserve">Department of Personal Data Protection </t>
  </si>
  <si>
    <t>http://www.pdp.gov.my/index.php/en/</t>
  </si>
  <si>
    <t>http://www.justice.gouv.ml/documentation/Code_des_Personnes_et_de_la_Famille.pdf</t>
  </si>
  <si>
    <t>http://ec.europa.eu/justice/policies/privacy/docs/implementation/malta_en.pdf</t>
  </si>
  <si>
    <t>Office of the Information and Data Protection Commissioner</t>
  </si>
  <si>
    <t>http://idpc.gov.mt/</t>
  </si>
  <si>
    <t>http://attorneygeneral.govmu.org/English/Documents/A-Z%20Acts/N/Page%202/NATIONALIDENTITYCARD1.pdf</t>
  </si>
  <si>
    <t>https://www.icta.mu/documents/laws/dpa.pdf</t>
  </si>
  <si>
    <t xml:space="preserve"> The Data Protection Office </t>
  </si>
  <si>
    <t>http://dataprotection.govmu.org/English/Pages/default.aspx</t>
  </si>
  <si>
    <t>Federal Law on the Protection of Personal Data Held by Private Parties</t>
  </si>
  <si>
    <t>http://inicio.ifai.org.mx/English/1%20Data%20Protection%20Law.pdf</t>
  </si>
  <si>
    <t xml:space="preserve">Instituto Nacional de Transparencia, Acceso a la Información y Protección de Datos Personales, Federal Institute for Access to Information and Data Protection </t>
  </si>
  <si>
    <t>http://inicio.ifai.org.mx/SitePages/English_Section.aspx</t>
  </si>
  <si>
    <t>ICDPPC; APPA; GPEN; APEC CPEA; RedIPD</t>
  </si>
  <si>
    <t>Law No. 273 of 09.11.1994, Art. 4(1-3)</t>
  </si>
  <si>
    <t>http://lex.justice.md/viewdoc.php?action=view&amp;view=doc&amp;id=311641&amp;lang=2</t>
  </si>
  <si>
    <t>http://datepersonale.md/en/legi/</t>
  </si>
  <si>
    <t>Centrului Național pentru Protecția Datelor cu Caracter Personal al Republicii Moldova, National Center for Personal Data Protection of the Republic of Moldova</t>
  </si>
  <si>
    <t>http://www.datepersonale.md/</t>
  </si>
  <si>
    <t>ICDPPC; EDPA; AFAPDP; CEEDPA</t>
  </si>
  <si>
    <t>Act controlling personal data processing</t>
  </si>
  <si>
    <t>http://www.ccin.mc/legislation/lois/act-1-165-on-the-protection-of-personal-data.pdf</t>
  </si>
  <si>
    <t xml:space="preserve"> Commission for Control of Personal Data (Commission de Contrôle des Informations Nominatives or CCIN).</t>
  </si>
  <si>
    <t>https://www.ccin.mc/en/questions-frequentes</t>
  </si>
  <si>
    <t>http://www.afapdp.org/wp-content/uploads/2012/01/Mont%C3%A9n%C3%A9gro-Personal-Data-Protection-Law-79-08-and-70-09.pdf</t>
  </si>
  <si>
    <t xml:space="preserve">Agencija za zaštitu ličnih podataka i slobodan pristup informacija, Agency for protection of personal data and free access to information
</t>
  </si>
  <si>
    <t>http://www.azlp.me/index.php/me/</t>
  </si>
  <si>
    <t>EDPA; CEEDPA</t>
  </si>
  <si>
    <t>Loi relative à la protection des personnes physiques à l'égard du traitement des données à caractère personnel</t>
  </si>
  <si>
    <t>http://www.adk-media.org/wp-content/uploads/2013/11/loi-09-08.pdf</t>
  </si>
  <si>
    <t>National Commission for the Control and the Protection of Personal Data</t>
  </si>
  <si>
    <t>http://www.cndp.ma/</t>
  </si>
  <si>
    <t>Identification Act 1996, Art. 5(3)</t>
  </si>
  <si>
    <t>http://www.lac.org.na/laws/1996/1447.pdf</t>
  </si>
  <si>
    <t>Right to Information Act</t>
  </si>
  <si>
    <t>http://www.right2info.org/resources/publications/nepal-rti</t>
  </si>
  <si>
    <t>Pub</t>
  </si>
  <si>
    <t>National Information Commission, Nepal</t>
  </si>
  <si>
    <t>http://nic.gov.np/</t>
  </si>
  <si>
    <t>ID Card Application Procedures</t>
  </si>
  <si>
    <t>http://www.rijksoverheid.nl/onderwerpen/paspoort-en-identificatie/aanvragen-van-een-paspoort-of-identiteitskaart</t>
  </si>
  <si>
    <t>http://www.legislationline.org/documents/action/popup/id/5342</t>
  </si>
  <si>
    <t>Autoriteit Persoonsgegevens, Personal Data Authority</t>
  </si>
  <si>
    <t>https://cbpweb.nl/en</t>
  </si>
  <si>
    <t>Privacy Act 1993</t>
  </si>
  <si>
    <t>http://www.legislation.govt.nz/act/public/1993/0028/latest/DLM296639.html</t>
  </si>
  <si>
    <t>Office of the Privacy Commissioner</t>
  </si>
  <si>
    <t>https://www.privacy.org.nz/</t>
  </si>
  <si>
    <t>ICDPPC; GPEN; APPA; APEC CPEA</t>
  </si>
  <si>
    <t>http://legislacion.asamblea.gob.ni/normaweb.nsf/9e314815a08d4a6206257265005d21f9/e5d37e9b4827fc06062579ed0076ce1d?OpenDocument</t>
  </si>
  <si>
    <t xml:space="preserve">El Instituto Nacional de Información de Desarrollo (INIDE), Directorate for the Protection of Personal Information RedIPD </t>
  </si>
  <si>
    <t>http://www.inide.gob.ni</t>
  </si>
  <si>
    <t>Décret No. 64-193/MI du 9 Octobre 1964 Instituant une Carte d'Identité Obligatoire, Arts. 1 and 3</t>
  </si>
  <si>
    <t>Law to establish a DPA (to complement ECOWAS treaty on data protection)</t>
  </si>
  <si>
    <t>http://www.right2info.org/resources/publications/laws-1/niger-law-on-access-to-public-documents</t>
  </si>
  <si>
    <t>National Identity Management Commission Act, Art. 16</t>
  </si>
  <si>
    <t>http://resourcedat.com/wp-content/uploads/2013/03/National-Identity-Management-Commission-Act-2007.pdf</t>
  </si>
  <si>
    <t xml:space="preserve">Cyber Security and Information Protection Agency  The National Information Technology Development Agency (NITDA) </t>
  </si>
  <si>
    <t>http://nitda.gov.ng/</t>
  </si>
  <si>
    <t>http://www.coe.int/t/dghl/standardsetting/dataprotection/National%20laws/NORWAY_DPACT2000.pdf</t>
  </si>
  <si>
    <t xml:space="preserve">The Norwegian Data Protection Authority </t>
  </si>
  <si>
    <t>http://www.datatilsynet.no/English/</t>
  </si>
  <si>
    <t>ICDPPC; EDPA; GPEN, NPDA</t>
  </si>
  <si>
    <t xml:space="preserve">Royal Decree 66/99 Promulgating the Law on Civil Status, Art. 42 </t>
  </si>
  <si>
    <t>http://mola.gov.om/mainlaws.aspx?page=4</t>
  </si>
  <si>
    <t xml:space="preserve"> Royal Decree no. 69 of 2008 -  Electronic Transactions Law</t>
  </si>
  <si>
    <t>http://www.cert.gov.om/library/information/Electronic%20Transactions%20Law%20English.pdf</t>
  </si>
  <si>
    <t>The Information Technology Authority</t>
  </si>
  <si>
    <t>http://www.ita.gov.om/ITAPortal_AR/ITA/default.aspx</t>
  </si>
  <si>
    <t>http://200.46.254.138/APPS/LEGISPAN/PDF_NORMAS/1940/1941/1941_078_2139.PDF</t>
  </si>
  <si>
    <t>Law 1682 on Information of a Private Nature</t>
  </si>
  <si>
    <t>http://www.redipd.org/legislacion/common/legislacion/paraguay/Ley_1682_de_2001.pdf</t>
  </si>
  <si>
    <t>https://www.huntonprivacyblog.com/uploads/file/Peru%20Data%20Protection%20Law%20July%2028_EN%20_2_.pdf</t>
  </si>
  <si>
    <t>Dirección General de Protección de Datos Personales, Directorate-General for the protection of personal data</t>
  </si>
  <si>
    <t>http://www.minjus.gob.pe/proteccion-de-datos-personales/</t>
  </si>
  <si>
    <t>Data Privacy Act</t>
  </si>
  <si>
    <t>http://www.gov.ph/2012/08/15/republic-act-no-10173/</t>
  </si>
  <si>
    <t>National Privacy Commission</t>
  </si>
  <si>
    <t>https://privacy.gov.ph/</t>
  </si>
  <si>
    <t>Law on Registration of Population and Identity Cards, Art. 34</t>
  </si>
  <si>
    <t>http://isap.sejm.gov.pl/DetailsServlet?id=WDU19740140085</t>
  </si>
  <si>
    <t>http://www.giodo.gov.pl/144/id_art/171/j/en/</t>
  </si>
  <si>
    <t>Central and Eastern Europe Data Protection Authorities</t>
  </si>
  <si>
    <t>http://www.ceecprivacy.org/main.php?s=2&amp;k=poland</t>
  </si>
  <si>
    <t>Lei da proteçao de dados pessoais</t>
  </si>
  <si>
    <t>http://www.cnpd.pt/bin/legis/nacional/lei_6798.htm</t>
  </si>
  <si>
    <t>A Comissão Nacional de Protecção de Dados, The National Commission for Data Protection</t>
  </si>
  <si>
    <t>http://www.cnpd.pt/</t>
  </si>
  <si>
    <t>ICDPPC; A29WP; EDPA; RedIPD</t>
  </si>
  <si>
    <t>Law No. 37 of 2005 Amending Certain Provisions of Decree-Law No. 5 of 1965 on Identity Cards, Art. 2</t>
  </si>
  <si>
    <t>http://www.almeezan.qa/LawView.aspx?opt&amp;LawID=2590&amp;language=en</t>
  </si>
  <si>
    <t>Personal Information Privacy Protection Law</t>
  </si>
  <si>
    <t>http://www.complinet.com/net_file_store/new_rulebooks/q/f/QFCRA_2845_VER1.pdf</t>
  </si>
  <si>
    <t xml:space="preserve">Qatar Ministry of Transport and Communications </t>
  </si>
  <si>
    <t>http://www.qfcra.com/en-us/SitePages/Home.aspx</t>
  </si>
  <si>
    <t>Government Emergency Ordinance no. 82/2012, Art. 18</t>
  </si>
  <si>
    <t>http://www.avocatnet.ro/content/articles/id_31619#axzz2SYHT9bNF</t>
  </si>
  <si>
    <t>Law on the protection of individuals with regard to the processing of personal data</t>
  </si>
  <si>
    <t>http://ec.europa.eu/justice/policies/privacy/docs/implementation/ro_law_677_2001_en_unofficial.pdf</t>
  </si>
  <si>
    <t xml:space="preserve"> Autoritatea Națională de Supraveghere a Prelucrării Datelor cu Caracter Personal, National Supervisory Authority for Personal Data Protection</t>
  </si>
  <si>
    <t>http://www.dataprotection.ro/</t>
  </si>
  <si>
    <t>Federal Law Regarding Personal Data</t>
  </si>
  <si>
    <t>http://www.consultant.ru/document/cons_doc_LAW_166051/</t>
  </si>
  <si>
    <t>Federal Service for Supervision of Communications, Information Technologies and Mass Media (Roskomnadzor)</t>
  </si>
  <si>
    <t>http://rkn.gov.ru/eng/</t>
  </si>
  <si>
    <t>civil + customary</t>
  </si>
  <si>
    <t>Law N˚ 14/2008 of 04/6/2008 governing registration of the population and issuance of the national identity card, Art. 11</t>
  </si>
  <si>
    <t>http://nid.gov.rw/uploads/media/Itegeko_ID_special_gazette_16.07.2008.pdf</t>
  </si>
  <si>
    <t>Privacy and Personal Data Protection Bil</t>
  </si>
  <si>
    <t>http://www.thestkittsnevisobserver.com/2013/04/26/privacy-bill.html</t>
  </si>
  <si>
    <t>Freedom of Information Act</t>
  </si>
  <si>
    <t>http://www.govt.lc/media.govt.lc/www/legislation/FreedomOfInformation.pdf</t>
  </si>
  <si>
    <t>Information Commissioner</t>
  </si>
  <si>
    <t>Privacy Act</t>
  </si>
  <si>
    <t>http://www.gov.vc/pmoffice/images/stories/HIPCAR/privacy%20act%202003.pdf</t>
  </si>
  <si>
    <t>Act on Collection, Elaboration and Use of Computerised Personal Data</t>
  </si>
  <si>
    <t>http://www.culturalpolicies.net/web/sanmarino.php?aid=518</t>
  </si>
  <si>
    <t>Guarantor for the Protection of Confidential and Personal Data</t>
  </si>
  <si>
    <t>https://www.moi.gov.sa/wps/wcm/connect/c152dd004d4bb7bd8debddbed7ca8368/AR_civil_affairs_system.pdf?MOD=AJPERES&amp;CACHEID=c152dd004d4bb7bd8debddbed7ca8368</t>
  </si>
  <si>
    <t>Loi sur la Protection des données à Caractère Personnel</t>
  </si>
  <si>
    <t>http://www.wipo.int/edocs/lexdocs/laws/fr/sn/sn009fr.pdf</t>
  </si>
  <si>
    <t>Commission de protection des données personnelles, Commission for the protection of personal data</t>
  </si>
  <si>
    <t>http://www.cdp.sn/</t>
  </si>
  <si>
    <t>http://www.refworld.org/pdfid/4b5718f52.pdf</t>
  </si>
  <si>
    <t>Commissioner for Information of Public Importance and Personal Data Protection</t>
  </si>
  <si>
    <t>http://www.poverenik.rs/en.html</t>
  </si>
  <si>
    <t>http://greybook.seylii.org/se/2003-9</t>
  </si>
  <si>
    <t>Personal Data Protection within ECOWAS</t>
  </si>
  <si>
    <t>http://www.statewatch.org/news/2013/mar/ecowas-dp-act.pdf</t>
  </si>
  <si>
    <t>http://statutes.agc.gov.sg/aol/search/display/view.w3p;page=0;query=DocId%3A1b065f8f-0d31-4bca-b622-6b1a3c769d66%20Depth%3A0%20Status%3Ainforce;rec=0</t>
  </si>
  <si>
    <t>Personal Data Protection Commission (PDPC) Singapore</t>
  </si>
  <si>
    <t>http://www.pdpc.gov.sg/</t>
  </si>
  <si>
    <t>http://ec.europa.eu/justice/policies/privacy/docs/implementation/slovakia_428_02_en.pdf</t>
  </si>
  <si>
    <t xml:space="preserve">Office for Personal Data Protection of the Slovak Republic </t>
  </si>
  <si>
    <t>https://dataprotection.gov.sk/uoou/en</t>
  </si>
  <si>
    <t>http://www.legislationline.org/documents/action/popup/id/3828</t>
  </si>
  <si>
    <t>Informacijski pooblaščenec (IP) Information Commissioner</t>
  </si>
  <si>
    <t>https://www.ip-rs.si/</t>
  </si>
  <si>
    <t>Identification Act, Arts. 3 and 15</t>
  </si>
  <si>
    <t>http://www.gov.za/documents/identification-act</t>
  </si>
  <si>
    <t>Protection of Personal Information Act</t>
  </si>
  <si>
    <t>http://www.issafrica.org/uploads/SA-POPI-Act-2013.pdf</t>
  </si>
  <si>
    <t>http://www.dnielectronico.es/marco_legal/RD_1553_2005.html</t>
  </si>
  <si>
    <t>Ley Orgánica de Protección de Datos de Carácter Personal</t>
  </si>
  <si>
    <t>http://www.wipo.int/edocs/lexdocs/laws/en/sd/sd001en.pdf</t>
  </si>
  <si>
    <t>Agencia Espanola De Proteccion De Datos, Spanish Data protection  Agency</t>
  </si>
  <si>
    <t>https://www.agpd.es/portalwebAGPD/index-ides-idphp.php</t>
  </si>
  <si>
    <t>ICDPPC; EDPA; A29WP; GPEN; RedIPD</t>
  </si>
  <si>
    <t>Registration of Persons Act, No. 32 of 1968 as amended, Arts. 2, 14</t>
  </si>
  <si>
    <t>http://www.lawnet.lk/process.php?st=1968Y0V0C32A&amp;hword=%27%27&amp;path=2</t>
  </si>
  <si>
    <t>The Electronic Transactions Act, 2007</t>
  </si>
  <si>
    <t>http://www.cbos.gov.sd/sites/default/files/Electronic_Transactions_act_2007.pdf</t>
  </si>
  <si>
    <t>Electronic Licensing National Committee</t>
  </si>
  <si>
    <t>Cybercrime, Data Protection, Information, and Internet</t>
  </si>
  <si>
    <t>http://www.unesco.org/culture/natlaws/media/pdf/suriname/sur_archiveact_06_dutorof.pdf</t>
  </si>
  <si>
    <t>http://www.legislationline.org/topics/country/1/topic/3</t>
  </si>
  <si>
    <t>Data Inspection Board</t>
  </si>
  <si>
    <t>http://www.datainspektionen.se/in-english/</t>
  </si>
  <si>
    <t>Loi sur les Documents d'Identité, Arts. 1 et 2</t>
  </si>
  <si>
    <t>http://www.admin.ch/opc/fr/classified-compilation/19994375/index.html</t>
  </si>
  <si>
    <t>http://www.admin.ch/ch/e/rs/2/235.11.en.pdf</t>
  </si>
  <si>
    <t>Federal Data Protection Commission</t>
  </si>
  <si>
    <t>http://www.edoeb.admin.ch/index.html?lang=en</t>
  </si>
  <si>
    <t>ICDPPC; EDPA; GPEN; AFAPDP</t>
  </si>
  <si>
    <t>Draft Law on Privacy and Data Protection</t>
  </si>
  <si>
    <t>http://law.moj.gov.tw/Eng/LawClass/LawAll.aspx?PCode=I0050021</t>
  </si>
  <si>
    <t xml:space="preserve"> Law on Protection of Information (December 2, 2002, № 71)
</t>
  </si>
  <si>
    <t>http://sw.radiovaticana.va/doc/RASIMU_final.pdf</t>
  </si>
  <si>
    <t>Official Information Act 1997</t>
  </si>
  <si>
    <t>http://www.asianlii.org/th/legis/consol_act/oia1997197/</t>
  </si>
  <si>
    <t>Office of the Official Information Commission</t>
  </si>
  <si>
    <t>http://www.oic.go.th/</t>
  </si>
  <si>
    <t>Decree-Law No. 2/2004, Civil Identification, Arts. 6, 18 and 19</t>
  </si>
  <si>
    <t>http://www.jornal.gov.tl/lawsTL/RDTL-Law/RDTL-Decree-Laws/Decree-Law-2004-2.pdf</t>
  </si>
  <si>
    <t>http://timor-leste.gov.tl/wp-content/uploads/2010/03/Constituicao_RDTL_PT.pdf</t>
  </si>
  <si>
    <t>customary</t>
  </si>
  <si>
    <t xml:space="preserve"> L’avant-projet de loi sur les transactions électroniques</t>
  </si>
  <si>
    <t>National Identity Card Act, Sec. 7</t>
  </si>
  <si>
    <t>http://www.crownlaw.gov.to/cms/images/LEGISLATION/PRINCIPAL/2010/2010-0036/NationalIdentityCardAct2010_1.pdf</t>
  </si>
  <si>
    <t>none</t>
  </si>
  <si>
    <t>http://www.ttparliament.org/legislations/a2011-13.pdf</t>
  </si>
  <si>
    <t>Office of the Information Commissioner</t>
  </si>
  <si>
    <t>http://www.mondaq.com/x/231644/data+protection/Data+Protection+Laws+of+the+World+Handbook+Second+Edition+Trinidad+And+Tobago</t>
  </si>
  <si>
    <t>Loi portant sur la protection des données à caractère personnel</t>
  </si>
  <si>
    <t>http://www.tunisie.gov.tn/SYNC_1615697015.pdf</t>
  </si>
  <si>
    <t>National Authority for the Protection of Personal Data</t>
  </si>
  <si>
    <t>https://www.igmena.org/Data-protection-in-Tunisia-a-legal-illusion-</t>
  </si>
  <si>
    <t>Regulation of Electronic Commerce Law</t>
  </si>
  <si>
    <t>http://www.resmigazete.gov.tr/eskiler/2014/11/20141105-1.htm</t>
  </si>
  <si>
    <t>Customs and Trade Ministry</t>
  </si>
  <si>
    <t>http://www.gtb.gov.tr/</t>
  </si>
  <si>
    <t>Data Protection and Privacy Bill</t>
  </si>
  <si>
    <t>http://www.nita.go.ug/sites/default/files/publications/Draft%20Data%20Protection%20and%20PrivacyBill%20-%20Revised%20PDF.pdf</t>
  </si>
  <si>
    <t>Resolution CM No. 185 of 13.03.2013, Procedure on Ukrainian Passports, Art. 21</t>
  </si>
  <si>
    <t>http://zakon4.rada.gov.ua/laws/show/185%D0%B0-2013-%D0%BF/paran24#n24</t>
  </si>
  <si>
    <t>http://zpd.gov.ua/dszpd/en/publish/article/39178</t>
  </si>
  <si>
    <t>The State Service on Personal Data Protection</t>
  </si>
  <si>
    <t>Federal Law No. 9 of 2006, Art. 4</t>
  </si>
  <si>
    <t>http://www.id.gov.ae/ar/emirates-id/laws-and-legislation.aspx</t>
  </si>
  <si>
    <t>Data Protection Act 1998</t>
  </si>
  <si>
    <t>http://www.legislation.gov.uk/ukpga/1998/29/contents</t>
  </si>
  <si>
    <t xml:space="preserve">Information Commissioner's Office </t>
  </si>
  <si>
    <t>https://ico.org.uk/about-the-ico/</t>
  </si>
  <si>
    <t>Privacy Act of 1974</t>
  </si>
  <si>
    <t>http://www.gpo.gov/fdsys/pkg/USCODE-2012-title5/pdf/USCODE-2012-title5-partI-chap5-subchapII-sec552a.pdf</t>
  </si>
  <si>
    <t>Federal Trade Commission Protecting America's Consumers</t>
  </si>
  <si>
    <t>http://www.ftc.gov/about-ftc</t>
  </si>
  <si>
    <t>http://www.parlamento.gub.uy/leyes/AccesoTextoLey.asp?Ley=18381&amp;Anchor=</t>
  </si>
  <si>
    <t>Unidad Reguladora y de Control de Datos Personales (URCDP), Regulatory unit and Controlof Personal Data URCDP)</t>
  </si>
  <si>
    <t>http://datospersonales.gub.uy/inicio/institucional/que-es-la-urcdp/</t>
  </si>
  <si>
    <t>Electronic Transactions act</t>
  </si>
  <si>
    <t>http://www.paclii.org/vu/legis/consol_act/eta256/</t>
  </si>
  <si>
    <t xml:space="preserve">Telecommunications and  Radiocommunication Regulator </t>
  </si>
  <si>
    <t>http://www.trr.vu/index.php/en/</t>
  </si>
  <si>
    <t xml:space="preserve">Decree No. 05/1999/ND-CP on the People's Identity Card, Arts. 2 and 3 </t>
  </si>
  <si>
    <t>http://www.unhcr.org/refworld/pdfid/3ddb96ca4.pdf</t>
  </si>
  <si>
    <t>Law on Protection of Consumers’ Rights</t>
  </si>
  <si>
    <t>http://lawfirm.vn/?a=doc&amp;id=1936</t>
  </si>
  <si>
    <t xml:space="preserve">Civil Status Law No. 2 of 1999, Art. 43 </t>
  </si>
  <si>
    <t>http://muqtafi.birzeit.edu/pg/getleg.asp?id=13141</t>
  </si>
  <si>
    <t>Law No. 23 for 1991 on Civil Status and Civil Registration, Art. 49</t>
  </si>
  <si>
    <t>http://www.yemen-nic.info/contents/laws_ye/detail.php?ID=11296</t>
  </si>
  <si>
    <t>Law of the Right of Access to Information</t>
  </si>
  <si>
    <t>http://www.right2info.org/resources/publications/laws-1/laws_yemen</t>
  </si>
  <si>
    <t>Commissioner-General of the Information</t>
  </si>
  <si>
    <t>http://www.ypwatch.org/page.php?id=1045</t>
  </si>
  <si>
    <t>National Registration Act, Cap 126, Art. 5</t>
  </si>
  <si>
    <t>http://www.zambialii.org/zm/legislation/consolidated-act/126</t>
  </si>
  <si>
    <t xml:space="preserve"> The Electronic Communications and Transactions Act, Act Number 21 of 2009 - the Electronic Communications Act </t>
  </si>
  <si>
    <t>https://www.zicta.zm/Downloads/The%20Acts%20and%20SIs/ect_act_2009.pdf</t>
  </si>
  <si>
    <t>Access to Information and Protection of Privacy Act</t>
  </si>
  <si>
    <t>http://archive.kubatana.net/docs/legisl/aippa_amd_act_080111.pdf</t>
  </si>
  <si>
    <t>1. Methodology &amp; Assumptions</t>
  </si>
  <si>
    <t>Data</t>
  </si>
  <si>
    <t>Main Source</t>
  </si>
  <si>
    <t>Additional Sources</t>
  </si>
  <si>
    <t>Birth Registration</t>
  </si>
  <si>
    <t xml:space="preserve">Voter Registration </t>
  </si>
  <si>
    <t>Government sources if available</t>
  </si>
  <si>
    <t>IDEA; IFES</t>
  </si>
  <si>
    <t>Population (Total and Disaggregated)</t>
  </si>
  <si>
    <t>Objective</t>
  </si>
  <si>
    <t>Table of Contents</t>
  </si>
  <si>
    <t>Contents</t>
  </si>
  <si>
    <t>1. Dashboard</t>
  </si>
  <si>
    <t>This document presents:</t>
  </si>
  <si>
    <t>1-</t>
  </si>
  <si>
    <t>2-</t>
  </si>
  <si>
    <t>Supporting indices on ICT and eGovernment for reference</t>
  </si>
  <si>
    <t>Supporting qualitative data on legal system type, and data protection laws</t>
  </si>
  <si>
    <t>Summary of approach, methodology, and assumptions in calculations</t>
  </si>
  <si>
    <t>Version History</t>
  </si>
  <si>
    <t>Date</t>
  </si>
  <si>
    <t>Lead</t>
  </si>
  <si>
    <t>Description</t>
  </si>
  <si>
    <t>Cem Dener; Irene Zhang; Doruk Yarin Kiroglu</t>
  </si>
  <si>
    <t>First release of theID4D global dataset</t>
  </si>
  <si>
    <t>Cem Dener</t>
  </si>
  <si>
    <t>Updates on weblinks and e-ID solutions</t>
  </si>
  <si>
    <t>Cem Dener; Lucia Hanmer; Doruk Yarin Kiroglu</t>
  </si>
  <si>
    <t>Gender disaggregate data and updates on population, birth registration rates and registered/unregistered population.</t>
  </si>
  <si>
    <r>
      <t>Jonathan Marskell; Kamya Chandra; Matthias-S</t>
    </r>
    <r>
      <rPr>
        <sz val="10"/>
        <color theme="1"/>
        <rFont val="Calibri"/>
        <family val="2"/>
      </rPr>
      <t>ö</t>
    </r>
    <r>
      <rPr>
        <sz val="10"/>
        <color theme="1"/>
        <rFont val="Times New Roman"/>
        <family val="1"/>
      </rPr>
      <t>nke Witt; Vasumathi Anandhan</t>
    </r>
  </si>
  <si>
    <t>Third edition of the dataset; revisions to methodology; redesign of template</t>
  </si>
  <si>
    <t>ID4D Dataset: Dashboard</t>
  </si>
  <si>
    <t>Estimated global population lacking proof of legal identity*</t>
  </si>
  <si>
    <t>Total</t>
  </si>
  <si>
    <t>Inclusion Criteria</t>
  </si>
  <si>
    <t>INCLUDE</t>
  </si>
  <si>
    <t>High Income (HIC)</t>
  </si>
  <si>
    <t>Grand Total</t>
  </si>
  <si>
    <t>3. Country Based Identification Coverage</t>
  </si>
  <si>
    <t>Country Dashboard</t>
  </si>
  <si>
    <t xml:space="preserve">Country </t>
  </si>
  <si>
    <t>A. Countries with largest number of Individuals without ID</t>
  </si>
  <si>
    <t>B. Countries with greatest proportion of Country population w/o ID</t>
  </si>
  <si>
    <t>Global ID4D Dataset 2018</t>
  </si>
  <si>
    <t>EXCLUDE</t>
  </si>
  <si>
    <t>UN eGovernance Indicators (2016)</t>
  </si>
  <si>
    <t>Freedom in the Press (2017)</t>
  </si>
  <si>
    <t>Freedom in the World (2018)</t>
  </si>
  <si>
    <t>Freedom on the Net (2017)</t>
  </si>
  <si>
    <t>2/ "OECD" from official website, http://www.oecd.org/about/membersandpartners/list-oecd-member-countries.htm</t>
  </si>
  <si>
    <t>Low income</t>
  </si>
  <si>
    <t>Europe &amp; Central Asia</t>
  </si>
  <si>
    <t>Upper middle income</t>
  </si>
  <si>
    <t>Middle East &amp; North Africa</t>
  </si>
  <si>
    <t>High income</t>
  </si>
  <si>
    <t>Lower middle income</t>
  </si>
  <si>
    <t>Latin America &amp; Caribbean</t>
  </si>
  <si>
    <t>East Asia &amp; Pacific</t>
  </si>
  <si>
    <t>Low Income (LIC)</t>
  </si>
  <si>
    <t>Upper Middle Income (UMC)</t>
  </si>
  <si>
    <t>Estimated population lacking ID</t>
  </si>
  <si>
    <t xml:space="preserve">National Identity and Civil Registry Department, Ministry of Home Affairs </t>
  </si>
  <si>
    <t>Ministry of Home Affairs and Immigration; https://cms.my.na/assets/documents/NIDS_2016.pdf</t>
  </si>
  <si>
    <t>Instituto dos Registos e do Notariado - IRN</t>
  </si>
  <si>
    <t>Civil Registration Office, Ministry of Justice, The MoH and the State Committee for Statistics</t>
  </si>
  <si>
    <t>Alternative: Elector's Card (CENI)</t>
  </si>
  <si>
    <t>http://ceni.cd/articles/decision-n007-ceni-bur-18-du-06-avril-2018-portant-publication-des-statistiques-des-electeurs-par-entites-electorales</t>
  </si>
  <si>
    <t>Maistraatit Magistraterna- Local Register Offices, Population Register Centre</t>
  </si>
  <si>
    <t>Population and Civil Registry Departments, Department of Civil Registration and Citizensip, Ministry of Interior</t>
  </si>
  <si>
    <t>Department of Household Registration M.O.I. Ministry of Home Affairs</t>
  </si>
  <si>
    <t>http://www.consuladovirtual.gob.ec/servicios/req_rci_insnac_ing.html</t>
  </si>
  <si>
    <t>2 m - 1 y</t>
  </si>
  <si>
    <t>General Directorate of Civil Affairs, Ministry of Interior and Municipalities</t>
  </si>
  <si>
    <t>Registro Civil, States</t>
  </si>
  <si>
    <t>Local Registrar Office, Ministry of Local Development and Federal Affairs</t>
  </si>
  <si>
    <t>Estonian Police and Border Guard Board</t>
  </si>
  <si>
    <t>Direct/Survey</t>
  </si>
  <si>
    <t>Centre de Traitement des Donnees de l'Etat Civil (CTDEC)</t>
  </si>
  <si>
    <t>Direct/Web</t>
  </si>
  <si>
    <t>Municipalities, Civil Registry Office</t>
  </si>
  <si>
    <t>            933,405</t>
  </si>
  <si>
    <t>            971,872</t>
  </si>
  <si>
    <t>         1,271,689</t>
  </si>
  <si>
    <t>            633,588</t>
  </si>
  <si>
    <t>            476,223</t>
  </si>
  <si>
    <t>         1,124,686</t>
  </si>
  <si>
    <t>            304,368</t>
  </si>
  <si>
    <t>Electoral Commission of Jamaica</t>
  </si>
  <si>
    <t>Identity Management Systems Analysis Country Report for Myanmar</t>
  </si>
  <si>
    <t>Servicio de Registro Civil e Identificacion</t>
  </si>
  <si>
    <t>Office of Citizenship and Migration Affairs (OCMA)</t>
  </si>
  <si>
    <t>http://www.electionguide.org/countries/id/27/</t>
  </si>
  <si>
    <t>http://www.electionguide.org/countries/id/210/</t>
  </si>
  <si>
    <t>Bangladesh Election Commission Secretariat, Identification System for Enhancing Access to Services (IDEA)</t>
  </si>
  <si>
    <t>RNPN</t>
  </si>
  <si>
    <t>http://www.electionguide.org/countries/id/231/</t>
  </si>
  <si>
    <t>https://www.idea.int/data-tools/country-view/65/40</t>
  </si>
  <si>
    <t>https://www.idea.int/data-tools/country-view/64/40</t>
  </si>
  <si>
    <t>https://www.idea.int/data-tools/country-view/97/40</t>
  </si>
  <si>
    <t>http://www.electionguide.org/countries/id/10/</t>
  </si>
  <si>
    <t>http://www.electionguide.org/countries/id/6/</t>
  </si>
  <si>
    <t>http://www.electionguide.org/countries/id/11/</t>
  </si>
  <si>
    <t>http://results.cik.bg/pi2017/rezultati/index.html</t>
  </si>
  <si>
    <t>https://www.elections.eg/results-2018</t>
  </si>
  <si>
    <t>https://volby.cz/pls/prez2018/pe2?xjazyk=EN&amp;xf=1</t>
  </si>
  <si>
    <t>http://www.electionguide.org/countries/id/193/</t>
  </si>
  <si>
    <t>https://www.idea.int/data-tools/country-view/283/40</t>
  </si>
  <si>
    <t>https://www.idea.int/data-tools/country-view/104/40</t>
  </si>
  <si>
    <t>4. Gender Disaggregated Data on Identification by Country</t>
  </si>
  <si>
    <t>https://www.idea.int/data-tools/country-view/109/40</t>
  </si>
  <si>
    <t>(Multiple Items)</t>
  </si>
  <si>
    <t>http://polling2014.belgium.be/en/cha/results/results_tab_CKR00000.html</t>
  </si>
  <si>
    <t>http://www.dst.dk/valg/Valg1487635/valgopg/valgopgHL.htm</t>
  </si>
  <si>
    <t>https://www.bundeswahlleiter.de/en/bundestagswahlen/2017/ergebnisse/bund-99.html</t>
  </si>
  <si>
    <t>https://ifes.org/sites/default/files/2018_ifes_guatemala_national_referendum_faqs_final.pdf</t>
  </si>
  <si>
    <t>http://www.electionguide.org/countries/id/98/</t>
  </si>
  <si>
    <t>http://www.housing.gov.ie/sites/default/files/publications/files/32nd_dail_-_general_election_february_2016_-_table_2_-_statistics.pdf</t>
  </si>
  <si>
    <t>http://www.electionguide.org/countries/id/126/</t>
  </si>
  <si>
    <t>http://www.electionguide.org/countries/id/127/</t>
  </si>
  <si>
    <t>http://www.elections.org.nz/events/2017-general-election/2017-general-election-results/voter-turnout-statistics</t>
  </si>
  <si>
    <t>https://valgresultat.no/?type=st&amp;year=2017</t>
  </si>
  <si>
    <t>http://www.electionguide.org/countries/id/176/</t>
  </si>
  <si>
    <t>https://en.wikipedia.org/wiki/Results_breakdown_of_the_Spanish_general_election,_2016_(Congress)</t>
  </si>
  <si>
    <t>https://data.val.se/val/ep2014/slutresultat/protokoll/protokoll_00E.pdf</t>
  </si>
  <si>
    <t>http://www.electionguide.org/countries/id/207/</t>
  </si>
  <si>
    <t>http://archive.ipu.org/parline-e/reports/2333_E.htm</t>
  </si>
  <si>
    <t>Mandatory NID Age</t>
  </si>
  <si>
    <t>Registro Civil</t>
  </si>
  <si>
    <t>Address Based Population Registration System</t>
  </si>
  <si>
    <t xml:space="preserve">National Civil Registration Authority Database </t>
  </si>
  <si>
    <t>National Identity Management Commission(NIMC)</t>
  </si>
  <si>
    <t>Department of National Registration</t>
  </si>
  <si>
    <t>90% or above</t>
  </si>
  <si>
    <t>https://unstats.un.org/unsd/demographic-social/crvs/</t>
  </si>
  <si>
    <t>75-89%</t>
  </si>
  <si>
    <t>http://documents.worldbank.org/curated/en/298651503551191964/pdf/119065-WP-ID4D-country-profiles-report-final-PUBLIC.pdf</t>
  </si>
  <si>
    <t>2010-2015</t>
  </si>
  <si>
    <t>90-99%</t>
  </si>
  <si>
    <t>Alternative source for countries missing in UNICEF</t>
  </si>
  <si>
    <t>Ministry of the Interior, State Security Division, Department of ID cards</t>
  </si>
  <si>
    <t>Ministerul afaceril or interne, Directia pentru Evidenta persoanelor si administrarea bazelor de date</t>
  </si>
  <si>
    <t>Ministry of Interior (direct data)</t>
  </si>
  <si>
    <t>https://www.ecp.gov.pk/frmGenericPage.aspx?PageID=3047</t>
  </si>
  <si>
    <t>https://www.ifes.org/sites/default/files/2014_ifes_afghanistan_presidential_and_pc_elections.pdf; https://docs.google.com/document/d/1APMbtB2u53BOtBEoi_E6WhhbyONUqyAQcY3O5MOf1kw/edit</t>
  </si>
  <si>
    <t>http://www.ifes.org/sites/default/files/2017_ifes_nepal_house_of_representatives_and_state_assembly_elections_faqs_final_1.pdf</t>
  </si>
  <si>
    <t>Nationals</t>
  </si>
  <si>
    <t>http://gulfmigration.eu/gcc-total-population-percentage-nationals-foreign-nationals-gcc-countries-national-statistics-2010-2016-numbers/</t>
  </si>
  <si>
    <t>Source:</t>
  </si>
  <si>
    <t xml:space="preserve">% of total population </t>
  </si>
  <si>
    <t>Foreign nationals</t>
  </si>
  <si>
    <t>GCC adjusted</t>
  </si>
  <si>
    <t>Direct data, did not use this share to adjust</t>
  </si>
  <si>
    <t>https://data.worldbank.org/indicator/SM.POP.TOTL.ZS?year_high_desc=false</t>
  </si>
  <si>
    <t>World Bank Indicator</t>
  </si>
  <si>
    <t>http://gulfmigration.eu/media/pubs/exno/GLMM_EN_2017_03.pdf</t>
  </si>
  <si>
    <t>Gulf Labour Markets and Migration (GLMM)</t>
  </si>
  <si>
    <t>Law for Registration of Population Records, Art. 1</t>
  </si>
  <si>
    <t>Law on ID Cards No. 8952, as amended, Arts. 1-3</t>
  </si>
  <si>
    <t>Décret No. 67/126 du 21/07/1967 Portant Institution de la Carte Nationale d’Identité, Art. 4</t>
  </si>
  <si>
    <t>http://www.interieur.gov.dz/index.php/fr/le-ministere/le-minist%C3%A8re/textes-legislatifs-et-reglementaires/52-la-carte-nationale-d-identite/417-d%C3%A9cret-n%C2%B0-67-126-du-21-07-1967-portant-institution-de-la-carte-nationale-d%E2%80%99identit%C3%A9.html</t>
  </si>
  <si>
    <t>Law No. 4/09 of June 30, Arts. 19 and 20</t>
  </si>
  <si>
    <t>http://www.lexlink.eu/FileGet.aspx?FileId=1154837</t>
  </si>
  <si>
    <t>Ley No.17.671 de Identificación Registro y Clasificación del Potencial Humano Nacional, Arts. 1 y 7</t>
  </si>
  <si>
    <t>http://servicios.infoleg.gob.ar/infolegInternet/anexos/25000-29999/28130/texact.htm</t>
  </si>
  <si>
    <t>Law on Identification Cards, Art. 4</t>
  </si>
  <si>
    <t>Law of the Republic of Azerbaijan on Identity Card of Citizen of the Republic of Azerbaijan</t>
  </si>
  <si>
    <t>Law No. 46 Identity Card Act 2006</t>
  </si>
  <si>
    <t>http://www.legalaffairs.gov.bh/LegislationSearchDetails.aspx?id=2091#.WRnd9FMrKUk</t>
  </si>
  <si>
    <t>National Identity Registration Act 2010, Sec. 5</t>
  </si>
  <si>
    <t>Statistics Act Ch. 192, Sec. 24</t>
  </si>
  <si>
    <t>http://208.109.177.6/en/ShowPdf/192.pdf</t>
  </si>
  <si>
    <t>Loi Relative aux Registres de la Population, aux Cartes Documents de Séjour, Art.  6</t>
  </si>
  <si>
    <t>Ley No.145 del Servicio General de Identificación Personal y del Servicio General de  Licencias  para Conducir, Arts. 4(a) y 18 (I)</t>
  </si>
  <si>
    <t>http://www.silep.gob.bo/silep/masterley/118686</t>
  </si>
  <si>
    <t>Law on Identity Cards of Citizens of Bosnia and Herzegovina, Arts. 1 and 3</t>
  </si>
  <si>
    <t>http://mup.ks.gov.ba/sites/mup.ks.gov.ba/files/sl%20glasnik%20BiH%20broj%2032_01%2C16_02%2C%2032_07%2C53_07.pdf</t>
  </si>
  <si>
    <t>National Registration Act 2004</t>
  </si>
  <si>
    <t>http://www.elaws.gov.bw/default.php?UID=602</t>
  </si>
  <si>
    <t>Law No. 13444 of May 11, 2017, Art. 8</t>
  </si>
  <si>
    <t>https://www.planalto.gov.br/ccivil_03/_ato2015-2018/2017/lei/l13444.htm</t>
  </si>
  <si>
    <t>National Registration Regulations, Arts. 4 and 5</t>
  </si>
  <si>
    <t>http://www.commonlii.org/bn/legis/nra19nrr657/</t>
  </si>
  <si>
    <t>Law for the Bulgarian Identification Documents, Art. 18</t>
  </si>
  <si>
    <t>https://www.access-info.org/wp-content/uploads/law_bg_identification_documents_en.pdf</t>
  </si>
  <si>
    <t>Loi No. 005-2001/AN Portant Institution d’une Carte Nationale d’identite Burkinabe, Art. 2</t>
  </si>
  <si>
    <t>Ordonnance Ministérielle No. 530/060 - Carte Nationale d’Identité, Art. 4</t>
  </si>
  <si>
    <t>Sub Decree National Identity Cards No. 60 2007, Art. 4</t>
  </si>
  <si>
    <t>Décret No. 2016/375 du 4 Aout 2016, Art. 6(a)</t>
  </si>
  <si>
    <t>https://www.prc.cm/fr/actualites/actes/decrets/1881-decret-n-2016-375-du-04-aout-2016-fixant-les-caracteristiques-et-les-modalites-d-etablissement-et-de-delivrance-de-la-carte-nationale-d-identite</t>
  </si>
  <si>
    <t>Decreto 1260 de 1970, Arts. 109 y 117</t>
  </si>
  <si>
    <t>http://www.alcaldiabogota.gov.co/sisjur/normas/Norma1.jsp?i=8256</t>
  </si>
  <si>
    <t>Loi Instituant une Carte Nationale d’Identité, Art. 2</t>
  </si>
  <si>
    <t>http://www.droit-afrique.com/upload/doc/comores/Comores-Loi-1987-carte-d-identite.pdf</t>
  </si>
  <si>
    <t>Décret No. 2007-207 du 2 Avril 2007, Arts. 1(7) et 8</t>
  </si>
  <si>
    <t>Ley No. 3504 Orgánica del Tribunal Supremo de Elecciones y del Registro Civil, Art. 89</t>
  </si>
  <si>
    <t>http://www.pgrweb.go.cr/scij/Busqueda/Normativa/Normas/nrm_texto_completo.aspx?param1=NRTC&amp;nValor1=1&amp;nValor2=4967&amp;nValor3=106998&amp;strTipM=TC</t>
  </si>
  <si>
    <t>Law on Identity Cards, Art. 3</t>
  </si>
  <si>
    <t>https://www.zakon.hr/z/447/Zakon-o-osobnoj-iskaznici</t>
  </si>
  <si>
    <t>Civil Registry Law 141(I)/2002, Arts. 59 and 61</t>
  </si>
  <si>
    <t>http://www.cylaw.org/nomoi/enop/non-ind/2002_1_141/full.html</t>
  </si>
  <si>
    <t>Décret No. 2015-345/PR/MI Portant Modification du Décret No. 2013-356/PR/MI Relatif au Changement de la Carte Nationale d’Identité, Art. 1</t>
  </si>
  <si>
    <t>http://www.presidence.dj/texte.php?ID=2015-345&amp;ID2=2015-12-27&amp;ID3=D%E9cret&amp;ID4=24&amp;ID5=2015-12-31&amp;ID6=n</t>
  </si>
  <si>
    <t>Ley Orgánica de Gestión de la Identidad y Datos Civiles, Art. 93</t>
  </si>
  <si>
    <t>http://www.registrocivil.gob.ec/wp-content/uploads/downloads/2016/03/LEY_ORGANICA_RC_2016.pdf</t>
  </si>
  <si>
    <t>Executive Regulations of the Civil Affairs Law No. 1121 of 1995, Art. 33</t>
  </si>
  <si>
    <t>http://www.maatpeace.org/old/node/3138.htm</t>
  </si>
  <si>
    <t xml:space="preserve">Decreto No. 581 Ley Especial Reguladora de la Emisión del Documento Único de Identidad, Arts. 3 y 4 </t>
  </si>
  <si>
    <t>http://www.asamblea.gob.sv/eparlamento/indice-legislativo/buscador-de-documentos-legislativos/ley-especial-reguladora-de-la-emision-del-documento-unico-de-identidad/?searchterm=identidad</t>
  </si>
  <si>
    <t>Identity Document Act, Arts. 9, 11(4),12(1) and 19</t>
  </si>
  <si>
    <t>Law on ID Card, August 25, 2016, Art. 1</t>
  </si>
  <si>
    <t>http://www.finlex.fi/fi/laki/ajantasa/2016/20160663</t>
  </si>
  <si>
    <t>Décret No.55-1397 du 22 Octobre 1955 Instituant la Carte Nationale d'Identité, Arts. 2 et 4</t>
  </si>
  <si>
    <t>Décret No. 1101/PR/MISPID du 25 Septembre 2011</t>
  </si>
  <si>
    <t>Issuing Identity Cards and Passports Law, Art. 11(1)</t>
  </si>
  <si>
    <t>https://matsne.gov.ge/en/document/download/31504/28/en/pdf</t>
  </si>
  <si>
    <t>National Identity Register Act, 2008, Arts. 28-30</t>
  </si>
  <si>
    <t>http://www.refworld.org/docid/548ee10b4.html</t>
  </si>
  <si>
    <t>Law 3021/19/53/2005</t>
  </si>
  <si>
    <t>https://www.e-nomothesia.gr/kat-deltia-tautotetos/kya-3021-19-53-2005.html</t>
  </si>
  <si>
    <t>Decreto Número 90-2005 Ley del Registro Nacional de las Personas, Arts. 50 y 56</t>
  </si>
  <si>
    <t>https://www.renap.gob.gt/sites/default/files/1_decreto_90-2005_ley_del_registro_nacional_de_las_personas.pdf</t>
  </si>
  <si>
    <t>Décret D/95/254/PRG/SGG du 1er Septembre 1995, Arts. 1er-5</t>
  </si>
  <si>
    <t>Ley del Registro Nacional de de las Personas, Art. 88</t>
  </si>
  <si>
    <t>http://portalunico.iaip.gob.hn/Archivos/RNP/Estructura/Funciones/2015/Ley%20del%20RNP%20Decreto%2062_2004.pdf</t>
  </si>
  <si>
    <t>Registration of Persons Ordinance, Ch. 177, Sec. 3</t>
  </si>
  <si>
    <t>https://www.elegislation.gov.hk/hk/cap177!en@2003-05-12T00:00:00</t>
  </si>
  <si>
    <t>Government Decree 414/2015, Issuance of an ID Card, Arts. 15-22</t>
  </si>
  <si>
    <t>http://net.jogtar.hu/jr/gen/getdoc2.cgi?dbnum=1&amp;docid=A1500414.KOR&amp;cel=P(13)#xcel</t>
  </si>
  <si>
    <t>Executive Bylaw on the Law of Allotting Identification Numbers and Postal Codes to all Iranian Nationals, Art. 2</t>
  </si>
  <si>
    <t>http://rc.majlis.ir/fa/law/show/120033</t>
  </si>
  <si>
    <t>Civil Status Law No. 9 of 2001, Art. 38</t>
  </si>
  <si>
    <t>Regulations to the identity of the citizen of the Kyrgyz Republic, Part II  Art. 13</t>
  </si>
  <si>
    <t>Family Registration Law, as amended, 2009, Art. 16</t>
  </si>
  <si>
    <t>Identity Document Rules, Regulations No. 134 of 2002, Art. 2</t>
  </si>
  <si>
    <t>http://likumi.lv/doc.php?id=244720&amp;amp;from=off</t>
  </si>
  <si>
    <t>National Identity Cards Act 2011, Arts. 12 and 14</t>
  </si>
  <si>
    <t>Identity Card and Passport Issue, March 19, 2015, Arts. 3, 12 and 13</t>
  </si>
  <si>
    <t>https://www.e-tar.lt/portal/lt/legalAct/00554c90ceff11e4bcd1a882e9a189f1</t>
  </si>
  <si>
    <t>Loi du 9 Juin 2013 Relative à l'Identification des Personnes Physiques, Art. 1</t>
  </si>
  <si>
    <t>http://data.legilux.public.lu/file/eli-etat-leg-memorial-2013-107-fr-pdf.pdf</t>
  </si>
  <si>
    <t>Law on ID Card, Art. 2</t>
  </si>
  <si>
    <t>http://www.mvr.gov.mk/Upload/Documents/1.Zakon%20za%20licnata%20karta%208-95.pdf</t>
  </si>
  <si>
    <t>Regulation on Issuance of National Identity Card, 2008</t>
  </si>
  <si>
    <t>http://www.mvlaw.gov.mv/pdf/gavaid/minHome/17.pdf</t>
  </si>
  <si>
    <t>Décret No. 014/PG‐RM du 09/01/88 portant Institution et Règlementation de la Délivrance de la Carte D’Identité et de la Carte Consulaire</t>
  </si>
  <si>
    <t>Identity Card and Other Documents Act</t>
  </si>
  <si>
    <t>http://www.justiceservices.gov.mt/DownloadDocument.aspx?app=lom&amp;itemid=8751&amp;l=1</t>
  </si>
  <si>
    <t>Décret No. 2012-030, Arts. 3 et 9</t>
  </si>
  <si>
    <t>National Identity Card Act, Art. 4 and 5</t>
  </si>
  <si>
    <t>Citizen's Registration Law, December 14, 1999, Arts. 22.4 and 28</t>
  </si>
  <si>
    <t>http://www.legalinfo.mn/law/details/297</t>
  </si>
  <si>
    <t>Identification Card Act, December 14, 2007, Art. 2</t>
  </si>
  <si>
    <t>www.gov.me/files/1207921654.doc</t>
  </si>
  <si>
    <t>Loi No. 35-06 Instituant la Carte d'Indentité Nationale Electronique, Art. 3</t>
  </si>
  <si>
    <t>http://adala.justice.gov.ma/production/legislation/fr/civil/carte%20nationale%20d%20identite%20electronique-dahir-.htm</t>
  </si>
  <si>
    <t>Decree No. 11/2008 of 29 April, Arts. 1 and 3</t>
  </si>
  <si>
    <t>http://paloptl.dev4.javali.pt/sites/default/files/decreto_no_11-2008_29_de_abril.pdf</t>
  </si>
  <si>
    <t>Ley No.152 de Identificación Ciudadana, Arts. 3 y 17</t>
  </si>
  <si>
    <t>http://legislacion.asamblea.gob.ni/normaweb.nsf/($All)/9EA6715355B32B680625712D00570495?OpenDocument</t>
  </si>
  <si>
    <t>The National Database and Registration Authority Ordinance, 2000</t>
  </si>
  <si>
    <t>http://nasirlawsite.com/laws/nadra.htm</t>
  </si>
  <si>
    <t>Ley No. 83 de 1941 sobre Cédula de Identidad Personal, Arts. 2 y 6</t>
  </si>
  <si>
    <t>http://www.parliament.gov.pg/uploads/acts/14A_17.pdf</t>
  </si>
  <si>
    <t>Ley No. 26497 Orgánica del Registro Nacional de Identificación y Estado Civil, Art. 31</t>
  </si>
  <si>
    <t>https://www.reniec.gob.pe/portal/html/dni/ley26497.html</t>
  </si>
  <si>
    <t>Law No. 7/2007 of February 5, Art. 3</t>
  </si>
  <si>
    <t>http://www.irn.mj.pt/IRN/sections/irn/a_registral/identificacao-civil/docs-sobre-ident-c-e-cc/legislacao-diversa/downloadFile/attachedFile_f0/Lei_7-2007_de_5_de_Fevereiro.pdf?nocache=1266507650.89</t>
  </si>
  <si>
    <t>Decree No. 828 of July 8, 1997 On the Passport of the Citizen of the Russian Federation, Art. 4</t>
  </si>
  <si>
    <t>http://www.consultant.ru/document/cons_doc_LAW_15101/ecb5cb8dc8b96e4d513f07fcc2a3bbdfb541affb/</t>
  </si>
  <si>
    <t>Delegated Decree No. 105 of 16 August 2016, Art. 2</t>
  </si>
  <si>
    <t>http://www.consigliograndeegenerale.sm/on-line/home/archivio-leggi-decreti-e-regolamenti/scheda17149910.html</t>
  </si>
  <si>
    <t>Civil Status System, as amended by Council of Ministers Resolution No. 151 dated 13/5/1434H, Art. 67</t>
  </si>
  <si>
    <t>Décret No. 2016-1536 Portant Application de la Loi No. 2016-09 Instituant une Carte d’Identité Biométrique CEDEAO, Art. 1</t>
  </si>
  <si>
    <t>http://www.jo.gouv.sn/spip.php?article10986</t>
  </si>
  <si>
    <t>Law on ID Cards, Art. 7</t>
  </si>
  <si>
    <t>http://www.mup.gov.rs/wps/wcm/connect/058bf3d1-9c96-4dd1-ae81-b39c34d12dd5/Zakon+o+licnoj+karti-cir.pdf?MOD=AJPERES&amp;CVID=l0z4BNu&amp;CVID=l0z4BNu&amp;CVID=l0z4BNu&amp;CVID=l0z4BNu&amp;CVID=l0z4BNu&amp;CVID=l0z4BNu</t>
  </si>
  <si>
    <t>National Identity Cards Act, Arts. 4 and 5</t>
  </si>
  <si>
    <t>https://www.seylii.org/sc/legislation/consolidated-act/138a</t>
  </si>
  <si>
    <t>The National Registration Act, 2016, Art. 27</t>
  </si>
  <si>
    <t>http://www.sierralii.org/sl/legislation/act/7/THE%20NATIONAL%20CIVIL%20REGISTRATION%20ACT%2C%202016.pdf</t>
  </si>
  <si>
    <t>National Registration Act, Sec. 5</t>
  </si>
  <si>
    <t>https://sso.agc.gov.sg/Act/NRA1965?ViewType=Pdf&amp;_=20171006165412</t>
  </si>
  <si>
    <t>The Law on Identity Cards Act 224/2006, Art. 2(2)</t>
  </si>
  <si>
    <t>http://www.zakonypreludi.sk/zz/2006-224</t>
  </si>
  <si>
    <t>Law on Personal Identity Card, Art. 2</t>
  </si>
  <si>
    <t>https://www.uradni-list.si/glasilo-uradni-list-rs/vsebina/103676</t>
  </si>
  <si>
    <t>Real Decreto 1553/2005, de 23 de Diciembre, Arts. 2, 5 and 11</t>
  </si>
  <si>
    <t>Civil Registration Act, Art. 27</t>
  </si>
  <si>
    <t>http://citizenshiprightsafrica.org/wp-content/uploads/2011/01/Sudan-Civil-Registration-Act-2011-EN.pdf</t>
  </si>
  <si>
    <t>Identity Act, July 3, 1974, Art. 2</t>
  </si>
  <si>
    <t>Identification Order 1998</t>
  </si>
  <si>
    <t>http://crm.misa.org/upload/web/IDENTIFICATION%20ORDER%201998K004.pdf</t>
  </si>
  <si>
    <t>Law on Identity Cards, Art. 1</t>
  </si>
  <si>
    <t>https://www.riksdagen.se/sv/dokument-lagar/dokument/svensk-forfattningssamling/lag-2015899-om-identitetskort-for-folkbokforda_sfs-2015-899</t>
  </si>
  <si>
    <t>ID Card Law, Art. 1</t>
  </si>
  <si>
    <t>http://www.mofa.gov.sy/ar/pages106/%D8%AA%D8%B0%D9%83%D8%B1%D8%A9-%D8%A7%D9%84%D9%87%D9%88%D9%8A%D9%80%D8%A9</t>
  </si>
  <si>
    <t>Law No. 1097 of July 26, 2014 on Identity Documents, Arts. 6(2) and 13</t>
  </si>
  <si>
    <t>http://base.mmk.tj/view_sanadhoview.php?showdetail=&amp;sanadID=310&amp;language=ru</t>
  </si>
  <si>
    <t>Registration and Identification of Persons Act 1986, as amended, Art. 10</t>
  </si>
  <si>
    <t>http://www.africanchildinfo.net/clr/Legislation%20Per%20Country/Tanzania/tanzania_registration_1986_en.pdf</t>
  </si>
  <si>
    <t>National Identification Act, Art. 7</t>
  </si>
  <si>
    <t>http://www.ratchakitcha.soc.go.th/DATA/PDF/2554/A/034/64.PDF</t>
  </si>
  <si>
    <t>Le Guide Juridique du Citoyen</t>
  </si>
  <si>
    <t>http://www.service-public.gouv.tg/sites/default/files/le_guide_juridique.pdf</t>
  </si>
  <si>
    <t>Loi No. 93-27 du 22 Mars 1993, Relative à la Carte Nationale d'Identité, Art. 3</t>
  </si>
  <si>
    <t>http://www.legislation.tn/sites/default/files/journal-officiel/1993/1993F/Jo02493.pdf</t>
  </si>
  <si>
    <t>Population Services Law, Art. 11</t>
  </si>
  <si>
    <t>https://www.tbmm.gov.tr/kanunlar/k5490.html</t>
  </si>
  <si>
    <t>The Registration of Persons Act, 2015, Arts. 68, 69 and schedule 3</t>
  </si>
  <si>
    <t>http://www.nira.go.ug/wp-content/uploads/Publish/Registration%20of%20Person%20Act%202015.pdf</t>
  </si>
  <si>
    <t>Decreto No. 1412 Ley Orgánica de Identificación, Arts. 6, 16 y 17</t>
  </si>
  <si>
    <t>http://www.mp.gob.ve/c/document_library/get_file?uuid=21f6fec0-0087-4a5c-b8ad-da21c8fd9216&amp;groupId=10136</t>
  </si>
  <si>
    <t>National ID (NID) system</t>
  </si>
  <si>
    <t>Mandatory NID age</t>
  </si>
  <si>
    <t>1/ "CountryCode", "Region", "Income", "Lending category", and "Other" are from World Bank Income Classification 2017. databank.worldbank.org/data/download/site-content/CLASS.xls</t>
  </si>
  <si>
    <t>3/ "Inclusion Criteria" dictates that 1) China is excluded due to lack of data; 2) countries that do not have a national ID program and have a birth registration rate of over 95% are excluded; and 3) high income countries that have a birth registration rate of over 99.9% are excluded.</t>
  </si>
  <si>
    <t>https://en.mvd.ru/</t>
  </si>
  <si>
    <t>ICT Development Index (IDI) (2017)</t>
  </si>
  <si>
    <t>Region Name</t>
  </si>
  <si>
    <t>Income Group</t>
  </si>
  <si>
    <t>Mapping</t>
  </si>
  <si>
    <t>Region Group</t>
  </si>
  <si>
    <t>2,500 F</t>
  </si>
  <si>
    <t>FCFA 2800</t>
  </si>
  <si>
    <t>US$ 5</t>
  </si>
  <si>
    <t>75 Dhs</t>
  </si>
  <si>
    <t>Mt 180 (adults); 90 Mt (minors)</t>
  </si>
  <si>
    <t>120 cordobas (US$ 3.85)</t>
  </si>
  <si>
    <t>GS 8,500</t>
  </si>
  <si>
    <t>30 soles (adults); 16 soles (minors)</t>
  </si>
  <si>
    <t>CFAF 1000</t>
  </si>
  <si>
    <t>SR 50</t>
  </si>
  <si>
    <t>FCFA 5000</t>
  </si>
  <si>
    <t>3 dinars (US$ 1.20)</t>
  </si>
  <si>
    <t>2. Methodology &amp; Sources</t>
  </si>
  <si>
    <t>Raw Data sheet</t>
  </si>
  <si>
    <t>Main Sheet</t>
  </si>
  <si>
    <t>GCC foreign nationals share</t>
  </si>
  <si>
    <t>2018 Population by age</t>
  </si>
  <si>
    <t>2018 Population by age male</t>
  </si>
  <si>
    <t>2018 Population by age female</t>
  </si>
  <si>
    <t>April 2018</t>
  </si>
  <si>
    <t>Registered Population</t>
  </si>
  <si>
    <t>Voting Age</t>
  </si>
  <si>
    <t>Data Source Category</t>
  </si>
  <si>
    <t>By Gender</t>
  </si>
  <si>
    <t>By Rural/Urban</t>
  </si>
  <si>
    <t>By Age Group</t>
  </si>
  <si>
    <t>Cut-off Age</t>
  </si>
  <si>
    <t>1 </t>
  </si>
  <si>
    <t>0 </t>
  </si>
  <si>
    <t>Total population by age, both sexes combined (Unit: thousands)</t>
  </si>
  <si>
    <t>UPB Male</t>
  </si>
  <si>
    <t xml:space="preserve">UPB Female </t>
  </si>
  <si>
    <t>UPA Female</t>
  </si>
  <si>
    <t>UPA Male</t>
  </si>
  <si>
    <t>UPA Total</t>
  </si>
  <si>
    <t>UP (Unregistered Population)</t>
  </si>
  <si>
    <t>UP in % of Country Population</t>
  </si>
  <si>
    <t>UP Male</t>
  </si>
  <si>
    <t>UP Female</t>
  </si>
  <si>
    <t>UPB Total</t>
  </si>
  <si>
    <t>UPB in % of Population above Cut-off</t>
  </si>
  <si>
    <t>BR Total
%</t>
  </si>
  <si>
    <t>Population_A Male</t>
  </si>
  <si>
    <t>Population_A  Female</t>
  </si>
  <si>
    <t>Population_B Male</t>
  </si>
  <si>
    <t>Population_B Female</t>
  </si>
  <si>
    <t>Population_A (below Cut-off Age)</t>
  </si>
  <si>
    <t>RPB Male</t>
  </si>
  <si>
    <t>RPB Female</t>
  </si>
  <si>
    <t>N/A</t>
  </si>
  <si>
    <t>Total unregistered population</t>
  </si>
  <si>
    <t>Total unregistered population / Total population (in percent)</t>
  </si>
  <si>
    <t>UP = UPA + UPB</t>
  </si>
  <si>
    <t>Unregistered population below cut-off age</t>
  </si>
  <si>
    <t>Unregistered population above cut-off age</t>
  </si>
  <si>
    <t>Registered population above cut-off age</t>
  </si>
  <si>
    <t>Source of RPB. Includes voter, direct, and survey</t>
  </si>
  <si>
    <t xml:space="preserve"> 1) China is excluded due to lack of data; 2) countries that do not have a national ID program and have a birth registration rate of over 95% are excluded; and 3) high income countries that have a birth registration rate of over 99.9% are excluded.</t>
  </si>
  <si>
    <t>Formula</t>
  </si>
  <si>
    <t>Concept</t>
  </si>
  <si>
    <t>Key Indicator</t>
  </si>
  <si>
    <t>UPB = Population_B - RPB</t>
  </si>
  <si>
    <t>Population_A</t>
  </si>
  <si>
    <t>Total population below Cut-off Age</t>
  </si>
  <si>
    <t>Population_B</t>
  </si>
  <si>
    <t>Total population above (includes) Cut-off Age</t>
  </si>
  <si>
    <t>UPA = Population_A x BR %</t>
  </si>
  <si>
    <t>UP</t>
  </si>
  <si>
    <t>Survey</t>
  </si>
  <si>
    <t>3. Source</t>
  </si>
  <si>
    <t>2. Definition</t>
  </si>
  <si>
    <t>If UNICEF figures unavailable, use country-specific sources or other UN sources</t>
  </si>
  <si>
    <t>UPB Female</t>
  </si>
  <si>
    <t>Unregistered population above cut-off age, Male</t>
  </si>
  <si>
    <t>Unregistered population above cut-off age, Female</t>
  </si>
  <si>
    <t>For some countries, there is a third category for gender, so UPB Male + UPB Female may not add up to UPB.</t>
  </si>
  <si>
    <t>RPB</t>
  </si>
  <si>
    <t>Women, Business and the Law 2018 Database</t>
  </si>
  <si>
    <t>3. Country List</t>
  </si>
  <si>
    <t>4. Unregistered Population Data</t>
  </si>
  <si>
    <t>5. RPB</t>
  </si>
  <si>
    <t>6. NID &amp; CR System Info</t>
  </si>
  <si>
    <t>7. ICT &amp; eGov Indicators</t>
  </si>
  <si>
    <t>8. Legal Enablers to ID</t>
  </si>
  <si>
    <t>Freedom in the World, Freedom on the Net, Freedom in the Press</t>
  </si>
  <si>
    <t>Freedom House</t>
  </si>
  <si>
    <t>eGovernance Indicators</t>
  </si>
  <si>
    <t>ICT Development Index (IDI)</t>
  </si>
  <si>
    <t>UN</t>
  </si>
  <si>
    <t>UNICEF</t>
  </si>
  <si>
    <t>Directorate of immigration and registration of persons</t>
  </si>
  <si>
    <t>RPB (Registered Population above Cut-off)</t>
  </si>
  <si>
    <t>Female Share (%) of Unregistered Population</t>
  </si>
  <si>
    <t>1. Global Identification Coverage Gap</t>
  </si>
  <si>
    <t>2. Regional Identification Coverage Gap</t>
  </si>
  <si>
    <t>Total Unregistered Population</t>
  </si>
  <si>
    <t>Total Estimated Unregistered Population</t>
  </si>
  <si>
    <t xml:space="preserve">Share of Population (%) that is Unregistered </t>
  </si>
  <si>
    <t>Above NID/Cut-off Age</t>
  </si>
  <si>
    <t>Cut off Age</t>
  </si>
  <si>
    <t>The World Bank Group's Identification for Development (ID4D) Initiative collects data across 198 economies to estimate the number of individuals without proof of legal identity.</t>
  </si>
  <si>
    <t>Birth registration data from UNICEF and other sources</t>
  </si>
  <si>
    <t xml:space="preserve">Share of foreign nationals for Gulf Cooperation Council (GCC) countries </t>
  </si>
  <si>
    <t>Jonathan Marskell; Anna Metz; Jing Lu</t>
  </si>
  <si>
    <t>Included Country List</t>
  </si>
  <si>
    <t>Fourth edition of the dataset; revisions to methodology</t>
  </si>
  <si>
    <r>
      <rPr>
        <u/>
        <sz val="10"/>
        <color theme="1"/>
        <rFont val="Times New Roman"/>
        <family val="1"/>
      </rPr>
      <t>Qualitative data</t>
    </r>
    <r>
      <rPr>
        <sz val="10"/>
        <color theme="1"/>
        <rFont val="Times New Roman"/>
        <family val="1"/>
      </rPr>
      <t xml:space="preserve"> on the entities charged with identification &amp; civil registration (CR); the status of enabling legal and regulatory frameworks; and ICT, and e-government indices for reference.</t>
    </r>
  </si>
  <si>
    <r>
      <rPr>
        <u/>
        <sz val="10"/>
        <color theme="1"/>
        <rFont val="Times New Roman"/>
        <family val="1"/>
      </rPr>
      <t>Quantitative data</t>
    </r>
    <r>
      <rPr>
        <sz val="10"/>
        <color theme="1"/>
        <rFont val="Times New Roman"/>
        <family val="1"/>
      </rPr>
      <t xml:space="preserve"> on the estimated number of individuals without proof of legal identity split by country, region, income level, etc.;</t>
    </r>
  </si>
  <si>
    <t>Summary of global ID coverage split by region &amp; income; Country dashboard allowing quick lookup of unregistered population</t>
  </si>
  <si>
    <t>Source for Registered Population Above Cut-off Age</t>
  </si>
  <si>
    <t>Country characteristics (e.g. excluded, region, income, source of ID data)</t>
  </si>
  <si>
    <t>Registered population above ID age and sources</t>
  </si>
  <si>
    <t>Number of people without ID by country, gender, and age; BR coverage</t>
  </si>
  <si>
    <t>Estimated 2018 population from UN World Population Prospects and other sources</t>
  </si>
  <si>
    <t>For Oman, Qatar, Saudi Arabia, and United Arab Emirates, total population is adjusted to exclude foreign residents.</t>
  </si>
  <si>
    <t>% of UPA that is Female</t>
  </si>
  <si>
    <t>% of UPB that is Female</t>
  </si>
  <si>
    <t>% of UP that is Female</t>
  </si>
  <si>
    <t>Total Country Population</t>
  </si>
  <si>
    <t>Female Share (%) of Unregistered Population above Cut-off Age</t>
  </si>
  <si>
    <t>Cut Off Age</t>
  </si>
  <si>
    <t>Adjustments</t>
  </si>
  <si>
    <t>RPB (Registered Population Above Cut-off Age)</t>
  </si>
  <si>
    <t>Equals voter ID age if the source is voter registration; equals national ID age if the source is direct administrative ID data.</t>
  </si>
  <si>
    <t xml:space="preserve">Divides population into two parts, to enable calculation of unregistered population. Birth registration is used to estimate unregistered population below the cut-off age; direct administrative data or voter data are used to estimate unregistered population above (and including) the cut-off age. </t>
  </si>
  <si>
    <t>RPB Rural</t>
  </si>
  <si>
    <t>RPB Third Gender or Missing</t>
  </si>
  <si>
    <t>RPB Urban</t>
  </si>
  <si>
    <t>RPB Other</t>
  </si>
  <si>
    <t>RPB 0-30</t>
  </si>
  <si>
    <t>RPB 31-64</t>
  </si>
  <si>
    <t>RPB 65+</t>
  </si>
  <si>
    <t>RPB Missing Age</t>
  </si>
  <si>
    <t>NID &amp; CR System Info</t>
  </si>
  <si>
    <t>When not included in the Population Prospect, used data from United Nations Statistics Division or country's Statistics Office</t>
  </si>
  <si>
    <t>Digitized ID system</t>
  </si>
  <si>
    <t>NID Issued at Birth</t>
  </si>
  <si>
    <t>Fingerprint and/or iris biometrics collected</t>
  </si>
  <si>
    <t>http://www.nyilvantarto.hu/hu/</t>
  </si>
  <si>
    <t>Mandatory Birth Registration Period</t>
  </si>
  <si>
    <t>Birth Registration cost</t>
  </si>
  <si>
    <t>Data Protection Laws</t>
  </si>
  <si>
    <t>Greenleaf (2015)</t>
  </si>
  <si>
    <t>Government sources</t>
  </si>
  <si>
    <t xml:space="preserve">Ley general de Telecomunicaciones, Tecnologías de Información y Comunicación – Ley 167 de 08 agosto de 2011 </t>
  </si>
  <si>
    <t>Data Protection Agency (DPA)</t>
  </si>
  <si>
    <t>Lower middle income (LMC)</t>
  </si>
  <si>
    <t>Registered Population Above Cut-Off Age</t>
  </si>
  <si>
    <t>NID and CR system</t>
  </si>
  <si>
    <t>It is adjusted to be 0 when Population_B &lt; RPB; adjusted to be the maximum between the RPB Male and RPB Female, when Population_B &lt; RPB and one of the gender RPB rate is less than 100% (e.g. overall UPB = 0, but UPB female &gt; 0).</t>
  </si>
  <si>
    <t xml:space="preserve">*This refers to the estimated total number of adults and children in 151 economies who lack identification. </t>
  </si>
  <si>
    <t>Available only for select countries listed below</t>
  </si>
  <si>
    <t>UN Population Prospects 2017</t>
  </si>
  <si>
    <t>Country experts, media reports, research reports</t>
  </si>
  <si>
    <t>Key characteristics of national ID (NID) and Civil Registration (CR) systems</t>
  </si>
  <si>
    <t>http://id4d.worldbank.org</t>
  </si>
  <si>
    <t>updated 06/25/18 (NID &amp; CR system System Info tab)</t>
  </si>
  <si>
    <t>BR Male %</t>
  </si>
  <si>
    <t>BR Total %</t>
  </si>
  <si>
    <t>BR Female %</t>
  </si>
  <si>
    <t>BR Rural %</t>
  </si>
  <si>
    <t>BR Urban %</t>
  </si>
  <si>
    <t>Population_B  (above Cut-off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</si>
</sst>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dd\-mmm\-yy"/>
  </numFmts>
  <fonts count="8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000000"/>
      <name val="Calibri"/>
      <family val="2"/>
    </font>
    <font>
      <sz val="9"/>
      <color indexed="81"/>
      <name val="Tahoma"/>
      <family val="2"/>
    </font>
    <font>
      <b/>
      <sz val="9"/>
      <color indexed="81"/>
      <name val="Tahoma"/>
      <family val="2"/>
    </font>
    <font>
      <b/>
      <sz val="10"/>
      <color theme="0"/>
      <name val="Calibri"/>
      <family val="2"/>
      <scheme val="minor"/>
    </font>
    <font>
      <sz val="10"/>
      <color theme="1"/>
      <name val="Calibri"/>
      <family val="2"/>
      <scheme val="minor"/>
    </font>
    <font>
      <sz val="8"/>
      <color theme="1"/>
      <name val="Calibri"/>
      <family val="2"/>
      <scheme val="minor"/>
    </font>
    <font>
      <sz val="12"/>
      <color indexed="8"/>
      <name val="Times New Roman"/>
      <family val="2"/>
    </font>
    <font>
      <b/>
      <sz val="11"/>
      <name val="Calibri"/>
      <family val="2"/>
    </font>
    <font>
      <b/>
      <sz val="14"/>
      <name val="Calibri"/>
      <family val="2"/>
      <scheme val="minor"/>
    </font>
    <font>
      <sz val="11"/>
      <name val="Calibri"/>
      <family val="2"/>
    </font>
    <font>
      <sz val="10"/>
      <name val="Arial"/>
      <family val="2"/>
    </font>
    <font>
      <b/>
      <sz val="14"/>
      <color rgb="FF00B0F0"/>
      <name val="Calibri"/>
      <family val="2"/>
      <scheme val="minor"/>
    </font>
    <font>
      <b/>
      <sz val="16"/>
      <name val="Calibri"/>
      <family val="2"/>
    </font>
    <font>
      <sz val="11"/>
      <color theme="1"/>
      <name val="Calibri"/>
      <family val="2"/>
    </font>
    <font>
      <sz val="12"/>
      <name val="Arial"/>
      <family val="2"/>
    </font>
    <font>
      <b/>
      <vertAlign val="superscript"/>
      <sz val="11"/>
      <name val="Calibri"/>
      <family val="2"/>
    </font>
    <font>
      <b/>
      <sz val="10"/>
      <name val="Calibri"/>
      <family val="2"/>
    </font>
    <font>
      <sz val="11"/>
      <color indexed="8"/>
      <name val="Calibri"/>
      <family val="2"/>
    </font>
    <font>
      <sz val="9"/>
      <name val="Arial Narrow"/>
      <family val="2"/>
    </font>
    <font>
      <i/>
      <sz val="11"/>
      <name val="Calibri"/>
      <family val="2"/>
      <scheme val="minor"/>
    </font>
    <font>
      <i/>
      <sz val="11"/>
      <name val="Calibri"/>
      <family val="2"/>
    </font>
    <font>
      <vertAlign val="superscript"/>
      <sz val="11"/>
      <color indexed="8"/>
      <name val="Calibri"/>
      <family val="2"/>
    </font>
    <font>
      <i/>
      <sz val="11"/>
      <color theme="1"/>
      <name val="Calibri"/>
      <family val="2"/>
    </font>
    <font>
      <sz val="12"/>
      <color theme="1"/>
      <name val="Calibri"/>
      <family val="2"/>
      <scheme val="minor"/>
    </font>
    <font>
      <b/>
      <sz val="11"/>
      <name val="Calibri"/>
      <family val="2"/>
      <scheme val="minor"/>
    </font>
    <font>
      <b/>
      <u/>
      <sz val="11"/>
      <color theme="10"/>
      <name val="Calibri"/>
      <family val="2"/>
      <scheme val="minor"/>
    </font>
    <font>
      <sz val="8"/>
      <color rgb="FFC00000"/>
      <name val="Calibri"/>
      <family val="2"/>
      <scheme val="minor"/>
    </font>
    <font>
      <b/>
      <sz val="11"/>
      <color rgb="FF3F3F3F"/>
      <name val="Calibri"/>
      <family val="2"/>
      <scheme val="minor"/>
    </font>
    <font>
      <b/>
      <sz val="11"/>
      <color theme="4"/>
      <name val="Calibri"/>
      <family val="2"/>
      <scheme val="minor"/>
    </font>
    <font>
      <b/>
      <i/>
      <sz val="12"/>
      <color rgb="FFC00000"/>
      <name val="Calibri"/>
      <family val="2"/>
      <scheme val="minor"/>
    </font>
    <font>
      <b/>
      <sz val="11"/>
      <color theme="0"/>
      <name val="Calibri"/>
      <family val="2"/>
      <scheme val="minor"/>
    </font>
    <font>
      <i/>
      <sz val="11"/>
      <color rgb="FF7F7F7F"/>
      <name val="Calibri"/>
      <family val="2"/>
      <scheme val="minor"/>
    </font>
    <font>
      <b/>
      <sz val="8"/>
      <color rgb="FF3F3F3F"/>
      <name val="Calibri"/>
      <family val="2"/>
      <scheme val="minor"/>
    </font>
    <font>
      <b/>
      <sz val="8"/>
      <color theme="4"/>
      <name val="Calibri"/>
      <family val="2"/>
      <scheme val="minor"/>
    </font>
    <font>
      <b/>
      <sz val="9"/>
      <color theme="0"/>
      <name val="Calibri"/>
      <family val="2"/>
      <scheme val="minor"/>
    </font>
    <font>
      <b/>
      <i/>
      <sz val="9"/>
      <color theme="0"/>
      <name val="Calibri"/>
      <family val="2"/>
      <scheme val="minor"/>
    </font>
    <font>
      <i/>
      <sz val="9"/>
      <color theme="1"/>
      <name val="Calibri"/>
      <family val="2"/>
      <scheme val="minor"/>
    </font>
    <font>
      <sz val="9"/>
      <color theme="1"/>
      <name val="Calibri"/>
      <family val="2"/>
      <scheme val="minor"/>
    </font>
    <font>
      <sz val="9"/>
      <color rgb="FF000000"/>
      <name val="Calibri"/>
      <family val="2"/>
    </font>
    <font>
      <sz val="9"/>
      <name val="Calibri"/>
      <family val="2"/>
    </font>
    <font>
      <sz val="9"/>
      <color rgb="FF0000FF"/>
      <name val="Calibri"/>
      <family val="2"/>
    </font>
    <font>
      <u/>
      <sz val="9"/>
      <color rgb="FF0000FF"/>
      <name val="Calibri"/>
      <family val="2"/>
    </font>
    <font>
      <i/>
      <sz val="11"/>
      <color theme="1"/>
      <name val="Calibri"/>
      <family val="2"/>
      <scheme val="minor"/>
    </font>
    <font>
      <b/>
      <sz val="8"/>
      <color theme="0"/>
      <name val="Calibri"/>
      <family val="2"/>
      <scheme val="minor"/>
    </font>
    <font>
      <b/>
      <sz val="12"/>
      <color theme="1"/>
      <name val="Calibri"/>
      <family val="2"/>
      <scheme val="minor"/>
    </font>
    <font>
      <sz val="12"/>
      <color rgb="FF222222"/>
      <name val="Calibri"/>
      <family val="2"/>
      <scheme val="minor"/>
    </font>
    <font>
      <b/>
      <sz val="10"/>
      <color theme="1"/>
      <name val="Calibri"/>
      <family val="2"/>
      <scheme val="minor"/>
    </font>
    <font>
      <sz val="11"/>
      <color theme="1"/>
      <name val="Times New Roman"/>
      <family val="1"/>
    </font>
    <font>
      <i/>
      <sz val="11"/>
      <color theme="1"/>
      <name val="Times New Roman"/>
      <family val="1"/>
    </font>
    <font>
      <b/>
      <sz val="18"/>
      <color theme="3" tint="-0.499984740745262"/>
      <name val="Times New Roman"/>
      <family val="1"/>
    </font>
    <font>
      <i/>
      <sz val="12"/>
      <color theme="3" tint="-0.499984740745262"/>
      <name val="Times New Roman"/>
      <family val="1"/>
    </font>
    <font>
      <i/>
      <sz val="10"/>
      <color theme="3" tint="-0.499984740745262"/>
      <name val="Times New Roman"/>
      <family val="1"/>
    </font>
    <font>
      <b/>
      <sz val="12"/>
      <name val="Times New Roman"/>
      <family val="1"/>
    </font>
    <font>
      <b/>
      <sz val="12"/>
      <color rgb="FF00B0F0"/>
      <name val="Times New Roman"/>
      <family val="1"/>
    </font>
    <font>
      <sz val="12"/>
      <color theme="1"/>
      <name val="Times New Roman"/>
      <family val="1"/>
    </font>
    <font>
      <i/>
      <sz val="12"/>
      <color theme="1"/>
      <name val="Times New Roman"/>
      <family val="1"/>
    </font>
    <font>
      <sz val="10"/>
      <color theme="1"/>
      <name val="Times New Roman"/>
      <family val="1"/>
    </font>
    <font>
      <b/>
      <sz val="10"/>
      <name val="Times New Roman"/>
      <family val="1"/>
    </font>
    <font>
      <b/>
      <i/>
      <sz val="10"/>
      <color theme="1"/>
      <name val="Times New Roman"/>
      <family val="1"/>
    </font>
    <font>
      <b/>
      <sz val="10"/>
      <color theme="1"/>
      <name val="Times New Roman"/>
      <family val="1"/>
    </font>
    <font>
      <u/>
      <sz val="10"/>
      <color theme="1"/>
      <name val="Times New Roman"/>
      <family val="1"/>
    </font>
    <font>
      <i/>
      <sz val="10"/>
      <color theme="1"/>
      <name val="Times New Roman"/>
      <family val="1"/>
    </font>
    <font>
      <sz val="10"/>
      <color theme="1"/>
      <name val="Calibri"/>
      <family val="2"/>
    </font>
    <font>
      <b/>
      <sz val="14"/>
      <color theme="4" tint="-0.499984740745262"/>
      <name val="Calibri"/>
      <family val="2"/>
      <scheme val="minor"/>
    </font>
    <font>
      <b/>
      <sz val="9"/>
      <name val="Calibri"/>
      <family val="2"/>
      <scheme val="minor"/>
    </font>
    <font>
      <sz val="9"/>
      <name val="Calibri"/>
      <family val="2"/>
      <scheme val="minor"/>
    </font>
    <font>
      <b/>
      <sz val="9"/>
      <color theme="1"/>
      <name val="Calibri"/>
      <family val="2"/>
      <scheme val="minor"/>
    </font>
    <font>
      <i/>
      <sz val="9"/>
      <name val="Calibri"/>
      <family val="2"/>
      <scheme val="minor"/>
    </font>
    <font>
      <i/>
      <sz val="10"/>
      <color theme="1"/>
      <name val="Calibri"/>
      <family val="2"/>
      <scheme val="minor"/>
    </font>
    <font>
      <sz val="10"/>
      <name val="Calibri"/>
      <family val="2"/>
      <scheme val="minor"/>
    </font>
    <font>
      <b/>
      <i/>
      <sz val="10"/>
      <color theme="1"/>
      <name val="Book Antiqua"/>
      <family val="1"/>
    </font>
    <font>
      <b/>
      <i/>
      <sz val="10"/>
      <name val="Book Antiqua"/>
      <family val="1"/>
    </font>
    <font>
      <b/>
      <sz val="12"/>
      <color theme="0"/>
      <name val="Calibri"/>
      <family val="2"/>
      <scheme val="minor"/>
    </font>
    <font>
      <sz val="10"/>
      <name val="Book Antiqua"/>
      <family val="1"/>
    </font>
    <font>
      <sz val="10"/>
      <color theme="1"/>
      <name val="Book Antiqua"/>
      <family val="1"/>
    </font>
    <font>
      <b/>
      <i/>
      <sz val="9"/>
      <color theme="1"/>
      <name val="Book Antiqua"/>
      <family val="1"/>
    </font>
    <font>
      <sz val="9"/>
      <color theme="1"/>
      <name val="Book Antiqua"/>
      <family val="1"/>
    </font>
    <font>
      <b/>
      <i/>
      <sz val="9"/>
      <name val="Book Antiqua"/>
      <family val="1"/>
    </font>
    <font>
      <b/>
      <sz val="11"/>
      <color theme="5"/>
      <name val="Calibri"/>
      <family val="2"/>
      <scheme val="minor"/>
    </font>
    <font>
      <u/>
      <sz val="10"/>
      <color theme="10"/>
      <name val="Calibri"/>
      <family val="2"/>
      <scheme val="minor"/>
    </font>
  </fonts>
  <fills count="16">
    <fill>
      <patternFill patternType="none"/>
    </fill>
    <fill>
      <patternFill patternType="gray125"/>
    </fill>
    <fill>
      <patternFill patternType="solid">
        <fgColor rgb="FFFFFFCC"/>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499984740745262"/>
        <bgColor indexed="64"/>
      </patternFill>
    </fill>
    <fill>
      <patternFill patternType="solid">
        <fgColor theme="0"/>
        <bgColor indexed="64"/>
      </patternFill>
    </fill>
    <fill>
      <patternFill patternType="solid">
        <fgColor theme="4" tint="0.79998168889431442"/>
        <bgColor indexed="64"/>
      </patternFill>
    </fill>
    <fill>
      <patternFill patternType="solid">
        <fgColor rgb="FFF2F2F2"/>
      </patternFill>
    </fill>
    <fill>
      <patternFill patternType="solid">
        <fgColor theme="1" tint="0.499984740745262"/>
        <bgColor indexed="64"/>
      </patternFill>
    </fill>
    <fill>
      <patternFill patternType="solid">
        <fgColor theme="4" tint="-0.249977111117893"/>
        <bgColor indexed="64"/>
      </patternFill>
    </fill>
    <fill>
      <patternFill patternType="solid">
        <fgColor theme="5"/>
        <bgColor indexed="64"/>
      </patternFill>
    </fill>
    <fill>
      <patternFill patternType="solid">
        <fgColor theme="0" tint="-0.14999847407452621"/>
        <bgColor indexed="64"/>
      </patternFill>
    </fill>
    <fill>
      <patternFill patternType="solid">
        <fgColor theme="7"/>
        <bgColor indexed="64"/>
      </patternFill>
    </fill>
    <fill>
      <patternFill patternType="solid">
        <fgColor theme="5" tint="0.79998168889431442"/>
        <bgColor indexed="64"/>
      </patternFill>
    </fill>
    <fill>
      <patternFill patternType="solid">
        <fgColor theme="2" tint="-9.9978637043366805E-2"/>
        <bgColor indexed="64"/>
      </patternFill>
    </fill>
  </fills>
  <borders count="58">
    <border>
      <left/>
      <right/>
      <top/>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double">
        <color indexed="64"/>
      </left>
      <right/>
      <top/>
      <bottom/>
      <diagonal/>
    </border>
    <border>
      <left/>
      <right style="double">
        <color indexed="64"/>
      </right>
      <top/>
      <bottom/>
      <diagonal/>
    </border>
    <border>
      <left style="thin">
        <color rgb="FF3F3F3F"/>
      </left>
      <right style="thin">
        <color rgb="FF3F3F3F"/>
      </right>
      <top style="thin">
        <color rgb="FF3F3F3F"/>
      </top>
      <bottom style="thin">
        <color rgb="FF3F3F3F"/>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double">
        <color indexed="64"/>
      </bottom>
      <diagonal/>
    </border>
    <border>
      <left/>
      <right/>
      <top style="double">
        <color indexed="64"/>
      </top>
      <bottom/>
      <diagonal/>
    </border>
    <border>
      <left/>
      <right/>
      <top style="double">
        <color indexed="64"/>
      </top>
      <bottom style="thin">
        <color indexed="64"/>
      </bottom>
      <diagonal/>
    </border>
    <border>
      <left/>
      <right/>
      <top style="thin">
        <color indexed="64"/>
      </top>
      <bottom style="hair">
        <color indexed="64"/>
      </bottom>
      <diagonal/>
    </border>
    <border>
      <left/>
      <right/>
      <top/>
      <bottom style="hair">
        <color indexed="64"/>
      </bottom>
      <diagonal/>
    </border>
    <border>
      <left/>
      <right/>
      <top style="hair">
        <color indexed="64"/>
      </top>
      <bottom style="hair">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theme="7"/>
      </left>
      <right/>
      <top style="double">
        <color theme="7"/>
      </top>
      <bottom/>
      <diagonal/>
    </border>
    <border>
      <left/>
      <right/>
      <top style="double">
        <color theme="7"/>
      </top>
      <bottom/>
      <diagonal/>
    </border>
    <border>
      <left style="double">
        <color theme="7"/>
      </left>
      <right/>
      <top/>
      <bottom style="double">
        <color theme="7"/>
      </bottom>
      <diagonal/>
    </border>
    <border>
      <left/>
      <right/>
      <top/>
      <bottom style="double">
        <color theme="7"/>
      </bottom>
      <diagonal/>
    </border>
    <border>
      <left/>
      <right style="double">
        <color theme="7"/>
      </right>
      <top/>
      <bottom style="double">
        <color theme="7"/>
      </bottom>
      <diagonal/>
    </border>
    <border>
      <left style="thick">
        <color theme="7"/>
      </left>
      <right style="thick">
        <color theme="7"/>
      </right>
      <top style="thick">
        <color theme="7"/>
      </top>
      <bottom style="thick">
        <color theme="7"/>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double">
        <color theme="7"/>
      </right>
      <top style="double">
        <color theme="7"/>
      </top>
      <bottom/>
      <diagonal/>
    </border>
    <border>
      <left style="thin">
        <color theme="0"/>
      </left>
      <right/>
      <top style="thin">
        <color theme="0"/>
      </top>
      <bottom style="thin">
        <color theme="0"/>
      </bottom>
      <diagonal/>
    </border>
    <border>
      <left/>
      <right/>
      <top style="thin">
        <color theme="0"/>
      </top>
      <bottom style="thin">
        <color theme="0"/>
      </bottom>
      <diagonal/>
    </border>
    <border>
      <left style="double">
        <color theme="1" tint="0.499984740745262"/>
      </left>
      <right/>
      <top style="thin">
        <color theme="0"/>
      </top>
      <bottom/>
      <diagonal/>
    </border>
    <border>
      <left style="double">
        <color theme="1" tint="0.499984740745262"/>
      </left>
      <right/>
      <top style="thin">
        <color theme="0"/>
      </top>
      <bottom style="thin">
        <color theme="0"/>
      </bottom>
      <diagonal/>
    </border>
    <border>
      <left style="double">
        <color theme="1" tint="0.499984740745262"/>
      </left>
      <right/>
      <top/>
      <bottom/>
      <diagonal/>
    </border>
    <border>
      <left style="double">
        <color theme="0" tint="-0.499984740745262"/>
      </left>
      <right/>
      <top/>
      <bottom/>
      <diagonal/>
    </border>
    <border>
      <left/>
      <right/>
      <top style="thin">
        <color theme="0"/>
      </top>
      <bottom/>
      <diagonal/>
    </border>
    <border>
      <left/>
      <right/>
      <top style="thin">
        <color indexed="64"/>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top/>
      <bottom style="thin">
        <color theme="0" tint="-0.14996795556505021"/>
      </bottom>
      <diagonal/>
    </border>
    <border>
      <left/>
      <right style="double">
        <color theme="1" tint="0.499984740745262"/>
      </right>
      <top/>
      <bottom/>
      <diagonal/>
    </border>
    <border>
      <left/>
      <right style="double">
        <color theme="1" tint="0.499984740745262"/>
      </right>
      <top style="thin">
        <color theme="0"/>
      </top>
      <bottom style="thin">
        <color theme="0"/>
      </bottom>
      <diagonal/>
    </border>
    <border>
      <left/>
      <right/>
      <top style="hair">
        <color indexed="64"/>
      </top>
      <bottom/>
      <diagonal/>
    </border>
  </borders>
  <cellStyleXfs count="17">
    <xf numFmtId="0" fontId="0" fillId="0" borderId="0"/>
    <xf numFmtId="0" fontId="1" fillId="2" borderId="1" applyNumberFormat="0" applyFont="0" applyAlignment="0" applyProtection="0"/>
    <xf numFmtId="0" fontId="3" fillId="0" borderId="0" applyNumberFormat="0" applyFill="0" applyBorder="0" applyAlignment="0" applyProtection="0"/>
    <xf numFmtId="0" fontId="5" fillId="0" borderId="0"/>
    <xf numFmtId="0" fontId="10" fillId="0" borderId="0"/>
    <xf numFmtId="0" fontId="11" fillId="0" borderId="0"/>
    <xf numFmtId="0" fontId="15" fillId="0" borderId="0"/>
    <xf numFmtId="0" fontId="19" fillId="0" borderId="0"/>
    <xf numFmtId="0" fontId="15" fillId="0" borderId="0"/>
    <xf numFmtId="0" fontId="19" fillId="0" borderId="0"/>
    <xf numFmtId="0" fontId="15" fillId="0" borderId="0"/>
    <xf numFmtId="0" fontId="11" fillId="0" borderId="0"/>
    <xf numFmtId="0" fontId="32" fillId="8" borderId="16" applyNumberFormat="0" applyAlignment="0" applyProtection="0"/>
    <xf numFmtId="0" fontId="36" fillId="0" borderId="0" applyNumberFormat="0" applyFill="0" applyBorder="0" applyAlignment="0" applyProtection="0"/>
    <xf numFmtId="43" fontId="1" fillId="0" borderId="0" applyFont="0" applyFill="0" applyBorder="0" applyAlignment="0" applyProtection="0"/>
    <xf numFmtId="0" fontId="29" fillId="8" borderId="37" applyNumberFormat="0" applyFill="0" applyProtection="0">
      <alignment horizontal="center" vertical="center"/>
    </xf>
    <xf numFmtId="9" fontId="1" fillId="0" borderId="0" applyFont="0" applyFill="0" applyBorder="0" applyAlignment="0" applyProtection="0"/>
  </cellStyleXfs>
  <cellXfs count="470">
    <xf numFmtId="0" fontId="0" fillId="0" borderId="0" xfId="0"/>
    <xf numFmtId="0" fontId="0" fillId="0" borderId="0" xfId="0" applyAlignment="1">
      <alignment horizontal="left"/>
    </xf>
    <xf numFmtId="0" fontId="0" fillId="0" borderId="0" xfId="0" applyFill="1" applyAlignment="1">
      <alignment horizontal="left" vertical="center" wrapText="1"/>
    </xf>
    <xf numFmtId="0" fontId="0" fillId="0" borderId="0" xfId="0" applyFill="1" applyAlignment="1">
      <alignment horizontal="left"/>
    </xf>
    <xf numFmtId="0" fontId="3" fillId="0" borderId="0" xfId="2" applyFill="1" applyAlignment="1">
      <alignment horizontal="left"/>
    </xf>
    <xf numFmtId="0" fontId="0" fillId="0" borderId="0" xfId="0" applyAlignment="1">
      <alignment horizontal="center"/>
    </xf>
    <xf numFmtId="0" fontId="3" fillId="0" borderId="0" xfId="2" applyAlignment="1">
      <alignment horizontal="left"/>
    </xf>
    <xf numFmtId="0" fontId="0" fillId="0" borderId="0" xfId="0" quotePrefix="1" applyAlignment="1">
      <alignment horizontal="left"/>
    </xf>
    <xf numFmtId="0" fontId="0" fillId="0" borderId="0" xfId="0" applyFill="1" applyBorder="1" applyAlignment="1">
      <alignment horizontal="left"/>
    </xf>
    <xf numFmtId="0" fontId="0" fillId="0" borderId="0" xfId="0" applyFill="1"/>
    <xf numFmtId="0" fontId="4" fillId="0" borderId="0" xfId="0" applyFont="1" applyAlignment="1">
      <alignment horizontal="left"/>
    </xf>
    <xf numFmtId="0" fontId="4" fillId="0" borderId="0" xfId="0" applyFont="1" applyFill="1" applyAlignment="1">
      <alignment horizontal="left"/>
    </xf>
    <xf numFmtId="0" fontId="0" fillId="0" borderId="0" xfId="0" applyAlignment="1"/>
    <xf numFmtId="0" fontId="0" fillId="0" borderId="0" xfId="0" applyAlignment="1">
      <alignment horizontal="left" wrapText="1"/>
    </xf>
    <xf numFmtId="0" fontId="10" fillId="0" borderId="0" xfId="4" applyAlignment="1">
      <alignment horizontal="left"/>
    </xf>
    <xf numFmtId="0" fontId="10" fillId="3" borderId="0" xfId="4" applyFill="1" applyAlignment="1">
      <alignment horizontal="left"/>
    </xf>
    <xf numFmtId="0" fontId="10" fillId="0" borderId="0" xfId="4"/>
    <xf numFmtId="0" fontId="12" fillId="6" borderId="0" xfId="5" applyFont="1" applyFill="1"/>
    <xf numFmtId="0" fontId="14" fillId="6" borderId="0" xfId="5" applyFont="1" applyFill="1"/>
    <xf numFmtId="0" fontId="14" fillId="0" borderId="0" xfId="5" applyFont="1" applyFill="1"/>
    <xf numFmtId="0" fontId="12" fillId="6" borderId="0" xfId="6" applyFont="1" applyFill="1" applyBorder="1" applyAlignment="1"/>
    <xf numFmtId="0" fontId="14" fillId="6" borderId="0" xfId="5" applyFont="1" applyFill="1" applyBorder="1" applyAlignment="1">
      <alignment horizontal="right"/>
    </xf>
    <xf numFmtId="0" fontId="14" fillId="6" borderId="0" xfId="5" applyFont="1" applyFill="1" applyBorder="1"/>
    <xf numFmtId="0" fontId="14" fillId="6" borderId="0" xfId="5" applyFont="1" applyFill="1" applyBorder="1" applyAlignment="1">
      <alignment horizontal="left"/>
    </xf>
    <xf numFmtId="0" fontId="17" fillId="6" borderId="0" xfId="6" applyFont="1" applyFill="1" applyBorder="1" applyAlignment="1"/>
    <xf numFmtId="0" fontId="18" fillId="6" borderId="0" xfId="5" applyFont="1" applyFill="1" applyBorder="1"/>
    <xf numFmtId="0" fontId="18" fillId="0" borderId="0" xfId="5" applyFont="1" applyFill="1" applyBorder="1"/>
    <xf numFmtId="0" fontId="12" fillId="6" borderId="0" xfId="5" applyFont="1" applyFill="1" applyBorder="1"/>
    <xf numFmtId="0" fontId="14" fillId="6" borderId="0" xfId="5" applyFont="1" applyFill="1" applyBorder="1" applyAlignment="1"/>
    <xf numFmtId="1" fontId="14" fillId="6" borderId="0" xfId="10" applyNumberFormat="1" applyFont="1" applyFill="1" applyAlignment="1">
      <alignment horizontal="right"/>
    </xf>
    <xf numFmtId="0" fontId="14" fillId="6" borderId="0" xfId="10" applyFont="1" applyFill="1"/>
    <xf numFmtId="1" fontId="22" fillId="6" borderId="0" xfId="11" applyNumberFormat="1" applyFont="1" applyFill="1" applyBorder="1" applyAlignment="1">
      <alignment horizontal="right"/>
    </xf>
    <xf numFmtId="0" fontId="22" fillId="6" borderId="0" xfId="11" applyFont="1" applyFill="1" applyBorder="1"/>
    <xf numFmtId="1" fontId="14" fillId="6" borderId="0" xfId="11" applyNumberFormat="1" applyFont="1" applyFill="1" applyBorder="1" applyAlignment="1">
      <alignment horizontal="right"/>
    </xf>
    <xf numFmtId="0" fontId="14" fillId="6" borderId="0" xfId="11" applyFont="1" applyFill="1" applyBorder="1"/>
    <xf numFmtId="0" fontId="14" fillId="0" borderId="0" xfId="5" applyFont="1" applyFill="1" applyBorder="1"/>
    <xf numFmtId="1" fontId="22" fillId="6" borderId="0" xfId="11" applyNumberFormat="1" applyFont="1" applyFill="1" applyAlignment="1">
      <alignment horizontal="right"/>
    </xf>
    <xf numFmtId="0" fontId="22" fillId="6" borderId="0" xfId="11" applyFont="1" applyFill="1" applyAlignment="1">
      <alignment horizontal="left"/>
    </xf>
    <xf numFmtId="0" fontId="14" fillId="6" borderId="0" xfId="11" applyFont="1" applyFill="1" applyBorder="1" applyAlignment="1">
      <alignment horizontal="right"/>
    </xf>
    <xf numFmtId="0" fontId="14" fillId="0" borderId="0" xfId="5" applyFont="1" applyFill="1" applyBorder="1" applyAlignment="1"/>
    <xf numFmtId="1" fontId="14" fillId="0" borderId="0" xfId="10" applyNumberFormat="1" applyFont="1" applyFill="1" applyAlignment="1">
      <alignment horizontal="right"/>
    </xf>
    <xf numFmtId="1" fontId="14" fillId="6" borderId="0" xfId="11" applyNumberFormat="1" applyFont="1" applyFill="1" applyBorder="1"/>
    <xf numFmtId="1" fontId="14" fillId="6" borderId="0" xfId="5" applyNumberFormat="1" applyFont="1" applyFill="1" applyBorder="1"/>
    <xf numFmtId="1" fontId="14" fillId="6" borderId="0" xfId="10" applyNumberFormat="1" applyFont="1" applyFill="1"/>
    <xf numFmtId="1" fontId="22" fillId="6" borderId="0" xfId="11" applyNumberFormat="1" applyFont="1" applyFill="1" applyBorder="1"/>
    <xf numFmtId="0" fontId="14" fillId="6" borderId="0" xfId="10" applyFont="1" applyFill="1" applyBorder="1" applyAlignment="1">
      <alignment horizontal="right"/>
    </xf>
    <xf numFmtId="0" fontId="14" fillId="6" borderId="0" xfId="10" applyFont="1" applyFill="1" applyBorder="1" applyAlignment="1"/>
    <xf numFmtId="0" fontId="22" fillId="6" borderId="0" xfId="11" applyFont="1" applyFill="1" applyBorder="1" applyAlignment="1">
      <alignment horizontal="right"/>
    </xf>
    <xf numFmtId="1" fontId="23" fillId="6" borderId="0" xfId="5" applyNumberFormat="1" applyFont="1" applyFill="1" applyBorder="1"/>
    <xf numFmtId="1" fontId="23" fillId="6" borderId="0" xfId="10" applyNumberFormat="1" applyFont="1" applyFill="1" applyAlignment="1">
      <alignment horizontal="right"/>
    </xf>
    <xf numFmtId="0" fontId="23" fillId="6" borderId="0" xfId="5" applyFont="1" applyFill="1" applyBorder="1"/>
    <xf numFmtId="0" fontId="23" fillId="0" borderId="0" xfId="5" applyFont="1" applyFill="1" applyBorder="1"/>
    <xf numFmtId="0" fontId="14" fillId="6" borderId="5" xfId="5" applyFont="1" applyFill="1" applyBorder="1" applyAlignment="1"/>
    <xf numFmtId="1" fontId="23" fillId="6" borderId="6" xfId="10" applyNumberFormat="1" applyFont="1" applyFill="1" applyBorder="1" applyAlignment="1">
      <alignment horizontal="right"/>
    </xf>
    <xf numFmtId="0" fontId="23" fillId="6" borderId="6" xfId="5" applyFont="1" applyFill="1" applyBorder="1"/>
    <xf numFmtId="0" fontId="23" fillId="6" borderId="7" xfId="5" applyFont="1" applyFill="1" applyBorder="1"/>
    <xf numFmtId="0" fontId="14" fillId="6" borderId="2" xfId="5" applyFont="1" applyFill="1" applyBorder="1" applyAlignment="1"/>
    <xf numFmtId="1" fontId="4" fillId="6" borderId="0" xfId="10" applyNumberFormat="1" applyFont="1" applyFill="1" applyBorder="1" applyAlignment="1">
      <alignment horizontal="right"/>
    </xf>
    <xf numFmtId="1" fontId="24" fillId="6" borderId="0" xfId="10" applyNumberFormat="1" applyFont="1" applyFill="1" applyBorder="1" applyAlignment="1">
      <alignment horizontal="right"/>
    </xf>
    <xf numFmtId="1" fontId="24" fillId="6" borderId="0" xfId="5" applyNumberFormat="1" applyFont="1" applyFill="1" applyBorder="1"/>
    <xf numFmtId="1" fontId="4" fillId="6" borderId="0" xfId="5" applyNumberFormat="1" applyFont="1" applyFill="1" applyBorder="1"/>
    <xf numFmtId="0" fontId="4" fillId="6" borderId="0" xfId="5" applyFont="1" applyFill="1" applyBorder="1"/>
    <xf numFmtId="1" fontId="4" fillId="6" borderId="8" xfId="5" applyNumberFormat="1" applyFont="1" applyFill="1" applyBorder="1"/>
    <xf numFmtId="0" fontId="14" fillId="6" borderId="2" xfId="5" applyFont="1" applyFill="1" applyBorder="1" applyAlignment="1">
      <alignment horizontal="left" indent="1"/>
    </xf>
    <xf numFmtId="1" fontId="24" fillId="6" borderId="0" xfId="5" applyNumberFormat="1" applyFont="1" applyFill="1" applyBorder="1" applyAlignment="1">
      <alignment horizontal="right"/>
    </xf>
    <xf numFmtId="0" fontId="14" fillId="6" borderId="9" xfId="5" applyFont="1" applyFill="1" applyBorder="1" applyAlignment="1"/>
    <xf numFmtId="1" fontId="4" fillId="6" borderId="10" xfId="10" applyNumberFormat="1" applyFont="1" applyFill="1" applyBorder="1" applyAlignment="1">
      <alignment horizontal="right"/>
    </xf>
    <xf numFmtId="1" fontId="24" fillId="6" borderId="10" xfId="10" applyNumberFormat="1" applyFont="1" applyFill="1" applyBorder="1" applyAlignment="1">
      <alignment horizontal="right"/>
    </xf>
    <xf numFmtId="1" fontId="24" fillId="6" borderId="10" xfId="5" applyNumberFormat="1" applyFont="1" applyFill="1" applyBorder="1"/>
    <xf numFmtId="1" fontId="4" fillId="6" borderId="10" xfId="5" applyNumberFormat="1" applyFont="1" applyFill="1" applyBorder="1"/>
    <xf numFmtId="0" fontId="4" fillId="6" borderId="10" xfId="5" applyFont="1" applyFill="1" applyBorder="1"/>
    <xf numFmtId="1" fontId="4" fillId="6" borderId="11" xfId="5" applyNumberFormat="1" applyFont="1" applyFill="1" applyBorder="1"/>
    <xf numFmtId="0" fontId="12" fillId="6" borderId="0" xfId="5" quotePrefix="1" applyFont="1" applyFill="1" applyBorder="1" applyAlignment="1"/>
    <xf numFmtId="0" fontId="14" fillId="6" borderId="0" xfId="5" quotePrefix="1" applyFont="1" applyFill="1" applyBorder="1" applyAlignment="1"/>
    <xf numFmtId="0" fontId="22" fillId="6" borderId="0" xfId="5" applyFont="1" applyFill="1" applyBorder="1"/>
    <xf numFmtId="0" fontId="14" fillId="6" borderId="0" xfId="5" applyFont="1" applyFill="1" applyAlignment="1"/>
    <xf numFmtId="0" fontId="22" fillId="6" borderId="0" xfId="5" quotePrefix="1" applyFont="1" applyFill="1" applyBorder="1"/>
    <xf numFmtId="0" fontId="18" fillId="6" borderId="0" xfId="5" quotePrefix="1" applyFont="1" applyFill="1" applyBorder="1"/>
    <xf numFmtId="0" fontId="18" fillId="6" borderId="0" xfId="5" applyFont="1" applyFill="1"/>
    <xf numFmtId="0" fontId="18" fillId="0" borderId="0" xfId="5" applyFont="1"/>
    <xf numFmtId="0" fontId="2" fillId="6" borderId="0" xfId="5" applyFont="1" applyFill="1" applyAlignment="1">
      <alignment horizontal="left"/>
    </xf>
    <xf numFmtId="0" fontId="28" fillId="6" borderId="0" xfId="5" applyFont="1" applyFill="1" applyProtection="1">
      <protection locked="0"/>
    </xf>
    <xf numFmtId="0" fontId="29" fillId="6" borderId="0" xfId="5" applyFont="1" applyFill="1"/>
    <xf numFmtId="0" fontId="30" fillId="6" borderId="0" xfId="2" applyFont="1" applyFill="1"/>
    <xf numFmtId="0" fontId="12" fillId="6" borderId="3" xfId="7" applyFont="1" applyFill="1" applyBorder="1" applyAlignment="1">
      <alignment horizontal="left" vertical="center" wrapText="1"/>
    </xf>
    <xf numFmtId="0" fontId="14" fillId="6" borderId="0" xfId="5" applyFont="1" applyFill="1" applyBorder="1" applyAlignment="1">
      <alignment horizontal="left" indent="1"/>
    </xf>
    <xf numFmtId="0" fontId="12" fillId="3" borderId="3" xfId="7" applyFont="1" applyFill="1" applyBorder="1" applyAlignment="1">
      <alignment horizontal="left" vertical="center" wrapText="1"/>
    </xf>
    <xf numFmtId="0" fontId="9" fillId="0" borderId="0" xfId="0" applyFont="1" applyAlignment="1">
      <alignment horizontal="left"/>
    </xf>
    <xf numFmtId="0" fontId="10" fillId="4" borderId="0" xfId="4" applyFill="1" applyAlignment="1">
      <alignment horizontal="left"/>
    </xf>
    <xf numFmtId="0" fontId="31" fillId="0" borderId="0" xfId="4" applyFont="1" applyAlignment="1">
      <alignment horizontal="left"/>
    </xf>
    <xf numFmtId="3" fontId="9" fillId="0" borderId="0" xfId="0" applyNumberFormat="1" applyFont="1" applyAlignment="1">
      <alignment horizontal="left"/>
    </xf>
    <xf numFmtId="0" fontId="12" fillId="6" borderId="3" xfId="7" applyFont="1" applyFill="1" applyBorder="1" applyAlignment="1">
      <alignment vertical="center" wrapText="1"/>
    </xf>
    <xf numFmtId="0" fontId="14" fillId="6" borderId="4" xfId="5" applyFont="1" applyFill="1" applyBorder="1" applyAlignment="1">
      <alignment vertical="center"/>
    </xf>
    <xf numFmtId="0" fontId="1" fillId="4" borderId="0" xfId="4" applyFont="1" applyFill="1" applyAlignment="1">
      <alignment horizontal="left"/>
    </xf>
    <xf numFmtId="0" fontId="1" fillId="3" borderId="0" xfId="4" applyFont="1" applyFill="1" applyAlignment="1">
      <alignment horizontal="left"/>
    </xf>
    <xf numFmtId="0" fontId="14" fillId="9" borderId="0" xfId="5" applyFont="1" applyFill="1" applyBorder="1"/>
    <xf numFmtId="0" fontId="22" fillId="9" borderId="0" xfId="5" applyFont="1" applyFill="1" applyBorder="1"/>
    <xf numFmtId="0" fontId="22" fillId="6" borderId="0" xfId="5" applyFont="1" applyFill="1" applyBorder="1" applyAlignment="1">
      <alignment horizontal="left"/>
    </xf>
    <xf numFmtId="0" fontId="14" fillId="6" borderId="12" xfId="5" applyFont="1" applyFill="1" applyBorder="1"/>
    <xf numFmtId="0" fontId="14" fillId="6" borderId="17" xfId="5" applyFont="1" applyFill="1" applyBorder="1" applyAlignment="1">
      <alignment horizontal="left"/>
    </xf>
    <xf numFmtId="0" fontId="14" fillId="6" borderId="17" xfId="5" applyFont="1" applyFill="1" applyBorder="1"/>
    <xf numFmtId="0" fontId="14" fillId="6" borderId="13" xfId="5" applyFont="1" applyFill="1" applyBorder="1"/>
    <xf numFmtId="0" fontId="9" fillId="0" borderId="0" xfId="0" applyFont="1" applyAlignment="1">
      <alignment horizontal="left" vertical="center" wrapText="1"/>
    </xf>
    <xf numFmtId="0" fontId="32" fillId="8" borderId="16" xfId="12" applyAlignment="1">
      <alignment horizontal="left"/>
    </xf>
    <xf numFmtId="0" fontId="33" fillId="8" borderId="16" xfId="12" applyFont="1" applyAlignment="1">
      <alignment horizontal="left"/>
    </xf>
    <xf numFmtId="0" fontId="14" fillId="6" borderId="0" xfId="5" applyFont="1" applyFill="1" applyBorder="1" applyAlignment="1">
      <alignment horizontal="left"/>
    </xf>
    <xf numFmtId="0" fontId="10" fillId="0" borderId="0" xfId="0" applyFont="1" applyAlignment="1">
      <alignment horizontal="left"/>
    </xf>
    <xf numFmtId="0" fontId="37" fillId="8" borderId="16" xfId="12" applyFont="1" applyAlignment="1">
      <alignment horizontal="left"/>
    </xf>
    <xf numFmtId="0" fontId="38" fillId="8" borderId="16" xfId="12" applyFont="1" applyAlignment="1">
      <alignment horizontal="left"/>
    </xf>
    <xf numFmtId="0" fontId="0" fillId="0" borderId="0" xfId="0" applyFont="1" applyFill="1" applyAlignment="1">
      <alignment horizontal="left"/>
    </xf>
    <xf numFmtId="0" fontId="3" fillId="0" borderId="0" xfId="2" applyFont="1" applyFill="1" applyAlignment="1">
      <alignment horizontal="left"/>
    </xf>
    <xf numFmtId="0" fontId="0" fillId="0" borderId="0" xfId="0" applyFont="1" applyAlignment="1">
      <alignment horizontal="left"/>
    </xf>
    <xf numFmtId="3" fontId="0" fillId="0" borderId="0" xfId="0" applyNumberFormat="1" applyFont="1" applyFill="1" applyAlignment="1">
      <alignment horizontal="right"/>
    </xf>
    <xf numFmtId="3" fontId="4" fillId="0" borderId="0" xfId="0" applyNumberFormat="1" applyFont="1" applyFill="1" applyAlignment="1">
      <alignment horizontal="right"/>
    </xf>
    <xf numFmtId="0" fontId="0" fillId="0" borderId="0" xfId="0" applyFont="1" applyAlignment="1">
      <alignment horizontal="right"/>
    </xf>
    <xf numFmtId="3" fontId="0" fillId="0" borderId="0" xfId="0" applyNumberFormat="1" applyFont="1" applyFill="1" applyAlignment="1">
      <alignment horizontal="center"/>
    </xf>
    <xf numFmtId="3" fontId="4" fillId="0" borderId="0" xfId="0" applyNumberFormat="1" applyFont="1" applyFill="1" applyAlignment="1">
      <alignment horizontal="center"/>
    </xf>
    <xf numFmtId="0" fontId="12" fillId="6" borderId="0" xfId="5" applyFont="1" applyFill="1" applyAlignment="1">
      <alignment horizontal="left"/>
    </xf>
    <xf numFmtId="0" fontId="12" fillId="6" borderId="0" xfId="6" applyFont="1" applyFill="1" applyBorder="1" applyAlignment="1">
      <alignment horizontal="left"/>
    </xf>
    <xf numFmtId="0" fontId="17" fillId="6" borderId="0" xfId="6" applyFont="1" applyFill="1" applyBorder="1" applyAlignment="1">
      <alignment horizontal="left"/>
    </xf>
    <xf numFmtId="0" fontId="18" fillId="6" borderId="0" xfId="5" applyFont="1" applyFill="1" applyBorder="1" applyAlignment="1">
      <alignment horizontal="left"/>
    </xf>
    <xf numFmtId="0" fontId="12" fillId="6" borderId="0" xfId="5" applyFont="1" applyFill="1" applyBorder="1" applyAlignment="1">
      <alignment horizontal="left"/>
    </xf>
    <xf numFmtId="0" fontId="14" fillId="3" borderId="0" xfId="5" applyFont="1" applyFill="1" applyBorder="1" applyAlignment="1">
      <alignment horizontal="left"/>
    </xf>
    <xf numFmtId="1" fontId="23" fillId="6" borderId="0" xfId="5" applyNumberFormat="1" applyFont="1" applyFill="1" applyBorder="1" applyAlignment="1">
      <alignment horizontal="left"/>
    </xf>
    <xf numFmtId="0" fontId="14" fillId="6" borderId="6" xfId="5" applyFont="1" applyFill="1" applyBorder="1" applyAlignment="1">
      <alignment horizontal="left"/>
    </xf>
    <xf numFmtId="0" fontId="14" fillId="6" borderId="10" xfId="5" applyFont="1" applyFill="1" applyBorder="1" applyAlignment="1">
      <alignment horizontal="left"/>
    </xf>
    <xf numFmtId="0" fontId="12" fillId="6" borderId="0" xfId="5" quotePrefix="1" applyFont="1" applyFill="1" applyBorder="1" applyAlignment="1">
      <alignment horizontal="left"/>
    </xf>
    <xf numFmtId="0" fontId="14" fillId="6" borderId="0" xfId="5" applyFont="1" applyFill="1" applyAlignment="1">
      <alignment horizontal="left"/>
    </xf>
    <xf numFmtId="0" fontId="29" fillId="6" borderId="0" xfId="5" applyFont="1" applyFill="1" applyAlignment="1">
      <alignment horizontal="left"/>
    </xf>
    <xf numFmtId="0" fontId="14" fillId="9" borderId="0" xfId="5" applyFont="1" applyFill="1" applyBorder="1" applyAlignment="1">
      <alignment horizontal="left"/>
    </xf>
    <xf numFmtId="0" fontId="4" fillId="4" borderId="0" xfId="0" applyFont="1" applyFill="1" applyAlignment="1">
      <alignment horizontal="left"/>
    </xf>
    <xf numFmtId="0" fontId="8" fillId="11" borderId="0" xfId="0" applyFont="1" applyFill="1" applyBorder="1" applyAlignment="1"/>
    <xf numFmtId="0" fontId="39" fillId="11" borderId="8" xfId="0" applyFont="1" applyFill="1" applyBorder="1" applyAlignment="1"/>
    <xf numFmtId="0" fontId="0" fillId="12" borderId="0" xfId="0" applyFill="1" applyBorder="1"/>
    <xf numFmtId="0" fontId="40" fillId="5" borderId="0" xfId="0" applyFont="1" applyFill="1" applyBorder="1" applyAlignment="1">
      <alignment horizontal="center" vertical="center" wrapText="1"/>
    </xf>
    <xf numFmtId="0" fontId="39" fillId="5" borderId="15" xfId="0" applyFont="1" applyFill="1" applyBorder="1" applyAlignment="1">
      <alignment horizontal="center" vertical="center" wrapText="1"/>
    </xf>
    <xf numFmtId="0" fontId="39" fillId="5" borderId="0" xfId="0" applyFont="1" applyFill="1" applyBorder="1" applyAlignment="1">
      <alignment horizontal="center" vertical="center" wrapText="1"/>
    </xf>
    <xf numFmtId="0" fontId="35" fillId="5" borderId="0" xfId="0" applyFont="1" applyFill="1"/>
    <xf numFmtId="0" fontId="41" fillId="0" borderId="0" xfId="0" applyFont="1" applyBorder="1" applyAlignment="1">
      <alignment horizontal="center" vertical="center"/>
    </xf>
    <xf numFmtId="0" fontId="43" fillId="0" borderId="0" xfId="3" applyFont="1" applyFill="1" applyBorder="1" applyAlignment="1">
      <alignment horizontal="center"/>
    </xf>
    <xf numFmtId="2" fontId="43" fillId="0" borderId="0" xfId="3" applyNumberFormat="1" applyFont="1" applyFill="1" applyBorder="1" applyAlignment="1">
      <alignment horizontal="center"/>
    </xf>
    <xf numFmtId="2" fontId="43" fillId="0" borderId="15" xfId="3" applyNumberFormat="1" applyFont="1" applyFill="1" applyBorder="1" applyAlignment="1">
      <alignment horizontal="center"/>
    </xf>
    <xf numFmtId="0" fontId="43" fillId="0" borderId="15" xfId="3" applyFont="1" applyFill="1" applyBorder="1" applyAlignment="1">
      <alignment horizontal="center"/>
    </xf>
    <xf numFmtId="0" fontId="45" fillId="0" borderId="0" xfId="3" applyFont="1" applyFill="1" applyBorder="1" applyAlignment="1">
      <alignment horizontal="left" vertical="top"/>
    </xf>
    <xf numFmtId="0" fontId="44" fillId="0" borderId="0" xfId="3" applyFont="1" applyFill="1" applyBorder="1" applyAlignment="1">
      <alignment horizontal="left" vertical="top"/>
    </xf>
    <xf numFmtId="0" fontId="44" fillId="0" borderId="0" xfId="3" applyFont="1" applyFill="1" applyBorder="1" applyAlignment="1">
      <alignment horizontal="center" vertical="top"/>
    </xf>
    <xf numFmtId="0" fontId="46" fillId="0" borderId="0" xfId="3" applyFont="1" applyFill="1" applyBorder="1" applyAlignment="1">
      <alignment horizontal="left" vertical="top"/>
    </xf>
    <xf numFmtId="0" fontId="43" fillId="0" borderId="0" xfId="3" applyFont="1" applyFill="1" applyBorder="1" applyAlignment="1">
      <alignment horizontal="left"/>
    </xf>
    <xf numFmtId="2" fontId="44" fillId="0" borderId="0" xfId="3" applyNumberFormat="1" applyFont="1" applyFill="1" applyBorder="1" applyAlignment="1">
      <alignment horizontal="center" vertical="top"/>
    </xf>
    <xf numFmtId="0" fontId="44" fillId="0" borderId="15" xfId="3" applyFont="1" applyFill="1" applyBorder="1" applyAlignment="1">
      <alignment horizontal="center" vertical="top"/>
    </xf>
    <xf numFmtId="0" fontId="47" fillId="0" borderId="0" xfId="0" applyFont="1" applyBorder="1"/>
    <xf numFmtId="0" fontId="0" fillId="0" borderId="0" xfId="0" applyBorder="1"/>
    <xf numFmtId="0" fontId="0" fillId="0" borderId="0" xfId="0" applyFill="1" applyBorder="1"/>
    <xf numFmtId="0" fontId="35" fillId="10" borderId="0" xfId="0" applyFont="1" applyFill="1" applyAlignment="1">
      <alignment horizontal="left"/>
    </xf>
    <xf numFmtId="0" fontId="35" fillId="10" borderId="0" xfId="4" applyFont="1" applyFill="1" applyAlignment="1">
      <alignment horizontal="left"/>
    </xf>
    <xf numFmtId="0" fontId="48" fillId="10" borderId="0" xfId="4" applyFont="1" applyFill="1" applyAlignment="1">
      <alignment horizontal="left"/>
    </xf>
    <xf numFmtId="0" fontId="48" fillId="10" borderId="0" xfId="4" applyNumberFormat="1" applyFont="1" applyFill="1" applyAlignment="1">
      <alignment horizontal="left"/>
    </xf>
    <xf numFmtId="0" fontId="34" fillId="6" borderId="0" xfId="13" applyFont="1" applyFill="1" applyBorder="1"/>
    <xf numFmtId="0" fontId="43" fillId="0" borderId="15" xfId="3" applyFont="1" applyBorder="1" applyAlignment="1">
      <alignment horizontal="center"/>
    </xf>
    <xf numFmtId="0" fontId="43" fillId="0" borderId="15" xfId="3" applyFont="1" applyFill="1" applyBorder="1" applyAlignment="1">
      <alignment horizontal="left"/>
    </xf>
    <xf numFmtId="0" fontId="43" fillId="0" borderId="0" xfId="3" applyFont="1" applyBorder="1" applyAlignment="1">
      <alignment horizontal="center"/>
    </xf>
    <xf numFmtId="0" fontId="43" fillId="0" borderId="8" xfId="3" applyFont="1" applyBorder="1" applyAlignment="1">
      <alignment horizontal="center"/>
    </xf>
    <xf numFmtId="0" fontId="42" fillId="0" borderId="0" xfId="0" applyFont="1"/>
    <xf numFmtId="2" fontId="43" fillId="0" borderId="0" xfId="3" applyNumberFormat="1" applyFont="1" applyFill="1" applyBorder="1" applyAlignment="1">
      <alignment horizontal="left"/>
    </xf>
    <xf numFmtId="2" fontId="46" fillId="0" borderId="0" xfId="3" applyNumberFormat="1" applyFont="1" applyFill="1" applyBorder="1" applyAlignment="1">
      <alignment horizontal="left" vertical="top"/>
    </xf>
    <xf numFmtId="2" fontId="43" fillId="0" borderId="15" xfId="3" applyNumberFormat="1" applyFont="1" applyFill="1" applyBorder="1" applyAlignment="1">
      <alignment horizontal="left"/>
    </xf>
    <xf numFmtId="0" fontId="44" fillId="0" borderId="0" xfId="3" applyFont="1" applyFill="1" applyBorder="1" applyAlignment="1">
      <alignment horizontal="left"/>
    </xf>
    <xf numFmtId="0" fontId="47" fillId="0" borderId="0" xfId="0" applyFont="1"/>
    <xf numFmtId="0" fontId="0" fillId="13" borderId="0" xfId="0" applyFill="1"/>
    <xf numFmtId="0" fontId="49" fillId="0" borderId="0" xfId="0" applyFont="1" applyAlignment="1"/>
    <xf numFmtId="0" fontId="50" fillId="0" borderId="0" xfId="0" applyFont="1" applyBorder="1" applyAlignment="1">
      <alignment vertical="center" wrapText="1"/>
    </xf>
    <xf numFmtId="0" fontId="47" fillId="0" borderId="0" xfId="0" applyFont="1" applyBorder="1" applyAlignment="1"/>
    <xf numFmtId="0" fontId="9" fillId="0" borderId="0" xfId="0" applyFont="1" applyAlignment="1">
      <alignment vertical="center" wrapText="1"/>
    </xf>
    <xf numFmtId="0" fontId="0" fillId="0" borderId="0" xfId="0" applyAlignment="1">
      <alignment horizontal="left" vertical="top" wrapText="1"/>
    </xf>
    <xf numFmtId="0" fontId="47" fillId="0" borderId="0" xfId="0" applyFont="1" applyAlignment="1"/>
    <xf numFmtId="0" fontId="2" fillId="13" borderId="0" xfId="0" applyFont="1" applyFill="1" applyAlignment="1">
      <alignment horizontal="left"/>
    </xf>
    <xf numFmtId="0" fontId="51" fillId="0" borderId="10" xfId="0" applyFont="1" applyBorder="1"/>
    <xf numFmtId="0" fontId="9" fillId="0" borderId="0" xfId="0" applyFont="1"/>
    <xf numFmtId="0" fontId="52" fillId="5" borderId="0" xfId="0" applyFont="1" applyFill="1"/>
    <xf numFmtId="0" fontId="53" fillId="5" borderId="0" xfId="0" applyFont="1" applyFill="1"/>
    <xf numFmtId="0" fontId="52" fillId="0" borderId="18" xfId="0" applyFont="1" applyBorder="1"/>
    <xf numFmtId="0" fontId="52" fillId="0" borderId="19" xfId="0" applyFont="1" applyBorder="1"/>
    <xf numFmtId="0" fontId="53" fillId="0" borderId="19" xfId="0" applyFont="1" applyBorder="1"/>
    <xf numFmtId="0" fontId="52" fillId="0" borderId="20" xfId="0" applyFont="1" applyBorder="1"/>
    <xf numFmtId="0" fontId="52" fillId="0" borderId="21" xfId="0" applyFont="1" applyBorder="1"/>
    <xf numFmtId="0" fontId="52" fillId="0" borderId="0" xfId="0" applyFont="1" applyBorder="1"/>
    <xf numFmtId="0" fontId="53" fillId="0" borderId="0" xfId="0" applyFont="1" applyBorder="1"/>
    <xf numFmtId="0" fontId="52" fillId="0" borderId="22" xfId="0" applyFont="1" applyBorder="1"/>
    <xf numFmtId="0" fontId="56" fillId="0" borderId="21" xfId="0" applyFont="1" applyBorder="1" applyAlignment="1">
      <alignment horizontal="center"/>
    </xf>
    <xf numFmtId="0" fontId="56" fillId="0" borderId="0" xfId="0" applyFont="1" applyBorder="1" applyAlignment="1">
      <alignment horizontal="center"/>
    </xf>
    <xf numFmtId="0" fontId="56" fillId="0" borderId="22" xfId="0" applyFont="1" applyBorder="1" applyAlignment="1">
      <alignment horizontal="center"/>
    </xf>
    <xf numFmtId="0" fontId="57" fillId="0" borderId="21" xfId="0" applyFont="1" applyBorder="1" applyAlignment="1">
      <alignment horizontal="left" indent="2"/>
    </xf>
    <xf numFmtId="0" fontId="58" fillId="0" borderId="0" xfId="0" applyFont="1" applyBorder="1"/>
    <xf numFmtId="0" fontId="59" fillId="0" borderId="0" xfId="0" applyFont="1" applyBorder="1"/>
    <xf numFmtId="0" fontId="60" fillId="0" borderId="0" xfId="0" applyFont="1" applyBorder="1"/>
    <xf numFmtId="0" fontId="58" fillId="0" borderId="23" xfId="0" applyFont="1" applyBorder="1"/>
    <xf numFmtId="0" fontId="59" fillId="0" borderId="23" xfId="0" applyFont="1" applyBorder="1"/>
    <xf numFmtId="0" fontId="59" fillId="0" borderId="22" xfId="0" applyFont="1" applyBorder="1"/>
    <xf numFmtId="0" fontId="59" fillId="5" borderId="0" xfId="0" applyFont="1" applyFill="1"/>
    <xf numFmtId="0" fontId="61" fillId="0" borderId="21" xfId="0" applyFont="1" applyBorder="1"/>
    <xf numFmtId="0" fontId="61" fillId="0" borderId="0" xfId="0" applyFont="1" applyBorder="1"/>
    <xf numFmtId="0" fontId="63" fillId="0" borderId="0" xfId="0" applyFont="1" applyBorder="1"/>
    <xf numFmtId="0" fontId="61" fillId="0" borderId="25" xfId="0" applyFont="1" applyBorder="1"/>
    <xf numFmtId="0" fontId="61" fillId="0" borderId="22" xfId="0" applyFont="1" applyBorder="1"/>
    <xf numFmtId="0" fontId="64" fillId="0" borderId="0" xfId="0" applyFont="1" applyBorder="1" applyAlignment="1">
      <alignment vertical="top" wrapText="1"/>
    </xf>
    <xf numFmtId="0" fontId="63" fillId="0" borderId="0" xfId="0" applyFont="1" applyBorder="1" applyAlignment="1">
      <alignment vertical="top" wrapText="1"/>
    </xf>
    <xf numFmtId="0" fontId="61" fillId="0" borderId="0" xfId="0" applyFont="1" applyBorder="1" applyAlignment="1">
      <alignment wrapText="1"/>
    </xf>
    <xf numFmtId="0" fontId="61" fillId="0" borderId="0" xfId="0" applyFont="1" applyBorder="1" applyAlignment="1">
      <alignment horizontal="center" wrapText="1"/>
    </xf>
    <xf numFmtId="0" fontId="61" fillId="0" borderId="0" xfId="0" applyFont="1" applyFill="1" applyBorder="1" applyAlignment="1">
      <alignment wrapText="1"/>
    </xf>
    <xf numFmtId="0" fontId="61" fillId="0" borderId="0" xfId="0" applyFont="1" applyFill="1" applyBorder="1" applyAlignment="1">
      <alignment horizontal="center" wrapText="1"/>
    </xf>
    <xf numFmtId="0" fontId="61" fillId="0" borderId="0" xfId="0" applyFont="1" applyFill="1" applyBorder="1"/>
    <xf numFmtId="0" fontId="66" fillId="0" borderId="0" xfId="0" applyFont="1" applyBorder="1" applyAlignment="1">
      <alignment horizontal="left" wrapText="1"/>
    </xf>
    <xf numFmtId="0" fontId="58" fillId="0" borderId="0" xfId="0" applyFont="1" applyFill="1" applyBorder="1"/>
    <xf numFmtId="0" fontId="52" fillId="0" borderId="0" xfId="0" applyFont="1" applyFill="1" applyBorder="1"/>
    <xf numFmtId="0" fontId="62" fillId="0" borderId="10" xfId="0" applyFont="1" applyBorder="1"/>
    <xf numFmtId="164" fontId="66" fillId="0" borderId="26" xfId="0" applyNumberFormat="1" applyFont="1" applyBorder="1" applyAlignment="1">
      <alignment horizontal="left" vertical="top" wrapText="1"/>
    </xf>
    <xf numFmtId="166" fontId="61" fillId="0" borderId="26" xfId="0" applyNumberFormat="1" applyFont="1" applyBorder="1" applyAlignment="1">
      <alignment horizontal="center" vertical="top"/>
    </xf>
    <xf numFmtId="0" fontId="61" fillId="0" borderId="26" xfId="0" applyFont="1" applyBorder="1" applyAlignment="1">
      <alignment vertical="top" wrapText="1"/>
    </xf>
    <xf numFmtId="0" fontId="61" fillId="0" borderId="26" xfId="0" applyFont="1" applyBorder="1" applyAlignment="1">
      <alignment horizontal="left" vertical="top"/>
    </xf>
    <xf numFmtId="0" fontId="66" fillId="0" borderId="26" xfId="0" applyFont="1" applyBorder="1" applyAlignment="1">
      <alignment horizontal="left" vertical="top" wrapText="1"/>
    </xf>
    <xf numFmtId="0" fontId="61" fillId="0" borderId="27" xfId="0" applyFont="1" applyBorder="1"/>
    <xf numFmtId="164" fontId="66" fillId="0" borderId="28" xfId="0" applyNumberFormat="1" applyFont="1" applyBorder="1" applyAlignment="1">
      <alignment horizontal="left" vertical="top" wrapText="1"/>
    </xf>
    <xf numFmtId="166" fontId="61" fillId="0" borderId="28" xfId="0" applyNumberFormat="1" applyFont="1" applyBorder="1" applyAlignment="1">
      <alignment horizontal="center" vertical="top"/>
    </xf>
    <xf numFmtId="0" fontId="61" fillId="0" borderId="28" xfId="0" applyFont="1" applyBorder="1" applyAlignment="1">
      <alignment vertical="top"/>
    </xf>
    <xf numFmtId="0" fontId="61" fillId="0" borderId="28" xfId="0" applyFont="1" applyBorder="1" applyAlignment="1">
      <alignment horizontal="left" vertical="top"/>
    </xf>
    <xf numFmtId="0" fontId="66" fillId="0" borderId="28" xfId="0" applyFont="1" applyBorder="1" applyAlignment="1">
      <alignment horizontal="left" vertical="top" wrapText="1"/>
    </xf>
    <xf numFmtId="0" fontId="61" fillId="0" borderId="28" xfId="0" applyFont="1" applyBorder="1"/>
    <xf numFmtId="0" fontId="61" fillId="0" borderId="28" xfId="0" applyFont="1" applyBorder="1" applyAlignment="1">
      <alignment vertical="top" wrapText="1"/>
    </xf>
    <xf numFmtId="0" fontId="61" fillId="0" borderId="29" xfId="0" applyFont="1" applyBorder="1"/>
    <xf numFmtId="0" fontId="61" fillId="0" borderId="30" xfId="0" applyFont="1" applyBorder="1"/>
    <xf numFmtId="0" fontId="66" fillId="0" borderId="30" xfId="0" applyFont="1" applyBorder="1"/>
    <xf numFmtId="0" fontId="61" fillId="0" borderId="31" xfId="0" applyFont="1" applyBorder="1"/>
    <xf numFmtId="0" fontId="8" fillId="5" borderId="0" xfId="0" applyFont="1" applyFill="1"/>
    <xf numFmtId="0" fontId="42" fillId="5" borderId="0" xfId="0" applyFont="1" applyFill="1"/>
    <xf numFmtId="0" fontId="39" fillId="5" borderId="0" xfId="0" applyFont="1" applyFill="1"/>
    <xf numFmtId="0" fontId="41" fillId="0" borderId="0" xfId="0" applyFont="1"/>
    <xf numFmtId="43" fontId="70" fillId="0" borderId="0" xfId="15" applyNumberFormat="1" applyFont="1" applyFill="1" applyBorder="1" applyAlignment="1">
      <alignment horizontal="center" vertical="center"/>
    </xf>
    <xf numFmtId="0" fontId="71" fillId="7" borderId="18" xfId="0" applyFont="1" applyFill="1" applyBorder="1"/>
    <xf numFmtId="0" fontId="42" fillId="7" borderId="19" xfId="0" applyFont="1" applyFill="1" applyBorder="1"/>
    <xf numFmtId="0" fontId="42" fillId="7" borderId="20" xfId="0" applyFont="1" applyFill="1" applyBorder="1"/>
    <xf numFmtId="0" fontId="72" fillId="0" borderId="38" xfId="0" applyFont="1" applyBorder="1" applyAlignment="1">
      <alignment horizontal="left" indent="1"/>
    </xf>
    <xf numFmtId="0" fontId="70" fillId="6" borderId="40" xfId="0" applyFont="1" applyFill="1" applyBorder="1" applyAlignment="1">
      <alignment horizontal="left" wrapText="1" indent="2"/>
    </xf>
    <xf numFmtId="0" fontId="70" fillId="6" borderId="41" xfId="0" applyFont="1" applyFill="1" applyBorder="1" applyAlignment="1">
      <alignment horizontal="left" wrapText="1" indent="2"/>
    </xf>
    <xf numFmtId="0" fontId="73" fillId="0" borderId="10" xfId="0" applyFont="1" applyBorder="1"/>
    <xf numFmtId="0" fontId="42" fillId="6" borderId="0" xfId="0" applyFont="1" applyFill="1"/>
    <xf numFmtId="0" fontId="42" fillId="0" borderId="0" xfId="0" applyFont="1" applyFill="1" applyBorder="1"/>
    <xf numFmtId="0" fontId="43" fillId="0" borderId="2" xfId="3" applyFont="1" applyBorder="1" applyAlignment="1">
      <alignment horizontal="center"/>
    </xf>
    <xf numFmtId="0" fontId="0" fillId="0" borderId="6" xfId="0" applyBorder="1"/>
    <xf numFmtId="0" fontId="42" fillId="6" borderId="10" xfId="0" applyFont="1" applyFill="1" applyBorder="1"/>
    <xf numFmtId="0" fontId="0" fillId="6" borderId="0" xfId="0" applyFill="1"/>
    <xf numFmtId="0" fontId="0" fillId="0" borderId="0" xfId="0" pivotButton="1"/>
    <xf numFmtId="0" fontId="69" fillId="6" borderId="32" xfId="0" applyFont="1" applyFill="1" applyBorder="1"/>
    <xf numFmtId="0" fontId="42" fillId="6" borderId="33" xfId="0" applyFont="1" applyFill="1" applyBorder="1"/>
    <xf numFmtId="0" fontId="70" fillId="6" borderId="34" xfId="0" applyFont="1" applyFill="1" applyBorder="1" applyAlignment="1">
      <alignment horizontal="left" wrapText="1" indent="1"/>
    </xf>
    <xf numFmtId="0" fontId="72" fillId="6" borderId="6" xfId="0" applyFont="1" applyFill="1" applyBorder="1" applyAlignment="1">
      <alignment horizontal="left" indent="1"/>
    </xf>
    <xf numFmtId="0" fontId="70" fillId="6" borderId="39" xfId="0" applyFont="1" applyFill="1" applyBorder="1"/>
    <xf numFmtId="0" fontId="70" fillId="6" borderId="22" xfId="0" applyFont="1" applyFill="1" applyBorder="1"/>
    <xf numFmtId="0" fontId="42" fillId="6" borderId="31" xfId="0" applyFont="1" applyFill="1" applyBorder="1"/>
    <xf numFmtId="0" fontId="73" fillId="6" borderId="10" xfId="0" applyFont="1" applyFill="1" applyBorder="1"/>
    <xf numFmtId="3" fontId="0" fillId="0" borderId="0" xfId="0" applyNumberFormat="1"/>
    <xf numFmtId="0" fontId="42" fillId="6" borderId="43" xfId="0" applyFont="1" applyFill="1" applyBorder="1"/>
    <xf numFmtId="3" fontId="0" fillId="0" borderId="0" xfId="0" applyNumberFormat="1" applyAlignment="1">
      <alignment horizontal="right"/>
    </xf>
    <xf numFmtId="0" fontId="0" fillId="0" borderId="0" xfId="0" applyAlignment="1">
      <alignment wrapText="1"/>
    </xf>
    <xf numFmtId="0" fontId="68" fillId="6" borderId="10" xfId="0" applyFont="1" applyFill="1" applyBorder="1" applyAlignment="1"/>
    <xf numFmtId="0" fontId="74" fillId="0" borderId="0" xfId="0" applyFont="1" applyAlignment="1">
      <alignment horizontal="left"/>
    </xf>
    <xf numFmtId="3" fontId="74" fillId="0" borderId="0" xfId="0" applyNumberFormat="1" applyFont="1" applyAlignment="1">
      <alignment horizontal="left"/>
    </xf>
    <xf numFmtId="0" fontId="0" fillId="0" borderId="0" xfId="0" applyAlignment="1">
      <alignment horizontal="right" vertical="top" wrapText="1"/>
    </xf>
    <xf numFmtId="3" fontId="0" fillId="14" borderId="0" xfId="0" applyNumberFormat="1" applyFont="1" applyFill="1" applyAlignment="1">
      <alignment horizontal="right"/>
    </xf>
    <xf numFmtId="0" fontId="0" fillId="5" borderId="0" xfId="0" applyFill="1"/>
    <xf numFmtId="0" fontId="42" fillId="0" borderId="0" xfId="0" applyFont="1" applyFill="1"/>
    <xf numFmtId="0" fontId="14" fillId="6" borderId="0" xfId="5" applyFont="1" applyFill="1" applyBorder="1" applyAlignment="1">
      <alignment horizontal="left"/>
    </xf>
    <xf numFmtId="0" fontId="3" fillId="6" borderId="0" xfId="2" applyFill="1" applyBorder="1" applyAlignment="1">
      <alignment horizontal="left"/>
    </xf>
    <xf numFmtId="0" fontId="3" fillId="0" borderId="0" xfId="2"/>
    <xf numFmtId="0" fontId="0" fillId="0" borderId="0" xfId="0" applyFill="1" applyAlignment="1"/>
    <xf numFmtId="0" fontId="0" fillId="6" borderId="0" xfId="0" applyFill="1" applyAlignment="1">
      <alignment horizontal="left"/>
    </xf>
    <xf numFmtId="0" fontId="3" fillId="6" borderId="0" xfId="2" applyFill="1"/>
    <xf numFmtId="0" fontId="61" fillId="0" borderId="0" xfId="0" applyFont="1" applyFill="1" applyBorder="1" applyAlignment="1">
      <alignment horizontal="left" vertical="top" wrapText="1"/>
    </xf>
    <xf numFmtId="0" fontId="14" fillId="6" borderId="0" xfId="5" applyFont="1" applyFill="1" applyBorder="1" applyAlignment="1">
      <alignment horizontal="left"/>
    </xf>
    <xf numFmtId="0" fontId="0" fillId="6" borderId="10" xfId="0" applyFill="1" applyBorder="1" applyAlignment="1">
      <alignment horizontal="left"/>
    </xf>
    <xf numFmtId="9" fontId="0" fillId="6" borderId="0" xfId="16" applyFont="1" applyFill="1" applyAlignment="1">
      <alignment horizontal="left"/>
    </xf>
    <xf numFmtId="0" fontId="3" fillId="6" borderId="0" xfId="2" applyFill="1" applyAlignment="1">
      <alignment horizontal="left"/>
    </xf>
    <xf numFmtId="0" fontId="2" fillId="13" borderId="0" xfId="0" applyFont="1" applyFill="1" applyAlignment="1">
      <alignment horizontal="left"/>
    </xf>
    <xf numFmtId="0" fontId="3" fillId="0" borderId="15" xfId="2" applyBorder="1"/>
    <xf numFmtId="0" fontId="0" fillId="0" borderId="15" xfId="0" applyBorder="1"/>
    <xf numFmtId="0" fontId="3" fillId="0" borderId="0" xfId="2" applyBorder="1" applyAlignment="1">
      <alignment horizontal="left"/>
    </xf>
    <xf numFmtId="0" fontId="0" fillId="0" borderId="14" xfId="0" applyBorder="1" applyAlignment="1">
      <alignment horizontal="left"/>
    </xf>
    <xf numFmtId="0" fontId="8" fillId="6" borderId="0" xfId="0" applyFont="1" applyFill="1"/>
    <xf numFmtId="0" fontId="39" fillId="6" borderId="0" xfId="0" applyFont="1" applyFill="1"/>
    <xf numFmtId="0" fontId="9" fillId="0" borderId="0" xfId="0" applyFont="1" applyFill="1" applyAlignment="1">
      <alignment horizontal="left"/>
    </xf>
    <xf numFmtId="3" fontId="9" fillId="0" borderId="0" xfId="0" applyNumberFormat="1" applyFont="1" applyFill="1" applyAlignment="1">
      <alignment horizontal="left"/>
    </xf>
    <xf numFmtId="0" fontId="9" fillId="0" borderId="0" xfId="0" applyFont="1" applyFill="1" applyAlignment="1">
      <alignment horizontal="center"/>
    </xf>
    <xf numFmtId="0" fontId="9" fillId="0" borderId="0" xfId="0" applyFont="1" applyFill="1" applyAlignment="1">
      <alignment horizontal="right"/>
    </xf>
    <xf numFmtId="0" fontId="52" fillId="6" borderId="0" xfId="0" applyFont="1" applyFill="1"/>
    <xf numFmtId="0" fontId="3" fillId="0" borderId="0" xfId="2" applyBorder="1"/>
    <xf numFmtId="0" fontId="63" fillId="0" borderId="10" xfId="0" applyFont="1" applyFill="1" applyBorder="1"/>
    <xf numFmtId="0" fontId="9" fillId="0" borderId="0" xfId="0" applyFont="1" applyBorder="1" applyAlignment="1">
      <alignment horizontal="left"/>
    </xf>
    <xf numFmtId="0" fontId="9" fillId="0" borderId="48" xfId="0" applyFont="1" applyBorder="1" applyAlignment="1">
      <alignment horizontal="left"/>
    </xf>
    <xf numFmtId="0" fontId="74" fillId="0" borderId="48" xfId="0" applyFont="1" applyBorder="1" applyAlignment="1">
      <alignment horizontal="left"/>
    </xf>
    <xf numFmtId="3" fontId="9" fillId="0" borderId="48" xfId="0" applyNumberFormat="1" applyFont="1" applyBorder="1" applyAlignment="1">
      <alignment horizontal="left"/>
    </xf>
    <xf numFmtId="3" fontId="74" fillId="0" borderId="48" xfId="0" applyNumberFormat="1" applyFont="1" applyBorder="1" applyAlignment="1">
      <alignment horizontal="left"/>
    </xf>
    <xf numFmtId="0" fontId="0" fillId="0" borderId="0" xfId="0" applyBorder="1" applyAlignment="1">
      <alignment horizontal="left"/>
    </xf>
    <xf numFmtId="0" fontId="0" fillId="0" borderId="15" xfId="0" applyBorder="1" applyAlignment="1">
      <alignment horizontal="left"/>
    </xf>
    <xf numFmtId="0" fontId="39" fillId="5" borderId="0" xfId="0" applyFont="1" applyFill="1" applyBorder="1" applyAlignment="1">
      <alignment horizontal="left" vertical="center" wrapText="1"/>
    </xf>
    <xf numFmtId="0" fontId="35" fillId="5" borderId="0" xfId="0" applyFont="1" applyFill="1" applyBorder="1" applyAlignment="1">
      <alignment horizontal="left" vertical="center" wrapText="1"/>
    </xf>
    <xf numFmtId="0" fontId="0" fillId="0" borderId="14" xfId="0" applyFill="1" applyBorder="1" applyAlignment="1">
      <alignment horizontal="left"/>
    </xf>
    <xf numFmtId="0" fontId="39" fillId="5" borderId="15" xfId="0" applyFont="1" applyFill="1" applyBorder="1" applyAlignment="1">
      <alignment horizontal="left" vertical="center" wrapText="1"/>
    </xf>
    <xf numFmtId="0" fontId="42" fillId="0" borderId="0" xfId="0" applyFont="1" applyBorder="1"/>
    <xf numFmtId="0" fontId="39" fillId="5" borderId="14" xfId="0" applyFont="1" applyFill="1" applyBorder="1" applyAlignment="1">
      <alignment horizontal="center" vertical="center" wrapText="1"/>
    </xf>
    <xf numFmtId="0" fontId="42" fillId="0" borderId="14" xfId="0" applyFont="1" applyBorder="1"/>
    <xf numFmtId="0" fontId="43" fillId="0" borderId="14" xfId="3" applyFont="1" applyFill="1" applyBorder="1" applyAlignment="1">
      <alignment horizontal="center"/>
    </xf>
    <xf numFmtId="0" fontId="44" fillId="0" borderId="14" xfId="3" applyFont="1" applyFill="1" applyBorder="1" applyAlignment="1">
      <alignment horizontal="center" vertical="top"/>
    </xf>
    <xf numFmtId="0" fontId="43" fillId="0" borderId="14" xfId="3" applyFont="1" applyBorder="1" applyAlignment="1">
      <alignment horizontal="left"/>
    </xf>
    <xf numFmtId="0" fontId="43" fillId="0" borderId="14" xfId="3" applyFont="1" applyFill="1" applyBorder="1" applyAlignment="1">
      <alignment horizontal="left"/>
    </xf>
    <xf numFmtId="0" fontId="43" fillId="0" borderId="14" xfId="1" applyFont="1" applyFill="1" applyBorder="1" applyAlignment="1">
      <alignment horizontal="left"/>
    </xf>
    <xf numFmtId="0" fontId="8" fillId="5" borderId="44" xfId="0" applyFont="1" applyFill="1" applyBorder="1" applyAlignment="1">
      <alignment horizontal="left" vertical="center" wrapText="1"/>
    </xf>
    <xf numFmtId="0" fontId="8" fillId="5" borderId="45" xfId="0" applyFont="1" applyFill="1" applyBorder="1" applyAlignment="1">
      <alignment horizontal="left" vertical="center" wrapText="1"/>
    </xf>
    <xf numFmtId="0" fontId="8" fillId="5" borderId="47" xfId="0" applyFont="1" applyFill="1" applyBorder="1" applyAlignment="1">
      <alignment horizontal="left" vertical="center" wrapText="1"/>
    </xf>
    <xf numFmtId="0" fontId="8" fillId="5" borderId="45" xfId="0" applyFont="1" applyFill="1" applyBorder="1" applyAlignment="1">
      <alignment horizontal="center" vertical="center" wrapText="1"/>
    </xf>
    <xf numFmtId="3" fontId="9" fillId="7" borderId="46" xfId="0" applyNumberFormat="1" applyFont="1" applyFill="1" applyBorder="1" applyAlignment="1">
      <alignment horizontal="left"/>
    </xf>
    <xf numFmtId="0" fontId="35" fillId="11" borderId="0" xfId="0" applyFont="1" applyFill="1" applyBorder="1" applyAlignment="1"/>
    <xf numFmtId="0" fontId="77" fillId="11" borderId="0" xfId="0" applyFont="1" applyFill="1" applyBorder="1" applyAlignment="1"/>
    <xf numFmtId="3" fontId="9" fillId="0" borderId="0" xfId="0" applyNumberFormat="1" applyFont="1" applyFill="1" applyAlignment="1">
      <alignment horizontal="center"/>
    </xf>
    <xf numFmtId="1" fontId="0" fillId="0" borderId="0" xfId="0" applyNumberFormat="1"/>
    <xf numFmtId="0" fontId="0" fillId="15" borderId="0" xfId="0" applyFont="1" applyFill="1" applyAlignment="1">
      <alignment horizontal="left"/>
    </xf>
    <xf numFmtId="0" fontId="0" fillId="15" borderId="0" xfId="0" applyFont="1" applyFill="1" applyAlignment="1">
      <alignment horizontal="right"/>
    </xf>
    <xf numFmtId="0" fontId="0" fillId="0" borderId="0" xfId="0" applyAlignment="1">
      <alignment vertical="top"/>
    </xf>
    <xf numFmtId="3" fontId="9" fillId="7" borderId="47" xfId="0" applyNumberFormat="1" applyFont="1" applyFill="1" applyBorder="1" applyAlignment="1">
      <alignment horizontal="right"/>
    </xf>
    <xf numFmtId="3" fontId="9" fillId="7" borderId="45" xfId="0" applyNumberFormat="1" applyFont="1" applyFill="1" applyBorder="1" applyAlignment="1">
      <alignment horizontal="center"/>
    </xf>
    <xf numFmtId="3" fontId="74" fillId="7" borderId="45" xfId="0" applyNumberFormat="1" applyFont="1" applyFill="1" applyBorder="1" applyAlignment="1">
      <alignment horizontal="center"/>
    </xf>
    <xf numFmtId="3" fontId="9" fillId="7" borderId="46" xfId="0" applyNumberFormat="1" applyFont="1" applyFill="1" applyBorder="1" applyAlignment="1">
      <alignment horizontal="right"/>
    </xf>
    <xf numFmtId="3" fontId="9" fillId="7" borderId="50" xfId="0" applyNumberFormat="1" applyFont="1" applyFill="1" applyBorder="1" applyAlignment="1">
      <alignment horizontal="center"/>
    </xf>
    <xf numFmtId="3" fontId="9" fillId="7" borderId="47" xfId="0" applyNumberFormat="1" applyFont="1" applyFill="1" applyBorder="1" applyAlignment="1">
      <alignment horizontal="left"/>
    </xf>
    <xf numFmtId="3" fontId="9" fillId="7" borderId="45" xfId="0" applyNumberFormat="1" applyFont="1" applyFill="1" applyBorder="1" applyAlignment="1">
      <alignment horizontal="left"/>
    </xf>
    <xf numFmtId="3" fontId="9" fillId="7" borderId="50" xfId="0" applyNumberFormat="1" applyFont="1" applyFill="1" applyBorder="1" applyAlignment="1">
      <alignment horizontal="left"/>
    </xf>
    <xf numFmtId="3" fontId="74" fillId="7" borderId="47" xfId="0" applyNumberFormat="1" applyFont="1" applyFill="1" applyBorder="1" applyAlignment="1">
      <alignment horizontal="left"/>
    </xf>
    <xf numFmtId="0" fontId="2" fillId="0" borderId="10" xfId="0" applyFont="1" applyBorder="1"/>
    <xf numFmtId="0" fontId="0" fillId="0" borderId="0" xfId="0" applyBorder="1" applyAlignment="1">
      <alignment vertical="top"/>
    </xf>
    <xf numFmtId="0" fontId="0" fillId="0" borderId="51" xfId="0" applyBorder="1" applyAlignment="1">
      <alignment vertical="top"/>
    </xf>
    <xf numFmtId="0" fontId="0" fillId="0" borderId="51" xfId="0" applyBorder="1" applyAlignment="1">
      <alignment vertical="top" wrapText="1"/>
    </xf>
    <xf numFmtId="0" fontId="0" fillId="0" borderId="52" xfId="0" applyBorder="1" applyAlignment="1">
      <alignment vertical="top"/>
    </xf>
    <xf numFmtId="0" fontId="0" fillId="0" borderId="52" xfId="0" applyBorder="1" applyAlignment="1">
      <alignment vertical="top" wrapText="1"/>
    </xf>
    <xf numFmtId="0" fontId="51" fillId="0" borderId="0" xfId="0" applyFont="1" applyBorder="1"/>
    <xf numFmtId="0" fontId="9" fillId="0" borderId="51" xfId="0" applyFont="1" applyBorder="1" applyAlignment="1">
      <alignment vertical="top"/>
    </xf>
    <xf numFmtId="0" fontId="9" fillId="0" borderId="52" xfId="0" applyFont="1" applyBorder="1" applyAlignment="1">
      <alignment vertical="top"/>
    </xf>
    <xf numFmtId="0" fontId="9" fillId="0" borderId="52" xfId="0" applyFont="1" applyBorder="1" applyAlignment="1">
      <alignment vertical="top" wrapText="1"/>
    </xf>
    <xf numFmtId="0" fontId="14" fillId="6" borderId="0" xfId="5" applyFont="1" applyFill="1" applyBorder="1" applyAlignment="1">
      <alignment horizontal="left"/>
    </xf>
    <xf numFmtId="0" fontId="61" fillId="0" borderId="54" xfId="0" applyFont="1" applyBorder="1"/>
    <xf numFmtId="0" fontId="61" fillId="0" borderId="52" xfId="0" applyFont="1" applyBorder="1"/>
    <xf numFmtId="0" fontId="3" fillId="0" borderId="52" xfId="2" applyFill="1" applyBorder="1"/>
    <xf numFmtId="0" fontId="61" fillId="0" borderId="52" xfId="0" applyFont="1" applyBorder="1" applyAlignment="1">
      <alignment horizontal="left" wrapText="1"/>
    </xf>
    <xf numFmtId="0" fontId="3" fillId="0" borderId="52" xfId="2" applyBorder="1" applyAlignment="1">
      <alignment horizontal="left"/>
    </xf>
    <xf numFmtId="0" fontId="61" fillId="0" borderId="52" xfId="0" applyFont="1" applyBorder="1" applyAlignment="1">
      <alignment horizontal="left"/>
    </xf>
    <xf numFmtId="0" fontId="61" fillId="0" borderId="52" xfId="0" applyFont="1" applyBorder="1" applyAlignment="1"/>
    <xf numFmtId="0" fontId="52" fillId="0" borderId="52" xfId="0" applyFont="1" applyFill="1" applyBorder="1"/>
    <xf numFmtId="0" fontId="61" fillId="0" borderId="52" xfId="0" applyFont="1" applyFill="1" applyBorder="1"/>
    <xf numFmtId="0" fontId="52" fillId="6" borderId="54" xfId="0" applyFont="1" applyFill="1" applyBorder="1"/>
    <xf numFmtId="0" fontId="63" fillId="0" borderId="25" xfId="0" applyFont="1" applyBorder="1"/>
    <xf numFmtId="3" fontId="74" fillId="7" borderId="45" xfId="0" applyNumberFormat="1" applyFont="1" applyFill="1" applyBorder="1" applyAlignment="1">
      <alignment horizontal="left"/>
    </xf>
    <xf numFmtId="0" fontId="76" fillId="15" borderId="49" xfId="13" applyFont="1" applyFill="1" applyBorder="1" applyAlignment="1">
      <alignment horizontal="left"/>
    </xf>
    <xf numFmtId="0" fontId="78" fillId="15" borderId="0" xfId="0" applyFont="1" applyFill="1" applyAlignment="1">
      <alignment horizontal="left"/>
    </xf>
    <xf numFmtId="0" fontId="79" fillId="15" borderId="0" xfId="0" applyFont="1" applyFill="1" applyAlignment="1">
      <alignment horizontal="left"/>
    </xf>
    <xf numFmtId="3" fontId="79" fillId="15" borderId="0" xfId="0" applyNumberFormat="1" applyFont="1" applyFill="1" applyAlignment="1">
      <alignment horizontal="right"/>
    </xf>
    <xf numFmtId="0" fontId="79" fillId="15" borderId="0" xfId="0" applyFont="1" applyFill="1" applyAlignment="1">
      <alignment horizontal="right"/>
    </xf>
    <xf numFmtId="0" fontId="80" fillId="12" borderId="2" xfId="0" applyFont="1" applyFill="1" applyBorder="1" applyAlignment="1"/>
    <xf numFmtId="0" fontId="81" fillId="12" borderId="0" xfId="0" applyFont="1" applyFill="1" applyBorder="1"/>
    <xf numFmtId="0" fontId="80" fillId="12" borderId="0" xfId="0" applyFont="1" applyFill="1" applyBorder="1" applyAlignment="1"/>
    <xf numFmtId="0" fontId="0" fillId="0" borderId="0" xfId="0" applyAlignment="1">
      <alignment horizontal="right"/>
    </xf>
    <xf numFmtId="0" fontId="0" fillId="0" borderId="0" xfId="0" applyAlignment="1">
      <alignment horizontal="right" wrapText="1"/>
    </xf>
    <xf numFmtId="0" fontId="74" fillId="0" borderId="0" xfId="0" applyFont="1" applyBorder="1" applyAlignment="1">
      <alignment horizontal="left"/>
    </xf>
    <xf numFmtId="3" fontId="74" fillId="7" borderId="47" xfId="0" applyNumberFormat="1" applyFont="1" applyFill="1" applyBorder="1" applyAlignment="1">
      <alignment horizontal="right"/>
    </xf>
    <xf numFmtId="3" fontId="74" fillId="0" borderId="0" xfId="0" applyNumberFormat="1" applyFont="1" applyFill="1" applyAlignment="1">
      <alignment horizontal="left"/>
    </xf>
    <xf numFmtId="3" fontId="74" fillId="7" borderId="46" xfId="0" applyNumberFormat="1" applyFont="1" applyFill="1" applyBorder="1" applyAlignment="1">
      <alignment horizontal="left"/>
    </xf>
    <xf numFmtId="1" fontId="0" fillId="6" borderId="0" xfId="0" applyNumberFormat="1" applyFill="1"/>
    <xf numFmtId="0" fontId="0" fillId="0" borderId="0" xfId="0" applyNumberFormat="1"/>
    <xf numFmtId="1" fontId="9" fillId="0" borderId="0" xfId="16" applyNumberFormat="1" applyFont="1" applyAlignment="1">
      <alignment horizontal="left"/>
    </xf>
    <xf numFmtId="0" fontId="83" fillId="6" borderId="0" xfId="0" applyFont="1" applyFill="1"/>
    <xf numFmtId="3" fontId="70" fillId="6" borderId="0" xfId="14" applyNumberFormat="1" applyFont="1" applyFill="1" applyBorder="1" applyAlignment="1">
      <alignment horizontal="right" vertical="center"/>
    </xf>
    <xf numFmtId="3" fontId="70" fillId="6" borderId="42" xfId="14" applyNumberFormat="1" applyFont="1" applyFill="1" applyBorder="1" applyAlignment="1">
      <alignment horizontal="right" vertical="center"/>
    </xf>
    <xf numFmtId="0" fontId="61" fillId="0" borderId="52" xfId="0" applyFont="1" applyBorder="1" applyAlignment="1">
      <alignment vertical="center" wrapText="1"/>
    </xf>
    <xf numFmtId="1" fontId="24" fillId="6" borderId="0" xfId="10" applyNumberFormat="1" applyFont="1" applyFill="1" applyBorder="1" applyAlignment="1">
      <alignment horizontal="center"/>
    </xf>
    <xf numFmtId="0" fontId="14" fillId="6" borderId="0" xfId="5" applyFont="1" applyFill="1" applyBorder="1" applyAlignment="1">
      <alignment horizontal="center"/>
    </xf>
    <xf numFmtId="0" fontId="76" fillId="15" borderId="0" xfId="13" applyFont="1" applyFill="1" applyBorder="1" applyAlignment="1">
      <alignment horizontal="left"/>
    </xf>
    <xf numFmtId="0" fontId="8" fillId="5" borderId="56" xfId="0" applyFont="1" applyFill="1" applyBorder="1" applyAlignment="1">
      <alignment horizontal="left" vertical="center" wrapText="1"/>
    </xf>
    <xf numFmtId="3" fontId="9" fillId="0" borderId="55" xfId="0" applyNumberFormat="1" applyFont="1" applyBorder="1" applyAlignment="1">
      <alignment horizontal="left"/>
    </xf>
    <xf numFmtId="3" fontId="74" fillId="0" borderId="55" xfId="0" applyNumberFormat="1" applyFont="1" applyBorder="1" applyAlignment="1">
      <alignment horizontal="left"/>
    </xf>
    <xf numFmtId="0" fontId="0" fillId="0" borderId="0" xfId="0" applyBorder="1" applyAlignment="1">
      <alignment horizontal="center"/>
    </xf>
    <xf numFmtId="0" fontId="0" fillId="0" borderId="0" xfId="0" applyFill="1" applyAlignment="1">
      <alignment horizontal="center"/>
    </xf>
    <xf numFmtId="0" fontId="40" fillId="5" borderId="0" xfId="0" applyFont="1" applyFill="1" applyBorder="1" applyAlignment="1">
      <alignment horizontal="left" vertical="top" wrapText="1"/>
    </xf>
    <xf numFmtId="0" fontId="39" fillId="5" borderId="0" xfId="0" applyFont="1" applyFill="1" applyBorder="1" applyAlignment="1">
      <alignment horizontal="left" vertical="top" wrapText="1"/>
    </xf>
    <xf numFmtId="0" fontId="39" fillId="5" borderId="14" xfId="0" applyFont="1" applyFill="1" applyBorder="1" applyAlignment="1">
      <alignment horizontal="left" vertical="top" wrapText="1"/>
    </xf>
    <xf numFmtId="0" fontId="39" fillId="5" borderId="15" xfId="0" applyFont="1" applyFill="1" applyBorder="1" applyAlignment="1">
      <alignment horizontal="left" vertical="top" wrapText="1"/>
    </xf>
    <xf numFmtId="0" fontId="39" fillId="5" borderId="8" xfId="0" applyFont="1" applyFill="1" applyBorder="1" applyAlignment="1">
      <alignment horizontal="left" vertical="top" wrapText="1"/>
    </xf>
    <xf numFmtId="0" fontId="39" fillId="5" borderId="2" xfId="0" applyFont="1" applyFill="1" applyBorder="1" applyAlignment="1">
      <alignment horizontal="left" vertical="top" wrapText="1"/>
    </xf>
    <xf numFmtId="0" fontId="39" fillId="0" borderId="0" xfId="0" applyFont="1" applyFill="1" applyAlignment="1">
      <alignment horizontal="left" vertical="top"/>
    </xf>
    <xf numFmtId="0" fontId="84" fillId="0" borderId="0" xfId="2" applyFont="1" applyAlignment="1">
      <alignment vertical="center"/>
    </xf>
    <xf numFmtId="1" fontId="0" fillId="0" borderId="0" xfId="0" applyNumberFormat="1" applyBorder="1"/>
    <xf numFmtId="0" fontId="0" fillId="0" borderId="0" xfId="0" applyNumberFormat="1" applyBorder="1"/>
    <xf numFmtId="0" fontId="47" fillId="6" borderId="0" xfId="0" applyFont="1" applyFill="1"/>
    <xf numFmtId="164" fontId="66" fillId="0" borderId="0" xfId="0" applyNumberFormat="1" applyFont="1" applyBorder="1" applyAlignment="1">
      <alignment horizontal="left" vertical="top" wrapText="1"/>
    </xf>
    <xf numFmtId="166" fontId="61" fillId="0" borderId="0" xfId="0" applyNumberFormat="1" applyFont="1" applyBorder="1" applyAlignment="1">
      <alignment horizontal="center" vertical="top" wrapText="1"/>
    </xf>
    <xf numFmtId="0" fontId="61" fillId="0" borderId="0" xfId="0" applyFont="1" applyBorder="1" applyAlignment="1">
      <alignment vertical="top"/>
    </xf>
    <xf numFmtId="0" fontId="61" fillId="0" borderId="0" xfId="0" applyFont="1" applyBorder="1" applyAlignment="1">
      <alignment horizontal="left" vertical="top"/>
    </xf>
    <xf numFmtId="0" fontId="66" fillId="0" borderId="0" xfId="0" applyFont="1" applyBorder="1" applyAlignment="1">
      <alignment horizontal="left" vertical="top" wrapText="1"/>
    </xf>
    <xf numFmtId="164" fontId="66" fillId="0" borderId="57" xfId="0" applyNumberFormat="1" applyFont="1" applyBorder="1" applyAlignment="1">
      <alignment horizontal="left" vertical="top" wrapText="1"/>
    </xf>
    <xf numFmtId="166" fontId="61" fillId="0" borderId="57" xfId="0" applyNumberFormat="1" applyFont="1" applyBorder="1" applyAlignment="1">
      <alignment horizontal="center" vertical="top"/>
    </xf>
    <xf numFmtId="0" fontId="61" fillId="0" borderId="57" xfId="0" applyFont="1" applyBorder="1" applyAlignment="1">
      <alignment vertical="top" wrapText="1"/>
    </xf>
    <xf numFmtId="0" fontId="61" fillId="0" borderId="57" xfId="0" applyFont="1" applyBorder="1" applyAlignment="1">
      <alignment vertical="top"/>
    </xf>
    <xf numFmtId="0" fontId="61" fillId="0" borderId="57" xfId="0" applyFont="1" applyBorder="1"/>
    <xf numFmtId="166" fontId="66" fillId="0" borderId="0" xfId="0" applyNumberFormat="1" applyFont="1" applyBorder="1" applyAlignment="1">
      <alignment vertical="top" wrapText="1"/>
    </xf>
    <xf numFmtId="166" fontId="66" fillId="0" borderId="0" xfId="0" applyNumberFormat="1" applyFont="1" applyBorder="1" applyAlignment="1">
      <alignment horizontal="left" vertical="top" wrapText="1"/>
    </xf>
    <xf numFmtId="0" fontId="61" fillId="0" borderId="53" xfId="0" applyFont="1" applyBorder="1" applyAlignment="1">
      <alignment horizontal="left" vertical="center" wrapText="1"/>
    </xf>
    <xf numFmtId="0" fontId="61" fillId="0" borderId="0" xfId="0" applyFont="1" applyBorder="1" applyAlignment="1">
      <alignment horizontal="left" vertical="center" wrapText="1"/>
    </xf>
    <xf numFmtId="0" fontId="61" fillId="0" borderId="54" xfId="0" applyFont="1" applyBorder="1" applyAlignment="1">
      <alignment horizontal="left" vertical="center" wrapText="1"/>
    </xf>
    <xf numFmtId="0" fontId="61" fillId="0" borderId="0" xfId="0" applyFont="1" applyBorder="1" applyAlignment="1">
      <alignment horizontal="left" vertical="top" wrapText="1"/>
    </xf>
    <xf numFmtId="0" fontId="61" fillId="0" borderId="0" xfId="0" applyFont="1" applyFill="1" applyBorder="1" applyAlignment="1">
      <alignment horizontal="left" vertical="top" wrapText="1"/>
    </xf>
    <xf numFmtId="0" fontId="54" fillId="0" borderId="21" xfId="0" applyFont="1" applyBorder="1" applyAlignment="1">
      <alignment horizontal="center"/>
    </xf>
    <xf numFmtId="0" fontId="54" fillId="0" borderId="0" xfId="0" applyFont="1" applyBorder="1" applyAlignment="1">
      <alignment horizontal="center"/>
    </xf>
    <xf numFmtId="0" fontId="54" fillId="0" borderId="22" xfId="0" applyFont="1" applyBorder="1" applyAlignment="1">
      <alignment horizontal="center"/>
    </xf>
    <xf numFmtId="49" fontId="55" fillId="0" borderId="21" xfId="0" applyNumberFormat="1" applyFont="1" applyBorder="1" applyAlignment="1">
      <alignment horizontal="center"/>
    </xf>
    <xf numFmtId="49" fontId="55" fillId="0" borderId="0" xfId="0" applyNumberFormat="1" applyFont="1" applyBorder="1" applyAlignment="1">
      <alignment horizontal="center"/>
    </xf>
    <xf numFmtId="49" fontId="55" fillId="0" borderId="22" xfId="0" applyNumberFormat="1" applyFont="1" applyBorder="1" applyAlignment="1">
      <alignment horizontal="center"/>
    </xf>
    <xf numFmtId="0" fontId="62" fillId="0" borderId="24" xfId="0" applyFont="1" applyBorder="1" applyAlignment="1">
      <alignment horizontal="left" vertical="center" wrapText="1"/>
    </xf>
    <xf numFmtId="0" fontId="62" fillId="0" borderId="0" xfId="0" applyFont="1" applyBorder="1" applyAlignment="1">
      <alignment horizontal="left" vertical="center" wrapText="1"/>
    </xf>
    <xf numFmtId="0" fontId="61" fillId="0" borderId="51" xfId="0" applyFont="1" applyBorder="1" applyAlignment="1">
      <alignment horizontal="left" vertical="center" wrapText="1"/>
    </xf>
    <xf numFmtId="0" fontId="61" fillId="0" borderId="52" xfId="0" applyFont="1" applyBorder="1" applyAlignment="1">
      <alignment horizontal="left" vertical="center" wrapText="1"/>
    </xf>
    <xf numFmtId="0" fontId="64" fillId="0" borderId="0" xfId="0" applyFont="1" applyBorder="1" applyAlignment="1">
      <alignment horizontal="left" wrapText="1"/>
    </xf>
    <xf numFmtId="165" fontId="70" fillId="6" borderId="35" xfId="14" applyNumberFormat="1" applyFont="1" applyFill="1" applyBorder="1" applyAlignment="1">
      <alignment horizontal="center" vertical="center"/>
    </xf>
    <xf numFmtId="165" fontId="70" fillId="6" borderId="36" xfId="14" applyNumberFormat="1" applyFont="1" applyFill="1" applyBorder="1" applyAlignment="1">
      <alignment horizontal="center" vertical="center"/>
    </xf>
    <xf numFmtId="0" fontId="0" fillId="0" borderId="52" xfId="0" applyBorder="1" applyAlignment="1">
      <alignment horizontal="left" vertical="top" wrapText="1"/>
    </xf>
    <xf numFmtId="0" fontId="9" fillId="0" borderId="52" xfId="0" applyFont="1" applyBorder="1" applyAlignment="1">
      <alignment horizontal="left" vertical="top" wrapText="1"/>
    </xf>
    <xf numFmtId="0" fontId="0" fillId="0" borderId="53" xfId="0" applyBorder="1" applyAlignment="1">
      <alignment horizontal="left" vertical="top" wrapText="1"/>
    </xf>
    <xf numFmtId="0" fontId="0" fillId="0" borderId="54" xfId="0" applyBorder="1" applyAlignment="1">
      <alignment horizontal="left" vertical="top" wrapText="1"/>
    </xf>
    <xf numFmtId="0" fontId="2" fillId="13" borderId="0" xfId="0" applyFont="1" applyFill="1" applyAlignment="1">
      <alignment horizontal="left"/>
    </xf>
    <xf numFmtId="0" fontId="50" fillId="0" borderId="0" xfId="0" applyFont="1" applyBorder="1" applyAlignment="1">
      <alignment horizontal="left" vertical="center" wrapText="1"/>
    </xf>
    <xf numFmtId="0" fontId="2" fillId="0" borderId="10" xfId="0" applyFont="1" applyBorder="1" applyAlignment="1">
      <alignment horizontal="left"/>
    </xf>
    <xf numFmtId="0" fontId="76" fillId="15" borderId="14" xfId="0" applyFont="1" applyFill="1" applyBorder="1" applyAlignment="1">
      <alignment horizontal="center"/>
    </xf>
    <xf numFmtId="0" fontId="76" fillId="15" borderId="0" xfId="0" applyFont="1" applyFill="1" applyBorder="1" applyAlignment="1">
      <alignment horizontal="center"/>
    </xf>
    <xf numFmtId="0" fontId="76" fillId="15" borderId="15" xfId="0" applyFont="1" applyFill="1" applyBorder="1" applyAlignment="1">
      <alignment horizontal="center"/>
    </xf>
    <xf numFmtId="0" fontId="75" fillId="12" borderId="14" xfId="0" applyFont="1" applyFill="1" applyBorder="1" applyAlignment="1">
      <alignment horizontal="center"/>
    </xf>
    <xf numFmtId="0" fontId="75" fillId="12" borderId="0" xfId="0" applyFont="1" applyFill="1" applyBorder="1" applyAlignment="1">
      <alignment horizontal="center"/>
    </xf>
    <xf numFmtId="0" fontId="75" fillId="12" borderId="15" xfId="0" applyFont="1" applyFill="1" applyBorder="1" applyAlignment="1">
      <alignment horizontal="center"/>
    </xf>
    <xf numFmtId="0" fontId="80" fillId="12" borderId="2" xfId="0" applyFont="1" applyFill="1" applyBorder="1" applyAlignment="1">
      <alignment horizontal="center"/>
    </xf>
    <xf numFmtId="0" fontId="80" fillId="12" borderId="0" xfId="0" applyFont="1" applyFill="1" applyBorder="1" applyAlignment="1">
      <alignment horizontal="center"/>
    </xf>
    <xf numFmtId="0" fontId="80" fillId="12" borderId="8" xfId="0" applyFont="1" applyFill="1" applyBorder="1" applyAlignment="1">
      <alignment horizontal="center"/>
    </xf>
    <xf numFmtId="0" fontId="82" fillId="12" borderId="2" xfId="0" applyFont="1" applyFill="1" applyBorder="1" applyAlignment="1">
      <alignment horizontal="center"/>
    </xf>
    <xf numFmtId="0" fontId="82" fillId="12" borderId="0" xfId="0" applyFont="1" applyFill="1" applyBorder="1" applyAlignment="1">
      <alignment horizontal="center"/>
    </xf>
    <xf numFmtId="0" fontId="82" fillId="12" borderId="8" xfId="0" applyFont="1" applyFill="1" applyBorder="1" applyAlignment="1">
      <alignment horizontal="center"/>
    </xf>
    <xf numFmtId="0" fontId="80" fillId="12" borderId="14" xfId="0" applyFont="1" applyFill="1" applyBorder="1" applyAlignment="1">
      <alignment horizontal="center"/>
    </xf>
    <xf numFmtId="0" fontId="80" fillId="12" borderId="14" xfId="0" applyFont="1" applyFill="1" applyBorder="1" applyAlignment="1">
      <alignment horizontal="left"/>
    </xf>
    <xf numFmtId="0" fontId="80" fillId="12" borderId="15" xfId="0" applyFont="1" applyFill="1" applyBorder="1" applyAlignment="1">
      <alignment horizontal="left"/>
    </xf>
    <xf numFmtId="0" fontId="80" fillId="12" borderId="15" xfId="0" applyFont="1" applyFill="1" applyBorder="1" applyAlignment="1">
      <alignment horizontal="center"/>
    </xf>
    <xf numFmtId="0" fontId="14" fillId="6" borderId="3" xfId="9" applyFont="1" applyFill="1" applyBorder="1" applyAlignment="1">
      <alignment horizontal="center" vertical="center" wrapText="1"/>
    </xf>
    <xf numFmtId="0" fontId="13" fillId="6" borderId="0" xfId="5" applyFont="1" applyFill="1" applyBorder="1" applyAlignment="1">
      <alignment horizontal="right" vertical="center"/>
    </xf>
    <xf numFmtId="0" fontId="16" fillId="6" borderId="0" xfId="5" applyFont="1" applyFill="1" applyAlignment="1">
      <alignment horizontal="right" vertical="center"/>
    </xf>
    <xf numFmtId="0" fontId="12" fillId="6" borderId="3" xfId="5" applyFont="1" applyFill="1" applyBorder="1" applyAlignment="1">
      <alignment horizontal="center" wrapText="1"/>
    </xf>
    <xf numFmtId="0" fontId="12" fillId="6" borderId="3" xfId="5" applyFont="1" applyFill="1" applyBorder="1" applyAlignment="1">
      <alignment horizontal="center"/>
    </xf>
    <xf numFmtId="0" fontId="12" fillId="6" borderId="3" xfId="8" applyFont="1" applyFill="1" applyBorder="1" applyAlignment="1">
      <alignment horizontal="center" vertical="center" wrapText="1"/>
    </xf>
    <xf numFmtId="0" fontId="12" fillId="6" borderId="3" xfId="9" applyFont="1" applyFill="1" applyBorder="1" applyAlignment="1">
      <alignment horizontal="center" vertical="center" wrapText="1"/>
    </xf>
    <xf numFmtId="164" fontId="14" fillId="6" borderId="12" xfId="6" applyNumberFormat="1" applyFont="1" applyFill="1" applyBorder="1" applyAlignment="1">
      <alignment horizontal="center" vertical="center" wrapText="1"/>
    </xf>
    <xf numFmtId="164" fontId="14" fillId="6" borderId="13" xfId="6" applyNumberFormat="1" applyFont="1" applyFill="1" applyBorder="1" applyAlignment="1">
      <alignment horizontal="center" vertical="center" wrapText="1"/>
    </xf>
    <xf numFmtId="0" fontId="14" fillId="6" borderId="12" xfId="5" applyFont="1" applyFill="1" applyBorder="1" applyAlignment="1">
      <alignment horizontal="center"/>
    </xf>
    <xf numFmtId="0" fontId="14" fillId="6" borderId="13" xfId="5" applyFont="1" applyFill="1" applyBorder="1" applyAlignment="1">
      <alignment horizontal="center"/>
    </xf>
    <xf numFmtId="164" fontId="14" fillId="6" borderId="3" xfId="8" applyNumberFormat="1" applyFont="1" applyFill="1" applyBorder="1" applyAlignment="1">
      <alignment horizontal="center" vertical="center" wrapText="1"/>
    </xf>
    <xf numFmtId="0" fontId="14" fillId="6" borderId="3" xfId="9" applyFont="1" applyFill="1" applyBorder="1" applyAlignment="1">
      <alignment horizontal="center" vertical="center"/>
    </xf>
    <xf numFmtId="0" fontId="14" fillId="6" borderId="0" xfId="5" applyFont="1" applyFill="1" applyBorder="1" applyAlignment="1">
      <alignment horizontal="left"/>
    </xf>
    <xf numFmtId="0" fontId="12" fillId="6" borderId="0" xfId="8" applyFont="1" applyFill="1" applyBorder="1" applyAlignment="1">
      <alignment horizontal="left" vertical="center" wrapText="1"/>
    </xf>
    <xf numFmtId="164" fontId="14" fillId="6" borderId="17" xfId="6" applyNumberFormat="1" applyFont="1" applyFill="1" applyBorder="1" applyAlignment="1">
      <alignment horizontal="left" vertical="center" wrapText="1"/>
    </xf>
    <xf numFmtId="164" fontId="14" fillId="6" borderId="12" xfId="8" applyNumberFormat="1" applyFont="1" applyFill="1" applyBorder="1" applyAlignment="1">
      <alignment horizontal="left" vertical="center" wrapText="1"/>
    </xf>
    <xf numFmtId="164" fontId="14" fillId="6" borderId="17" xfId="8" applyNumberFormat="1" applyFont="1" applyFill="1" applyBorder="1" applyAlignment="1">
      <alignment horizontal="left" vertical="center" wrapText="1"/>
    </xf>
    <xf numFmtId="164" fontId="14" fillId="6" borderId="13" xfId="8" applyNumberFormat="1" applyFont="1" applyFill="1" applyBorder="1" applyAlignment="1">
      <alignment horizontal="left" vertical="center" wrapText="1"/>
    </xf>
  </cellXfs>
  <cellStyles count="17">
    <cellStyle name="Comma" xfId="14" builtinId="3"/>
    <cellStyle name="Explanatory Text" xfId="13" builtinId="53"/>
    <cellStyle name="Hyperlink" xfId="2" builtinId="8"/>
    <cellStyle name="Normal" xfId="0" builtinId="0"/>
    <cellStyle name="Normal 2" xfId="3" xr:uid="{00000000-0005-0000-0000-000004000000}"/>
    <cellStyle name="Normal 2 2" xfId="10" xr:uid="{00000000-0005-0000-0000-000005000000}"/>
    <cellStyle name="Normal 3" xfId="4" xr:uid="{00000000-0005-0000-0000-000006000000}"/>
    <cellStyle name="Normal 3 2" xfId="11" xr:uid="{00000000-0005-0000-0000-000007000000}"/>
    <cellStyle name="Normal 4" xfId="5" xr:uid="{00000000-0005-0000-0000-000008000000}"/>
    <cellStyle name="Normal_review on CRING-07 CP dates and source CC (29 May 2007)" xfId="9" xr:uid="{00000000-0005-0000-0000-000009000000}"/>
    <cellStyle name="Normal_Table 9 Child protection SOWC 2005" xfId="8" xr:uid="{00000000-0005-0000-0000-00000A000000}"/>
    <cellStyle name="Normal_Table 9 DRAFT Child protection SOWC 2006" xfId="6" xr:uid="{00000000-0005-0000-0000-00000B000000}"/>
    <cellStyle name="Normal_Table 9 Protection SOWC 2007" xfId="7" xr:uid="{00000000-0005-0000-0000-00000C000000}"/>
    <cellStyle name="Note" xfId="1" builtinId="10"/>
    <cellStyle name="Output" xfId="12" builtinId="21"/>
    <cellStyle name="Output 2" xfId="15" xr:uid="{00000000-0005-0000-0000-00000F000000}"/>
    <cellStyle name="Percent" xfId="16" builtinId="5"/>
  </cellStyles>
  <dxfs count="37">
    <dxf>
      <fill>
        <patternFill>
          <bgColor theme="7" tint="0.59996337778862885"/>
        </patternFill>
      </fill>
    </dxf>
    <dxf>
      <fill>
        <patternFill>
          <bgColor theme="7"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3" formatCode="#,##0"/>
    </dxf>
    <dxf>
      <alignment wrapText="1"/>
    </dxf>
    <dxf>
      <alignment horizontal="right"/>
    </dxf>
    <dxf>
      <border>
        <bottom/>
      </border>
    </dxf>
    <dxf>
      <border>
        <bottom/>
      </border>
    </dxf>
    <dxf>
      <border>
        <bottom style="thin">
          <color indexed="64"/>
        </bottom>
      </border>
    </dxf>
    <dxf>
      <border>
        <bottom style="thin">
          <color indexed="64"/>
        </bottom>
      </border>
    </dxf>
    <dxf>
      <alignment wrapText="1"/>
    </dxf>
    <dxf>
      <alignment horizontal="right"/>
    </dxf>
    <dxf>
      <alignment horizontal="right"/>
    </dxf>
    <dxf>
      <alignment horizontal="general" vertical="bottom" textRotation="0" wrapText="0" indent="0" justifyLastLine="0" shrinkToFit="0" readingOrder="0"/>
    </dxf>
    <dxf>
      <alignment horizontal="general" vertical="bottom" textRotation="0" wrapText="0" indent="0" justifyLastLine="0" shrinkToFit="0" readingOrder="0"/>
    </dxf>
    <dxf>
      <border>
        <bottom style="thin">
          <color theme="4"/>
        </bottom>
      </border>
    </dxf>
    <dxf>
      <border>
        <bottom style="thin">
          <color theme="4"/>
        </bottom>
      </border>
    </dxf>
    <dxf>
      <numFmt numFmtId="1" formatCode="0"/>
    </dxf>
    <dxf>
      <alignment wrapText="1"/>
    </dxf>
    <dxf>
      <alignment wrapText="1"/>
    </dxf>
    <dxf>
      <fill>
        <patternFill patternType="none">
          <fgColor indexed="64"/>
          <bgColor indexed="65"/>
        </patternFill>
      </fill>
    </dxf>
    <dxf>
      <numFmt numFmtId="3" formatCode="#,##0"/>
    </dxf>
    <dxf>
      <alignment vertical="top"/>
    </dxf>
    <dxf>
      <alignment vertical="top"/>
    </dxf>
    <dxf>
      <alignment vertical="top"/>
    </dxf>
    <dxf>
      <alignment wrapText="1"/>
    </dxf>
    <dxf>
      <alignment wrapText="1"/>
    </dxf>
    <dxf>
      <alignment horizontal="right"/>
    </dxf>
    <dxf>
      <alignment horizontal="right"/>
    </dxf>
    <dxf>
      <alignment horizontal="right"/>
    </dxf>
    <dxf>
      <fill>
        <patternFill>
          <bgColor theme="0"/>
        </patternFill>
      </fill>
    </dxf>
    <dxf>
      <fill>
        <patternFill>
          <bgColor theme="0"/>
        </patternFill>
      </fill>
    </dxf>
    <dxf>
      <numFmt numFmtId="1" formatCode="0"/>
    </dxf>
    <dxf>
      <alignment wrapText="1"/>
    </dxf>
  </dxfs>
  <tableStyles count="0" defaultTableStyle="TableStyleMedium2" defaultPivotStyle="PivotStyleLight16"/>
  <colors>
    <mruColors>
      <color rgb="FF00ADE4"/>
      <color rgb="FFFDB714"/>
      <color rgb="FF002345"/>
      <color rgb="FFF78D28"/>
      <color rgb="FF009CA7"/>
      <color rgb="FF00AB51"/>
      <color rgb="FFF050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[id4d.xlsx]Dashboard!PivotTable1</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rgbClr val="00ADE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78D28"/>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DB71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AB5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Dashboard!$D$28:$D$29</c:f>
              <c:strCache>
                <c:ptCount val="1"/>
                <c:pt idx="0">
                  <c:v>Low Income (LIC)</c:v>
                </c:pt>
              </c:strCache>
            </c:strRef>
          </c:tx>
          <c:spPr>
            <a:solidFill>
              <a:srgbClr val="F78D28"/>
            </a:solidFill>
            <a:ln>
              <a:noFill/>
            </a:ln>
            <a:effectLst/>
            <a:sp3d/>
          </c:spPr>
          <c:invertIfNegative val="0"/>
          <c:cat>
            <c:strRef>
              <c:f>Dashboard!$C$30:$C$36</c:f>
              <c:strCache>
                <c:ptCount val="6"/>
                <c:pt idx="0">
                  <c:v>Europe &amp; Central Asia</c:v>
                </c:pt>
                <c:pt idx="1">
                  <c:v>Latin America &amp; Caribbean</c:v>
                </c:pt>
                <c:pt idx="2">
                  <c:v>Middle East &amp; North Africa</c:v>
                </c:pt>
                <c:pt idx="3">
                  <c:v>East Asia &amp; Pacific</c:v>
                </c:pt>
                <c:pt idx="4">
                  <c:v>South Asia</c:v>
                </c:pt>
                <c:pt idx="5">
                  <c:v>Sub-Saharan Africa</c:v>
                </c:pt>
              </c:strCache>
            </c:strRef>
          </c:cat>
          <c:val>
            <c:numRef>
              <c:f>Dashboard!$D$30:$D$36</c:f>
              <c:numCache>
                <c:formatCode>#,##0</c:formatCode>
                <c:ptCount val="6"/>
                <c:pt idx="1">
                  <c:v>1492435.6449999954</c:v>
                </c:pt>
                <c:pt idx="3">
                  <c:v>1987567.0000000037</c:v>
                </c:pt>
                <c:pt idx="4">
                  <c:v>19821851.366999999</c:v>
                </c:pt>
                <c:pt idx="5">
                  <c:v>254669744.17099994</c:v>
                </c:pt>
              </c:numCache>
            </c:numRef>
          </c:val>
          <c:extLst>
            <c:ext xmlns:c16="http://schemas.microsoft.com/office/drawing/2014/chart" uri="{C3380CC4-5D6E-409C-BE32-E72D297353CC}">
              <c16:uniqueId val="{00000000-9F11-4EA8-9651-3D6A9BDBEC6B}"/>
            </c:ext>
          </c:extLst>
        </c:ser>
        <c:ser>
          <c:idx val="1"/>
          <c:order val="1"/>
          <c:tx>
            <c:strRef>
              <c:f>Dashboard!$E$28:$E$29</c:f>
              <c:strCache>
                <c:ptCount val="1"/>
                <c:pt idx="0">
                  <c:v>Lower middle income (LMC)</c:v>
                </c:pt>
              </c:strCache>
            </c:strRef>
          </c:tx>
          <c:spPr>
            <a:solidFill>
              <a:srgbClr val="FDB714"/>
            </a:solidFill>
            <a:ln>
              <a:noFill/>
            </a:ln>
            <a:effectLst/>
            <a:sp3d/>
          </c:spPr>
          <c:invertIfNegative val="0"/>
          <c:cat>
            <c:strRef>
              <c:f>Dashboard!$C$30:$C$36</c:f>
              <c:strCache>
                <c:ptCount val="6"/>
                <c:pt idx="0">
                  <c:v>Europe &amp; Central Asia</c:v>
                </c:pt>
                <c:pt idx="1">
                  <c:v>Latin America &amp; Caribbean</c:v>
                </c:pt>
                <c:pt idx="2">
                  <c:v>Middle East &amp; North Africa</c:v>
                </c:pt>
                <c:pt idx="3">
                  <c:v>East Asia &amp; Pacific</c:v>
                </c:pt>
                <c:pt idx="4">
                  <c:v>South Asia</c:v>
                </c:pt>
                <c:pt idx="5">
                  <c:v>Sub-Saharan Africa</c:v>
                </c:pt>
              </c:strCache>
            </c:strRef>
          </c:cat>
          <c:val>
            <c:numRef>
              <c:f>Dashboard!$E$30:$E$36</c:f>
              <c:numCache>
                <c:formatCode>#,##0</c:formatCode>
                <c:ptCount val="6"/>
                <c:pt idx="0">
                  <c:v>4225169.543800015</c:v>
                </c:pt>
                <c:pt idx="1">
                  <c:v>6072193.9729999946</c:v>
                </c:pt>
                <c:pt idx="2">
                  <c:v>34146051.496000044</c:v>
                </c:pt>
                <c:pt idx="3">
                  <c:v>65426169.856999919</c:v>
                </c:pt>
                <c:pt idx="4">
                  <c:v>291989269.49300003</c:v>
                </c:pt>
                <c:pt idx="5">
                  <c:v>221025090.69799981</c:v>
                </c:pt>
              </c:numCache>
            </c:numRef>
          </c:val>
          <c:extLst>
            <c:ext xmlns:c16="http://schemas.microsoft.com/office/drawing/2014/chart" uri="{C3380CC4-5D6E-409C-BE32-E72D297353CC}">
              <c16:uniqueId val="{00000001-9F11-4EA8-9651-3D6A9BDBEC6B}"/>
            </c:ext>
          </c:extLst>
        </c:ser>
        <c:ser>
          <c:idx val="2"/>
          <c:order val="2"/>
          <c:tx>
            <c:strRef>
              <c:f>Dashboard!$F$28:$F$29</c:f>
              <c:strCache>
                <c:ptCount val="1"/>
                <c:pt idx="0">
                  <c:v>Upper Middle Income (UMC)</c:v>
                </c:pt>
              </c:strCache>
            </c:strRef>
          </c:tx>
          <c:spPr>
            <a:solidFill>
              <a:srgbClr val="00AB51"/>
            </a:solidFill>
            <a:ln>
              <a:noFill/>
            </a:ln>
            <a:effectLst/>
            <a:sp3d/>
          </c:spPr>
          <c:invertIfNegative val="0"/>
          <c:cat>
            <c:strRef>
              <c:f>Dashboard!$C$30:$C$36</c:f>
              <c:strCache>
                <c:ptCount val="6"/>
                <c:pt idx="0">
                  <c:v>Europe &amp; Central Asia</c:v>
                </c:pt>
                <c:pt idx="1">
                  <c:v>Latin America &amp; Caribbean</c:v>
                </c:pt>
                <c:pt idx="2">
                  <c:v>Middle East &amp; North Africa</c:v>
                </c:pt>
                <c:pt idx="3">
                  <c:v>East Asia &amp; Pacific</c:v>
                </c:pt>
                <c:pt idx="4">
                  <c:v>South Asia</c:v>
                </c:pt>
                <c:pt idx="5">
                  <c:v>Sub-Saharan Africa</c:v>
                </c:pt>
              </c:strCache>
            </c:strRef>
          </c:cat>
          <c:val>
            <c:numRef>
              <c:f>Dashboard!$F$30:$F$36</c:f>
              <c:numCache>
                <c:formatCode>#,##0</c:formatCode>
                <c:ptCount val="6"/>
                <c:pt idx="0">
                  <c:v>6487492.6569999885</c:v>
                </c:pt>
                <c:pt idx="1">
                  <c:v>25800105.158999916</c:v>
                </c:pt>
                <c:pt idx="2">
                  <c:v>12111185.530999996</c:v>
                </c:pt>
                <c:pt idx="3">
                  <c:v>412389.99500000029</c:v>
                </c:pt>
                <c:pt idx="4">
                  <c:v>66155.000000000116</c:v>
                </c:pt>
                <c:pt idx="5">
                  <c:v>17880759.767999962</c:v>
                </c:pt>
              </c:numCache>
            </c:numRef>
          </c:val>
          <c:extLst>
            <c:ext xmlns:c16="http://schemas.microsoft.com/office/drawing/2014/chart" uri="{C3380CC4-5D6E-409C-BE32-E72D297353CC}">
              <c16:uniqueId val="{00000002-9F11-4EA8-9651-3D6A9BDBEC6B}"/>
            </c:ext>
          </c:extLst>
        </c:ser>
        <c:ser>
          <c:idx val="3"/>
          <c:order val="3"/>
          <c:tx>
            <c:strRef>
              <c:f>Dashboard!$G$28:$G$29</c:f>
              <c:strCache>
                <c:ptCount val="1"/>
                <c:pt idx="0">
                  <c:v>High Income (HIC)</c:v>
                </c:pt>
              </c:strCache>
            </c:strRef>
          </c:tx>
          <c:spPr>
            <a:solidFill>
              <a:srgbClr val="00ADE4"/>
            </a:solidFill>
            <a:ln>
              <a:noFill/>
            </a:ln>
            <a:effectLst/>
            <a:sp3d/>
          </c:spPr>
          <c:invertIfNegative val="0"/>
          <c:cat>
            <c:strRef>
              <c:f>Dashboard!$C$30:$C$36</c:f>
              <c:strCache>
                <c:ptCount val="6"/>
                <c:pt idx="0">
                  <c:v>Europe &amp; Central Asia</c:v>
                </c:pt>
                <c:pt idx="1">
                  <c:v>Latin America &amp; Caribbean</c:v>
                </c:pt>
                <c:pt idx="2">
                  <c:v>Middle East &amp; North Africa</c:v>
                </c:pt>
                <c:pt idx="3">
                  <c:v>East Asia &amp; Pacific</c:v>
                </c:pt>
                <c:pt idx="4">
                  <c:v>South Asia</c:v>
                </c:pt>
                <c:pt idx="5">
                  <c:v>Sub-Saharan Africa</c:v>
                </c:pt>
              </c:strCache>
            </c:strRef>
          </c:cat>
          <c:val>
            <c:numRef>
              <c:f>Dashboard!$G$30:$G$36</c:f>
              <c:numCache>
                <c:formatCode>#,##0</c:formatCode>
                <c:ptCount val="6"/>
                <c:pt idx="1">
                  <c:v>467643.0049999883</c:v>
                </c:pt>
                <c:pt idx="2">
                  <c:v>17214859.282000005</c:v>
                </c:pt>
                <c:pt idx="3">
                  <c:v>5734636.5500000119</c:v>
                </c:pt>
              </c:numCache>
            </c:numRef>
          </c:val>
          <c:extLst>
            <c:ext xmlns:c16="http://schemas.microsoft.com/office/drawing/2014/chart" uri="{C3380CC4-5D6E-409C-BE32-E72D297353CC}">
              <c16:uniqueId val="{00000003-9F11-4EA8-9651-3D6A9BDBEC6B}"/>
            </c:ext>
          </c:extLst>
        </c:ser>
        <c:dLbls>
          <c:showLegendKey val="0"/>
          <c:showVal val="0"/>
          <c:showCatName val="0"/>
          <c:showSerName val="0"/>
          <c:showPercent val="0"/>
          <c:showBubbleSize val="0"/>
        </c:dLbls>
        <c:gapWidth val="219"/>
        <c:shape val="box"/>
        <c:axId val="642845200"/>
        <c:axId val="782469056"/>
        <c:axId val="0"/>
      </c:bar3DChart>
      <c:catAx>
        <c:axId val="64284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469056"/>
        <c:crosses val="autoZero"/>
        <c:auto val="1"/>
        <c:lblAlgn val="ctr"/>
        <c:lblOffset val="100"/>
        <c:noMultiLvlLbl val="0"/>
      </c:catAx>
      <c:valAx>
        <c:axId val="782469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4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17</xdr:col>
      <xdr:colOff>822512</xdr:colOff>
      <xdr:row>1</xdr:row>
      <xdr:rowOff>86547</xdr:rowOff>
    </xdr:from>
    <xdr:to>
      <xdr:col>18</xdr:col>
      <xdr:colOff>321248</xdr:colOff>
      <xdr:row>4</xdr:row>
      <xdr:rowOff>166618</xdr:rowOff>
    </xdr:to>
    <xdr:pic>
      <xdr:nvPicPr>
        <xdr:cNvPr id="2" name="Picture 1">
          <a:extLst>
            <a:ext uri="{FF2B5EF4-FFF2-40B4-BE49-F238E27FC236}">
              <a16:creationId xmlns:a16="http://schemas.microsoft.com/office/drawing/2014/main" id="{35075756-41AB-4E7D-8434-AAD8270F35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66587" y="267522"/>
          <a:ext cx="1318011" cy="658498"/>
        </a:xfrm>
        <a:prstGeom prst="rect">
          <a:avLst/>
        </a:prstGeom>
      </xdr:spPr>
    </xdr:pic>
    <xdr:clientData/>
  </xdr:twoCellAnchor>
  <xdr:twoCellAnchor editAs="oneCell">
    <xdr:from>
      <xdr:col>1</xdr:col>
      <xdr:colOff>85725</xdr:colOff>
      <xdr:row>1</xdr:row>
      <xdr:rowOff>98426</xdr:rowOff>
    </xdr:from>
    <xdr:to>
      <xdr:col>5</xdr:col>
      <xdr:colOff>1652221</xdr:colOff>
      <xdr:row>4</xdr:row>
      <xdr:rowOff>116900</xdr:rowOff>
    </xdr:to>
    <xdr:pic>
      <xdr:nvPicPr>
        <xdr:cNvPr id="3" name="Picture 2">
          <a:extLst>
            <a:ext uri="{FF2B5EF4-FFF2-40B4-BE49-F238E27FC236}">
              <a16:creationId xmlns:a16="http://schemas.microsoft.com/office/drawing/2014/main" id="{C3DC79ED-3FA9-4B97-8B25-B96A6C0435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0050" y="279401"/>
          <a:ext cx="2966671" cy="596901"/>
        </a:xfrm>
        <a:prstGeom prst="rect">
          <a:avLst/>
        </a:prstGeom>
      </xdr:spPr>
    </xdr:pic>
    <xdr:clientData/>
  </xdr:twoCellAnchor>
  <xdr:oneCellAnchor>
    <xdr:from>
      <xdr:col>17</xdr:col>
      <xdr:colOff>1239982</xdr:colOff>
      <xdr:row>6</xdr:row>
      <xdr:rowOff>159327</xdr:rowOff>
    </xdr:from>
    <xdr:ext cx="184731" cy="264560"/>
    <xdr:sp macro="" textlink="">
      <xdr:nvSpPr>
        <xdr:cNvPr id="4" name="TextBox 3">
          <a:extLst>
            <a:ext uri="{FF2B5EF4-FFF2-40B4-BE49-F238E27FC236}">
              <a16:creationId xmlns:a16="http://schemas.microsoft.com/office/drawing/2014/main" id="{218ACEFE-7865-4FA0-8431-DE05FD5C973E}"/>
            </a:ext>
          </a:extLst>
        </xdr:cNvPr>
        <xdr:cNvSpPr txBox="1"/>
      </xdr:nvSpPr>
      <xdr:spPr>
        <a:xfrm>
          <a:off x="11630891" y="128154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396874</xdr:colOff>
      <xdr:row>10</xdr:row>
      <xdr:rowOff>12700</xdr:rowOff>
    </xdr:from>
    <xdr:to>
      <xdr:col>6</xdr:col>
      <xdr:colOff>1803400</xdr:colOff>
      <xdr:row>24</xdr:row>
      <xdr:rowOff>25400</xdr:rowOff>
    </xdr:to>
    <xdr:graphicFrame macro="">
      <xdr:nvGraphicFramePr>
        <xdr:cNvPr id="2" name="Chart 1">
          <a:extLst>
            <a:ext uri="{FF2B5EF4-FFF2-40B4-BE49-F238E27FC236}">
              <a16:creationId xmlns:a16="http://schemas.microsoft.com/office/drawing/2014/main" id="{A685655E-DEC1-419F-9D55-A99A5C243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1127126</xdr:colOff>
      <xdr:row>39</xdr:row>
      <xdr:rowOff>55563</xdr:rowOff>
    </xdr:from>
    <xdr:to>
      <xdr:col>5</xdr:col>
      <xdr:colOff>1103314</xdr:colOff>
      <xdr:row>44</xdr:row>
      <xdr:rowOff>7938</xdr:rowOff>
    </xdr:to>
    <xdr:sp macro="" textlink="">
      <xdr:nvSpPr>
        <xdr:cNvPr id="5" name="Oval Callout 1">
          <a:extLst>
            <a:ext uri="{FF2B5EF4-FFF2-40B4-BE49-F238E27FC236}">
              <a16:creationId xmlns:a16="http://schemas.microsoft.com/office/drawing/2014/main" id="{9F52F86C-6DEA-4A67-AA96-781EF6AE56C2}"/>
            </a:ext>
          </a:extLst>
        </xdr:cNvPr>
        <xdr:cNvSpPr/>
      </xdr:nvSpPr>
      <xdr:spPr>
        <a:xfrm>
          <a:off x="4976814" y="7620001"/>
          <a:ext cx="1778000" cy="912812"/>
        </a:xfrm>
        <a:prstGeom prst="wedgeEllipseCallout">
          <a:avLst>
            <a:gd name="adj1" fmla="val -51785"/>
            <a:gd name="adj2" fmla="val 32065"/>
          </a:avLst>
        </a:prstGeom>
        <a:solidFill>
          <a:schemeClr val="bg1"/>
        </a:solidFill>
        <a:ln>
          <a:solidFill>
            <a:schemeClr val="accent4"/>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i="1">
              <a:solidFill>
                <a:sysClr val="windowText" lastClr="000000"/>
              </a:solidFill>
            </a:rPr>
            <a:t>Choose</a:t>
          </a:r>
          <a:r>
            <a:rPr lang="en-US" sz="1100" i="1" baseline="0">
              <a:solidFill>
                <a:sysClr val="windowText" lastClr="000000"/>
              </a:solidFill>
            </a:rPr>
            <a:t> economy from drop down menu in cell</a:t>
          </a:r>
          <a:endParaRPr lang="en-US" sz="1100" i="1">
            <a:solidFill>
              <a:sysClr val="windowText" lastClr="000000"/>
            </a:solidFill>
          </a:endParaRPr>
        </a:p>
      </xdr:txBody>
    </xdr:sp>
    <xdr:clientData/>
  </xdr:twoCellAnchor>
  <xdr:twoCellAnchor>
    <xdr:from>
      <xdr:col>4</xdr:col>
      <xdr:colOff>47626</xdr:colOff>
      <xdr:row>50</xdr:row>
      <xdr:rowOff>888998</xdr:rowOff>
    </xdr:from>
    <xdr:to>
      <xdr:col>4</xdr:col>
      <xdr:colOff>1754188</xdr:colOff>
      <xdr:row>56</xdr:row>
      <xdr:rowOff>119061</xdr:rowOff>
    </xdr:to>
    <xdr:sp macro="" textlink="">
      <xdr:nvSpPr>
        <xdr:cNvPr id="6" name="Oval Callout 4">
          <a:extLst>
            <a:ext uri="{FF2B5EF4-FFF2-40B4-BE49-F238E27FC236}">
              <a16:creationId xmlns:a16="http://schemas.microsoft.com/office/drawing/2014/main" id="{9CD79EB3-9010-4547-AAE9-2291F866F6D0}"/>
            </a:ext>
          </a:extLst>
        </xdr:cNvPr>
        <xdr:cNvSpPr/>
      </xdr:nvSpPr>
      <xdr:spPr>
        <a:xfrm>
          <a:off x="3897314" y="10564811"/>
          <a:ext cx="1706562" cy="1135063"/>
        </a:xfrm>
        <a:prstGeom prst="wedgeEllipseCallout">
          <a:avLst>
            <a:gd name="adj1" fmla="val -52482"/>
            <a:gd name="adj2" fmla="val 28948"/>
          </a:avLst>
        </a:prstGeom>
        <a:solidFill>
          <a:schemeClr val="bg1"/>
        </a:solidFill>
        <a:ln>
          <a:solidFill>
            <a:schemeClr val="accent4"/>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i="1">
              <a:solidFill>
                <a:sysClr val="windowText" lastClr="000000"/>
              </a:solidFill>
            </a:rPr>
            <a:t>Double</a:t>
          </a:r>
          <a:r>
            <a:rPr lang="en-US" sz="1100" i="1" baseline="0">
              <a:solidFill>
                <a:sysClr val="windowText" lastClr="000000"/>
              </a:solidFill>
            </a:rPr>
            <a:t> click value to get more information in new sheet</a:t>
          </a:r>
          <a:endParaRPr lang="en-US" sz="1100" i="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46719</xdr:rowOff>
    </xdr:from>
    <xdr:to>
      <xdr:col>5</xdr:col>
      <xdr:colOff>883226</xdr:colOff>
      <xdr:row>24</xdr:row>
      <xdr:rowOff>121227</xdr:rowOff>
    </xdr:to>
    <xdr:sp macro="" textlink="">
      <xdr:nvSpPr>
        <xdr:cNvPr id="8" name="TextBox 7">
          <a:extLst>
            <a:ext uri="{FF2B5EF4-FFF2-40B4-BE49-F238E27FC236}">
              <a16:creationId xmlns:a16="http://schemas.microsoft.com/office/drawing/2014/main" id="{BBD55D6A-D715-4D5A-9F00-761A4E7C2D5D}"/>
            </a:ext>
          </a:extLst>
        </xdr:cNvPr>
        <xdr:cNvSpPr txBox="1"/>
      </xdr:nvSpPr>
      <xdr:spPr>
        <a:xfrm>
          <a:off x="0" y="427719"/>
          <a:ext cx="13231090" cy="47157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Introduction</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Having an official proof of identity is critical for exercising a wide range of rights and accessing essential services. Target 16.9 of the Sustainable Development Goals sets out to </a:t>
          </a:r>
          <a:r>
            <a:rPr lang="en-US" sz="1100" u="sng">
              <a:solidFill>
                <a:schemeClr val="dk1"/>
              </a:solidFill>
              <a:effectLst/>
              <a:latin typeface="+mn-lt"/>
              <a:ea typeface="+mn-ea"/>
              <a:cs typeface="+mn-cs"/>
              <a:hlinkClick xmlns:r="http://schemas.openxmlformats.org/officeDocument/2006/relationships" r:id=""/>
            </a:rPr>
            <a:t>“provide legal identity for all, including birth registration”</a:t>
          </a:r>
          <a:r>
            <a:rPr lang="en-US" sz="1100">
              <a:solidFill>
                <a:schemeClr val="dk1"/>
              </a:solidFill>
              <a:effectLst/>
              <a:latin typeface="+mn-lt"/>
              <a:ea typeface="+mn-ea"/>
              <a:cs typeface="+mn-cs"/>
            </a:rPr>
            <a:t> by 2030. Yet there is currently no internationally-agreed or standard approach to define and measure the number of people without proof of legal identity. The only indicator for target 16.9 currently is on birth registration of children under the age of five, which measures progress only for a subset of the population.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ID4D Global Dataset aims to fill this gap and estimate the scale of the global identification challenge by providing an annually updated figure of the population without a proof of identity. The Dataset uses a combination of self-reported data from national ID agencies as well as other publicly available data, such as birth registration and voter registration rates. In addition, it provides qualitative data about civil registration and national ID systems, as well as a several poverty and governance indicators relevant to the ID4D agenda.</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 number of caveats about the estimates should be kept in mind.</a:t>
          </a:r>
        </a:p>
        <a:p>
          <a:pPr marL="171450" lvl="0" indent="-171450">
            <a:buFont typeface="Arial" panose="020B0604020202020204" pitchFamily="34" charset="0"/>
            <a:buChar char="•"/>
          </a:pPr>
          <a:r>
            <a:rPr lang="en-US" sz="1100">
              <a:solidFill>
                <a:schemeClr val="dk1"/>
              </a:solidFill>
              <a:effectLst/>
              <a:latin typeface="+mn-lt"/>
              <a:ea typeface="+mn-ea"/>
              <a:cs typeface="+mn-cs"/>
            </a:rPr>
            <a:t>First, the global (1 billion) estimate of the unregistered population is based on data from 151 economies. The inclusion criteria is explained in the notes section below.</a:t>
          </a:r>
        </a:p>
        <a:p>
          <a:pPr marL="171450" lvl="0" indent="-171450">
            <a:buFont typeface="Arial" panose="020B0604020202020204" pitchFamily="34" charset="0"/>
            <a:buChar char="•"/>
          </a:pPr>
          <a:r>
            <a:rPr lang="en-US" sz="1100">
              <a:solidFill>
                <a:schemeClr val="dk1"/>
              </a:solidFill>
              <a:effectLst/>
              <a:latin typeface="+mn-lt"/>
              <a:ea typeface="+mn-ea"/>
              <a:cs typeface="+mn-cs"/>
            </a:rPr>
            <a:t>Second, although we make every effort to use the most up-to-date information, the data on which the country estimates for the unregistered population rely may be several years old.  </a:t>
          </a:r>
        </a:p>
        <a:p>
          <a:pPr marL="171450" lvl="0" indent="-171450">
            <a:buFont typeface="Arial" panose="020B0604020202020204" pitchFamily="34" charset="0"/>
            <a:buChar char="•"/>
          </a:pPr>
          <a:r>
            <a:rPr lang="en-US" sz="1100">
              <a:solidFill>
                <a:schemeClr val="dk1"/>
              </a:solidFill>
              <a:effectLst/>
              <a:latin typeface="+mn-lt"/>
              <a:ea typeface="+mn-ea"/>
              <a:cs typeface="+mn-cs"/>
            </a:rPr>
            <a:t>Third, voter registration data is used as a proxy indicator for national ID coverage of adults in 120 economies where national ID coverage data are not available. Voter registration data excludes persons who choose not to or are unable to register to vote (e.g. non-nationals). </a:t>
          </a:r>
        </a:p>
        <a:p>
          <a:pPr marL="171450" lvl="0" indent="-171450">
            <a:buFont typeface="Arial" panose="020B0604020202020204" pitchFamily="34" charset="0"/>
            <a:buChar char="•"/>
          </a:pPr>
          <a:r>
            <a:rPr lang="en-US" sz="1100">
              <a:solidFill>
                <a:schemeClr val="dk1"/>
              </a:solidFill>
              <a:effectLst/>
              <a:latin typeface="+mn-lt"/>
              <a:ea typeface="+mn-ea"/>
              <a:cs typeface="+mn-cs"/>
            </a:rPr>
            <a:t>Registration data – whether obtained directly from ID authorities or based on voter registration – may exceed the total population estimate for the relevant age group. In these cases, the unregistered population size for</a:t>
          </a:r>
          <a:r>
            <a:rPr lang="en-US" sz="1100" baseline="0">
              <a:solidFill>
                <a:schemeClr val="dk1"/>
              </a:solidFill>
              <a:effectLst/>
              <a:latin typeface="+mn-lt"/>
              <a:ea typeface="+mn-ea"/>
              <a:cs typeface="+mn-cs"/>
            </a:rPr>
            <a:t> those above the cut-off/ID age</a:t>
          </a:r>
          <a:r>
            <a:rPr lang="en-US" sz="1100">
              <a:solidFill>
                <a:schemeClr val="dk1"/>
              </a:solidFill>
              <a:effectLst/>
              <a:latin typeface="+mn-lt"/>
              <a:ea typeface="+mn-ea"/>
              <a:cs typeface="+mn-cs"/>
            </a:rPr>
            <a:t> is set to zero. ‘Excess registration’ may be due to a number of reasons, such as, inter alia, inaccurate population estimates if census data are unreliable or several years old; a (large) share of the country’s registered population living abroad; the existence of duplicate records in the registry; or non-removal of deceased persons from the registry.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Methodology and data sources for ‘Unregistered Population’ statistics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Estimates of the unregistered population (UP) for each economy are produced by adding together the number of unregistered persons below and above a cut-off age, which varies between countries. </a:t>
          </a:r>
        </a:p>
        <a:p>
          <a:r>
            <a:rPr lang="en-US" sz="1100">
              <a:solidFill>
                <a:schemeClr val="dk1"/>
              </a:solidFill>
              <a:effectLst/>
              <a:latin typeface="+mn-lt"/>
              <a:ea typeface="+mn-ea"/>
              <a:cs typeface="+mn-cs"/>
            </a:rPr>
            <a:t>A cut-off age is used to divide country population into two parts. Birth registration is used to estimate unregistered population below the cut-off age (UP</a:t>
          </a:r>
          <a:r>
            <a:rPr lang="en-US" sz="1100" baseline="-25000">
              <a:solidFill>
                <a:schemeClr val="dk1"/>
              </a:solidFill>
              <a:effectLst/>
              <a:latin typeface="+mn-lt"/>
              <a:ea typeface="+mn-ea"/>
              <a:cs typeface="+mn-cs"/>
            </a:rPr>
            <a:t>A</a:t>
          </a:r>
          <a:r>
            <a:rPr lang="en-US" sz="1100">
              <a:solidFill>
                <a:schemeClr val="dk1"/>
              </a:solidFill>
              <a:effectLst/>
              <a:latin typeface="+mn-lt"/>
              <a:ea typeface="+mn-ea"/>
              <a:cs typeface="+mn-cs"/>
            </a:rPr>
            <a:t>); direct administrative data or voter data are used to estimate unregistered population above (and including) the cut-off age (UP</a:t>
          </a:r>
          <a:r>
            <a:rPr lang="en-US" sz="1100" baseline="-25000">
              <a:solidFill>
                <a:schemeClr val="dk1"/>
              </a:solidFill>
              <a:effectLst/>
              <a:latin typeface="+mn-lt"/>
              <a:ea typeface="+mn-ea"/>
              <a:cs typeface="+mn-cs"/>
            </a:rPr>
            <a:t>B</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a:t>
          </a:r>
        </a:p>
        <a:p>
          <a:r>
            <a:rPr lang="en-US" sz="1100">
              <a:solidFill>
                <a:schemeClr val="dk1"/>
              </a:solidFill>
              <a:effectLst/>
              <a:latin typeface="+mn-lt"/>
              <a:ea typeface="+mn-ea"/>
              <a:cs typeface="+mn-cs"/>
            </a:rPr>
            <a:t>Note that the cut-off age may be zero in several economies, when the identification system covers the entire population and direct data are used. In these cases, UP</a:t>
          </a:r>
          <a:r>
            <a:rPr lang="en-US" sz="1100" baseline="-25000">
              <a:solidFill>
                <a:schemeClr val="dk1"/>
              </a:solidFill>
              <a:effectLst/>
              <a:latin typeface="+mn-lt"/>
              <a:ea typeface="+mn-ea"/>
              <a:cs typeface="+mn-cs"/>
            </a:rPr>
            <a:t>A</a:t>
          </a:r>
          <a:r>
            <a:rPr lang="en-US" sz="1100">
              <a:solidFill>
                <a:schemeClr val="dk1"/>
              </a:solidFill>
              <a:effectLst/>
              <a:latin typeface="+mn-lt"/>
              <a:ea typeface="+mn-ea"/>
              <a:cs typeface="+mn-cs"/>
            </a:rPr>
            <a:t> = 0, so UP = UP</a:t>
          </a:r>
          <a:r>
            <a:rPr lang="en-US" sz="1100" baseline="-25000">
              <a:solidFill>
                <a:schemeClr val="dk1"/>
              </a:solidFill>
              <a:effectLst/>
              <a:latin typeface="+mn-lt"/>
              <a:ea typeface="+mn-ea"/>
              <a:cs typeface="+mn-cs"/>
            </a:rPr>
            <a:t>B</a:t>
          </a:r>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The source of the denominators is population estimates for 2018 from the UN World Population Prospects (2017 edition) unless otherwise noted.</a:t>
          </a:r>
        </a:p>
        <a:p>
          <a:endParaRPr lang="en-US" sz="1100" b="1" i="1">
            <a:solidFill>
              <a:schemeClr val="dk1"/>
            </a:solidFill>
            <a:effectLst/>
            <a:latin typeface="+mn-lt"/>
            <a:ea typeface="+mn-ea"/>
            <a:cs typeface="+mn-cs"/>
          </a:endParaRPr>
        </a:p>
      </xdr:txBody>
    </xdr:sp>
    <xdr:clientData/>
  </xdr:twoCellAnchor>
  <xdr:twoCellAnchor>
    <xdr:from>
      <xdr:col>0</xdr:col>
      <xdr:colOff>29688</xdr:colOff>
      <xdr:row>29</xdr:row>
      <xdr:rowOff>198291</xdr:rowOff>
    </xdr:from>
    <xdr:to>
      <xdr:col>5</xdr:col>
      <xdr:colOff>831271</xdr:colOff>
      <xdr:row>40</xdr:row>
      <xdr:rowOff>294409</xdr:rowOff>
    </xdr:to>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F67DDA39-3D0A-48D9-BF69-EE10C2516150}"/>
                </a:ext>
              </a:extLst>
            </xdr:cNvPr>
            <xdr:cNvSpPr txBox="1"/>
          </xdr:nvSpPr>
          <xdr:spPr>
            <a:xfrm>
              <a:off x="29688" y="6259655"/>
              <a:ext cx="13149447" cy="39061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100" b="1" i="1">
                  <a:solidFill>
                    <a:schemeClr val="dk1"/>
                  </a:solidFill>
                  <a:effectLst/>
                  <a:latin typeface="+mn-lt"/>
                  <a:ea typeface="+mn-ea"/>
                  <a:cs typeface="+mn-cs"/>
                </a:rPr>
                <a:t>Unregistered Persons below the cut-off age (UP</a:t>
              </a:r>
              <a:r>
                <a:rPr lang="en-US" sz="1100" b="1" i="1" baseline="-25000">
                  <a:solidFill>
                    <a:schemeClr val="dk1"/>
                  </a:solidFill>
                  <a:effectLst/>
                  <a:latin typeface="+mn-lt"/>
                  <a:ea typeface="+mn-ea"/>
                  <a:cs typeface="+mn-cs"/>
                </a:rPr>
                <a:t>A</a:t>
              </a:r>
              <a:r>
                <a:rPr lang="en-US" sz="1100" b="1" i="1">
                  <a:solidFill>
                    <a:schemeClr val="dk1"/>
                  </a:solidFill>
                  <a:effectLst/>
                  <a:latin typeface="+mn-lt"/>
                  <a:ea typeface="+mn-ea"/>
                  <a:cs typeface="+mn-cs"/>
                </a:rPr>
                <a:t>)</a:t>
              </a:r>
              <a:endParaRPr lang="en-US">
                <a:effectLst/>
              </a:endParaRPr>
            </a:p>
            <a:p>
              <a:pPr/>
              <a14:m>
                <m:oMathPara xmlns:m="http://schemas.openxmlformats.org/officeDocument/2006/math">
                  <m:oMathParaPr>
                    <m:jc m:val="centerGroup"/>
                  </m:oMathParaPr>
                  <m:oMath xmlns:m="http://schemas.openxmlformats.org/officeDocument/2006/math">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𝑈𝑃</m:t>
                        </m:r>
                      </m:e>
                      <m:sub>
                        <m:r>
                          <a:rPr lang="en-US" sz="1100" i="1">
                            <a:solidFill>
                              <a:schemeClr val="dk1"/>
                            </a:solidFill>
                            <a:effectLst/>
                            <a:latin typeface="Cambria Math" panose="02040503050406030204" pitchFamily="18" charset="0"/>
                            <a:ea typeface="+mn-ea"/>
                            <a:cs typeface="+mn-cs"/>
                          </a:rPr>
                          <m:t>𝐴</m:t>
                        </m:r>
                      </m:sub>
                    </m:sSub>
                    <m:r>
                      <a:rPr lang="en-US" sz="1100" i="1">
                        <a:solidFill>
                          <a:schemeClr val="dk1"/>
                        </a:solidFill>
                        <a:effectLst/>
                        <a:latin typeface="Cambria Math" panose="02040503050406030204" pitchFamily="18" charset="0"/>
                        <a:ea typeface="+mn-ea"/>
                        <a:cs typeface="+mn-cs"/>
                      </a:rPr>
                      <m:t>=</m:t>
                    </m:r>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𝑃𝑜𝑝𝑢𝑙𝑎𝑡𝑖𝑜𝑛</m:t>
                        </m:r>
                      </m:e>
                      <m:sub>
                        <m:r>
                          <a:rPr lang="en-US" sz="1100" i="1">
                            <a:solidFill>
                              <a:schemeClr val="dk1"/>
                            </a:solidFill>
                            <a:effectLst/>
                            <a:latin typeface="Cambria Math" panose="02040503050406030204" pitchFamily="18" charset="0"/>
                            <a:ea typeface="+mn-ea"/>
                            <a:cs typeface="+mn-cs"/>
                          </a:rPr>
                          <m:t>𝐴</m:t>
                        </m:r>
                      </m:sub>
                    </m:sSub>
                    <m:r>
                      <a:rPr lang="en-US" sz="1100" i="1">
                        <a:solidFill>
                          <a:schemeClr val="dk1"/>
                        </a:solidFill>
                        <a:effectLst/>
                        <a:latin typeface="Cambria Math" panose="02040503050406030204" pitchFamily="18" charset="0"/>
                        <a:ea typeface="+mn-ea"/>
                        <a:cs typeface="+mn-cs"/>
                      </a:rPr>
                      <m:t>×</m:t>
                    </m:r>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1−</m:t>
                        </m:r>
                        <m:r>
                          <a:rPr lang="en-US" sz="1100" i="1">
                            <a:solidFill>
                              <a:schemeClr val="dk1"/>
                            </a:solidFill>
                            <a:effectLst/>
                            <a:latin typeface="Cambria Math" panose="02040503050406030204" pitchFamily="18" charset="0"/>
                            <a:ea typeface="+mn-ea"/>
                            <a:cs typeface="+mn-cs"/>
                          </a:rPr>
                          <m:t>𝐵𝑖𝑟𝑡h</m:t>
                        </m:r>
                        <m:r>
                          <a:rPr lang="en-US" sz="1100" i="1">
                            <a:solidFill>
                              <a:schemeClr val="dk1"/>
                            </a:solidFill>
                            <a:effectLst/>
                            <a:latin typeface="Cambria Math" panose="02040503050406030204" pitchFamily="18" charset="0"/>
                            <a:ea typeface="+mn-ea"/>
                            <a:cs typeface="+mn-cs"/>
                          </a:rPr>
                          <m:t> </m:t>
                        </m:r>
                        <m:r>
                          <a:rPr lang="en-US" sz="1100" i="1">
                            <a:solidFill>
                              <a:schemeClr val="dk1"/>
                            </a:solidFill>
                            <a:effectLst/>
                            <a:latin typeface="Cambria Math" panose="02040503050406030204" pitchFamily="18" charset="0"/>
                            <a:ea typeface="+mn-ea"/>
                            <a:cs typeface="+mn-cs"/>
                          </a:rPr>
                          <m:t>𝑅𝑒𝑔𝑖𝑠𝑡𝑟𝑎𝑡𝑖𝑜𝑛</m:t>
                        </m:r>
                        <m:r>
                          <a:rPr lang="en-US" sz="1100" i="1">
                            <a:solidFill>
                              <a:schemeClr val="dk1"/>
                            </a:solidFill>
                            <a:effectLst/>
                            <a:latin typeface="Cambria Math" panose="02040503050406030204" pitchFamily="18" charset="0"/>
                            <a:ea typeface="+mn-ea"/>
                            <a:cs typeface="+mn-cs"/>
                          </a:rPr>
                          <m:t> </m:t>
                        </m:r>
                        <m:r>
                          <a:rPr lang="en-US" sz="1100" i="1">
                            <a:solidFill>
                              <a:schemeClr val="dk1"/>
                            </a:solidFill>
                            <a:effectLst/>
                            <a:latin typeface="Cambria Math" panose="02040503050406030204" pitchFamily="18" charset="0"/>
                            <a:ea typeface="+mn-ea"/>
                            <a:cs typeface="+mn-cs"/>
                          </a:rPr>
                          <m:t>𝑅𝑎𝑡𝑒</m:t>
                        </m:r>
                        <m:r>
                          <a:rPr lang="en-US" sz="1100" i="1">
                            <a:solidFill>
                              <a:schemeClr val="dk1"/>
                            </a:solidFill>
                            <a:effectLst/>
                            <a:latin typeface="Cambria Math" panose="02040503050406030204" pitchFamily="18" charset="0"/>
                            <a:ea typeface="+mn-ea"/>
                            <a:cs typeface="+mn-cs"/>
                          </a:rPr>
                          <m:t>%</m:t>
                        </m:r>
                      </m:e>
                    </m:d>
                  </m:oMath>
                </m:oMathPara>
              </a14:m>
              <a:endParaRPr lang="en-US">
                <a:effectLst/>
              </a:endParaRPr>
            </a:p>
            <a:p>
              <a:r>
                <a:rPr lang="en-US" sz="1100">
                  <a:solidFill>
                    <a:schemeClr val="dk1"/>
                  </a:solidFill>
                  <a:effectLst/>
                  <a:latin typeface="+mn-lt"/>
                  <a:ea typeface="+mn-ea"/>
                  <a:cs typeface="+mn-cs"/>
                </a:rPr>
                <a:t>where </a:t>
              </a:r>
              <a14:m>
                <m:oMath xmlns:m="http://schemas.openxmlformats.org/officeDocument/2006/math">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𝑃𝑜𝑝𝑢𝑙𝑎𝑡𝑖𝑜𝑛</m:t>
                      </m:r>
                    </m:e>
                    <m:sub>
                      <m:r>
                        <a:rPr lang="en-US" sz="1100" i="1">
                          <a:solidFill>
                            <a:schemeClr val="dk1"/>
                          </a:solidFill>
                          <a:effectLst/>
                          <a:latin typeface="Cambria Math" panose="02040503050406030204" pitchFamily="18" charset="0"/>
                          <a:ea typeface="+mn-ea"/>
                          <a:cs typeface="+mn-cs"/>
                        </a:rPr>
                        <m:t>𝐴</m:t>
                      </m:r>
                    </m:sub>
                  </m:sSub>
                </m:oMath>
              </a14:m>
              <a:r>
                <a:rPr lang="en-US" sz="1100">
                  <a:solidFill>
                    <a:schemeClr val="dk1"/>
                  </a:solidFill>
                  <a:effectLst/>
                  <a:latin typeface="+mn-lt"/>
                  <a:ea typeface="+mn-ea"/>
                  <a:cs typeface="+mn-cs"/>
                </a:rPr>
                <a:t> refers to total population below cut-off age.</a:t>
              </a:r>
              <a:endParaRPr lang="en-US">
                <a:effectLst/>
              </a:endParaRPr>
            </a:p>
            <a:p>
              <a:r>
                <a:rPr lang="en-US" sz="1100">
                  <a:solidFill>
                    <a:schemeClr val="dk1"/>
                  </a:solidFill>
                  <a:effectLst/>
                  <a:latin typeface="+mn-lt"/>
                  <a:ea typeface="+mn-ea"/>
                  <a:cs typeface="+mn-cs"/>
                </a:rPr>
                <a:t>Most national birth registration rates are drawn from UNICEF global database, which compiles birth registration data from nationally representative surveys (e.g., DHS and MICS) and population censuses.</a:t>
              </a:r>
              <a:endParaRPr lang="en-US">
                <a:effectLst/>
              </a:endParaRPr>
            </a:p>
            <a:p>
              <a:r>
                <a:rPr lang="en-US" sz="1100">
                  <a:solidFill>
                    <a:schemeClr val="dk1"/>
                  </a:solidFill>
                  <a:effectLst/>
                  <a:latin typeface="+mn-lt"/>
                  <a:ea typeface="+mn-ea"/>
                  <a:cs typeface="+mn-cs"/>
                </a:rPr>
                <a:t>Although birth registration rates are typically for children 0-4 years old, in the absence of any other birth registration rate covering persons 5 years and older (e.g., 5-17 years old) it is assumed that the birth registration rate is constant for age groups through to the cut-off age (UP</a:t>
              </a:r>
              <a:r>
                <a:rPr lang="en-US" sz="1100" baseline="-25000">
                  <a:solidFill>
                    <a:schemeClr val="dk1"/>
                  </a:solidFill>
                  <a:effectLst/>
                  <a:latin typeface="+mn-lt"/>
                  <a:ea typeface="+mn-ea"/>
                  <a:cs typeface="+mn-cs"/>
                </a:rPr>
                <a:t>A</a:t>
              </a:r>
              <a:r>
                <a:rPr lang="en-US" sz="1100">
                  <a:solidFill>
                    <a:schemeClr val="dk1"/>
                  </a:solidFill>
                  <a:effectLst/>
                  <a:latin typeface="+mn-lt"/>
                  <a:ea typeface="+mn-ea"/>
                  <a:cs typeface="+mn-cs"/>
                </a:rPr>
                <a:t>). </a:t>
              </a:r>
              <a:endParaRPr lang="en-US">
                <a:effectLst/>
              </a:endParaRPr>
            </a:p>
            <a:p>
              <a:r>
                <a:rPr lang="en-US" sz="1100" b="1" i="1">
                  <a:solidFill>
                    <a:schemeClr val="dk1"/>
                  </a:solidFill>
                  <a:effectLst/>
                  <a:latin typeface="+mn-lt"/>
                  <a:ea typeface="+mn-ea"/>
                  <a:cs typeface="+mn-cs"/>
                </a:rPr>
                <a:t> </a:t>
              </a:r>
              <a:endParaRPr lang="en-US">
                <a:effectLst/>
              </a:endParaRPr>
            </a:p>
            <a:p>
              <a:r>
                <a:rPr lang="en-US" sz="1100" b="1" i="1">
                  <a:solidFill>
                    <a:schemeClr val="dk1"/>
                  </a:solidFill>
                  <a:effectLst/>
                  <a:latin typeface="+mn-lt"/>
                  <a:ea typeface="+mn-ea"/>
                  <a:cs typeface="+mn-cs"/>
                </a:rPr>
                <a:t>Unregistered Persons above the cut-off age (UP</a:t>
              </a:r>
              <a:r>
                <a:rPr lang="en-US" sz="1100" b="1" i="1" baseline="-25000">
                  <a:solidFill>
                    <a:schemeClr val="dk1"/>
                  </a:solidFill>
                  <a:effectLst/>
                  <a:latin typeface="+mn-lt"/>
                  <a:ea typeface="+mn-ea"/>
                  <a:cs typeface="+mn-cs"/>
                </a:rPr>
                <a:t>B</a:t>
              </a:r>
              <a:r>
                <a:rPr lang="en-US" sz="1100" b="1" i="1">
                  <a:solidFill>
                    <a:schemeClr val="dk1"/>
                  </a:solidFill>
                  <a:effectLst/>
                  <a:latin typeface="+mn-lt"/>
                  <a:ea typeface="+mn-ea"/>
                  <a:cs typeface="+mn-cs"/>
                </a:rPr>
                <a:t>)</a:t>
              </a:r>
              <a:endParaRPr lang="en-US">
                <a:effectLst/>
              </a:endParaRPr>
            </a:p>
            <a:p>
              <a:pPr/>
              <a14:m>
                <m:oMathPara xmlns:m="http://schemas.openxmlformats.org/officeDocument/2006/math">
                  <m:oMathParaPr>
                    <m:jc m:val="centerGroup"/>
                  </m:oMathParaPr>
                  <m:oMath xmlns:m="http://schemas.openxmlformats.org/officeDocument/2006/math">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𝑈𝑃</m:t>
                        </m:r>
                      </m:e>
                      <m:sub>
                        <m:r>
                          <a:rPr lang="en-US" sz="1100" i="1">
                            <a:solidFill>
                              <a:schemeClr val="dk1"/>
                            </a:solidFill>
                            <a:effectLst/>
                            <a:latin typeface="Cambria Math" panose="02040503050406030204" pitchFamily="18" charset="0"/>
                            <a:ea typeface="+mn-ea"/>
                            <a:cs typeface="+mn-cs"/>
                          </a:rPr>
                          <m:t>𝐵</m:t>
                        </m:r>
                      </m:sub>
                    </m:sSub>
                    <m:r>
                      <a:rPr lang="en-US" sz="1100" i="1">
                        <a:solidFill>
                          <a:schemeClr val="dk1"/>
                        </a:solidFill>
                        <a:effectLst/>
                        <a:latin typeface="Cambria Math" panose="02040503050406030204" pitchFamily="18" charset="0"/>
                        <a:ea typeface="+mn-ea"/>
                        <a:cs typeface="+mn-cs"/>
                      </a:rPr>
                      <m:t>=</m:t>
                    </m:r>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𝑃𝑜𝑝𝑢𝑙𝑎𝑡𝑖𝑜𝑛</m:t>
                        </m:r>
                      </m:e>
                      <m:sub>
                        <m:r>
                          <a:rPr lang="en-US" sz="1100" i="1">
                            <a:solidFill>
                              <a:schemeClr val="dk1"/>
                            </a:solidFill>
                            <a:effectLst/>
                            <a:latin typeface="Cambria Math" panose="02040503050406030204" pitchFamily="18" charset="0"/>
                            <a:ea typeface="+mn-ea"/>
                            <a:cs typeface="+mn-cs"/>
                          </a:rPr>
                          <m:t>𝐵</m:t>
                        </m:r>
                      </m:sub>
                    </m:sSub>
                    <m:r>
                      <a:rPr lang="en-US" sz="1100" i="1">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𝑅𝑃𝐵</m:t>
                    </m:r>
                  </m:oMath>
                </m:oMathPara>
              </a14:m>
              <a:endParaRPr lang="en-US">
                <a:effectLst/>
              </a:endParaRPr>
            </a:p>
            <a:p>
              <a:r>
                <a:rPr lang="en-US" sz="1100">
                  <a:solidFill>
                    <a:schemeClr val="dk1"/>
                  </a:solidFill>
                  <a:effectLst/>
                  <a:latin typeface="+mn-lt"/>
                  <a:ea typeface="+mn-ea"/>
                  <a:cs typeface="+mn-cs"/>
                </a:rPr>
                <a:t>where </a:t>
              </a:r>
              <a14:m>
                <m:oMath xmlns:m="http://schemas.openxmlformats.org/officeDocument/2006/math">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𝑃𝑜𝑝𝑢𝑙𝑎𝑡𝑖𝑜𝑛</m:t>
                      </m:r>
                    </m:e>
                    <m:sub>
                      <m:r>
                        <a:rPr lang="en-US" sz="1100" i="1">
                          <a:solidFill>
                            <a:schemeClr val="dk1"/>
                          </a:solidFill>
                          <a:effectLst/>
                          <a:latin typeface="Cambria Math" panose="02040503050406030204" pitchFamily="18" charset="0"/>
                          <a:ea typeface="+mn-ea"/>
                          <a:cs typeface="+mn-cs"/>
                        </a:rPr>
                        <m:t>𝐵</m:t>
                      </m:r>
                    </m:sub>
                  </m:sSub>
                </m:oMath>
              </a14:m>
              <a:r>
                <a:rPr lang="en-US" sz="1100">
                  <a:solidFill>
                    <a:schemeClr val="dk1"/>
                  </a:solidFill>
                  <a:effectLst/>
                  <a:latin typeface="+mn-lt"/>
                  <a:ea typeface="+mn-ea"/>
                  <a:cs typeface="+mn-cs"/>
                </a:rPr>
                <a:t> refers to total population above (and including) cut-off age, and RPB refers to registered population above (and including) cut-off age.</a:t>
              </a:r>
              <a:endParaRPr lang="en-US">
                <a:effectLst/>
              </a:endParaRPr>
            </a:p>
            <a:p>
              <a:r>
                <a:rPr lang="en-US" sz="1100">
                  <a:solidFill>
                    <a:schemeClr val="dk1"/>
                  </a:solidFill>
                  <a:effectLst/>
                  <a:latin typeface="+mn-lt"/>
                  <a:ea typeface="+mn-ea"/>
                  <a:cs typeface="+mn-cs"/>
                </a:rPr>
                <a:t> </a:t>
              </a:r>
              <a:endParaRPr lang="en-US">
                <a:effectLst/>
              </a:endParaRPr>
            </a:p>
            <a:p>
              <a:r>
                <a:rPr lang="en-US" sz="1100">
                  <a:solidFill>
                    <a:schemeClr val="dk1"/>
                  </a:solidFill>
                  <a:effectLst/>
                  <a:latin typeface="+mn-lt"/>
                  <a:ea typeface="+mn-ea"/>
                  <a:cs typeface="+mn-cs"/>
                </a:rPr>
                <a:t>RPB is calculated using several sources, depending on what data is available for each economy.</a:t>
              </a:r>
              <a:endParaRPr lang="en-US">
                <a:effectLst/>
              </a:endParaRPr>
            </a:p>
            <a:p>
              <a:r>
                <a:rPr lang="en-US" sz="1100">
                  <a:solidFill>
                    <a:schemeClr val="dk1"/>
                  </a:solidFill>
                  <a:effectLst/>
                  <a:latin typeface="+mn-lt"/>
                  <a:ea typeface="+mn-ea"/>
                  <a:cs typeface="+mn-cs"/>
                </a:rPr>
                <a:t>When possible,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direct</a:t>
              </a:r>
              <a:r>
                <a:rPr lang="en-US" sz="1100" baseline="0">
                  <a:solidFill>
                    <a:schemeClr val="dk1"/>
                  </a:solidFill>
                  <a:effectLst/>
                  <a:latin typeface="+mn-lt"/>
                  <a:ea typeface="+mn-ea"/>
                  <a:cs typeface="+mn-cs"/>
                </a:rPr>
                <a:t> administrative data is used, which may be directly </a:t>
              </a:r>
              <a:r>
                <a:rPr lang="en-US" sz="1100">
                  <a:solidFill>
                    <a:schemeClr val="dk1"/>
                  </a:solidFill>
                  <a:effectLst/>
                  <a:latin typeface="+mn-lt"/>
                  <a:ea typeface="+mn-ea"/>
                  <a:cs typeface="+mn-cs"/>
                </a:rPr>
                <a:t>reported by the national ID entity</a:t>
              </a:r>
              <a:r>
                <a:rPr lang="en-US" sz="1100" baseline="0">
                  <a:solidFill>
                    <a:schemeClr val="dk1"/>
                  </a:solidFill>
                  <a:effectLst/>
                  <a:latin typeface="+mn-lt"/>
                  <a:ea typeface="+mn-ea"/>
                  <a:cs typeface="+mn-cs"/>
                </a:rPr>
                <a:t> or obtained from </a:t>
              </a:r>
              <a:r>
                <a:rPr lang="en-US" sz="1100">
                  <a:solidFill>
                    <a:schemeClr val="dk1"/>
                  </a:solidFill>
                  <a:effectLst/>
                  <a:latin typeface="+mn-lt"/>
                  <a:ea typeface="+mn-ea"/>
                  <a:cs typeface="+mn-cs"/>
                </a:rPr>
                <a:t>the official website of national ID entity or from other, official source</a:t>
              </a:r>
              <a:r>
                <a:rPr lang="en-US" sz="1100" baseline="0">
                  <a:solidFill>
                    <a:schemeClr val="dk1"/>
                  </a:solidFill>
                  <a:effectLst/>
                  <a:latin typeface="+mn-lt"/>
                  <a:ea typeface="+mn-ea"/>
                  <a:cs typeface="+mn-cs"/>
                </a:rPr>
                <a:t>s </a:t>
              </a:r>
              <a:r>
                <a:rPr lang="en-US" sz="1100">
                  <a:solidFill>
                    <a:schemeClr val="dk1"/>
                  </a:solidFill>
                  <a:effectLst/>
                  <a:latin typeface="+mn-lt"/>
                  <a:ea typeface="+mn-ea"/>
                  <a:cs typeface="+mn-cs"/>
                </a:rPr>
                <a:t>(e.g. from a survey or census).</a:t>
              </a:r>
              <a:endParaRPr lang="en-US">
                <a:effectLst/>
              </a:endParaRPr>
            </a:p>
            <a:p>
              <a:r>
                <a:rPr lang="en-US" sz="1100">
                  <a:solidFill>
                    <a:schemeClr val="dk1"/>
                  </a:solidFill>
                  <a:effectLst/>
                  <a:latin typeface="+mn-lt"/>
                  <a:ea typeface="+mn-ea"/>
                  <a:cs typeface="+mn-cs"/>
                </a:rPr>
                <a:t>When no direct data available, the most recent voter registration  data is used as a proxy indicator, with the key assumption that registering to vote requires some form of proof of legal identity. Voter registration data was retrieved from national electoral commissions as well as databases by the International Institute for Democracy and Electoral Assistance (IDEA) and the International Foundation for Electoral Systems (IFES). </a:t>
              </a:r>
            </a:p>
            <a:p>
              <a:r>
                <a:rPr lang="en-US" sz="1100">
                  <a:solidFill>
                    <a:schemeClr val="dk1"/>
                  </a:solidFill>
                  <a:effectLst/>
                  <a:latin typeface="+mn-lt"/>
                  <a:ea typeface="+mn-ea"/>
                  <a:cs typeface="+mn-cs"/>
                </a:rPr>
                <a:t>The data sources used for RPB for each country are described in the last column of the tab titled “RPB”.</a:t>
              </a:r>
            </a:p>
            <a:p>
              <a:endParaRPr lang="en-US">
                <a:effectLst/>
              </a:endParaRPr>
            </a:p>
            <a:p>
              <a:r>
                <a:rPr lang="en-US" sz="1100">
                  <a:solidFill>
                    <a:schemeClr val="dk1"/>
                  </a:solidFill>
                  <a:effectLst/>
                  <a:latin typeface="+mn-lt"/>
                  <a:ea typeface="+mn-ea"/>
                  <a:cs typeface="+mn-cs"/>
                </a:rPr>
                <a:t>-------------------------------------------------------------------------------------------------------------------------------------------------------------------------------------------------------------</a:t>
              </a:r>
              <a:endParaRPr lang="en-US">
                <a:effectLst/>
              </a:endParaRPr>
            </a:p>
            <a:p>
              <a:r>
                <a:rPr lang="en-US" sz="1100">
                  <a:solidFill>
                    <a:schemeClr val="dk1"/>
                  </a:solidFill>
                  <a:effectLst/>
                  <a:latin typeface="+mn-lt"/>
                  <a:ea typeface="+mn-ea"/>
                  <a:cs typeface="+mn-cs"/>
                </a:rPr>
                <a:t>* 1/ United Nations, Department of Economics and Social Affairs, Population Division World Population Prospects: The 2017 Revision, Data set http://esa.un.org/unpd/wpp/Download/Standard/Population/</a:t>
              </a:r>
              <a:endParaRPr lang="en-US">
                <a:effectLst/>
              </a:endParaRPr>
            </a:p>
            <a:p>
              <a:endParaRPr lang="en-US" sz="1100"/>
            </a:p>
          </xdr:txBody>
        </xdr:sp>
      </mc:Choice>
      <mc:Fallback xmlns="">
        <xdr:sp macro="" textlink="">
          <xdr:nvSpPr>
            <xdr:cNvPr id="9" name="TextBox 8">
              <a:extLst>
                <a:ext uri="{FF2B5EF4-FFF2-40B4-BE49-F238E27FC236}">
                  <a16:creationId xmlns:a16="http://schemas.microsoft.com/office/drawing/2014/main" id="{F67DDA39-3D0A-48D9-BF69-EE10C2516150}"/>
                </a:ext>
              </a:extLst>
            </xdr:cNvPr>
            <xdr:cNvSpPr txBox="1"/>
          </xdr:nvSpPr>
          <xdr:spPr>
            <a:xfrm>
              <a:off x="29688" y="6259655"/>
              <a:ext cx="13149447" cy="39061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100" b="1" i="1">
                  <a:solidFill>
                    <a:schemeClr val="dk1"/>
                  </a:solidFill>
                  <a:effectLst/>
                  <a:latin typeface="+mn-lt"/>
                  <a:ea typeface="+mn-ea"/>
                  <a:cs typeface="+mn-cs"/>
                </a:rPr>
                <a:t>Unregistered Persons below the cut-off age (UP</a:t>
              </a:r>
              <a:r>
                <a:rPr lang="en-US" sz="1100" b="1" i="1" baseline="-25000">
                  <a:solidFill>
                    <a:schemeClr val="dk1"/>
                  </a:solidFill>
                  <a:effectLst/>
                  <a:latin typeface="+mn-lt"/>
                  <a:ea typeface="+mn-ea"/>
                  <a:cs typeface="+mn-cs"/>
                </a:rPr>
                <a:t>A</a:t>
              </a:r>
              <a:r>
                <a:rPr lang="en-US" sz="1100" b="1" i="1">
                  <a:solidFill>
                    <a:schemeClr val="dk1"/>
                  </a:solidFill>
                  <a:effectLst/>
                  <a:latin typeface="+mn-lt"/>
                  <a:ea typeface="+mn-ea"/>
                  <a:cs typeface="+mn-cs"/>
                </a:rPr>
                <a:t>)</a:t>
              </a:r>
              <a:endParaRPr lang="en-US">
                <a:effectLst/>
              </a:endParaRPr>
            </a:p>
            <a:p>
              <a:pPr/>
              <a:r>
                <a:rPr lang="en-US" sz="1100" i="0">
                  <a:solidFill>
                    <a:schemeClr val="dk1"/>
                  </a:solidFill>
                  <a:effectLst/>
                  <a:latin typeface="Cambria Math" panose="02040503050406030204" pitchFamily="18" charset="0"/>
                  <a:ea typeface="+mn-ea"/>
                  <a:cs typeface="+mn-cs"/>
                </a:rPr>
                <a:t>〖𝑈𝑃〗_𝐴=〖𝑃𝑜𝑝𝑢𝑙𝑎𝑡𝑖𝑜𝑛〗_𝐴×(1−𝐵𝑖𝑟𝑡ℎ 𝑅𝑒𝑔𝑖𝑠𝑡𝑟𝑎𝑡𝑖𝑜𝑛 𝑅𝑎𝑡𝑒%)</a:t>
              </a:r>
              <a:endParaRPr lang="en-US">
                <a:effectLst/>
              </a:endParaRPr>
            </a:p>
            <a:p>
              <a:r>
                <a:rPr lang="en-US" sz="1100">
                  <a:solidFill>
                    <a:schemeClr val="dk1"/>
                  </a:solidFill>
                  <a:effectLst/>
                  <a:latin typeface="+mn-lt"/>
                  <a:ea typeface="+mn-ea"/>
                  <a:cs typeface="+mn-cs"/>
                </a:rPr>
                <a:t>where </a:t>
              </a:r>
              <a:r>
                <a:rPr lang="en-US" sz="1100" i="0">
                  <a:solidFill>
                    <a:schemeClr val="dk1"/>
                  </a:solidFill>
                  <a:effectLst/>
                  <a:latin typeface="Cambria Math" panose="02040503050406030204" pitchFamily="18" charset="0"/>
                  <a:ea typeface="+mn-ea"/>
                  <a:cs typeface="+mn-cs"/>
                </a:rPr>
                <a:t>〖𝑃𝑜𝑝𝑢𝑙𝑎𝑡𝑖𝑜𝑛〗_𝐴</a:t>
              </a:r>
              <a:r>
                <a:rPr lang="en-US" sz="1100">
                  <a:solidFill>
                    <a:schemeClr val="dk1"/>
                  </a:solidFill>
                  <a:effectLst/>
                  <a:latin typeface="+mn-lt"/>
                  <a:ea typeface="+mn-ea"/>
                  <a:cs typeface="+mn-cs"/>
                </a:rPr>
                <a:t> refers to total population below cut-off age.</a:t>
              </a:r>
              <a:endParaRPr lang="en-US">
                <a:effectLst/>
              </a:endParaRPr>
            </a:p>
            <a:p>
              <a:r>
                <a:rPr lang="en-US" sz="1100">
                  <a:solidFill>
                    <a:schemeClr val="dk1"/>
                  </a:solidFill>
                  <a:effectLst/>
                  <a:latin typeface="+mn-lt"/>
                  <a:ea typeface="+mn-ea"/>
                  <a:cs typeface="+mn-cs"/>
                </a:rPr>
                <a:t>Most national birth registration rates are drawn from UNICEF global database, which compiles birth registration data from nationally representative surveys (e.g., DHS and MICS) and population censuses.</a:t>
              </a:r>
              <a:endParaRPr lang="en-US">
                <a:effectLst/>
              </a:endParaRPr>
            </a:p>
            <a:p>
              <a:r>
                <a:rPr lang="en-US" sz="1100">
                  <a:solidFill>
                    <a:schemeClr val="dk1"/>
                  </a:solidFill>
                  <a:effectLst/>
                  <a:latin typeface="+mn-lt"/>
                  <a:ea typeface="+mn-ea"/>
                  <a:cs typeface="+mn-cs"/>
                </a:rPr>
                <a:t>Although birth registration rates are typically for children 0-4 years old, in the absence of any other birth registration rate covering persons 5 years and older (e.g., 5-17 years old) it is assumed that the birth registration rate is constant for age groups through to the cut-off age (UP</a:t>
              </a:r>
              <a:r>
                <a:rPr lang="en-US" sz="1100" baseline="-25000">
                  <a:solidFill>
                    <a:schemeClr val="dk1"/>
                  </a:solidFill>
                  <a:effectLst/>
                  <a:latin typeface="+mn-lt"/>
                  <a:ea typeface="+mn-ea"/>
                  <a:cs typeface="+mn-cs"/>
                </a:rPr>
                <a:t>A</a:t>
              </a:r>
              <a:r>
                <a:rPr lang="en-US" sz="1100">
                  <a:solidFill>
                    <a:schemeClr val="dk1"/>
                  </a:solidFill>
                  <a:effectLst/>
                  <a:latin typeface="+mn-lt"/>
                  <a:ea typeface="+mn-ea"/>
                  <a:cs typeface="+mn-cs"/>
                </a:rPr>
                <a:t>). </a:t>
              </a:r>
              <a:endParaRPr lang="en-US">
                <a:effectLst/>
              </a:endParaRPr>
            </a:p>
            <a:p>
              <a:r>
                <a:rPr lang="en-US" sz="1100" b="1" i="1">
                  <a:solidFill>
                    <a:schemeClr val="dk1"/>
                  </a:solidFill>
                  <a:effectLst/>
                  <a:latin typeface="+mn-lt"/>
                  <a:ea typeface="+mn-ea"/>
                  <a:cs typeface="+mn-cs"/>
                </a:rPr>
                <a:t> </a:t>
              </a:r>
              <a:endParaRPr lang="en-US">
                <a:effectLst/>
              </a:endParaRPr>
            </a:p>
            <a:p>
              <a:r>
                <a:rPr lang="en-US" sz="1100" b="1" i="1">
                  <a:solidFill>
                    <a:schemeClr val="dk1"/>
                  </a:solidFill>
                  <a:effectLst/>
                  <a:latin typeface="+mn-lt"/>
                  <a:ea typeface="+mn-ea"/>
                  <a:cs typeface="+mn-cs"/>
                </a:rPr>
                <a:t>Unregistered Persons above the cut-off age (UP</a:t>
              </a:r>
              <a:r>
                <a:rPr lang="en-US" sz="1100" b="1" i="1" baseline="-25000">
                  <a:solidFill>
                    <a:schemeClr val="dk1"/>
                  </a:solidFill>
                  <a:effectLst/>
                  <a:latin typeface="+mn-lt"/>
                  <a:ea typeface="+mn-ea"/>
                  <a:cs typeface="+mn-cs"/>
                </a:rPr>
                <a:t>B</a:t>
              </a:r>
              <a:r>
                <a:rPr lang="en-US" sz="1100" b="1" i="1">
                  <a:solidFill>
                    <a:schemeClr val="dk1"/>
                  </a:solidFill>
                  <a:effectLst/>
                  <a:latin typeface="+mn-lt"/>
                  <a:ea typeface="+mn-ea"/>
                  <a:cs typeface="+mn-cs"/>
                </a:rPr>
                <a:t>)</a:t>
              </a:r>
              <a:endParaRPr lang="en-US">
                <a:effectLst/>
              </a:endParaRPr>
            </a:p>
            <a:p>
              <a:pPr/>
              <a:r>
                <a:rPr lang="en-US" sz="1100" i="0">
                  <a:solidFill>
                    <a:schemeClr val="dk1"/>
                  </a:solidFill>
                  <a:effectLst/>
                  <a:latin typeface="Cambria Math" panose="02040503050406030204" pitchFamily="18" charset="0"/>
                  <a:ea typeface="+mn-ea"/>
                  <a:cs typeface="+mn-cs"/>
                </a:rPr>
                <a:t>〖𝑈𝑃〗_𝐵=〖𝑃𝑜𝑝𝑢𝑙𝑎𝑡𝑖𝑜𝑛〗_𝐵−𝑅𝑃𝐵</a:t>
              </a:r>
              <a:endParaRPr lang="en-US">
                <a:effectLst/>
              </a:endParaRPr>
            </a:p>
            <a:p>
              <a:r>
                <a:rPr lang="en-US" sz="1100">
                  <a:solidFill>
                    <a:schemeClr val="dk1"/>
                  </a:solidFill>
                  <a:effectLst/>
                  <a:latin typeface="+mn-lt"/>
                  <a:ea typeface="+mn-ea"/>
                  <a:cs typeface="+mn-cs"/>
                </a:rPr>
                <a:t>where </a:t>
              </a:r>
              <a:r>
                <a:rPr lang="en-US" sz="1100" i="0">
                  <a:solidFill>
                    <a:schemeClr val="dk1"/>
                  </a:solidFill>
                  <a:effectLst/>
                  <a:latin typeface="Cambria Math" panose="02040503050406030204" pitchFamily="18" charset="0"/>
                  <a:ea typeface="+mn-ea"/>
                  <a:cs typeface="+mn-cs"/>
                </a:rPr>
                <a:t>〖𝑃𝑜𝑝𝑢𝑙𝑎𝑡𝑖𝑜𝑛〗_𝐵</a:t>
              </a:r>
              <a:r>
                <a:rPr lang="en-US" sz="1100">
                  <a:solidFill>
                    <a:schemeClr val="dk1"/>
                  </a:solidFill>
                  <a:effectLst/>
                  <a:latin typeface="+mn-lt"/>
                  <a:ea typeface="+mn-ea"/>
                  <a:cs typeface="+mn-cs"/>
                </a:rPr>
                <a:t> refers to total population above (and including) cut-off age, and RPB refers to registered population above (and including) cut-off age.</a:t>
              </a:r>
              <a:endParaRPr lang="en-US">
                <a:effectLst/>
              </a:endParaRPr>
            </a:p>
            <a:p>
              <a:r>
                <a:rPr lang="en-US" sz="1100">
                  <a:solidFill>
                    <a:schemeClr val="dk1"/>
                  </a:solidFill>
                  <a:effectLst/>
                  <a:latin typeface="+mn-lt"/>
                  <a:ea typeface="+mn-ea"/>
                  <a:cs typeface="+mn-cs"/>
                </a:rPr>
                <a:t> </a:t>
              </a:r>
              <a:endParaRPr lang="en-US">
                <a:effectLst/>
              </a:endParaRPr>
            </a:p>
            <a:p>
              <a:r>
                <a:rPr lang="en-US" sz="1100">
                  <a:solidFill>
                    <a:schemeClr val="dk1"/>
                  </a:solidFill>
                  <a:effectLst/>
                  <a:latin typeface="+mn-lt"/>
                  <a:ea typeface="+mn-ea"/>
                  <a:cs typeface="+mn-cs"/>
                </a:rPr>
                <a:t>RPB is calculated using several sources, depending on what data is available for each economy.</a:t>
              </a:r>
              <a:endParaRPr lang="en-US">
                <a:effectLst/>
              </a:endParaRPr>
            </a:p>
            <a:p>
              <a:r>
                <a:rPr lang="en-US" sz="1100">
                  <a:solidFill>
                    <a:schemeClr val="dk1"/>
                  </a:solidFill>
                  <a:effectLst/>
                  <a:latin typeface="+mn-lt"/>
                  <a:ea typeface="+mn-ea"/>
                  <a:cs typeface="+mn-cs"/>
                </a:rPr>
                <a:t>When possible,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direct</a:t>
              </a:r>
              <a:r>
                <a:rPr lang="en-US" sz="1100" baseline="0">
                  <a:solidFill>
                    <a:schemeClr val="dk1"/>
                  </a:solidFill>
                  <a:effectLst/>
                  <a:latin typeface="+mn-lt"/>
                  <a:ea typeface="+mn-ea"/>
                  <a:cs typeface="+mn-cs"/>
                </a:rPr>
                <a:t> administrative data is used, which may be directly </a:t>
              </a:r>
              <a:r>
                <a:rPr lang="en-US" sz="1100">
                  <a:solidFill>
                    <a:schemeClr val="dk1"/>
                  </a:solidFill>
                  <a:effectLst/>
                  <a:latin typeface="+mn-lt"/>
                  <a:ea typeface="+mn-ea"/>
                  <a:cs typeface="+mn-cs"/>
                </a:rPr>
                <a:t>reported by the national ID entity</a:t>
              </a:r>
              <a:r>
                <a:rPr lang="en-US" sz="1100" baseline="0">
                  <a:solidFill>
                    <a:schemeClr val="dk1"/>
                  </a:solidFill>
                  <a:effectLst/>
                  <a:latin typeface="+mn-lt"/>
                  <a:ea typeface="+mn-ea"/>
                  <a:cs typeface="+mn-cs"/>
                </a:rPr>
                <a:t> or obtained from </a:t>
              </a:r>
              <a:r>
                <a:rPr lang="en-US" sz="1100">
                  <a:solidFill>
                    <a:schemeClr val="dk1"/>
                  </a:solidFill>
                  <a:effectLst/>
                  <a:latin typeface="+mn-lt"/>
                  <a:ea typeface="+mn-ea"/>
                  <a:cs typeface="+mn-cs"/>
                </a:rPr>
                <a:t>the official website of national ID entity or from other, official source</a:t>
              </a:r>
              <a:r>
                <a:rPr lang="en-US" sz="1100" baseline="0">
                  <a:solidFill>
                    <a:schemeClr val="dk1"/>
                  </a:solidFill>
                  <a:effectLst/>
                  <a:latin typeface="+mn-lt"/>
                  <a:ea typeface="+mn-ea"/>
                  <a:cs typeface="+mn-cs"/>
                </a:rPr>
                <a:t>s </a:t>
              </a:r>
              <a:r>
                <a:rPr lang="en-US" sz="1100">
                  <a:solidFill>
                    <a:schemeClr val="dk1"/>
                  </a:solidFill>
                  <a:effectLst/>
                  <a:latin typeface="+mn-lt"/>
                  <a:ea typeface="+mn-ea"/>
                  <a:cs typeface="+mn-cs"/>
                </a:rPr>
                <a:t>(e.g. from a survey or census).</a:t>
              </a:r>
              <a:endParaRPr lang="en-US">
                <a:effectLst/>
              </a:endParaRPr>
            </a:p>
            <a:p>
              <a:r>
                <a:rPr lang="en-US" sz="1100">
                  <a:solidFill>
                    <a:schemeClr val="dk1"/>
                  </a:solidFill>
                  <a:effectLst/>
                  <a:latin typeface="+mn-lt"/>
                  <a:ea typeface="+mn-ea"/>
                  <a:cs typeface="+mn-cs"/>
                </a:rPr>
                <a:t>When no direct data available, the most recent voter registration  data is used as a proxy indicator, with the key assumption that registering to vote requires some form of proof of legal identity. Voter registration data was retrieved from national electoral commissions as well as databases by the International Institute for Democracy and Electoral Assistance (IDEA) and the International Foundation for Electoral Systems (IFES). </a:t>
              </a:r>
            </a:p>
            <a:p>
              <a:r>
                <a:rPr lang="en-US" sz="1100">
                  <a:solidFill>
                    <a:schemeClr val="dk1"/>
                  </a:solidFill>
                  <a:effectLst/>
                  <a:latin typeface="+mn-lt"/>
                  <a:ea typeface="+mn-ea"/>
                  <a:cs typeface="+mn-cs"/>
                </a:rPr>
                <a:t>The data sources used for RPB for each country are described in the last column of the tab titled “RPB”.</a:t>
              </a:r>
            </a:p>
            <a:p>
              <a:endParaRPr lang="en-US">
                <a:effectLst/>
              </a:endParaRPr>
            </a:p>
            <a:p>
              <a:r>
                <a:rPr lang="en-US" sz="1100">
                  <a:solidFill>
                    <a:schemeClr val="dk1"/>
                  </a:solidFill>
                  <a:effectLst/>
                  <a:latin typeface="+mn-lt"/>
                  <a:ea typeface="+mn-ea"/>
                  <a:cs typeface="+mn-cs"/>
                </a:rPr>
                <a:t>-------------------------------------------------------------------------------------------------------------------------------------------------------------------------------------------------------------</a:t>
              </a:r>
              <a:endParaRPr lang="en-US">
                <a:effectLst/>
              </a:endParaRPr>
            </a:p>
            <a:p>
              <a:r>
                <a:rPr lang="en-US" sz="1100">
                  <a:solidFill>
                    <a:schemeClr val="dk1"/>
                  </a:solidFill>
                  <a:effectLst/>
                  <a:latin typeface="+mn-lt"/>
                  <a:ea typeface="+mn-ea"/>
                  <a:cs typeface="+mn-cs"/>
                </a:rPr>
                <a:t>* 1/ United Nations, Department of Economics and Social Affairs, Population Division World Population Prospects: The 2017 Revision, Data set http://esa.un.org/unpd/wpp/Download/Standard/Population/</a:t>
              </a:r>
              <a:endParaRPr lang="en-US">
                <a:effectLst/>
              </a:endParaRPr>
            </a:p>
            <a:p>
              <a:endParaRPr lang="en-US" sz="1100"/>
            </a:p>
          </xdr:txBody>
        </xdr:sp>
      </mc:Fallback>
    </mc:AlternateContent>
    <xdr:clientData/>
  </xdr:twoCellAnchor>
  <xdr:twoCellAnchor editAs="oneCell">
    <xdr:from>
      <xdr:col>0</xdr:col>
      <xdr:colOff>70508</xdr:colOff>
      <xdr:row>24</xdr:row>
      <xdr:rowOff>175047</xdr:rowOff>
    </xdr:from>
    <xdr:to>
      <xdr:col>2</xdr:col>
      <xdr:colOff>2799566</xdr:colOff>
      <xdr:row>29</xdr:row>
      <xdr:rowOff>47376</xdr:rowOff>
    </xdr:to>
    <xdr:pic>
      <xdr:nvPicPr>
        <xdr:cNvPr id="11" name="Picture 10">
          <a:extLst>
            <a:ext uri="{FF2B5EF4-FFF2-40B4-BE49-F238E27FC236}">
              <a16:creationId xmlns:a16="http://schemas.microsoft.com/office/drawing/2014/main" id="{21AF2FCA-E817-4582-AA0C-1419ED7BEF67}"/>
            </a:ext>
          </a:extLst>
        </xdr:cNvPr>
        <xdr:cNvPicPr>
          <a:picLocks noChangeAspect="1"/>
        </xdr:cNvPicPr>
      </xdr:nvPicPr>
      <xdr:blipFill>
        <a:blip xmlns:r="http://schemas.openxmlformats.org/officeDocument/2006/relationships" r:embed="rId1"/>
        <a:stretch>
          <a:fillRect/>
        </a:stretch>
      </xdr:blipFill>
      <xdr:spPr>
        <a:xfrm>
          <a:off x="70508" y="5197320"/>
          <a:ext cx="5811694" cy="911420"/>
        </a:xfrm>
        <a:prstGeom prst="rect">
          <a:avLst/>
        </a:prstGeom>
      </xdr:spPr>
    </xdr:pic>
    <xdr:clientData/>
  </xdr:twoCellAnchor>
  <xdr:twoCellAnchor>
    <xdr:from>
      <xdr:col>5</xdr:col>
      <xdr:colOff>1004454</xdr:colOff>
      <xdr:row>31</xdr:row>
      <xdr:rowOff>190499</xdr:rowOff>
    </xdr:from>
    <xdr:to>
      <xdr:col>15</xdr:col>
      <xdr:colOff>398318</xdr:colOff>
      <xdr:row>41</xdr:row>
      <xdr:rowOff>261056</xdr:rowOff>
    </xdr:to>
    <xdr:sp macro="" textlink="">
      <xdr:nvSpPr>
        <xdr:cNvPr id="13" name="TextBox 12">
          <a:extLst>
            <a:ext uri="{FF2B5EF4-FFF2-40B4-BE49-F238E27FC236}">
              <a16:creationId xmlns:a16="http://schemas.microsoft.com/office/drawing/2014/main" id="{9D86D91F-887D-48FC-82DD-FC9E18867D32}"/>
            </a:ext>
          </a:extLst>
        </xdr:cNvPr>
        <xdr:cNvSpPr txBox="1"/>
      </xdr:nvSpPr>
      <xdr:spPr>
        <a:xfrm>
          <a:off x="13937287" y="6575777"/>
          <a:ext cx="7162031" cy="3873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Notes</a:t>
          </a:r>
          <a:endParaRPr lang="en-US">
            <a:effectLst/>
          </a:endParaRPr>
        </a:p>
        <a:p>
          <a:r>
            <a:rPr lang="en-US" sz="1100">
              <a:solidFill>
                <a:schemeClr val="dk1"/>
              </a:solidFill>
              <a:effectLst/>
              <a:latin typeface="+mn-lt"/>
              <a:ea typeface="+mn-ea"/>
              <a:cs typeface="+mn-cs"/>
            </a:rPr>
            <a:t>1. Inclusion criteria</a:t>
          </a:r>
          <a:endParaRPr lang="en-US">
            <a:effectLst/>
          </a:endParaRPr>
        </a:p>
        <a:p>
          <a:r>
            <a:rPr lang="en-US" sz="1100">
              <a:solidFill>
                <a:schemeClr val="dk1"/>
              </a:solidFill>
              <a:effectLst/>
              <a:latin typeface="+mn-lt"/>
              <a:ea typeface="+mn-ea"/>
              <a:cs typeface="+mn-cs"/>
            </a:rPr>
            <a:t>151 economies are included in the total aggregate of the 1 billion number. </a:t>
          </a:r>
          <a:endParaRPr lang="en-US">
            <a:effectLst/>
          </a:endParaRPr>
        </a:p>
        <a:p>
          <a:r>
            <a:rPr lang="en-US" sz="1100">
              <a:solidFill>
                <a:schemeClr val="dk1"/>
              </a:solidFill>
              <a:effectLst/>
              <a:latin typeface="+mn-lt"/>
              <a:ea typeface="+mn-ea"/>
              <a:cs typeface="+mn-cs"/>
            </a:rPr>
            <a:t>Other economies are excluded based on the criteria below:</a:t>
          </a:r>
          <a:endParaRPr lang="en-US">
            <a:effectLst/>
          </a:endParaRPr>
        </a:p>
        <a:p>
          <a:pPr marL="171450" indent="-171450">
            <a:buFont typeface="Arial" panose="020B0604020202020204" pitchFamily="34" charset="0"/>
            <a:buChar char="•"/>
          </a:pPr>
          <a:r>
            <a:rPr lang="en-US" sz="1100">
              <a:solidFill>
                <a:schemeClr val="dk1"/>
              </a:solidFill>
              <a:effectLst/>
              <a:latin typeface="+mn-lt"/>
              <a:ea typeface="+mn-ea"/>
              <a:cs typeface="+mn-cs"/>
            </a:rPr>
            <a:t>China is excluded as there is no publicly available data; </a:t>
          </a:r>
          <a:endParaRPr lang="en-US">
            <a:effectLst/>
          </a:endParaRPr>
        </a:p>
        <a:p>
          <a:pPr marL="171450" indent="-171450">
            <a:buFont typeface="Arial" panose="020B0604020202020204" pitchFamily="34" charset="0"/>
            <a:buChar char="•"/>
          </a:pPr>
          <a:r>
            <a:rPr lang="en-US" sz="1100">
              <a:solidFill>
                <a:schemeClr val="dk1"/>
              </a:solidFill>
              <a:effectLst/>
              <a:latin typeface="+mn-lt"/>
              <a:ea typeface="+mn-ea"/>
              <a:cs typeface="+mn-cs"/>
            </a:rPr>
            <a:t>Economies without national ID program and have a birth registration rate of over 95% are excluded; </a:t>
          </a:r>
          <a:endParaRPr lang="en-US">
            <a:effectLst/>
          </a:endParaRPr>
        </a:p>
        <a:p>
          <a:pPr marL="171450" indent="-171450">
            <a:buFont typeface="Arial" panose="020B0604020202020204" pitchFamily="34" charset="0"/>
            <a:buChar char="•"/>
          </a:pPr>
          <a:r>
            <a:rPr lang="en-US" sz="1100">
              <a:solidFill>
                <a:schemeClr val="dk1"/>
              </a:solidFill>
              <a:effectLst/>
              <a:latin typeface="+mn-lt"/>
              <a:ea typeface="+mn-ea"/>
              <a:cs typeface="+mn-cs"/>
            </a:rPr>
            <a:t>High income countries with birth registration rate of over 99.9% are excluded.</a:t>
          </a:r>
          <a:endParaRPr lang="en-US">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2. “Excess registration” (&gt;100%) of population </a:t>
          </a:r>
          <a:endParaRPr lang="en-US">
            <a:effectLst/>
          </a:endParaRPr>
        </a:p>
        <a:p>
          <a:r>
            <a:rPr lang="en-US" sz="1100">
              <a:solidFill>
                <a:schemeClr val="dk1"/>
              </a:solidFill>
              <a:effectLst/>
              <a:latin typeface="+mn-lt"/>
              <a:ea typeface="+mn-ea"/>
              <a:cs typeface="+mn-cs"/>
            </a:rPr>
            <a:t>i) For countries where self-reported administrative data or the voter registration data indicates that over 100% of the population above the cut-off age is registered, the unregistered population number and share are set to 0. </a:t>
          </a:r>
          <a:endParaRPr lang="en-US">
            <a:effectLst/>
          </a:endParaRPr>
        </a:p>
        <a:p>
          <a:r>
            <a:rPr lang="en-US" sz="1100">
              <a:solidFill>
                <a:schemeClr val="dk1"/>
              </a:solidFill>
              <a:effectLst/>
              <a:latin typeface="+mn-lt"/>
              <a:ea typeface="+mn-ea"/>
              <a:cs typeface="+mn-cs"/>
            </a:rPr>
            <a:t> </a:t>
          </a:r>
          <a:endParaRPr lang="en-US">
            <a:effectLst/>
          </a:endParaRPr>
        </a:p>
        <a:p>
          <a:r>
            <a:rPr lang="en-US" sz="1100">
              <a:solidFill>
                <a:schemeClr val="dk1"/>
              </a:solidFill>
              <a:effectLst/>
              <a:latin typeface="+mn-lt"/>
              <a:ea typeface="+mn-ea"/>
              <a:cs typeface="+mn-cs"/>
            </a:rPr>
            <a:t>ii) For countries where the total unregistered population figure above the cut-off age (UP</a:t>
          </a:r>
          <a:r>
            <a:rPr lang="en-US" sz="1100" baseline="-25000">
              <a:solidFill>
                <a:schemeClr val="dk1"/>
              </a:solidFill>
              <a:effectLst/>
              <a:latin typeface="+mn-lt"/>
              <a:ea typeface="+mn-ea"/>
              <a:cs typeface="+mn-cs"/>
            </a:rPr>
            <a:t>B</a:t>
          </a:r>
          <a:r>
            <a:rPr lang="en-US" sz="1100">
              <a:solidFill>
                <a:schemeClr val="dk1"/>
              </a:solidFill>
              <a:effectLst/>
              <a:latin typeface="+mn-lt"/>
              <a:ea typeface="+mn-ea"/>
              <a:cs typeface="+mn-cs"/>
            </a:rPr>
            <a:t>) would indicate ‘excess’ registration, but gender disaggregated data is available and it shows a positive number of unregistered people among one of the genders (suggesting a coverage gap in one gender group and ‘excess’ registration in the other), then the overall UP</a:t>
          </a:r>
          <a:r>
            <a:rPr lang="en-US" sz="1100" baseline="-25000">
              <a:solidFill>
                <a:schemeClr val="dk1"/>
              </a:solidFill>
              <a:effectLst/>
              <a:latin typeface="+mn-lt"/>
              <a:ea typeface="+mn-ea"/>
              <a:cs typeface="+mn-cs"/>
            </a:rPr>
            <a:t>B </a:t>
          </a:r>
          <a:r>
            <a:rPr lang="en-US" sz="1100">
              <a:solidFill>
                <a:schemeClr val="dk1"/>
              </a:solidFill>
              <a:effectLst/>
              <a:latin typeface="+mn-lt"/>
              <a:ea typeface="+mn-ea"/>
              <a:cs typeface="+mn-cs"/>
            </a:rPr>
            <a:t>is set to equal the unregistered number of that gender. </a:t>
          </a:r>
          <a:r>
            <a:rPr lang="en-US" sz="1100" baseline="-25000">
              <a:solidFill>
                <a:schemeClr val="dk1"/>
              </a:solidFill>
              <a:effectLst/>
              <a:latin typeface="+mn-lt"/>
              <a:ea typeface="+mn-ea"/>
              <a:cs typeface="+mn-cs"/>
            </a:rPr>
            <a:t>  </a:t>
          </a:r>
        </a:p>
        <a:p>
          <a:endParaRPr lang="en-US" sz="1100" baseline="-25000">
            <a:solidFill>
              <a:schemeClr val="dk1"/>
            </a:solidFill>
            <a:effectLst/>
            <a:latin typeface="+mn-lt"/>
            <a:ea typeface="+mn-ea"/>
            <a:cs typeface="+mn-cs"/>
          </a:endParaRPr>
        </a:p>
        <a:p>
          <a:r>
            <a:rPr lang="en-US" sz="1100">
              <a:solidFill>
                <a:schemeClr val="dk1"/>
              </a:solidFill>
              <a:effectLst/>
              <a:latin typeface="+mn-lt"/>
              <a:ea typeface="+mn-ea"/>
              <a:cs typeface="+mn-cs"/>
            </a:rPr>
            <a:t>3. Adjustments 	to account for a very high</a:t>
          </a:r>
          <a:r>
            <a:rPr lang="en-US" sz="1100" baseline="0">
              <a:solidFill>
                <a:schemeClr val="dk1"/>
              </a:solidFill>
              <a:effectLst/>
              <a:latin typeface="+mn-lt"/>
              <a:ea typeface="+mn-ea"/>
              <a:cs typeface="+mn-cs"/>
            </a:rPr>
            <a:t> share of foreign population</a:t>
          </a:r>
        </a:p>
        <a:p>
          <a:r>
            <a:rPr lang="en-US" sz="1100" baseline="0">
              <a:solidFill>
                <a:schemeClr val="dk1"/>
              </a:solidFill>
              <a:effectLst/>
              <a:latin typeface="+mn-lt"/>
              <a:ea typeface="+mn-ea"/>
              <a:cs typeface="+mn-cs"/>
            </a:rPr>
            <a:t>Using voter registration data to estimate the unregistered share of the population can be particulalry problematic in countries with a very high share of foreign population, who are ineligible to vote, but are counted in the country's total population figures. To better approximate the number of unregistered population for Oman, Qatar, Saudi Arabia, and United Arab Emirates, the total population figure was adjusted to exclude foreign residents.</a:t>
          </a:r>
          <a:endParaRPr lang="en-US">
            <a:effectLst/>
          </a:endParaRPr>
        </a:p>
        <a:p>
          <a:endParaRPr lang="en-US" sz="1100"/>
        </a:p>
      </xdr:txBody>
    </xdr:sp>
    <xdr:clientData/>
  </xdr:twoCellAnchor>
  <xdr:twoCellAnchor editAs="oneCell">
    <xdr:from>
      <xdr:col>5</xdr:col>
      <xdr:colOff>1453445</xdr:colOff>
      <xdr:row>4</xdr:row>
      <xdr:rowOff>150966</xdr:rowOff>
    </xdr:from>
    <xdr:to>
      <xdr:col>16</xdr:col>
      <xdr:colOff>529167</xdr:colOff>
      <xdr:row>26</xdr:row>
      <xdr:rowOff>96497</xdr:rowOff>
    </xdr:to>
    <xdr:pic>
      <xdr:nvPicPr>
        <xdr:cNvPr id="3" name="Picture 2">
          <a:extLst>
            <a:ext uri="{FF2B5EF4-FFF2-40B4-BE49-F238E27FC236}">
              <a16:creationId xmlns:a16="http://schemas.microsoft.com/office/drawing/2014/main" id="{1048713C-42B2-4BAB-9968-AAAD4C0BE7F9}"/>
            </a:ext>
          </a:extLst>
        </xdr:cNvPr>
        <xdr:cNvPicPr>
          <a:picLocks noChangeAspect="1"/>
        </xdr:cNvPicPr>
      </xdr:nvPicPr>
      <xdr:blipFill>
        <a:blip xmlns:r="http://schemas.openxmlformats.org/officeDocument/2006/relationships" r:embed="rId2"/>
        <a:stretch>
          <a:fillRect/>
        </a:stretch>
      </xdr:blipFill>
      <xdr:spPr>
        <a:xfrm>
          <a:off x="14386278" y="941188"/>
          <a:ext cx="7457722" cy="455280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243840</xdr:colOff>
      <xdr:row>0</xdr:row>
      <xdr:rowOff>121920</xdr:rowOff>
    </xdr:from>
    <xdr:to>
      <xdr:col>0</xdr:col>
      <xdr:colOff>1653540</xdr:colOff>
      <xdr:row>2</xdr:row>
      <xdr:rowOff>0</xdr:rowOff>
    </xdr:to>
    <xdr:pic>
      <xdr:nvPicPr>
        <xdr:cNvPr id="2" name="Picture 1">
          <a:extLst>
            <a:ext uri="{FF2B5EF4-FFF2-40B4-BE49-F238E27FC236}">
              <a16:creationId xmlns:a16="http://schemas.microsoft.com/office/drawing/2014/main" id="{78D3333F-FFFC-426D-ADEC-4DD2FF3017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121920"/>
          <a:ext cx="1409700" cy="355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ng Lu" refreshedDate="43214.687990509257" createdVersion="6" refreshedVersion="6" minRefreshableVersion="3" recordCount="198" xr:uid="{00000000-000A-0000-FFFF-FFFF04000000}">
  <cacheSource type="worksheet">
    <worksheetSource ref="B1:AO199" sheet="Unregistered Population Data"/>
  </cacheSource>
  <cacheFields count="40">
    <cacheField name="Economy" numFmtId="0">
      <sharedItems count="198">
        <s v="Afghanistan"/>
        <s v="Albania"/>
        <s v="Algeria"/>
        <s v="Andorra"/>
        <s v="Angola"/>
        <s v="Antigua and Barbuda"/>
        <s v="Argentina"/>
        <s v="Armenia"/>
        <s v="Australia"/>
        <s v="Austria"/>
        <s v="Azerbaijan"/>
        <s v="Bahamas, The"/>
        <s v="Bahrain"/>
        <s v="Bangladesh"/>
        <s v="Barbados"/>
        <s v="Belarus"/>
        <s v="Belgium"/>
        <s v="Belize"/>
        <s v="Benin"/>
        <s v="Bhutan"/>
        <s v="Bolivia"/>
        <s v="Bosnia and Herzegovina"/>
        <s v="Botswana"/>
        <s v="Brazil"/>
        <s v="Brunei Darussalam"/>
        <s v="Bulgaria"/>
        <s v="Burkina Faso"/>
        <s v="Burundi"/>
        <s v="Cabo Verde"/>
        <s v="Cambodia"/>
        <s v="Cameroon"/>
        <s v="Canada"/>
        <s v="Central African Republic"/>
        <s v="Chad"/>
        <s v="Chile"/>
        <s v="China"/>
        <s v="Colombia"/>
        <s v="Comoros"/>
        <s v="Congo, Dem. Rep."/>
        <s v="Congo, Rep."/>
        <s v="Costa Rica"/>
        <s v="Côte d'Ivoire"/>
        <s v="Croatia"/>
        <s v="Cuba"/>
        <s v="Cyprus"/>
        <s v="Czech Republic"/>
        <s v="Denmark"/>
        <s v="Djibouti"/>
        <s v="Dominica"/>
        <s v="Dominican Republic"/>
        <s v="Ecuador"/>
        <s v="Egypt, Arab Rep."/>
        <s v="El Salvador"/>
        <s v="Equatorial Guinea"/>
        <s v="Eritrea"/>
        <s v="Estonia"/>
        <s v="Ethiopia"/>
        <s v="Fiji"/>
        <s v="Finland"/>
        <s v="France"/>
        <s v="Gabon"/>
        <s v="Gambia, The"/>
        <s v="Georgia"/>
        <s v="Germany"/>
        <s v="Ghana"/>
        <s v="Greece"/>
        <s v="Grenada"/>
        <s v="Guatemala"/>
        <s v="Guinea"/>
        <s v="Guinea-Bissau"/>
        <s v="Guyana"/>
        <s v="Haiti"/>
        <s v="Honduras"/>
        <s v="Hong Kong SAR, China"/>
        <s v="Hungary"/>
        <s v="Iceland"/>
        <s v="India"/>
        <s v="Indonesia"/>
        <s v="Iran, Islamic Rep."/>
        <s v="Iraq"/>
        <s v="Ireland"/>
        <s v="Israel"/>
        <s v="Italy"/>
        <s v="Jamaica"/>
        <s v="Japan"/>
        <s v="Jordan"/>
        <s v="Kazakhstan"/>
        <s v="Kenya"/>
        <s v="Kiribati"/>
        <s v="Korea, Dem. People's Rep."/>
        <s v="Korea, Rep."/>
        <s v="Kosovo"/>
        <s v="Kuwait"/>
        <s v="Kyrgyz Republic"/>
        <s v="Lao PDR"/>
        <s v="Latvia"/>
        <s v="Lebanon"/>
        <s v="Lesotho"/>
        <s v="Liberia"/>
        <s v="Libya"/>
        <s v="Liechtenstein"/>
        <s v="Lithuania"/>
        <s v="Luxembourg"/>
        <s v="Macao SAR, China"/>
        <s v="Macedonia, FYR"/>
        <s v="Madagascar"/>
        <s v="Malawi"/>
        <s v="Malaysia"/>
        <s v="Maldives"/>
        <s v="Mali"/>
        <s v="Malta"/>
        <s v="Marshall Islands"/>
        <s v="Mauritania"/>
        <s v="Mauritius"/>
        <s v="Mexico"/>
        <s v="Micronesia, Fed. Sts."/>
        <s v="Moldova"/>
        <s v="Monaco"/>
        <s v="Mongolia"/>
        <s v="Montenegro"/>
        <s v="Morocco"/>
        <s v="Mozambique"/>
        <s v="Myanmar"/>
        <s v="Namibia"/>
        <s v="Nauru"/>
        <s v="Nepal"/>
        <s v="Netherlands"/>
        <s v="New Zealand"/>
        <s v="Nicaragua"/>
        <s v="Niger"/>
        <s v="Nigeria"/>
        <s v="Norway"/>
        <s v="Oman"/>
        <s v="Pakistan"/>
        <s v="Palau"/>
        <s v="Palestine"/>
        <s v="Panama"/>
        <s v="Papua New Guinea"/>
        <s v="Paraguay"/>
        <s v="Peru"/>
        <s v="Philippines"/>
        <s v="Poland"/>
        <s v="Portugal"/>
        <s v="Qatar"/>
        <s v="Romania"/>
        <s v="Russian Federation"/>
        <s v="Rwanda"/>
        <s v="Samoa"/>
        <s v="San Marino"/>
        <s v="São Tomé and Principe"/>
        <s v="Saudi Arabia"/>
        <s v="Senegal"/>
        <s v="Serbia"/>
        <s v="Seychelles"/>
        <s v="Sierra Leone"/>
        <s v="Singapore"/>
        <s v="Slovak Republic"/>
        <s v="Slovenia"/>
        <s v="Solomon Islands"/>
        <s v="Somalia"/>
        <s v="South Africa"/>
        <s v="South Sudan"/>
        <s v="Spain"/>
        <s v="Sri Lanka"/>
        <s v="St. Kitts and Nevis"/>
        <s v="St. Lucia"/>
        <s v="St. Vincent and the Grenadines"/>
        <s v="Sudan"/>
        <s v="Suriname"/>
        <s v="Swaziland"/>
        <s v="Sweden"/>
        <s v="Switzerland"/>
        <s v="Syrian Arab Republic"/>
        <s v="Taiwan, China"/>
        <s v="Tajikistan"/>
        <s v="Tanzania"/>
        <s v="Thailand"/>
        <s v="Timor-Leste"/>
        <s v="Togo"/>
        <s v="Tonga"/>
        <s v="Trinidad and Tobago"/>
        <s v="Tunisia"/>
        <s v="Turkey"/>
        <s v="Turkmenistan"/>
        <s v="Tuvalu"/>
        <s v="Uganda"/>
        <s v="Ukraine"/>
        <s v="United Arab Emirates"/>
        <s v="United Kingdom"/>
        <s v="United States"/>
        <s v="Uruguay"/>
        <s v="Uzbekistan"/>
        <s v="Vanuatu"/>
        <s v="Venezuela, RB"/>
        <s v="Vietnam"/>
        <s v="Yemen, Rep."/>
        <s v="Zambia"/>
        <s v="Zimbabwe"/>
      </sharedItems>
    </cacheField>
    <cacheField name="Country Code" numFmtId="0">
      <sharedItems/>
    </cacheField>
    <cacheField name="Region" numFmtId="0">
      <sharedItems count="7">
        <s v="SAS"/>
        <s v="ECS"/>
        <s v="MEA"/>
        <s v="SSF"/>
        <s v="LCN"/>
        <s v="EAS"/>
        <s v="NAC"/>
      </sharedItems>
    </cacheField>
    <cacheField name="Income" numFmtId="0">
      <sharedItems count="4">
        <s v="LIC"/>
        <s v="UMC"/>
        <s v="HIC"/>
        <s v="LMC"/>
      </sharedItems>
    </cacheField>
    <cacheField name="OECD" numFmtId="0">
      <sharedItems/>
    </cacheField>
    <cacheField name="Lending category" numFmtId="0">
      <sharedItems/>
    </cacheField>
    <cacheField name="Other" numFmtId="0">
      <sharedItems containsBlank="1"/>
    </cacheField>
    <cacheField name="GCC adjusted" numFmtId="0">
      <sharedItems containsString="0" containsBlank="1" containsNumber="1" containsInteger="1" minValue="1" maxValue="1"/>
    </cacheField>
    <cacheField name="Inclusion Criteria" numFmtId="0">
      <sharedItems count="2">
        <s v="INCLUDE"/>
        <s v="EXCLUDE"/>
      </sharedItems>
    </cacheField>
    <cacheField name="UP (Unregistered Population)" numFmtId="3">
      <sharedItems containsSemiMixedTypes="0" containsString="0" containsNumber="1" minValue="0" maxValue="161910117"/>
    </cacheField>
    <cacheField name="UP in % of Country Population" numFmtId="3">
      <sharedItems containsSemiMixedTypes="0" containsString="0" containsNumber="1" minValue="0" maxValue="77.32632818302028"/>
    </cacheField>
    <cacheField name="UP Male" numFmtId="3">
      <sharedItems containsMixedTypes="1" containsNumber="1" minValue="0" maxValue="85209701.970999599"/>
    </cacheField>
    <cacheField name="UP Female" numFmtId="3">
      <sharedItems containsMixedTypes="1" containsNumber="1" minValue="0" maxValue="76700419.028999925"/>
    </cacheField>
    <cacheField name="% of UP that is Female" numFmtId="3">
      <sharedItems containsMixedTypes="1" containsNumber="1" minValue="0" maxValue="100"/>
    </cacheField>
    <cacheField name="Cut-off Age" numFmtId="0">
      <sharedItems containsSemiMixedTypes="0" containsString="0" containsNumber="1" containsInteger="1" minValue="0" maxValue="25"/>
    </cacheField>
    <cacheField name="UPA Total" numFmtId="3">
      <sharedItems containsSemiMixedTypes="0" containsString="0" containsNumber="1" minValue="0" maxValue="63391936.607999995"/>
    </cacheField>
    <cacheField name="UPA Male" numFmtId="3">
      <sharedItems containsMixedTypes="1" containsNumber="1" minValue="0" maxValue="32370231.921000008"/>
    </cacheField>
    <cacheField name="UPA Female" numFmtId="3">
      <sharedItems containsMixedTypes="1" containsNumber="1" minValue="0" maxValue="30975524.657999992"/>
    </cacheField>
    <cacheField name="% of UPA that is Female" numFmtId="1">
      <sharedItems containsMixedTypes="1" containsNumber="1" minValue="0" maxValue="98.412353281496934"/>
    </cacheField>
    <cacheField name="UPB Total" numFmtId="3">
      <sharedItems containsSemiMixedTypes="0" containsString="0" containsNumber="1" minValue="0" maxValue="161910117"/>
    </cacheField>
    <cacheField name="UPB in % of Population above Cut-off" numFmtId="3">
      <sharedItems containsSemiMixedTypes="0" containsString="0" containsNumber="1" minValue="0" maxValue="90.828485549038476"/>
    </cacheField>
    <cacheField name="UPB Male" numFmtId="3">
      <sharedItems containsMixedTypes="1" containsNumber="1" minValue="0" maxValue="85209701.970999599"/>
    </cacheField>
    <cacheField name="UPB Female " numFmtId="3">
      <sharedItems containsMixedTypes="1" containsNumber="1" minValue="0" maxValue="76700419.028999925"/>
    </cacheField>
    <cacheField name="% of UPB that is Female" numFmtId="1">
      <sharedItems containsMixedTypes="1" containsNumber="1" minValue="0" maxValue="100"/>
    </cacheField>
    <cacheField name="BR Total_x000a_%" numFmtId="0">
      <sharedItems containsSemiMixedTypes="0" containsString="0" containsNumber="1" minValue="2.7" maxValue="100"/>
    </cacheField>
    <cacheField name="BR Male_x000a_%" numFmtId="0">
      <sharedItems containsMixedTypes="1" containsNumber="1" minValue="2.7" maxValue="100"/>
    </cacheField>
    <cacheField name="BR Female_x000a_%" numFmtId="0">
      <sharedItems containsMixedTypes="1" containsNumber="1" minValue="2.6" maxValue="100"/>
    </cacheField>
    <cacheField name="BR Rural_x000a_%" numFmtId="0">
      <sharedItems containsMixedTypes="1" containsNumber="1" minValue="1.5" maxValue="100"/>
    </cacheField>
    <cacheField name="BR Urban_x000a_%" numFmtId="0">
      <sharedItems containsMixedTypes="1" containsNumber="1" minValue="5.6" maxValue="100"/>
    </cacheField>
    <cacheField name="RPB (Registered Population above Cut-off)" numFmtId="3">
      <sharedItems containsSemiMixedTypes="0" containsString="0" containsNumber="1" minValue="7245" maxValue="1382710000"/>
    </cacheField>
    <cacheField name="RPB Source" numFmtId="3">
      <sharedItems/>
    </cacheField>
    <cacheField name="RPB Male" numFmtId="3">
      <sharedItems containsMixedTypes="1" containsNumber="1" minValue="9627" maxValue="708150000"/>
    </cacheField>
    <cacheField name="RPB Female" numFmtId="3">
      <sharedItems containsMixedTypes="1" containsNumber="1" minValue="10179" maxValue="674560000"/>
    </cacheField>
    <cacheField name="Total Country Population" numFmtId="3">
      <sharedItems containsSemiMixedTypes="0" containsString="0" containsNumber="1" minValue="9561.0000000000018" maxValue="1415045928.0000002"/>
    </cacheField>
    <cacheField name="Population_A (below Cut-off Age)" numFmtId="3">
      <sharedItems containsSemiMixedTypes="0" containsString="0" containsNumber="1" minValue="0" maxValue="90301904"/>
    </cacheField>
    <cacheField name="Population_A Male" numFmtId="3">
      <sharedItems containsSemiMixedTypes="0" containsString="0" containsNumber="1" minValue="0" maxValue="46177221.000000007"/>
    </cacheField>
    <cacheField name="Population_A  Female" numFmtId="3">
      <sharedItems containsSemiMixedTypes="0" containsString="0" containsNumber="1" minValue="0" maxValue="44124678.999999993"/>
    </cacheField>
    <cacheField name="Population_B _x000a_(above Cut-off Age)" numFmtId="3">
      <sharedItems containsSemiMixedTypes="0" containsString="0" containsNumber="1" minValue="5217" maxValue="1415045928.0000002"/>
    </cacheField>
    <cacheField name="Population_B Male" numFmtId="3">
      <sharedItems containsSemiMixedTypes="0" containsString="0" containsNumber="1" minValue="0" maxValue="729195132.00000012"/>
    </cacheField>
    <cacheField name="Population_B Female" numFmtId="3">
      <sharedItems containsSemiMixedTypes="0" containsString="0" containsNumber="1" minValue="0" maxValue="685850797.9999996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ng Lu" refreshedDate="43214.688061805558" createdVersion="6" refreshedVersion="6" minRefreshableVersion="3" recordCount="198" xr:uid="{00000000-000A-0000-FFFF-FFFF05000000}">
  <cacheSource type="worksheet">
    <worksheetSource ref="A1:AO199" sheet="Unregistered Population Data"/>
  </cacheSource>
  <cacheFields count="41">
    <cacheField name="id" numFmtId="0">
      <sharedItems containsSemiMixedTypes="0" containsString="0" containsNumber="1" containsInteger="1" minValue="1" maxValue="198"/>
    </cacheField>
    <cacheField name="Economy" numFmtId="0">
      <sharedItems count="198">
        <s v="Afghanistan"/>
        <s v="Albania"/>
        <s v="Algeria"/>
        <s v="Andorra"/>
        <s v="Angola"/>
        <s v="Antigua and Barbuda"/>
        <s v="Argentina"/>
        <s v="Armenia"/>
        <s v="Australia"/>
        <s v="Austria"/>
        <s v="Azerbaijan"/>
        <s v="Bahamas, The"/>
        <s v="Bahrain"/>
        <s v="Bangladesh"/>
        <s v="Barbados"/>
        <s v="Belarus"/>
        <s v="Belgium"/>
        <s v="Belize"/>
        <s v="Benin"/>
        <s v="Bhutan"/>
        <s v="Bolivia"/>
        <s v="Bosnia and Herzegovina"/>
        <s v="Botswana"/>
        <s v="Brazil"/>
        <s v="Brunei Darussalam"/>
        <s v="Bulgaria"/>
        <s v="Burkina Faso"/>
        <s v="Burundi"/>
        <s v="Cabo Verde"/>
        <s v="Cambodia"/>
        <s v="Cameroon"/>
        <s v="Canada"/>
        <s v="Central African Republic"/>
        <s v="Chad"/>
        <s v="Chile"/>
        <s v="China"/>
        <s v="Colombia"/>
        <s v="Comoros"/>
        <s v="Congo, Dem. Rep."/>
        <s v="Congo, Rep."/>
        <s v="Costa Rica"/>
        <s v="Côte d'Ivoire"/>
        <s v="Croatia"/>
        <s v="Cuba"/>
        <s v="Cyprus"/>
        <s v="Czech Republic"/>
        <s v="Denmark"/>
        <s v="Djibouti"/>
        <s v="Dominica"/>
        <s v="Dominican Republic"/>
        <s v="Ecuador"/>
        <s v="Egypt, Arab Rep."/>
        <s v="El Salvador"/>
        <s v="Equatorial Guinea"/>
        <s v="Eritrea"/>
        <s v="Estonia"/>
        <s v="Ethiopia"/>
        <s v="Fiji"/>
        <s v="Finland"/>
        <s v="France"/>
        <s v="Gabon"/>
        <s v="Gambia, The"/>
        <s v="Georgia"/>
        <s v="Germany"/>
        <s v="Ghana"/>
        <s v="Greece"/>
        <s v="Grenada"/>
        <s v="Guatemala"/>
        <s v="Guinea"/>
        <s v="Guinea-Bissau"/>
        <s v="Guyana"/>
        <s v="Haiti"/>
        <s v="Honduras"/>
        <s v="Hong Kong SAR, China"/>
        <s v="Hungary"/>
        <s v="Iceland"/>
        <s v="India"/>
        <s v="Indonesia"/>
        <s v="Iran, Islamic Rep."/>
        <s v="Iraq"/>
        <s v="Ireland"/>
        <s v="Israel"/>
        <s v="Italy"/>
        <s v="Jamaica"/>
        <s v="Japan"/>
        <s v="Jordan"/>
        <s v="Kazakhstan"/>
        <s v="Kenya"/>
        <s v="Kiribati"/>
        <s v="Korea, Dem. People's Rep."/>
        <s v="Korea, Rep."/>
        <s v="Kosovo"/>
        <s v="Kuwait"/>
        <s v="Kyrgyz Republic"/>
        <s v="Lao PDR"/>
        <s v="Latvia"/>
        <s v="Lebanon"/>
        <s v="Lesotho"/>
        <s v="Liberia"/>
        <s v="Libya"/>
        <s v="Liechtenstein"/>
        <s v="Lithuania"/>
        <s v="Luxembourg"/>
        <s v="Macao SAR, China"/>
        <s v="Macedonia, FYR"/>
        <s v="Madagascar"/>
        <s v="Malawi"/>
        <s v="Malaysia"/>
        <s v="Maldives"/>
        <s v="Mali"/>
        <s v="Malta"/>
        <s v="Marshall Islands"/>
        <s v="Mauritania"/>
        <s v="Mauritius"/>
        <s v="Mexico"/>
        <s v="Micronesia, Fed. Sts."/>
        <s v="Moldova"/>
        <s v="Monaco"/>
        <s v="Mongolia"/>
        <s v="Montenegro"/>
        <s v="Morocco"/>
        <s v="Mozambique"/>
        <s v="Myanmar"/>
        <s v="Namibia"/>
        <s v="Nauru"/>
        <s v="Nepal"/>
        <s v="Netherlands"/>
        <s v="New Zealand"/>
        <s v="Nicaragua"/>
        <s v="Niger"/>
        <s v="Nigeria"/>
        <s v="Norway"/>
        <s v="Oman"/>
        <s v="Pakistan"/>
        <s v="Palau"/>
        <s v="Palestine"/>
        <s v="Panama"/>
        <s v="Papua New Guinea"/>
        <s v="Paraguay"/>
        <s v="Peru"/>
        <s v="Philippines"/>
        <s v="Poland"/>
        <s v="Portugal"/>
        <s v="Qatar"/>
        <s v="Romania"/>
        <s v="Russian Federation"/>
        <s v="Rwanda"/>
        <s v="Samoa"/>
        <s v="San Marino"/>
        <s v="São Tomé and Principe"/>
        <s v="Saudi Arabia"/>
        <s v="Senegal"/>
        <s v="Serbia"/>
        <s v="Seychelles"/>
        <s v="Sierra Leone"/>
        <s v="Singapore"/>
        <s v="Slovak Republic"/>
        <s v="Slovenia"/>
        <s v="Solomon Islands"/>
        <s v="Somalia"/>
        <s v="South Africa"/>
        <s v="South Sudan"/>
        <s v="Spain"/>
        <s v="Sri Lanka"/>
        <s v="St. Kitts and Nevis"/>
        <s v="St. Lucia"/>
        <s v="St. Vincent and the Grenadines"/>
        <s v="Sudan"/>
        <s v="Suriname"/>
        <s v="Swaziland"/>
        <s v="Sweden"/>
        <s v="Switzerland"/>
        <s v="Syrian Arab Republic"/>
        <s v="Taiwan, China"/>
        <s v="Tajikistan"/>
        <s v="Tanzania"/>
        <s v="Thailand"/>
        <s v="Timor-Leste"/>
        <s v="Togo"/>
        <s v="Tonga"/>
        <s v="Trinidad and Tobago"/>
        <s v="Tunisia"/>
        <s v="Turkey"/>
        <s v="Turkmenistan"/>
        <s v="Tuvalu"/>
        <s v="Uganda"/>
        <s v="Ukraine"/>
        <s v="United Arab Emirates"/>
        <s v="United Kingdom"/>
        <s v="United States"/>
        <s v="Uruguay"/>
        <s v="Uzbekistan"/>
        <s v="Vanuatu"/>
        <s v="Venezuela, RB"/>
        <s v="Vietnam"/>
        <s v="Yemen, Rep."/>
        <s v="Zambia"/>
        <s v="Zimbabwe"/>
      </sharedItems>
    </cacheField>
    <cacheField name="Country Code" numFmtId="0">
      <sharedItems/>
    </cacheField>
    <cacheField name="Region" numFmtId="0">
      <sharedItems count="7">
        <s v="SAS"/>
        <s v="ECS"/>
        <s v="MEA"/>
        <s v="SSF"/>
        <s v="LCN"/>
        <s v="EAS"/>
        <s v="NAC"/>
      </sharedItems>
    </cacheField>
    <cacheField name="Income" numFmtId="0">
      <sharedItems count="4">
        <s v="LIC"/>
        <s v="UMC"/>
        <s v="HIC"/>
        <s v="LMC"/>
      </sharedItems>
    </cacheField>
    <cacheField name="OECD" numFmtId="0">
      <sharedItems/>
    </cacheField>
    <cacheField name="Lending category" numFmtId="0">
      <sharedItems/>
    </cacheField>
    <cacheField name="Other" numFmtId="0">
      <sharedItems containsBlank="1"/>
    </cacheField>
    <cacheField name="GCC adjusted" numFmtId="0">
      <sharedItems containsString="0" containsBlank="1" containsNumber="1" containsInteger="1" minValue="1" maxValue="1"/>
    </cacheField>
    <cacheField name="Inclusion Criteria" numFmtId="0">
      <sharedItems count="2">
        <s v="INCLUDE"/>
        <s v="EXCLUDE"/>
      </sharedItems>
    </cacheField>
    <cacheField name="UP (Unregistered Population)" numFmtId="3">
      <sharedItems containsSemiMixedTypes="0" containsString="0" containsNumber="1" minValue="0" maxValue="161910117"/>
    </cacheField>
    <cacheField name="UP in % of Country Population" numFmtId="3">
      <sharedItems containsSemiMixedTypes="0" containsString="0" containsNumber="1" minValue="0" maxValue="77.32632818302028"/>
    </cacheField>
    <cacheField name="UP Male" numFmtId="3">
      <sharedItems containsMixedTypes="1" containsNumber="1" minValue="0" maxValue="85209701.970999599"/>
    </cacheField>
    <cacheField name="UP Female" numFmtId="3">
      <sharedItems containsMixedTypes="1" containsNumber="1" minValue="0" maxValue="76700419.028999925"/>
    </cacheField>
    <cacheField name="% of UP that is Female" numFmtId="3">
      <sharedItems containsMixedTypes="1" containsNumber="1" minValue="0" maxValue="100" count="31">
        <n v="55.339589727138616"/>
        <n v="72.05370973204316"/>
        <s v="n/a"/>
        <n v="56.779878564803397"/>
        <n v="54.131934747808764"/>
        <n v="35.683691286655602"/>
        <n v="58.530604097374109"/>
        <n v="66.210946017127341"/>
        <n v="0"/>
        <n v="52.299354017113366"/>
        <n v="54.772609910426084"/>
        <n v="49.840222870755937"/>
        <n v="47.372221359706586"/>
        <n v="53.697152300681715"/>
        <n v="41.284744493087295"/>
        <n v="47.134963511973666"/>
        <n v="50.625872345042943"/>
        <n v="90.210194722644033"/>
        <n v="43.303135370782407"/>
        <n v="10.901670319703619"/>
        <n v="54.101863655964742"/>
        <n v="29.751351568278032"/>
        <n v="49.393168589767214"/>
        <n v="72.279805594129485"/>
        <n v="58.07693852547775"/>
        <n v="55.299975668456383"/>
        <n v="51.673051234026268"/>
        <n v="48.511101036224034"/>
        <n v="53.151782379767532"/>
        <n v="48.602573663274185"/>
        <n v="100"/>
      </sharedItems>
    </cacheField>
    <cacheField name="Cut-off Age" numFmtId="0">
      <sharedItems containsSemiMixedTypes="0" containsString="0" containsNumber="1" containsInteger="1" minValue="0" maxValue="25"/>
    </cacheField>
    <cacheField name="UPA Total" numFmtId="3">
      <sharedItems containsSemiMixedTypes="0" containsString="0" containsNumber="1" minValue="0" maxValue="63391936.607999995"/>
    </cacheField>
    <cacheField name="UPA Male" numFmtId="3">
      <sharedItems containsMixedTypes="1" containsNumber="1" minValue="0" maxValue="32370231.921000008"/>
    </cacheField>
    <cacheField name="UPA Female" numFmtId="3">
      <sharedItems containsMixedTypes="1" containsNumber="1" minValue="0" maxValue="30975524.657999992"/>
    </cacheField>
    <cacheField name="% of UPA that is Female" numFmtId="1">
      <sharedItems containsMixedTypes="1" containsNumber="1" minValue="0" maxValue="98.412353281496934"/>
    </cacheField>
    <cacheField name="UPB Total" numFmtId="3">
      <sharedItems containsSemiMixedTypes="0" containsString="0" containsNumber="1" minValue="0" maxValue="161910117"/>
    </cacheField>
    <cacheField name="UPB in % of Population above Cut-off" numFmtId="3">
      <sharedItems containsSemiMixedTypes="0" containsString="0" containsNumber="1" minValue="0" maxValue="90.828485549038476"/>
    </cacheField>
    <cacheField name="UPB Male" numFmtId="3">
      <sharedItems containsMixedTypes="1" containsNumber="1" minValue="0" maxValue="85209701.970999599"/>
    </cacheField>
    <cacheField name="UPB Female " numFmtId="3">
      <sharedItems containsMixedTypes="1" containsNumber="1" minValue="0" maxValue="76700419.028999925"/>
    </cacheField>
    <cacheField name="% of UPB that is Female" numFmtId="1">
      <sharedItems containsMixedTypes="1" containsNumber="1" minValue="0" maxValue="100" count="32">
        <n v="100"/>
        <n v="0"/>
        <s v="n/a"/>
        <n v="46.913802215464464"/>
        <n v="49.266069528012594"/>
        <n v="57.895732620972794"/>
        <n v="36.564558729772706"/>
        <n v="55.629750844594597"/>
        <n v="35.592381059561703"/>
        <n v="43.083299057941943"/>
        <n v="53.258574098523049"/>
        <n v="34.917189640130111"/>
        <n v="63.695968289379124"/>
        <n v="95.662997550931522"/>
        <n v="54.023644914155014"/>
        <n v="62.616922163996179"/>
        <n v="48.002951757218177"/>
        <n v="47.372220189372939"/>
        <n v="78.572632477864047"/>
        <n v="39.594152301985545"/>
        <n v="22.079071897420441"/>
        <n v="59.015413193790913"/>
        <n v="50.363539634686958"/>
        <n v="27.630928662326244"/>
        <n v="10.901835112011266"/>
        <n v="54.101723496356513"/>
        <n v="69.626084930855043"/>
        <n v="71.490547443067072"/>
        <n v="51.740688733275384"/>
        <n v="44.793684183419572"/>
        <n v="42.204891828087469"/>
        <n v="48.443538219880416"/>
      </sharedItems>
    </cacheField>
    <cacheField name="BR Total_x000a_%" numFmtId="0">
      <sharedItems containsSemiMixedTypes="0" containsString="0" containsNumber="1" minValue="2.7" maxValue="100"/>
    </cacheField>
    <cacheField name="BR Male_x000a_%" numFmtId="0">
      <sharedItems containsMixedTypes="1" containsNumber="1" minValue="2.7" maxValue="100"/>
    </cacheField>
    <cacheField name="BR Female_x000a_%" numFmtId="0">
      <sharedItems containsMixedTypes="1" containsNumber="1" minValue="2.6" maxValue="100"/>
    </cacheField>
    <cacheField name="BR Rural_x000a_%" numFmtId="0">
      <sharedItems containsMixedTypes="1" containsNumber="1" minValue="1.5" maxValue="100"/>
    </cacheField>
    <cacheField name="BR Urban_x000a_%" numFmtId="0">
      <sharedItems containsMixedTypes="1" containsNumber="1" minValue="5.6" maxValue="100"/>
    </cacheField>
    <cacheField name="RPB (Registered Population above Cut-off)" numFmtId="3">
      <sharedItems containsSemiMixedTypes="0" containsString="0" containsNumber="1" minValue="7245" maxValue="1382710000"/>
    </cacheField>
    <cacheField name="RPB Source" numFmtId="3">
      <sharedItems/>
    </cacheField>
    <cacheField name="RPB Male" numFmtId="3">
      <sharedItems containsMixedTypes="1" containsNumber="1" minValue="9627" maxValue="708150000"/>
    </cacheField>
    <cacheField name="RPB Female" numFmtId="3">
      <sharedItems containsMixedTypes="1" containsNumber="1" minValue="10179" maxValue="674560000"/>
    </cacheField>
    <cacheField name="Total Country Population" numFmtId="3">
      <sharedItems containsSemiMixedTypes="0" containsString="0" containsNumber="1" minValue="9561.0000000000018" maxValue="1415045928.0000002"/>
    </cacheField>
    <cacheField name="Population_A (below Cut-off Age)" numFmtId="3">
      <sharedItems containsSemiMixedTypes="0" containsString="0" containsNumber="1" minValue="0" maxValue="90301904"/>
    </cacheField>
    <cacheField name="Population_A Male" numFmtId="3">
      <sharedItems containsSemiMixedTypes="0" containsString="0" containsNumber="1" minValue="0" maxValue="46177221.000000007"/>
    </cacheField>
    <cacheField name="Population_A  Female" numFmtId="3">
      <sharedItems containsSemiMixedTypes="0" containsString="0" containsNumber="1" minValue="0" maxValue="44124678.999999993"/>
    </cacheField>
    <cacheField name="Population_B _x000a_(above Cut-off Age)" numFmtId="3">
      <sharedItems containsSemiMixedTypes="0" containsString="0" containsNumber="1" minValue="5217" maxValue="1415045928.0000002"/>
    </cacheField>
    <cacheField name="Population_B Male" numFmtId="3">
      <sharedItems containsSemiMixedTypes="0" containsString="0" containsNumber="1" minValue="0" maxValue="729195132.00000012"/>
    </cacheField>
    <cacheField name="Population_B Female" numFmtId="3">
      <sharedItems containsSemiMixedTypes="0" containsString="0" containsNumber="1" minValue="0" maxValue="685850797.999999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8">
  <r>
    <x v="0"/>
    <s v="AFG"/>
    <x v="0"/>
    <x v="0"/>
    <s v=""/>
    <s v="IDA"/>
    <s v="HIPC"/>
    <m/>
    <x v="0"/>
    <n v="11983428.20700001"/>
    <n v="32.945784572125383"/>
    <n v="5349909.0449999981"/>
    <n v="6631580.0050000083"/>
    <n v="55.339589727138616"/>
    <n v="18"/>
    <n v="10496548.006999999"/>
    <n v="5349909.0449999981"/>
    <n v="5144699.8049999988"/>
    <n v="49.013254658284531"/>
    <n v="1486880.2000000095"/>
    <n v="8.1779459821572775"/>
    <n v="0"/>
    <n v="1486880.2000000095"/>
    <n v="100"/>
    <n v="42.3"/>
    <n v="42.7"/>
    <n v="41.9"/>
    <n v="36"/>
    <n v="63.5"/>
    <n v="20845988"/>
    <s v="Voter"/>
    <n v="13549892.199999999"/>
    <n v="7296095.7999999998"/>
    <n v="36373175.999999993"/>
    <n v="18191591"/>
    <n v="9336664.9999999981"/>
    <n v="8854904.9999999981"/>
    <n v="18181584.999999993"/>
    <n v="9398623.0000000056"/>
    <n v="8782976.0000000093"/>
  </r>
  <r>
    <x v="1"/>
    <s v="ALB"/>
    <x v="1"/>
    <x v="1"/>
    <s v=""/>
    <s v="IBRD"/>
    <s v=""/>
    <m/>
    <x v="0"/>
    <n v="7564.8860000000068"/>
    <n v="0.25780334607545169"/>
    <n v="1684.7579999999703"/>
    <n v="5450.7809999999754"/>
    <n v="72.05370973204316"/>
    <n v="16"/>
    <n v="7564.8860000000068"/>
    <n v="1684.7579999999703"/>
    <n v="5450.7809999999754"/>
    <n v="72.05370973204316"/>
    <n v="0"/>
    <n v="0"/>
    <n v="0"/>
    <n v="0"/>
    <n v="0"/>
    <n v="98.6"/>
    <n v="99.4"/>
    <n v="97.9"/>
    <n v="98.4"/>
    <n v="99"/>
    <n v="4455772"/>
    <s v="Direct"/>
    <n v="2267673"/>
    <n v="2188099"/>
    <n v="2934363"/>
    <n v="540349"/>
    <n v="280793"/>
    <n v="259560.99999999997"/>
    <n v="2394014"/>
    <n v="1199480.9999999998"/>
    <n v="1194509.9999999998"/>
  </r>
  <r>
    <x v="2"/>
    <s v="DZA"/>
    <x v="2"/>
    <x v="1"/>
    <s v=""/>
    <s v="IBRD"/>
    <s v=""/>
    <m/>
    <x v="0"/>
    <n v="4737129.8960000109"/>
    <n v="11.276718259788968"/>
    <s v="n/a"/>
    <s v="n/a"/>
    <s v="n/a"/>
    <n v="18"/>
    <n v="56302.896000000044"/>
    <n v="28726.876000000026"/>
    <n v="27576.04000000003"/>
    <n v="48.978013493302385"/>
    <n v="4680827.0000000112"/>
    <n v="16.757739150296484"/>
    <s v="n/a"/>
    <s v="n/a"/>
    <s v="n/a"/>
    <n v="99.6"/>
    <n v="99.6"/>
    <n v="99.6"/>
    <n v="99.5"/>
    <n v="99.7"/>
    <n v="23251503"/>
    <s v="Voter"/>
    <s v="n/a"/>
    <s v="n/a"/>
    <n v="42008054.000000007"/>
    <n v="14075723.999999998"/>
    <n v="7181719"/>
    <n v="6894010.0000000009"/>
    <n v="27932330.000000011"/>
    <n v="14033462.000000011"/>
    <n v="13898864.999999998"/>
  </r>
  <r>
    <x v="3"/>
    <s v="AND"/>
    <x v="1"/>
    <x v="2"/>
    <s v=""/>
    <s v=".."/>
    <s v=""/>
    <m/>
    <x v="1"/>
    <n v="42117.000000000029"/>
    <n v="52.509070054482677"/>
    <s v="n/a"/>
    <s v="n/a"/>
    <s v="n/a"/>
    <n v="18"/>
    <n v="0"/>
    <s v="n/a"/>
    <s v="n/a"/>
    <s v="n/a"/>
    <n v="42117.000000000029"/>
    <n v="63.211214336099907"/>
    <s v="n/a"/>
    <s v="n/a"/>
    <s v="n/a"/>
    <n v="100"/>
    <s v="–"/>
    <s v="–"/>
    <s v="–"/>
    <s v="–"/>
    <n v="24512"/>
    <s v="Voter"/>
    <s v="n/a"/>
    <s v="n/a"/>
    <n v="80209.000000000029"/>
    <n v="13579.999999999998"/>
    <n v="6971"/>
    <n v="6609.0000000000009"/>
    <n v="66629.000000000029"/>
    <n v="34059.999999999971"/>
    <n v="32568.999999999996"/>
  </r>
  <r>
    <x v="4"/>
    <s v="AGO"/>
    <x v="3"/>
    <x v="3"/>
    <s v=""/>
    <s v="IBRD"/>
    <m/>
    <m/>
    <x v="0"/>
    <n v="17359570.999999985"/>
    <n v="56.409486451396532"/>
    <s v="n/a"/>
    <s v="n/a"/>
    <s v="n/a"/>
    <n v="18"/>
    <n v="12292020"/>
    <n v="6134411.4239999996"/>
    <n v="6157438.012000001"/>
    <n v="50.092970984427296"/>
    <n v="5067550.9999999832"/>
    <n v="35.22840183540378"/>
    <s v="n/a"/>
    <s v="n/a"/>
    <s v="n/a"/>
    <n v="25"/>
    <n v="24.8"/>
    <n v="25.2"/>
    <n v="13.6"/>
    <n v="32.9"/>
    <n v="9317294"/>
    <s v="Voter"/>
    <s v="n/a"/>
    <s v="n/a"/>
    <n v="30774204.999999985"/>
    <n v="16389360"/>
    <n v="8157461.9999999991"/>
    <n v="8231869.0000000009"/>
    <n v="14384844.999999983"/>
    <n v="6937053.0000000102"/>
    <n v="7447819.9999999981"/>
  </r>
  <r>
    <x v="5"/>
    <s v="ATG"/>
    <x v="4"/>
    <x v="2"/>
    <s v=""/>
    <s v="IBRD"/>
    <s v=""/>
    <m/>
    <x v="0"/>
    <n v="25342.799999999956"/>
    <n v="24.592721979621508"/>
    <s v="n/a"/>
    <s v="n/a"/>
    <s v="n/a"/>
    <n v="18"/>
    <n v="2938.7999999999993"/>
    <s v="n/a"/>
    <s v="n/a"/>
    <s v="n/a"/>
    <n v="22403.999999999956"/>
    <n v="30.414596399771892"/>
    <s v="n/a"/>
    <s v="n/a"/>
    <s v="n/a"/>
    <n v="90"/>
    <s v="–"/>
    <s v="–"/>
    <s v="–"/>
    <s v="–"/>
    <n v="51258"/>
    <s v="Voter"/>
    <s v="n/a"/>
    <s v="n/a"/>
    <n v="103049.99999999996"/>
    <n v="29388"/>
    <n v="14745.000000000002"/>
    <n v="14644"/>
    <n v="73661.999999999956"/>
    <n v="34732.000000000015"/>
    <n v="38932.000000000007"/>
  </r>
  <r>
    <x v="6"/>
    <s v="ARG"/>
    <x v="4"/>
    <x v="1"/>
    <s v=""/>
    <s v="IBRD"/>
    <s v=""/>
    <m/>
    <x v="0"/>
    <n v="58759.520000000055"/>
    <n v="0.13148582161318759"/>
    <s v="n/a"/>
    <s v="n/a"/>
    <s v="n/a"/>
    <n v="16"/>
    <n v="58759.520000000055"/>
    <n v="23908.344000000019"/>
    <n v="28873.865000000027"/>
    <n v="49.139041639550499"/>
    <n v="0"/>
    <n v="0"/>
    <s v="n/a"/>
    <s v="n/a"/>
    <s v="n/a"/>
    <n v="99.5"/>
    <n v="99.6"/>
    <n v="99.5"/>
    <s v="–"/>
    <s v="–"/>
    <n v="33454411"/>
    <s v="Voter"/>
    <s v="n/a"/>
    <s v="n/a"/>
    <n v="44688864.00000003"/>
    <n v="11751904"/>
    <n v="5977085.9999999991"/>
    <n v="5774773"/>
    <n v="32936960.00000003"/>
    <n v="15898098.999999998"/>
    <n v="17038900.000000015"/>
  </r>
  <r>
    <x v="7"/>
    <s v="ARM"/>
    <x v="1"/>
    <x v="3"/>
    <s v=""/>
    <s v="IBRD"/>
    <s v=""/>
    <m/>
    <x v="0"/>
    <n v="8968.6220000000103"/>
    <n v="0.30566316946088706"/>
    <s v="n/a"/>
    <s v="n/a"/>
    <s v="n/a"/>
    <n v="18"/>
    <n v="8968.6220000000103"/>
    <n v="4046.2399999999639"/>
    <n v="4830.975000000004"/>
    <n v="53.865298370251288"/>
    <n v="0"/>
    <n v="0"/>
    <s v="n/a"/>
    <s v="n/a"/>
    <s v="n/a"/>
    <n v="98.7"/>
    <n v="98.9"/>
    <n v="98.5"/>
    <n v="98.1"/>
    <n v="99.1"/>
    <n v="2588590"/>
    <s v="Voter"/>
    <s v="n/a"/>
    <s v="n/a"/>
    <n v="2934152.0000000009"/>
    <n v="689894.00000000012"/>
    <n v="367840.00000000012"/>
    <n v="322065"/>
    <n v="2244258.0000000009"/>
    <n v="1012448.9999999997"/>
    <n v="1231791.9999999993"/>
  </r>
  <r>
    <x v="8"/>
    <s v="AUS"/>
    <x v="5"/>
    <x v="2"/>
    <s v="OECD"/>
    <s v=".."/>
    <s v=""/>
    <m/>
    <x v="1"/>
    <n v="3029780"/>
    <n v="12.230541702575467"/>
    <s v="n/a"/>
    <s v="n/a"/>
    <s v="n/a"/>
    <n v="18"/>
    <n v="0"/>
    <s v="n/a"/>
    <s v="n/a"/>
    <s v="n/a"/>
    <n v="3029780"/>
    <n v="15.823255503028049"/>
    <n v="1609168.9999999963"/>
    <n v="1422068.9999999981"/>
    <n v="46.913802215464464"/>
    <n v="100"/>
    <s v="–"/>
    <s v="–"/>
    <s v="–"/>
    <s v="–"/>
    <n v="16117860"/>
    <s v="Voter"/>
    <n v="7847109"/>
    <n v="8269334"/>
    <n v="24772247"/>
    <n v="5624607"/>
    <n v="2884647.0000000005"/>
    <n v="2739917"/>
    <n v="19147640"/>
    <n v="9456277.9999999963"/>
    <n v="9691402.9999999981"/>
  </r>
  <r>
    <x v="9"/>
    <s v="AUT"/>
    <x v="1"/>
    <x v="2"/>
    <s v="OECD"/>
    <s v=".."/>
    <s v="EMU"/>
    <m/>
    <x v="1"/>
    <n v="1032597.9999999972"/>
    <n v="11.798665877497454"/>
    <s v="n/a"/>
    <s v="n/a"/>
    <s v="n/a"/>
    <n v="16"/>
    <n v="0"/>
    <s v="n/a"/>
    <s v="n/a"/>
    <s v="n/a"/>
    <n v="1032597.9999999972"/>
    <n v="13.89097140265045"/>
    <n v="523873.99999999953"/>
    <n v="508717.00000000047"/>
    <n v="49.266069528012594"/>
    <n v="100"/>
    <s v="–"/>
    <s v="–"/>
    <s v="–"/>
    <s v="–"/>
    <n v="6400993"/>
    <s v="Voter"/>
    <n v="3093348"/>
    <n v="3307645"/>
    <n v="8751819.9999999963"/>
    <n v="1318229"/>
    <n v="676854"/>
    <n v="641377"/>
    <n v="7433590.9999999972"/>
    <n v="3617221.9999999995"/>
    <n v="3816362.0000000005"/>
  </r>
  <r>
    <x v="10"/>
    <s v="AZE"/>
    <x v="1"/>
    <x v="1"/>
    <s v=""/>
    <s v="IBRD"/>
    <s v=""/>
    <m/>
    <x v="0"/>
    <n v="2091749.3999999936"/>
    <n v="21.077867059307398"/>
    <n v="903172.49280000175"/>
    <n v="1187692.7692"/>
    <n v="56.779878564803397"/>
    <n v="18"/>
    <n v="172494.40000000014"/>
    <n v="95085.077999999921"/>
    <n v="76527.183999999936"/>
    <n v="44.36502518342617"/>
    <n v="1919254.9999999935"/>
    <n v="26.550526658429973"/>
    <n v="808087.41480000177"/>
    <n v="1111165.5852000001"/>
    <n v="57.895732620972794"/>
    <n v="93.6"/>
    <n v="93.4"/>
    <n v="93.9"/>
    <n v="91.7"/>
    <n v="95.5"/>
    <n v="5309434"/>
    <s v="Voter"/>
    <n v="2696130.5852000001"/>
    <n v="2613303.4147999999"/>
    <n v="9923913.9999999925"/>
    <n v="2695225"/>
    <n v="1440683"/>
    <n v="1254544"/>
    <n v="7228688.9999999935"/>
    <n v="3504218.0000000019"/>
    <n v="3724469"/>
  </r>
  <r>
    <x v="11"/>
    <s v="BHS"/>
    <x v="4"/>
    <x v="2"/>
    <s v=""/>
    <s v=".."/>
    <s v=""/>
    <m/>
    <x v="0"/>
    <n v="144910.25000000006"/>
    <n v="36.292435227970003"/>
    <s v="n/a"/>
    <s v="n/a"/>
    <s v="n/a"/>
    <n v="18"/>
    <n v="24277.25"/>
    <s v="n/a"/>
    <s v="n/a"/>
    <s v="n/a"/>
    <n v="120633.00000000006"/>
    <n v="39.921436513819778"/>
    <s v="n/a"/>
    <s v="n/a"/>
    <s v="n/a"/>
    <n v="75"/>
    <s v="–"/>
    <s v="–"/>
    <s v="–"/>
    <s v="–"/>
    <n v="181543"/>
    <s v="Voter"/>
    <s v="n/a"/>
    <s v="n/a"/>
    <n v="399285.00000000006"/>
    <n v="97109"/>
    <n v="49717"/>
    <n v="47392"/>
    <n v="302176.00000000006"/>
    <n v="145810"/>
    <n v="156371.00000000003"/>
  </r>
  <r>
    <x v="12"/>
    <s v="BHR"/>
    <x v="2"/>
    <x v="2"/>
    <s v=""/>
    <s v=".."/>
    <m/>
    <m/>
    <x v="0"/>
    <n v="65876.999999999534"/>
    <n v="4.2040392011961476"/>
    <s v="n/a"/>
    <s v="n/a"/>
    <s v="n/a"/>
    <n v="0"/>
    <n v="0"/>
    <s v="n/a"/>
    <s v="n/a"/>
    <s v="n/a"/>
    <n v="65876.999999999534"/>
    <n v="4.2040392011961476"/>
    <n v="41790.000000000116"/>
    <n v="24087.999999999534"/>
    <n v="36.564558729772706"/>
    <n v="90"/>
    <s v="–"/>
    <s v="–"/>
    <s v="–"/>
    <s v="–"/>
    <n v="1501116"/>
    <s v="Direct"/>
    <n v="951312"/>
    <n v="549804"/>
    <n v="1566992.9999999995"/>
    <n v="0"/>
    <n v="0"/>
    <n v="0"/>
    <n v="1566992.9999999995"/>
    <n v="993102.00000000012"/>
    <n v="573891.99999999953"/>
  </r>
  <r>
    <x v="13"/>
    <s v="BGD"/>
    <x v="0"/>
    <x v="3"/>
    <s v=""/>
    <s v="IDA"/>
    <s v=""/>
    <m/>
    <x v="0"/>
    <n v="53190219.378000073"/>
    <n v="31.971395785620032"/>
    <s v="n/a"/>
    <s v="n/a"/>
    <s v="n/a"/>
    <n v="18"/>
    <n v="44775948.378000014"/>
    <n v="22851336.133000001"/>
    <n v="21950828.800000001"/>
    <n v="49.023704902217567"/>
    <n v="8414271.0000000596"/>
    <n v="7.6314423728838969"/>
    <s v="n/a"/>
    <s v="n/a"/>
    <s v="n/a"/>
    <n v="20.2"/>
    <n v="20.3"/>
    <n v="20"/>
    <n v="19.3"/>
    <n v="22.8"/>
    <n v="101843667"/>
    <s v="Voter"/>
    <s v="n/a"/>
    <s v="n/a"/>
    <n v="166368149.00000006"/>
    <n v="56110211.000000015"/>
    <n v="28671689.000000004"/>
    <n v="27438536"/>
    <n v="110257938.00000006"/>
    <n v="55189005.999999978"/>
    <n v="55068922.00000003"/>
  </r>
  <r>
    <x v="14"/>
    <s v="BRB"/>
    <x v="4"/>
    <x v="2"/>
    <s v=""/>
    <s v=".."/>
    <s v=""/>
    <m/>
    <x v="0"/>
    <n v="850.34300000000076"/>
    <n v="0.29691991284551067"/>
    <s v="n/a"/>
    <s v="n/a"/>
    <s v="n/a"/>
    <n v="18"/>
    <n v="850.34300000000076"/>
    <n v="400.89600000000036"/>
    <n v="416.05200000000031"/>
    <n v="48.927550412010206"/>
    <n v="0"/>
    <n v="0"/>
    <s v="n/a"/>
    <s v="n/a"/>
    <s v="n/a"/>
    <n v="98.7"/>
    <n v="98.8"/>
    <n v="98.7"/>
    <n v="99.5"/>
    <n v="98.3"/>
    <n v="249024"/>
    <s v="Voter"/>
    <s v="n/a"/>
    <s v="n/a"/>
    <n v="286387.99999999988"/>
    <n v="65411"/>
    <n v="33408"/>
    <n v="32003.999999999996"/>
    <n v="220976.99999999991"/>
    <n v="103643.99999999999"/>
    <n v="117324.00000000001"/>
  </r>
  <r>
    <x v="15"/>
    <s v="BLR"/>
    <x v="1"/>
    <x v="1"/>
    <s v=""/>
    <s v="IBRD"/>
    <s v=""/>
    <m/>
    <x v="0"/>
    <n v="0"/>
    <n v="0"/>
    <s v="n/a"/>
    <s v="n/a"/>
    <s v="n/a"/>
    <n v="14"/>
    <n v="0"/>
    <s v="n/a"/>
    <s v="n/a"/>
    <s v="n/a"/>
    <n v="0"/>
    <n v="0"/>
    <n v="0"/>
    <n v="0"/>
    <n v="0"/>
    <n v="100"/>
    <s v="–"/>
    <s v="–"/>
    <s v="–"/>
    <s v="–"/>
    <n v="8703439"/>
    <s v="Direct"/>
    <n v="4031289"/>
    <n v="4672150"/>
    <n v="9452112.9999999944"/>
    <n v="1516817.0000000002"/>
    <n v="780528.00000000012"/>
    <n v="736294.00000000012"/>
    <n v="7935295.9999999935"/>
    <n v="3617860.0000000033"/>
    <n v="4317431.0000000009"/>
  </r>
  <r>
    <x v="16"/>
    <s v="BEL"/>
    <x v="1"/>
    <x v="2"/>
    <s v="OECD"/>
    <s v=".."/>
    <s v="EMU"/>
    <m/>
    <x v="1"/>
    <n v="1136826.0000000093"/>
    <n v="9.8867167154309907"/>
    <s v="n/a"/>
    <s v="n/a"/>
    <s v="n/a"/>
    <n v="18"/>
    <n v="0"/>
    <s v="n/a"/>
    <s v="n/a"/>
    <s v="n/a"/>
    <n v="1136826.0000000093"/>
    <n v="12.430302565101872"/>
    <s v="n/a"/>
    <s v="n/a"/>
    <s v="n/a"/>
    <n v="100"/>
    <s v="–"/>
    <s v="–"/>
    <s v="–"/>
    <s v="–"/>
    <n v="8008776"/>
    <s v="Voter"/>
    <s v="n/a"/>
    <s v="n/a"/>
    <n v="11498519.000000009"/>
    <n v="2352917"/>
    <n v="1208375"/>
    <n v="1144551"/>
    <n v="9145602.0000000093"/>
    <n v="4472926.9999999981"/>
    <n v="4672673.9999999991"/>
  </r>
  <r>
    <x v="17"/>
    <s v="BLZ"/>
    <x v="4"/>
    <x v="1"/>
    <s v=""/>
    <s v="IBRD"/>
    <s v=""/>
    <m/>
    <x v="0"/>
    <n v="43994.353999999992"/>
    <n v="11.503476064469567"/>
    <n v="20188.936999999991"/>
    <n v="23814.994999999988"/>
    <n v="54.131934747808764"/>
    <n v="18"/>
    <n v="6109.3539999999894"/>
    <n v="3377.9370000000035"/>
    <n v="2737.9950000000017"/>
    <n v="44.816440494363341"/>
    <n v="37885"/>
    <n v="15.761380561310666"/>
    <n v="16810.999999999985"/>
    <n v="21076.999999999985"/>
    <n v="55.629750844594597"/>
    <n v="95.7"/>
    <n v="95.3"/>
    <n v="96.1"/>
    <n v="95"/>
    <n v="96.8"/>
    <n v="202481"/>
    <s v="Voter"/>
    <n v="101614"/>
    <n v="100867"/>
    <n v="382444"/>
    <n v="142078"/>
    <n v="71871.000000000015"/>
    <n v="70204.999999999985"/>
    <n v="240366"/>
    <n v="118424.99999999999"/>
    <n v="121943.99999999999"/>
  </r>
  <r>
    <x v="18"/>
    <s v="BEN"/>
    <x v="3"/>
    <x v="0"/>
    <s v=""/>
    <s v="IDA"/>
    <s v="HIPC"/>
    <m/>
    <x v="0"/>
    <n v="1964428.7999999938"/>
    <n v="17.103295810067348"/>
    <s v="n/a"/>
    <s v="n/a"/>
    <s v="n/a"/>
    <n v="18"/>
    <n v="855877.80000000028"/>
    <n v="422623.62000000005"/>
    <n v="435708.12700000009"/>
    <n v="50.90774956424854"/>
    <n v="1108550.9999999935"/>
    <n v="18.93373395510315"/>
    <s v="n/a"/>
    <s v="n/a"/>
    <s v="n/a"/>
    <n v="84.8"/>
    <n v="85.2"/>
    <n v="84.3"/>
    <n v="82.2"/>
    <n v="88"/>
    <n v="4746348"/>
    <s v="Voter"/>
    <s v="n/a"/>
    <s v="n/a"/>
    <n v="11485673.999999994"/>
    <n v="5630775.0000000009"/>
    <n v="2855565"/>
    <n v="2775211"/>
    <n v="5854898.9999999935"/>
    <n v="2875994.9999999995"/>
    <n v="2978895.0000000019"/>
  </r>
  <r>
    <x v="19"/>
    <s v="BTN"/>
    <x v="0"/>
    <x v="3"/>
    <s v=""/>
    <s v="IDA"/>
    <s v=""/>
    <m/>
    <x v="0"/>
    <n v="177970.55100000033"/>
    <n v="21.781981484699941"/>
    <n v="114461.99999999994"/>
    <n v="63506.462000000087"/>
    <n v="35.683691286655602"/>
    <n v="18"/>
    <n v="257.55099999997162"/>
    <n v="0"/>
    <n v="253.46200000000024"/>
    <n v="98.412353281496934"/>
    <n v="177713.00000000035"/>
    <n v="31.762653640820552"/>
    <n v="114461.99999999994"/>
    <n v="63253.000000000087"/>
    <n v="35.592381059561703"/>
    <n v="99.9"/>
    <n v="100"/>
    <n v="99.8"/>
    <n v="99.8"/>
    <n v="100"/>
    <n v="381790"/>
    <s v="Voter"/>
    <n v="187917"/>
    <n v="193873"/>
    <n v="817054.00000000035"/>
    <n v="257551"/>
    <n v="130812.99999999999"/>
    <n v="126731.00000000001"/>
    <n v="559503.00000000035"/>
    <n v="302378.99999999994"/>
    <n v="257126.00000000009"/>
  </r>
  <r>
    <x v="20"/>
    <s v="BOL"/>
    <x v="4"/>
    <x v="3"/>
    <s v=""/>
    <s v="IBRD"/>
    <s v="HIPC"/>
    <m/>
    <x v="0"/>
    <n v="2079211.7819999973"/>
    <n v="18.538447016202486"/>
    <s v="n/a"/>
    <s v="n/a"/>
    <s v="n/a"/>
    <n v="18"/>
    <n v="1010560.782"/>
    <n v="506085.342"/>
    <n v="504166.42199999996"/>
    <n v="49.88976724410427"/>
    <n v="1068650.9999999972"/>
    <n v="15.180126489334967"/>
    <s v="n/a"/>
    <s v="n/a"/>
    <s v="n/a"/>
    <n v="75.8"/>
    <n v="76.2"/>
    <n v="75.400000000000006"/>
    <n v="71.900000000000006"/>
    <n v="79"/>
    <n v="5971152"/>
    <s v="Voter"/>
    <s v="n/a"/>
    <s v="n/a"/>
    <n v="11215673.999999996"/>
    <n v="4175871"/>
    <n v="2126409"/>
    <n v="2049456.9999999998"/>
    <n v="7039802.9999999972"/>
    <n v="3487543.0000000009"/>
    <n v="3552258.0000000005"/>
  </r>
  <r>
    <x v="21"/>
    <s v="BIH"/>
    <x v="1"/>
    <x v="1"/>
    <s v=""/>
    <s v="IBRD"/>
    <s v=""/>
    <m/>
    <x v="0"/>
    <n v="3025.1200000000026"/>
    <n v="8.6344323506930498E-2"/>
    <s v="n/a"/>
    <s v="n/a"/>
    <s v="n/a"/>
    <n v="18"/>
    <n v="3025.1200000000026"/>
    <n v="934.86300000000085"/>
    <n v="1760.3999999999694"/>
    <n v="58.19273285026604"/>
    <n v="0"/>
    <n v="0"/>
    <s v="n/a"/>
    <s v="n/a"/>
    <s v="n/a"/>
    <n v="99.5"/>
    <n v="99.7"/>
    <n v="99.4"/>
    <n v="99.8"/>
    <n v="99.1"/>
    <n v="3278908"/>
    <s v="Voter"/>
    <s v="n/a"/>
    <s v="n/a"/>
    <n v="3503553.9999999991"/>
    <n v="605024"/>
    <n v="311621"/>
    <n v="293400.00000000006"/>
    <n v="2898529.9999999991"/>
    <n v="1408792.0000000009"/>
    <n v="1489751.9999999993"/>
  </r>
  <r>
    <x v="22"/>
    <s v="BWA"/>
    <x v="3"/>
    <x v="1"/>
    <s v=""/>
    <s v="IBRD"/>
    <s v=""/>
    <m/>
    <x v="0"/>
    <n v="797272.9599999995"/>
    <n v="34.170779114186885"/>
    <s v="n/a"/>
    <s v="n/a"/>
    <s v="n/a"/>
    <n v="18"/>
    <n v="143739.95999999993"/>
    <s v="n/a"/>
    <s v="n/a"/>
    <s v="n/a"/>
    <n v="653532.99999999953"/>
    <n v="44.229178820335036"/>
    <s v="n/a"/>
    <s v="n/a"/>
    <s v="n/a"/>
    <n v="83.2"/>
    <s v="–"/>
    <s v="–"/>
    <s v="–"/>
    <s v="–"/>
    <n v="824073"/>
    <s v="Voter"/>
    <s v="n/a"/>
    <s v="n/a"/>
    <n v="2333200.9999999995"/>
    <n v="855595"/>
    <n v="431427.00000000006"/>
    <n v="424166.00000000006"/>
    <n v="1477605.9999999995"/>
    <n v="722205.99999999919"/>
    <n v="755403.99999999919"/>
  </r>
  <r>
    <x v="23"/>
    <s v="BRA"/>
    <x v="4"/>
    <x v="1"/>
    <s v=""/>
    <s v="IBRD"/>
    <s v=""/>
    <m/>
    <x v="0"/>
    <n v="13754409.015999906"/>
    <n v="6.5227592695284127"/>
    <s v="n/a"/>
    <s v="n/a"/>
    <s v="n/a"/>
    <n v="18"/>
    <n v="1980173.0159999961"/>
    <s v="n/a"/>
    <s v="n/a"/>
    <s v="n/a"/>
    <n v="11774235.999999911"/>
    <n v="7.5542141622854411"/>
    <n v="6755753.9999999553"/>
    <n v="5113791.9999999404"/>
    <n v="43.083299057941943"/>
    <n v="96.4"/>
    <s v="–"/>
    <s v="–"/>
    <s v="–"/>
    <s v="–"/>
    <n v="144088912"/>
    <s v="Voter"/>
    <n v="68767634"/>
    <n v="75226056"/>
    <n v="210867953.99999994"/>
    <n v="55004806.000000015"/>
    <n v="28075926.000000004"/>
    <n v="26928797"/>
    <n v="155863147.99999991"/>
    <n v="75523387.999999955"/>
    <n v="80339847.99999994"/>
  </r>
  <r>
    <x v="24"/>
    <s v="BRN"/>
    <x v="5"/>
    <x v="2"/>
    <s v=""/>
    <s v=".."/>
    <s v=""/>
    <m/>
    <x v="1"/>
    <n v="0"/>
    <n v="0"/>
    <s v="n/a"/>
    <s v="n/a"/>
    <s v="n/a"/>
    <n v="12"/>
    <n v="0"/>
    <s v="n/a"/>
    <s v="n/a"/>
    <s v="n/a"/>
    <n v="0"/>
    <n v="0"/>
    <n v="0"/>
    <n v="0"/>
    <n v="0"/>
    <n v="100"/>
    <s v="–"/>
    <s v="–"/>
    <s v="–"/>
    <s v="–"/>
    <n v="422678"/>
    <s v="Census"/>
    <n v="216832"/>
    <n v="205846"/>
    <n v="434075.99999999994"/>
    <n v="78605.999999999985"/>
    <n v="40345.000000000007"/>
    <n v="38263.000000000007"/>
    <n v="355469.99999999994"/>
    <n v="182982"/>
    <n v="172481.00000000009"/>
  </r>
  <r>
    <x v="25"/>
    <s v="BGR"/>
    <x v="1"/>
    <x v="1"/>
    <s v=""/>
    <s v="IBRD"/>
    <s v=""/>
    <m/>
    <x v="0"/>
    <n v="0"/>
    <n v="0"/>
    <s v="n/a"/>
    <s v="n/a"/>
    <s v="n/a"/>
    <n v="18"/>
    <n v="0"/>
    <s v="n/a"/>
    <s v="n/a"/>
    <s v="n/a"/>
    <n v="0"/>
    <n v="0"/>
    <s v="n/a"/>
    <s v="n/a"/>
    <s v="n/a"/>
    <n v="100"/>
    <s v="–"/>
    <s v="–"/>
    <s v="–"/>
    <s v="–"/>
    <n v="6838235"/>
    <s v="Voter"/>
    <s v="n/a"/>
    <s v="n/a"/>
    <n v="7036847.9999999963"/>
    <n v="1195812"/>
    <n v="615030"/>
    <n v="580774.00000000012"/>
    <n v="5841035.9999999963"/>
    <n v="2805417.9999999995"/>
    <n v="3035630"/>
  </r>
  <r>
    <x v="26"/>
    <s v="BFA"/>
    <x v="3"/>
    <x v="0"/>
    <s v=""/>
    <s v="IDA"/>
    <s v="HIPC"/>
    <m/>
    <x v="0"/>
    <n v="6375582.8849999998"/>
    <n v="32.27873399038895"/>
    <s v="n/a"/>
    <s v="n/a"/>
    <s v="n/a"/>
    <n v="18"/>
    <n v="2360781.8850000002"/>
    <n v="1196490.3599999999"/>
    <n v="1169125.4979999999"/>
    <n v="49.522808753676955"/>
    <n v="4014801"/>
    <n v="42.120001057510969"/>
    <s v="n/a"/>
    <s v="n/a"/>
    <s v="n/a"/>
    <n v="76.900000000000006"/>
    <n v="77"/>
    <n v="76.7"/>
    <n v="73.599999999999994"/>
    <n v="92.9"/>
    <n v="5517015"/>
    <s v="Voter"/>
    <s v="n/a"/>
    <s v="n/a"/>
    <n v="19751651"/>
    <n v="10219835.000000002"/>
    <n v="5202132"/>
    <n v="5017706"/>
    <n v="9531816"/>
    <n v="4654856.9999999925"/>
    <n v="4876961.9999999981"/>
  </r>
  <r>
    <x v="27"/>
    <s v="BDI"/>
    <x v="3"/>
    <x v="0"/>
    <s v=""/>
    <s v="IDA"/>
    <s v="HIPC"/>
    <m/>
    <x v="0"/>
    <n v="3051083.2080000015"/>
    <n v="27.201861622884259"/>
    <s v="n/a"/>
    <s v="n/a"/>
    <s v="n/a"/>
    <n v="18"/>
    <n v="1423773.2079999999"/>
    <n v="706370.30399999977"/>
    <n v="720266.58799999976"/>
    <n v="50.588575761428423"/>
    <n v="1627310.0000000019"/>
    <n v="29.720228314530267"/>
    <s v="n/a"/>
    <s v="n/a"/>
    <s v="n/a"/>
    <n v="75.2"/>
    <n v="75.400000000000006"/>
    <n v="74.900000000000006"/>
    <n v="74.099999999999994"/>
    <n v="86.6"/>
    <n v="3848119"/>
    <s v="Voter"/>
    <s v="n/a"/>
    <s v="n/a"/>
    <n v="11216450"/>
    <n v="5741020.9999999991"/>
    <n v="2871423.9999999991"/>
    <n v="2869588.0000000005"/>
    <n v="5475429.0000000019"/>
    <n v="2650631.0000000014"/>
    <n v="2824813.9999999977"/>
  </r>
  <r>
    <x v="28"/>
    <s v="CPV"/>
    <x v="3"/>
    <x v="3"/>
    <s v=""/>
    <s v="Blend"/>
    <s v=""/>
    <m/>
    <x v="0"/>
    <n v="24985.750000000284"/>
    <n v="4.5154833870982811"/>
    <s v="n/a"/>
    <s v="n/a"/>
    <s v="n/a"/>
    <n v="18"/>
    <n v="17853.749999999993"/>
    <s v="n/a"/>
    <s v="n/a"/>
    <s v="n/a"/>
    <n v="7132.000000000291"/>
    <n v="2.0092404778003958"/>
    <s v="n/a"/>
    <s v="n/a"/>
    <s v="n/a"/>
    <n v="91"/>
    <s v="–"/>
    <s v="–"/>
    <s v="–"/>
    <s v="–"/>
    <n v="347828"/>
    <s v="Voter"/>
    <s v="n/a"/>
    <s v="n/a"/>
    <n v="553335.00000000023"/>
    <n v="198375"/>
    <n v="100091"/>
    <n v="98282.999999999985"/>
    <n v="354960.00000000029"/>
    <n v="175770.99999999997"/>
    <n v="179192.00000000009"/>
  </r>
  <r>
    <x v="29"/>
    <s v="KHM"/>
    <x v="5"/>
    <x v="3"/>
    <s v=""/>
    <s v="IDA"/>
    <s v=""/>
    <m/>
    <x v="0"/>
    <n v="2213506.517"/>
    <n v="13.625159677352736"/>
    <s v="n/a"/>
    <s v="n/a"/>
    <s v="n/a"/>
    <n v="18"/>
    <n v="1586981.517"/>
    <n v="795249.14300000016"/>
    <n v="791327.04599999974"/>
    <n v="49.863658620039224"/>
    <n v="626525"/>
    <n v="6.0815990870879366"/>
    <s v="n/a"/>
    <s v="n/a"/>
    <s v="n/a"/>
    <n v="73.3"/>
    <n v="73.7"/>
    <n v="72.900000000000006"/>
    <n v="71.599999999999994"/>
    <n v="84.4"/>
    <n v="9675453"/>
    <s v="Voter"/>
    <s v="n/a"/>
    <s v="n/a"/>
    <n v="16245729"/>
    <n v="5943751"/>
    <n v="3023761.0000000005"/>
    <n v="2920026"/>
    <n v="10301978"/>
    <n v="4904754.0000000009"/>
    <n v="5397186"/>
  </r>
  <r>
    <x v="30"/>
    <s v="CMR"/>
    <x v="3"/>
    <x v="3"/>
    <s v=""/>
    <s v="Blend"/>
    <s v="HIPC"/>
    <m/>
    <x v="0"/>
    <n v="10227501.738999974"/>
    <n v="41.44341016865301"/>
    <s v="n/a"/>
    <s v="n/a"/>
    <s v="n/a"/>
    <n v="21"/>
    <n v="4600094.739000001"/>
    <n v="2270778.7400000007"/>
    <n v="2328546.4379999996"/>
    <n v="50.619532207856096"/>
    <n v="5627406.9999999739"/>
    <n v="50.657961245096381"/>
    <s v="n/a"/>
    <s v="n/a"/>
    <s v="n/a"/>
    <n v="66.099999999999994"/>
    <n v="66.8"/>
    <n v="65.400000000000006"/>
    <n v="53.1"/>
    <n v="84.2"/>
    <n v="5481226"/>
    <s v="Voter"/>
    <s v="n/a"/>
    <s v="n/a"/>
    <n v="24678233.999999974"/>
    <n v="13569601"/>
    <n v="6839695"/>
    <n v="6729903"/>
    <n v="11108632.999999974"/>
    <n v="5513477.9999999935"/>
    <n v="5595157.0000000028"/>
  </r>
  <r>
    <x v="31"/>
    <s v="CAN"/>
    <x v="6"/>
    <x v="2"/>
    <s v="OECD"/>
    <s v=".."/>
    <s v=""/>
    <m/>
    <x v="1"/>
    <n v="3897402.9999999888"/>
    <n v="10.546700721834405"/>
    <s v="n/a"/>
    <s v="n/a"/>
    <s v="n/a"/>
    <n v="18"/>
    <n v="0"/>
    <s v="n/a"/>
    <s v="n/a"/>
    <s v="n/a"/>
    <n v="3897402.9999999888"/>
    <n v="13.062251767050736"/>
    <n v="1821726.0408684053"/>
    <n v="2075728.9591315873"/>
    <n v="53.258574098523049"/>
    <n v="100"/>
    <s v="–"/>
    <s v="–"/>
    <s v="–"/>
    <s v="–"/>
    <n v="25939742"/>
    <s v="Voter"/>
    <n v="12870133.959131584"/>
    <n v="13069608.040868416"/>
    <n v="36953764.999999993"/>
    <n v="7116620.0000000009"/>
    <n v="3647968.0000000005"/>
    <n v="3468611"/>
    <n v="29837144.999999989"/>
    <n v="14691859.999999989"/>
    <n v="15145337.000000004"/>
  </r>
  <r>
    <x v="32"/>
    <s v="CAF"/>
    <x v="3"/>
    <x v="0"/>
    <s v=""/>
    <s v="IDA"/>
    <s v="HIPC"/>
    <m/>
    <x v="0"/>
    <n v="1336188.9500000016"/>
    <n v="28.204974518847081"/>
    <s v="n/a"/>
    <s v="n/a"/>
    <s v="n/a"/>
    <n v="18"/>
    <n v="925003.95000000019"/>
    <n v="465336.06400000013"/>
    <n v="458437.98000000004"/>
    <n v="49.560651065327875"/>
    <n v="411185.0000000014"/>
    <n v="17.381715898340357"/>
    <s v="n/a"/>
    <s v="n/a"/>
    <s v="n/a"/>
    <n v="61"/>
    <n v="60.6"/>
    <n v="61.5"/>
    <n v="51.6"/>
    <n v="78.400000000000006"/>
    <n v="1954433"/>
    <s v="Voter"/>
    <s v="n/a"/>
    <s v="n/a"/>
    <n v="4737423.0000000019"/>
    <n v="2371805.0000000005"/>
    <n v="1181056.0000000002"/>
    <n v="1190748"/>
    <n v="2365618.0000000014"/>
    <n v="1155695.9999999998"/>
    <n v="1209929.0000000009"/>
  </r>
  <r>
    <x v="33"/>
    <s v="TCD"/>
    <x v="3"/>
    <x v="0"/>
    <s v=""/>
    <s v="IDA"/>
    <s v="HIPC"/>
    <m/>
    <x v="0"/>
    <n v="8108501.9199999962"/>
    <n v="52.813161882251904"/>
    <s v="n/a"/>
    <s v="n/a"/>
    <s v="n/a"/>
    <n v="18"/>
    <n v="7275649.9199999999"/>
    <n v="3667045.3599999994"/>
    <n v="3608603.6799999988"/>
    <n v="49.598368801120088"/>
    <n v="832851.99999999627"/>
    <n v="11.754481045530198"/>
    <s v="n/a"/>
    <s v="n/a"/>
    <s v="n/a"/>
    <n v="12"/>
    <n v="12"/>
    <n v="12"/>
    <n v="6.4"/>
    <n v="35.6"/>
    <n v="6252548"/>
    <s v="Voter"/>
    <s v="n/a"/>
    <s v="n/a"/>
    <n v="15353183.999999996"/>
    <n v="8267784"/>
    <n v="4167096.9999999995"/>
    <n v="4100685.9999999986"/>
    <n v="7085399.9999999963"/>
    <n v="3518871.0000000019"/>
    <n v="3566526.0000000019"/>
  </r>
  <r>
    <x v="34"/>
    <s v="CHL"/>
    <x v="4"/>
    <x v="2"/>
    <s v="OECD"/>
    <s v="IBRD"/>
    <s v=""/>
    <m/>
    <x v="0"/>
    <n v="281936.91399998829"/>
    <n v="1.5493415171523746"/>
    <s v="n/a"/>
    <s v="n/a"/>
    <s v="n/a"/>
    <n v="20"/>
    <n v="29686.913999999473"/>
    <s v="n/a"/>
    <s v="n/a"/>
    <s v="n/a"/>
    <n v="252249.99999998882"/>
    <n v="1.9038612343661787"/>
    <s v="n/a"/>
    <s v="n/a"/>
    <s v="n/a"/>
    <n v="99.4"/>
    <s v="–"/>
    <s v="–"/>
    <s v="–"/>
    <s v="–"/>
    <n v="12997140"/>
    <s v="Direct"/>
    <s v="n/a"/>
    <s v="n/a"/>
    <n v="18197208.999999989"/>
    <n v="4947818.9999999991"/>
    <n v="2522505"/>
    <n v="2425303"/>
    <n v="13249389.999999989"/>
    <n v="6493254.9999999963"/>
    <n v="6756149.9999999981"/>
  </r>
  <r>
    <x v="35"/>
    <s v="CHN"/>
    <x v="5"/>
    <x v="1"/>
    <s v=""/>
    <s v="IBRD"/>
    <s v=""/>
    <m/>
    <x v="1"/>
    <n v="32335928.000000238"/>
    <n v="2.2851504223402306"/>
    <s v="n/a"/>
    <s v="n/a"/>
    <s v="n/a"/>
    <n v="0"/>
    <n v="0"/>
    <s v="n/a"/>
    <s v="n/a"/>
    <s v="n/a"/>
    <n v="32335928.000000238"/>
    <n v="2.2851504223402306"/>
    <n v="21045132.000000119"/>
    <n v="11290797.999999642"/>
    <n v="34.917189640130111"/>
    <n v="90"/>
    <s v="–"/>
    <s v="–"/>
    <s v="–"/>
    <s v="–"/>
    <n v="1382710000"/>
    <s v="Hukou"/>
    <n v="708150000"/>
    <n v="674560000"/>
    <n v="1415045928.0000002"/>
    <n v="0"/>
    <n v="0"/>
    <n v="0"/>
    <n v="1415045928.0000002"/>
    <n v="729195132.00000012"/>
    <n v="685850797.99999964"/>
  </r>
  <r>
    <x v="36"/>
    <s v="COL"/>
    <x v="4"/>
    <x v="1"/>
    <s v=""/>
    <s v="IBRD"/>
    <s v=""/>
    <m/>
    <x v="0"/>
    <n v="193898.20800000016"/>
    <n v="0.39199322878507104"/>
    <s v="n/a"/>
    <s v="n/a"/>
    <s v="n/a"/>
    <n v="18"/>
    <n v="193898.20800000016"/>
    <s v="n/a"/>
    <s v="n/a"/>
    <s v="n/a"/>
    <n v="0"/>
    <n v="0"/>
    <n v="0"/>
    <n v="0"/>
    <n v="0"/>
    <n v="98.6"/>
    <s v="–"/>
    <s v="–"/>
    <n v="97.5"/>
    <n v="99.1"/>
    <n v="36025318"/>
    <s v="Voter"/>
    <n v="17419011"/>
    <n v="18606307"/>
    <n v="49464683"/>
    <n v="13849872"/>
    <n v="7068086"/>
    <n v="6781777"/>
    <n v="35614811"/>
    <n v="17260458.000000007"/>
    <n v="18354365.999999996"/>
  </r>
  <r>
    <x v="37"/>
    <s v="COM"/>
    <x v="3"/>
    <x v="0"/>
    <s v=""/>
    <s v="IDA"/>
    <s v="HIPC"/>
    <m/>
    <x v="0"/>
    <n v="197928.33200000017"/>
    <n v="23.779545309828727"/>
    <s v="n/a"/>
    <s v="n/a"/>
    <s v="n/a"/>
    <n v="18"/>
    <n v="48503.332000000009"/>
    <n v="24488.225999999977"/>
    <n v="24008.319999999996"/>
    <n v="49.49829013808781"/>
    <n v="149425.00000000017"/>
    <n v="33.173782443925951"/>
    <s v="n/a"/>
    <s v="n/a"/>
    <s v="n/a"/>
    <n v="87.3"/>
    <n v="87.4"/>
    <n v="87.2"/>
    <n v="86.5"/>
    <n v="89.5"/>
    <n v="301006"/>
    <s v="Voter"/>
    <s v="n/a"/>
    <s v="n/a"/>
    <n v="832347.00000000023"/>
    <n v="381916.00000000006"/>
    <n v="194351"/>
    <n v="187564.99999999997"/>
    <n v="450431.00000000017"/>
    <n v="225497.99999999994"/>
    <n v="224933.99999999977"/>
  </r>
  <r>
    <x v="38"/>
    <s v="COD"/>
    <x v="3"/>
    <x v="0"/>
    <s v=""/>
    <s v="IDA"/>
    <s v="HIPC"/>
    <m/>
    <x v="0"/>
    <n v="33361805.957999993"/>
    <n v="39.714076931787929"/>
    <s v="n/a"/>
    <s v="n/a"/>
    <s v="n/a"/>
    <n v="18"/>
    <n v="33361805.957999993"/>
    <n v="16860755.016000006"/>
    <n v="16501767.679999998"/>
    <n v="49.463052751923811"/>
    <n v="0"/>
    <n v="0"/>
    <s v="n/a"/>
    <s v="n/a"/>
    <s v="n/a"/>
    <n v="24.6"/>
    <n v="24.4"/>
    <n v="24.8"/>
    <n v="22.3"/>
    <n v="30"/>
    <n v="40287385"/>
    <s v="Voter"/>
    <s v="n/a"/>
    <s v="n/a"/>
    <n v="84004989.000000015"/>
    <n v="44246426.999999993"/>
    <n v="22302586.000000007"/>
    <n v="21943839.999999996"/>
    <n v="39758562.000000022"/>
    <n v="19617707.000000007"/>
    <n v="20140853.000000026"/>
  </r>
  <r>
    <x v="39"/>
    <s v="COG"/>
    <x v="3"/>
    <x v="3"/>
    <s v=""/>
    <s v="Blend"/>
    <s v="HIPC"/>
    <m/>
    <x v="0"/>
    <n v="672501.04799999844"/>
    <n v="12.453965271546922"/>
    <s v="n/a"/>
    <s v="n/a"/>
    <s v="n/a"/>
    <n v="18"/>
    <n v="107130.04799999981"/>
    <s v="n/a"/>
    <s v="n/a"/>
    <s v="n/a"/>
    <n v="565370.9999999986"/>
    <n v="20.286246661693479"/>
    <s v="n/a"/>
    <s v="n/a"/>
    <s v="n/a"/>
    <n v="95.9"/>
    <s v="–"/>
    <s v="–"/>
    <s v="–"/>
    <s v="–"/>
    <n v="2221596"/>
    <s v="Voter"/>
    <s v="n/a"/>
    <s v="n/a"/>
    <n v="5399894.9999999981"/>
    <n v="2612928"/>
    <n v="1315122"/>
    <n v="1297803"/>
    <n v="2786966.9999999986"/>
    <n v="1386053.9999999998"/>
    <n v="1400910.9999999986"/>
  </r>
  <r>
    <x v="40"/>
    <s v="CRI"/>
    <x v="4"/>
    <x v="1"/>
    <s v=""/>
    <s v="IBRD"/>
    <s v=""/>
    <m/>
    <x v="0"/>
    <n v="356630.42799999955"/>
    <n v="7.2000020188972735"/>
    <s v="n/a"/>
    <s v="n/a"/>
    <s v="n/a"/>
    <n v="18"/>
    <n v="5117.4280000000044"/>
    <s v="n/a"/>
    <s v="n/a"/>
    <s v="n/a"/>
    <n v="351512.99999999953"/>
    <n v="9.5679944864259152"/>
    <s v="n/a"/>
    <s v="n/a"/>
    <s v="n/a"/>
    <n v="99.6"/>
    <s v="–"/>
    <s v="–"/>
    <s v="–"/>
    <s v="–"/>
    <n v="3322329"/>
    <s v="Voter"/>
    <s v="n/a"/>
    <s v="n/a"/>
    <n v="4953199"/>
    <n v="1279357"/>
    <n v="654337.99999999988"/>
    <n v="625018.00000000012"/>
    <n v="3673841.9999999995"/>
    <n v="1822501.0000000002"/>
    <n v="1851343.9999999995"/>
  </r>
  <r>
    <x v="41"/>
    <s v="CIV"/>
    <x v="3"/>
    <x v="3"/>
    <s v=""/>
    <s v="IDA"/>
    <s v="HIPC"/>
    <m/>
    <x v="0"/>
    <n v="10113501.999999989"/>
    <n v="40.606945125286437"/>
    <n v="4199453.5319999913"/>
    <n v="5919493.8160000052"/>
    <n v="58.530604097374109"/>
    <n v="16"/>
    <n v="3883662.9999999995"/>
    <n v="1937771.5319999999"/>
    <n v="1951338.8159999996"/>
    <n v="50.244802806010711"/>
    <n v="6229838.9999999888"/>
    <n v="45.112172541791892"/>
    <n v="2261681.9999999916"/>
    <n v="3968155.0000000056"/>
    <n v="63.695968289379124"/>
    <n v="65"/>
    <n v="65.2"/>
    <n v="64.7"/>
    <n v="53.6"/>
    <n v="84.5"/>
    <n v="7579824"/>
    <s v="Direct"/>
    <n v="4775289"/>
    <n v="2804535"/>
    <n v="24905842.999999989"/>
    <n v="11096180"/>
    <n v="5568309"/>
    <n v="5527871.9999999991"/>
    <n v="13809662.999999989"/>
    <n v="7036970.9999999916"/>
    <n v="6772690.0000000056"/>
  </r>
  <r>
    <x v="42"/>
    <s v="HRV"/>
    <x v="1"/>
    <x v="1"/>
    <s v=""/>
    <s v="IBRD"/>
    <s v=""/>
    <m/>
    <x v="0"/>
    <n v="73686.899999999965"/>
    <n v="1.7692854585701097"/>
    <s v="n/a"/>
    <s v="n/a"/>
    <s v="n/a"/>
    <n v="18"/>
    <n v="73686.899999999965"/>
    <s v="n/a"/>
    <s v="n/a"/>
    <s v="n/a"/>
    <n v="0"/>
    <n v="0"/>
    <s v="n/a"/>
    <s v="n/a"/>
    <s v="n/a"/>
    <n v="90"/>
    <s v="–"/>
    <s v="–"/>
    <s v="–"/>
    <s v="–"/>
    <n v="3825242"/>
    <s v="Voter"/>
    <s v="n/a"/>
    <s v="n/a"/>
    <n v="4164782.9999999995"/>
    <n v="736868.99999999988"/>
    <n v="378773.99999999988"/>
    <n v="358091.00000000006"/>
    <n v="3427913.9999999995"/>
    <n v="1629359.0000000005"/>
    <n v="1798548.0000000009"/>
  </r>
  <r>
    <x v="43"/>
    <s v="CUB"/>
    <x v="4"/>
    <x v="1"/>
    <s v=""/>
    <s v=".."/>
    <s v=""/>
    <m/>
    <x v="0"/>
    <n v="612225.99999999814"/>
    <n v="5.328763429488955"/>
    <s v="n/a"/>
    <s v="n/a"/>
    <s v="n/a"/>
    <n v="16"/>
    <n v="0"/>
    <n v="0"/>
    <n v="0"/>
    <n v="0"/>
    <n v="612225.99999999814"/>
    <n v="6.4182699691501917"/>
    <s v="n/a"/>
    <s v="n/a"/>
    <s v="n/a"/>
    <n v="100"/>
    <n v="100"/>
    <n v="100"/>
    <n v="100"/>
    <n v="100"/>
    <n v="8926575"/>
    <s v="Voter"/>
    <s v="n/a"/>
    <s v="n/a"/>
    <n v="11489081.999999998"/>
    <n v="1950281.0000000005"/>
    <n v="1003219"/>
    <n v="947055.99999999988"/>
    <n v="9538800.9999999981"/>
    <n v="4742936"/>
    <n v="4795873.0000000009"/>
  </r>
  <r>
    <x v="44"/>
    <s v="CYP"/>
    <x v="1"/>
    <x v="2"/>
    <s v=""/>
    <s v=".."/>
    <s v="EMU"/>
    <m/>
    <x v="1"/>
    <n v="395374.00000000023"/>
    <n v="33.250272268172601"/>
    <s v="n/a"/>
    <s v="n/a"/>
    <s v="n/a"/>
    <n v="18"/>
    <n v="0"/>
    <s v="n/a"/>
    <s v="n/a"/>
    <s v="n/a"/>
    <n v="395374.00000000023"/>
    <n v="41.783249669749026"/>
    <s v="n/a"/>
    <s v="n/a"/>
    <s v="n/a"/>
    <n v="100"/>
    <s v="–"/>
    <s v="–"/>
    <s v="–"/>
    <s v="–"/>
    <n v="550876"/>
    <s v="Voter"/>
    <s v="n/a"/>
    <s v="n/a"/>
    <n v="1189085.0000000002"/>
    <n v="242835"/>
    <n v="125400"/>
    <n v="117434.99999999999"/>
    <n v="946250.00000000023"/>
    <n v="469483.99999999994"/>
    <n v="476767.99999999988"/>
  </r>
  <r>
    <x v="45"/>
    <s v="CZE"/>
    <x v="1"/>
    <x v="2"/>
    <s v="OECD"/>
    <s v=".."/>
    <s v=""/>
    <m/>
    <x v="1"/>
    <n v="328664.00000000373"/>
    <n v="3.0932354532834863"/>
    <s v="n/a"/>
    <s v="n/a"/>
    <s v="n/a"/>
    <n v="18"/>
    <n v="0"/>
    <s v="n/a"/>
    <s v="n/a"/>
    <s v="n/a"/>
    <n v="328664.00000000373"/>
    <n v="3.7798773262679366"/>
    <s v="n/a"/>
    <s v="n/a"/>
    <s v="n/a"/>
    <n v="100"/>
    <s v="–"/>
    <s v="–"/>
    <s v="–"/>
    <s v="–"/>
    <n v="8366433"/>
    <s v="Voter"/>
    <s v="n/a"/>
    <s v="n/a"/>
    <n v="10625250.000000004"/>
    <n v="1930153.0000000005"/>
    <n v="990925.00000000012"/>
    <n v="939224"/>
    <n v="8695097.0000000037"/>
    <n v="4233155.0000000047"/>
    <n v="4461946.0000000009"/>
  </r>
  <r>
    <x v="46"/>
    <s v="DNK"/>
    <x v="1"/>
    <x v="2"/>
    <s v="OECD"/>
    <s v=".."/>
    <s v=""/>
    <m/>
    <x v="1"/>
    <n v="460178.00000000373"/>
    <n v="7.9970373748166335"/>
    <s v="n/a"/>
    <s v="n/a"/>
    <s v="n/a"/>
    <n v="18"/>
    <n v="0"/>
    <s v="n/a"/>
    <s v="n/a"/>
    <s v="n/a"/>
    <n v="460178.00000000373"/>
    <n v="9.9923935184874271"/>
    <s v="n/a"/>
    <s v="n/a"/>
    <s v="n/a"/>
    <n v="100"/>
    <s v="–"/>
    <s v="–"/>
    <s v="–"/>
    <s v="–"/>
    <n v="4145105"/>
    <s v="Voter"/>
    <s v="n/a"/>
    <s v="n/a"/>
    <n v="5754356.0000000037"/>
    <n v="1149073"/>
    <n v="589021.00000000012"/>
    <n v="560056"/>
    <n v="4605283.0000000037"/>
    <n v="2272985.9999999995"/>
    <n v="2332301.9999999991"/>
  </r>
  <r>
    <x v="47"/>
    <s v="DJI"/>
    <x v="2"/>
    <x v="3"/>
    <s v=""/>
    <s v="IDA"/>
    <s v=""/>
    <m/>
    <x v="0"/>
    <n v="450605.70600000047"/>
    <n v="46.386863810057186"/>
    <s v="n/a"/>
    <s v="n/a"/>
    <s v="n/a"/>
    <n v="18"/>
    <n v="29579.705999999987"/>
    <n v="13168.469999999994"/>
    <n v="16719.049999999996"/>
    <n v="56.522028988388193"/>
    <n v="421026.00000000047"/>
    <n v="68.456618094194411"/>
    <s v="n/a"/>
    <s v="n/a"/>
    <s v="n/a"/>
    <n v="91.7"/>
    <n v="92.7"/>
    <n v="90.5"/>
    <n v="84.3"/>
    <n v="92"/>
    <n v="194000"/>
    <s v="Voter"/>
    <s v="n/a"/>
    <s v="n/a"/>
    <n v="971408.00000000047"/>
    <n v="356382"/>
    <n v="180390.00000000003"/>
    <n v="175990"/>
    <n v="615026.00000000047"/>
    <n v="307020.99999999971"/>
    <n v="308010.00000000006"/>
  </r>
  <r>
    <x v="48"/>
    <s v="DMA"/>
    <x v="4"/>
    <x v="1"/>
    <s v=""/>
    <s v="Blend"/>
    <s v=""/>
    <m/>
    <x v="0"/>
    <n v="2506.6799999999994"/>
    <n v="3.5215577190542415"/>
    <s v="n/a"/>
    <s v="n/a"/>
    <s v="n/a"/>
    <n v="18"/>
    <n v="2506.6799999999994"/>
    <s v="n/a"/>
    <s v="n/a"/>
    <s v="n/a"/>
    <n v="0"/>
    <n v="0"/>
    <s v="n/a"/>
    <s v="n/a"/>
    <s v="n/a"/>
    <n v="90"/>
    <s v="–"/>
    <s v="–"/>
    <s v="–"/>
    <s v="–"/>
    <n v="70541"/>
    <s v="Voter"/>
    <s v="n/a"/>
    <s v="n/a"/>
    <n v="71181"/>
    <n v="25066.799999999999"/>
    <n v="12830.2"/>
    <n v="12236.6"/>
    <n v="46114.2"/>
    <n v="23408.799999999988"/>
    <n v="22705.399999999991"/>
  </r>
  <r>
    <x v="49"/>
    <s v="DOM"/>
    <x v="4"/>
    <x v="1"/>
    <s v=""/>
    <s v="IBRD"/>
    <s v=""/>
    <m/>
    <x v="0"/>
    <n v="625577.68000000366"/>
    <n v="5.748211981333113"/>
    <n v="209544.54600000233"/>
    <n v="414200.9"/>
    <n v="66.210946017127341"/>
    <n v="16"/>
    <n v="402634.68"/>
    <n v="199875.546"/>
    <n v="200927.90000000002"/>
    <n v="49.90327708482539"/>
    <n v="222943.00000000373"/>
    <n v="2.9616322739448231"/>
    <n v="9669.0000000023283"/>
    <n v="213273"/>
    <n v="95.662997550931522"/>
    <n v="88"/>
    <n v="88.3"/>
    <n v="87.8"/>
    <n v="82.2"/>
    <n v="90"/>
    <n v="7304764"/>
    <s v="Direct"/>
    <n v="3699271"/>
    <n v="3605493"/>
    <n v="10882996.000000004"/>
    <n v="3355289"/>
    <n v="1708338"/>
    <n v="1646950.0000000002"/>
    <n v="7527707.0000000037"/>
    <n v="3708940.0000000023"/>
    <n v="3818766"/>
  </r>
  <r>
    <x v="50"/>
    <s v="ECU"/>
    <x v="4"/>
    <x v="1"/>
    <s v=""/>
    <s v="IBRD"/>
    <s v=""/>
    <m/>
    <x v="0"/>
    <n v="0"/>
    <n v="0"/>
    <n v="0"/>
    <n v="0"/>
    <n v="0"/>
    <n v="0"/>
    <n v="0"/>
    <n v="0"/>
    <n v="0"/>
    <n v="0"/>
    <n v="0"/>
    <n v="0"/>
    <n v="0"/>
    <n v="0"/>
    <n v="0"/>
    <n v="94"/>
    <n v="94"/>
    <n v="94"/>
    <n v="91"/>
    <n v="95"/>
    <n v="18733517"/>
    <s v="Direct"/>
    <n v="9387651"/>
    <n v="9345866"/>
    <n v="16863425"/>
    <n v="0"/>
    <n v="0"/>
    <n v="0"/>
    <n v="16863425"/>
    <n v="8426834.9999999981"/>
    <n v="8436591.9999999981"/>
  </r>
  <r>
    <x v="51"/>
    <s v="EGY"/>
    <x v="2"/>
    <x v="3"/>
    <s v=""/>
    <s v="IBRD"/>
    <s v=""/>
    <m/>
    <x v="0"/>
    <n v="2171798.6400000481"/>
    <n v="2.1854414549724432"/>
    <s v="n/a"/>
    <s v="n/a"/>
    <s v="n/a"/>
    <n v="18"/>
    <n v="230135.63999999594"/>
    <n v="98739.900000000111"/>
    <n v="130255.91600000011"/>
    <n v="56.599627941157834"/>
    <n v="1941663.0000000522"/>
    <n v="3.1820211934156433"/>
    <s v="n/a"/>
    <s v="n/a"/>
    <s v="n/a"/>
    <n v="99.4"/>
    <n v="99.5"/>
    <n v="99.3"/>
    <n v="99.3"/>
    <n v="99.7"/>
    <n v="59078138"/>
    <s v="Voter"/>
    <s v="n/a"/>
    <s v="n/a"/>
    <n v="99375741.00000006"/>
    <n v="38355940"/>
    <n v="19747980.000000004"/>
    <n v="18607988"/>
    <n v="61019801.000000052"/>
    <n v="30498788.000000015"/>
    <n v="30520989.000000019"/>
  </r>
  <r>
    <x v="52"/>
    <s v="SLV"/>
    <x v="4"/>
    <x v="3"/>
    <s v=""/>
    <s v="IBRD"/>
    <s v=""/>
    <m/>
    <x v="0"/>
    <n v="31472.970000000027"/>
    <n v="0.49087866006983044"/>
    <n v="14971.530000000013"/>
    <n v="16460.159999999898"/>
    <n v="52.299354017113366"/>
    <n v="18"/>
    <n v="31472.970000000027"/>
    <n v="14971.530000000013"/>
    <n v="16460.159999999898"/>
    <n v="52.299354017113366"/>
    <n v="0"/>
    <n v="0"/>
    <n v="0"/>
    <n v="0"/>
    <n v="0"/>
    <n v="98.5"/>
    <n v="98.6"/>
    <n v="98.4"/>
    <n v="98.7"/>
    <n v="98.3"/>
    <n v="6020209"/>
    <s v="Direct"/>
    <n v="2911016"/>
    <n v="3109193"/>
    <n v="6411558.0000000009"/>
    <n v="2098198"/>
    <n v="1069395"/>
    <n v="1028759.9999999998"/>
    <n v="4313360.0000000009"/>
    <n v="1939111.9999999995"/>
    <n v="2374290.0000000009"/>
  </r>
  <r>
    <x v="53"/>
    <s v="GNQ"/>
    <x v="3"/>
    <x v="1"/>
    <s v=""/>
    <s v="IBRD"/>
    <s v=""/>
    <m/>
    <x v="0"/>
    <n v="690326.88000000047"/>
    <n v="52.540530666857464"/>
    <s v="n/a"/>
    <s v="n/a"/>
    <s v="n/a"/>
    <n v="18"/>
    <n v="259019.87999999992"/>
    <n v="131781.79600000006"/>
    <n v="127510.91199999997"/>
    <n v="49.228233755648411"/>
    <n v="431307.00000000058"/>
    <n v="56.986214131506173"/>
    <s v="n/a"/>
    <s v="n/a"/>
    <s v="n/a"/>
    <n v="53.5"/>
    <n v="53.3"/>
    <n v="53.6"/>
    <n v="47.4"/>
    <n v="60.2"/>
    <n v="325555"/>
    <s v="Voter"/>
    <s v="n/a"/>
    <s v="n/a"/>
    <n v="1313894.0000000005"/>
    <n v="557031.99999999988"/>
    <n v="282188.00000000006"/>
    <n v="274807.99999999994"/>
    <n v="756862.00000000058"/>
    <n v="446011.99999999965"/>
    <n v="310886.99999999988"/>
  </r>
  <r>
    <x v="54"/>
    <s v="ERI"/>
    <x v="3"/>
    <x v="0"/>
    <s v=""/>
    <s v="IDA"/>
    <s v="HIPC"/>
    <m/>
    <x v="0"/>
    <n v="3640144.2500000019"/>
    <n v="70.165395836658362"/>
    <s v="n/a"/>
    <s v="n/a"/>
    <s v="n/a"/>
    <n v="18"/>
    <n v="2119887.25"/>
    <s v="n/a"/>
    <s v="n/a"/>
    <s v="n/a"/>
    <n v="1520257.0000000019"/>
    <n v="56.431992570053893"/>
    <s v="n/a"/>
    <s v="n/a"/>
    <s v="n/a"/>
    <n v="15"/>
    <s v="–"/>
    <s v="–"/>
    <s v="–"/>
    <s v="–"/>
    <n v="1173706"/>
    <s v="Voter"/>
    <s v="n/a"/>
    <s v="n/a"/>
    <n v="5187948.0000000019"/>
    <n v="2493985"/>
    <n v="1271299"/>
    <n v="1222687"/>
    <n v="2693963.0000000019"/>
    <n v="1328657.9999999995"/>
    <n v="1365303.0000000012"/>
  </r>
  <r>
    <x v="55"/>
    <s v="EST"/>
    <x v="1"/>
    <x v="2"/>
    <s v="OECD"/>
    <s v=".."/>
    <s v="EMU"/>
    <m/>
    <x v="1"/>
    <n v="0"/>
    <n v="0"/>
    <s v="n/a"/>
    <s v="n/a"/>
    <s v="n/a"/>
    <n v="15"/>
    <n v="0"/>
    <s v="n/a"/>
    <s v="n/a"/>
    <s v="n/a"/>
    <n v="0"/>
    <n v="0"/>
    <n v="0"/>
    <n v="0"/>
    <n v="0"/>
    <n v="100"/>
    <s v="–"/>
    <s v="–"/>
    <s v="–"/>
    <s v="–"/>
    <n v="1282902"/>
    <s v="Direct"/>
    <n v="597661"/>
    <n v="685241"/>
    <n v="1306788"/>
    <n v="216478"/>
    <n v="111245"/>
    <n v="105234.99999999999"/>
    <n v="1090310"/>
    <n v="501590.99999999977"/>
    <n v="588718.99999999988"/>
  </r>
  <r>
    <x v="56"/>
    <s v="ETH"/>
    <x v="3"/>
    <x v="0"/>
    <s v=""/>
    <s v="IDA"/>
    <s v="HIPC"/>
    <m/>
    <x v="0"/>
    <n v="69383062.524999917"/>
    <n v="64.52144758479389"/>
    <s v="n/a"/>
    <s v="n/a"/>
    <s v="n/a"/>
    <n v="17"/>
    <n v="46861066.524999999"/>
    <n v="23712579.204999998"/>
    <n v="23172268.419999998"/>
    <n v="49.448871181021417"/>
    <n v="22521995.999999925"/>
    <n v="37.93276850967252"/>
    <s v="n/a"/>
    <s v="n/a"/>
    <s v="n/a"/>
    <n v="2.7"/>
    <n v="2.7"/>
    <n v="2.6"/>
    <n v="1.6"/>
    <n v="11.5"/>
    <n v="36851461"/>
    <s v="Voter"/>
    <s v="n/a"/>
    <s v="n/a"/>
    <n v="107534881.99999993"/>
    <n v="48161425"/>
    <n v="24370585"/>
    <n v="23790830"/>
    <n v="59373456.999999925"/>
    <n v="29325519"/>
    <n v="30047944.000000004"/>
  </r>
  <r>
    <x v="57"/>
    <s v="FJI"/>
    <x v="5"/>
    <x v="1"/>
    <s v=""/>
    <s v="IBRD"/>
    <s v=""/>
    <m/>
    <x v="0"/>
    <n v="30521.799999999992"/>
    <n v="3.3458044529899422"/>
    <s v="n/a"/>
    <s v="n/a"/>
    <s v="n/a"/>
    <n v="18"/>
    <n v="30521.799999999992"/>
    <s v="n/a"/>
    <s v="n/a"/>
    <s v="n/a"/>
    <n v="0"/>
    <n v="0"/>
    <n v="0"/>
    <n v="0"/>
    <n v="0"/>
    <n v="90"/>
    <s v="–"/>
    <s v="–"/>
    <s v="–"/>
    <s v="–"/>
    <n v="624404"/>
    <s v="Voter"/>
    <n v="315624"/>
    <n v="308780"/>
    <n v="912241.00000000035"/>
    <n v="305218"/>
    <n v="157316.99999999997"/>
    <n v="147903.00000000003"/>
    <n v="607023.00000000035"/>
    <n v="305423.00000000012"/>
    <n v="301601.00000000006"/>
  </r>
  <r>
    <x v="58"/>
    <s v="FIN"/>
    <x v="1"/>
    <x v="2"/>
    <s v="OECD"/>
    <s v=".."/>
    <s v="EMU"/>
    <m/>
    <x v="1"/>
    <n v="12063.000000000931"/>
    <n v="0.21764479928525127"/>
    <s v="n/a"/>
    <s v="n/a"/>
    <s v="n/a"/>
    <n v="18"/>
    <n v="0"/>
    <s v="n/a"/>
    <s v="n/a"/>
    <s v="n/a"/>
    <n v="12063.000000000931"/>
    <n v="0.2708473662939721"/>
    <n v="12063.000000000931"/>
    <n v="0"/>
    <n v="0"/>
    <n v="100"/>
    <s v="–"/>
    <s v="–"/>
    <s v="–"/>
    <s v="–"/>
    <n v="4498004"/>
    <s v="Voter"/>
    <n v="2164139"/>
    <n v="2333865"/>
    <n v="5542517.0000000009"/>
    <n v="1088717"/>
    <n v="556965"/>
    <n v="531749.99999999988"/>
    <n v="4453800.0000000009"/>
    <n v="2176202.0000000009"/>
    <n v="2277608.9999999995"/>
  </r>
  <r>
    <x v="59"/>
    <s v="FRA"/>
    <x v="1"/>
    <x v="2"/>
    <s v="OECD"/>
    <s v=".."/>
    <s v="EMU"/>
    <m/>
    <x v="1"/>
    <n v="3577954.0000000075"/>
    <n v="5.4848606319312223"/>
    <s v="n/a"/>
    <s v="n/a"/>
    <s v="n/a"/>
    <n v="18"/>
    <n v="0"/>
    <s v="n/a"/>
    <s v="n/a"/>
    <s v="n/a"/>
    <n v="3577954.0000000075"/>
    <n v="6.9954954139421721"/>
    <s v="n/a"/>
    <s v="n/a"/>
    <s v="n/a"/>
    <n v="100"/>
    <s v="–"/>
    <s v="–"/>
    <s v="–"/>
    <s v="–"/>
    <n v="47568588"/>
    <s v="Voter"/>
    <s v="n/a"/>
    <s v="n/a"/>
    <n v="65233271.000000007"/>
    <n v="14086729"/>
    <n v="7214090.9999999991"/>
    <n v="6872620.9999999991"/>
    <n v="51146542.000000007"/>
    <n v="24869265.000000004"/>
    <n v="26277302.000000011"/>
  </r>
  <r>
    <x v="60"/>
    <s v="GAB"/>
    <x v="3"/>
    <x v="1"/>
    <s v=""/>
    <s v="IBRD"/>
    <s v=""/>
    <m/>
    <x v="0"/>
    <n v="672062.30400000012"/>
    <n v="32.505077431814591"/>
    <s v="n/a"/>
    <s v="n/a"/>
    <s v="n/a"/>
    <n v="18"/>
    <n v="89107.304000000091"/>
    <n v="38919.869999999995"/>
    <n v="50922"/>
    <n v="57.1468305224451"/>
    <n v="582955"/>
    <n v="48.147857544021939"/>
    <s v="n/a"/>
    <s v="n/a"/>
    <s v="n/a"/>
    <n v="89.6"/>
    <n v="91"/>
    <n v="88"/>
    <n v="91"/>
    <n v="89.3"/>
    <n v="627805"/>
    <s v="Voter"/>
    <s v="n/a"/>
    <s v="n/a"/>
    <n v="2067561"/>
    <n v="856801.00000000012"/>
    <n v="432443.00000000006"/>
    <n v="424350"/>
    <n v="1210760"/>
    <n v="628887.00000000035"/>
    <n v="581876.99999999988"/>
  </r>
  <r>
    <x v="61"/>
    <s v="GMB"/>
    <x v="3"/>
    <x v="0"/>
    <s v=""/>
    <s v="IDA"/>
    <s v="HIPC"/>
    <m/>
    <x v="0"/>
    <n v="469330.44000000064"/>
    <n v="21.690453445730036"/>
    <s v="n/a"/>
    <s v="n/a"/>
    <s v="n/a"/>
    <n v="18"/>
    <n v="314166.43999999994"/>
    <n v="151027.21500000003"/>
    <n v="163576.60199999998"/>
    <n v="52.066860483252128"/>
    <n v="155164.0000000007"/>
    <n v="14.8946668176958"/>
    <s v="n/a"/>
    <s v="n/a"/>
    <s v="n/a"/>
    <n v="72"/>
    <n v="73.3"/>
    <n v="70.599999999999994"/>
    <n v="72.2"/>
    <n v="71.7"/>
    <n v="886578"/>
    <s v="Voter"/>
    <s v="n/a"/>
    <s v="n/a"/>
    <n v="2163765.0000000005"/>
    <n v="1122022.9999999998"/>
    <n v="565645.00000000012"/>
    <n v="556382.99999999988"/>
    <n v="1041742.0000000007"/>
    <n v="505330.99999999953"/>
    <n v="536416.0000000007"/>
  </r>
  <r>
    <x v="62"/>
    <s v="GEO"/>
    <x v="1"/>
    <x v="3"/>
    <s v=""/>
    <s v="IBRD"/>
    <s v=""/>
    <m/>
    <x v="0"/>
    <n v="3533.5320000000038"/>
    <n v="9.0438022170231919E-2"/>
    <s v="n/a"/>
    <s v="n/a"/>
    <s v="n/a"/>
    <n v="18"/>
    <n v="3533.5320000000038"/>
    <n v="1389.2460000000012"/>
    <n v="2101.5950000000021"/>
    <n v="59.475759664833937"/>
    <n v="0"/>
    <n v="0"/>
    <s v="n/a"/>
    <s v="n/a"/>
    <s v="n/a"/>
    <n v="99.6"/>
    <n v="99.7"/>
    <n v="99.5"/>
    <n v="99.5"/>
    <n v="99.7"/>
    <n v="3513884"/>
    <s v="Voter"/>
    <s v="n/a"/>
    <s v="n/a"/>
    <n v="3907130.9999999995"/>
    <n v="883383.00000000012"/>
    <n v="463082"/>
    <n v="420319"/>
    <n v="3023747.9999999995"/>
    <n v="1402146.9999999995"/>
    <n v="1621578.9999999991"/>
  </r>
  <r>
    <x v="63"/>
    <s v="DEU"/>
    <x v="1"/>
    <x v="2"/>
    <s v="OECD"/>
    <s v=".."/>
    <s v="EMU"/>
    <m/>
    <x v="1"/>
    <n v="7534926"/>
    <n v="9.1561665710555822"/>
    <s v="n/a"/>
    <s v="n/a"/>
    <s v="n/a"/>
    <n v="18"/>
    <n v="0"/>
    <s v="n/a"/>
    <s v="n/a"/>
    <s v="n/a"/>
    <n v="7534926"/>
    <n v="10.884938911779427"/>
    <s v="n/a"/>
    <s v="n/a"/>
    <s v="n/a"/>
    <n v="100"/>
    <s v="–"/>
    <s v="–"/>
    <s v="–"/>
    <s v="–"/>
    <n v="61688485"/>
    <s v="Voter"/>
    <s v="n/a"/>
    <s v="n/a"/>
    <n v="82293457"/>
    <n v="13070046"/>
    <n v="6705844.9999999972"/>
    <n v="6364204.0000000009"/>
    <n v="69223411"/>
    <n v="33839753.000000015"/>
    <n v="35383660.000000007"/>
  </r>
  <r>
    <x v="64"/>
    <s v="GHA"/>
    <x v="3"/>
    <x v="3"/>
    <s v=""/>
    <s v="IDA"/>
    <s v="HIPC"/>
    <m/>
    <x v="0"/>
    <n v="4501676.5400000056"/>
    <n v="15.278750628359179"/>
    <s v="n/a"/>
    <s v="n/a"/>
    <s v="n/a"/>
    <n v="18"/>
    <n v="3870344.54"/>
    <n v="1956908.08"/>
    <n v="1919024.7570000002"/>
    <n v="49.582788745727534"/>
    <n v="631332.00000000559"/>
    <n v="3.862815272624915"/>
    <s v="n/a"/>
    <s v="n/a"/>
    <s v="n/a"/>
    <n v="70.5"/>
    <n v="70.8"/>
    <n v="70.099999999999994"/>
    <n v="63.2"/>
    <n v="79"/>
    <n v="15712499"/>
    <s v="Voter"/>
    <s v="n/a"/>
    <s v="n/a"/>
    <n v="29463643.000000004"/>
    <n v="13119811.999999998"/>
    <n v="6701739.9999999991"/>
    <n v="6418143"/>
    <n v="16343831.000000006"/>
    <n v="7986828.0000000037"/>
    <n v="8356933.0000000009"/>
  </r>
  <r>
    <x v="65"/>
    <s v="GRC"/>
    <x v="1"/>
    <x v="2"/>
    <s v="OECD"/>
    <s v=".."/>
    <s v="EMU"/>
    <m/>
    <x v="1"/>
    <n v="1252016.0000000019"/>
    <n v="11.236743033959048"/>
    <s v="n/a"/>
    <s v="n/a"/>
    <s v="n/a"/>
    <n v="12"/>
    <n v="0"/>
    <s v="n/a"/>
    <s v="n/a"/>
    <s v="n/a"/>
    <n v="1252016.0000000019"/>
    <n v="12.635962276280994"/>
    <n v="575635.00000000279"/>
    <n v="676389.00000000373"/>
    <n v="54.023644914155014"/>
    <n v="100"/>
    <s v="–"/>
    <s v="–"/>
    <s v="–"/>
    <s v="–"/>
    <n v="8656339"/>
    <s v="Direct"/>
    <n v="4271331"/>
    <n v="4385008"/>
    <n v="11142161.000000002"/>
    <n v="1233806"/>
    <n v="636191"/>
    <n v="597604"/>
    <n v="9908355.0000000019"/>
    <n v="4846966.0000000028"/>
    <n v="5061397.0000000037"/>
  </r>
  <r>
    <x v="66"/>
    <s v="GRD"/>
    <x v="4"/>
    <x v="1"/>
    <s v=""/>
    <s v="Blend"/>
    <s v=""/>
    <m/>
    <x v="0"/>
    <n v="15815.2"/>
    <n v="14.59788257229622"/>
    <s v="n/a"/>
    <s v="n/a"/>
    <s v="n/a"/>
    <n v="18"/>
    <n v="3375.2"/>
    <s v="n/a"/>
    <s v="n/a"/>
    <s v="n/a"/>
    <n v="12440"/>
    <n v="16.678509659860296"/>
    <s v="n/a"/>
    <s v="n/a"/>
    <s v="n/a"/>
    <n v="90"/>
    <s v="–"/>
    <s v="–"/>
    <s v="–"/>
    <s v="–"/>
    <n v="62147"/>
    <s v="Voter"/>
    <s v="n/a"/>
    <s v="n/a"/>
    <n v="108339"/>
    <n v="33752.000000000007"/>
    <n v="17304.000000000004"/>
    <n v="16447"/>
    <n v="74587"/>
    <n v="37130.999999999971"/>
    <n v="37451.999999999985"/>
  </r>
  <r>
    <x v="67"/>
    <s v="GTM"/>
    <x v="4"/>
    <x v="3"/>
    <s v=""/>
    <s v="IBRD"/>
    <s v=""/>
    <m/>
    <x v="0"/>
    <n v="2872887.8799999994"/>
    <n v="16.658917020278974"/>
    <s v="n/a"/>
    <s v="n/a"/>
    <s v="n/a"/>
    <n v="18"/>
    <n v="255791.87999999948"/>
    <s v="n/a"/>
    <s v="n/a"/>
    <s v="n/a"/>
    <n v="2617096"/>
    <n v="25.809584521365647"/>
    <s v="n/a"/>
    <s v="n/a"/>
    <s v="n/a"/>
    <n v="96.4"/>
    <s v="–"/>
    <s v="–"/>
    <n v="96.2"/>
    <n v="96.8"/>
    <n v="7522920"/>
    <s v="Voter"/>
    <s v="n/a"/>
    <s v="n/a"/>
    <n v="17245346"/>
    <n v="7105330.0000000009"/>
    <n v="3628259.0000000005"/>
    <n v="3477070"/>
    <n v="10140016"/>
    <n v="4861273.9999999972"/>
    <n v="5278739.9999999981"/>
  </r>
  <r>
    <x v="68"/>
    <s v="GIN"/>
    <x v="3"/>
    <x v="0"/>
    <s v=""/>
    <s v="IDA"/>
    <s v="HIPC"/>
    <m/>
    <x v="0"/>
    <n v="3334113.1770000039"/>
    <n v="25.543655160715794"/>
    <s v="n/a"/>
    <s v="n/a"/>
    <s v="n/a"/>
    <n v="18"/>
    <n v="2672776.1770000001"/>
    <n v="1330076.3840000003"/>
    <n v="1342471.2659999998"/>
    <n v="50.227597714778639"/>
    <n v="661337.00000000373"/>
    <n v="9.8648547256544425"/>
    <s v="n/a"/>
    <s v="n/a"/>
    <s v="n/a"/>
    <n v="57.9"/>
    <n v="58.4"/>
    <n v="57.4"/>
    <n v="48.8"/>
    <n v="82.6"/>
    <n v="6042634"/>
    <s v="Voter"/>
    <s v="n/a"/>
    <s v="n/a"/>
    <n v="13052608.000000004"/>
    <n v="6348637"/>
    <n v="3197299.0000000005"/>
    <n v="3151340.9999999995"/>
    <n v="6703971.0000000037"/>
    <n v="3348661.0000000014"/>
    <n v="3355304.9999999995"/>
  </r>
  <r>
    <x v="69"/>
    <s v="GNB"/>
    <x v="3"/>
    <x v="0"/>
    <s v=""/>
    <s v="IDA"/>
    <s v="HIPC"/>
    <m/>
    <x v="0"/>
    <n v="916337.66499999911"/>
    <n v="48.044515243793718"/>
    <s v="n/a"/>
    <s v="n/a"/>
    <s v="n/a"/>
    <n v="18"/>
    <n v="693532.66499999992"/>
    <n v="347348.88300000003"/>
    <n v="346635.96800000005"/>
    <n v="49.981202832025232"/>
    <n v="222804.99999999919"/>
    <n v="22.318150720265024"/>
    <s v="n/a"/>
    <s v="n/a"/>
    <s v="n/a"/>
    <n v="23.7"/>
    <n v="23.7"/>
    <n v="23.6"/>
    <n v="17.5"/>
    <n v="34.4"/>
    <n v="775508"/>
    <s v="Voter"/>
    <s v="n/a"/>
    <s v="n/a"/>
    <n v="1907267.9999999991"/>
    <n v="908954.99999999988"/>
    <n v="455241"/>
    <n v="453712.00000000006"/>
    <n v="998312.99999999919"/>
    <n v="483597"/>
    <n v="514717.99999999983"/>
  </r>
  <r>
    <x v="70"/>
    <s v="GUY"/>
    <x v="4"/>
    <x v="1"/>
    <s v=""/>
    <s v="IDA"/>
    <s v="HIPC"/>
    <m/>
    <x v="0"/>
    <n v="30690.460999999996"/>
    <n v="3.923482501837706"/>
    <s v="n/a"/>
    <s v="n/a"/>
    <s v="n/a"/>
    <n v="18"/>
    <n v="30690.460999999996"/>
    <n v="16178.635999999999"/>
    <n v="14401.516000000012"/>
    <n v="46.925055964457535"/>
    <n v="0"/>
    <n v="0"/>
    <s v="n/a"/>
    <s v="n/a"/>
    <s v="n/a"/>
    <n v="88.7"/>
    <n v="88.4"/>
    <n v="89.1"/>
    <n v="88.2"/>
    <n v="90.5"/>
    <n v="570708"/>
    <s v="Voter"/>
    <s v="n/a"/>
    <s v="n/a"/>
    <n v="782225"/>
    <n v="271597"/>
    <n v="139471"/>
    <n v="132124"/>
    <n v="510627.99999999994"/>
    <n v="255791.99999999968"/>
    <n v="254835.00000000012"/>
  </r>
  <r>
    <x v="71"/>
    <s v="HTI"/>
    <x v="4"/>
    <x v="0"/>
    <s v=""/>
    <s v="IDA"/>
    <s v="HIPC"/>
    <m/>
    <x v="0"/>
    <n v="1492435.6449999954"/>
    <n v="13.42970423231642"/>
    <n v="672795.00799999596"/>
    <n v="817445.95399999898"/>
    <n v="54.772609910426084"/>
    <n v="18"/>
    <n v="873958.64500000002"/>
    <n v="441593.00800000015"/>
    <n v="430180.95399999991"/>
    <n v="49.2221178268681"/>
    <n v="618476.99999999534"/>
    <n v="9.0849225806545775"/>
    <n v="231201.99999999581"/>
    <n v="387264.99999999907"/>
    <n v="62.616922163996179"/>
    <n v="79.7"/>
    <n v="79.8"/>
    <n v="79.7"/>
    <n v="77.099999999999994"/>
    <n v="85"/>
    <n v="6189253"/>
    <s v="Voter"/>
    <n v="3076918"/>
    <n v="3112335"/>
    <n v="11112944.999999996"/>
    <n v="4305215.0000000009"/>
    <n v="2186104"/>
    <n v="2119118"/>
    <n v="6807729.9999999953"/>
    <n v="3308119.9999999958"/>
    <n v="3499599.9999999991"/>
  </r>
  <r>
    <x v="72"/>
    <s v="HND"/>
    <x v="4"/>
    <x v="3"/>
    <s v=""/>
    <s v="IDA"/>
    <s v="HIPC"/>
    <m/>
    <x v="0"/>
    <n v="225690.62400000021"/>
    <n v="2.3965872538949378"/>
    <n v="114936.1280000001"/>
    <n v="112484.7099999999"/>
    <n v="49.840222870755937"/>
    <n v="18"/>
    <n v="225690.62400000021"/>
    <n v="114936.1280000001"/>
    <n v="112484.7099999999"/>
    <n v="49.840222870755937"/>
    <n v="0"/>
    <n v="0"/>
    <n v="0"/>
    <n v="0"/>
    <n v="0"/>
    <n v="93.6"/>
    <n v="93.6"/>
    <n v="93.5"/>
    <n v="92.7"/>
    <n v="94.6"/>
    <n v="6149112"/>
    <s v="Direct"/>
    <n v="3034974"/>
    <n v="3114138"/>
    <n v="9417166.9999999963"/>
    <n v="3526416"/>
    <n v="1795877"/>
    <n v="1730534"/>
    <n v="5890750.9999999953"/>
    <n v="2899833"/>
    <n v="2990920.9999999981"/>
  </r>
  <r>
    <x v="73"/>
    <s v="HKG"/>
    <x v="5"/>
    <x v="2"/>
    <s v=""/>
    <s v=".."/>
    <s v=""/>
    <m/>
    <x v="0"/>
    <n v="2706299.6000000038"/>
    <n v="36.42940860454604"/>
    <s v="n/a"/>
    <s v="n/a"/>
    <s v="n/a"/>
    <n v="18"/>
    <n v="104833.60000000001"/>
    <s v="n/a"/>
    <s v="n/a"/>
    <s v="n/a"/>
    <n v="2601466.0000000037"/>
    <n v="40.771807952009191"/>
    <s v="n/a"/>
    <s v="n/a"/>
    <s v="n/a"/>
    <n v="90"/>
    <s v="–"/>
    <s v="–"/>
    <s v="–"/>
    <e v="#N/A"/>
    <n v="3779085"/>
    <s v="Voter"/>
    <s v="n/a"/>
    <s v="n/a"/>
    <n v="7428887.0000000037"/>
    <n v="1048336.0000000002"/>
    <n v="540312.99999999988"/>
    <n v="507994"/>
    <n v="6380551.0000000037"/>
    <n v="2867803.9999999991"/>
    <n v="3512771.9999999986"/>
  </r>
  <r>
    <x v="74"/>
    <s v="HUN"/>
    <x v="1"/>
    <x v="2"/>
    <s v="OECD"/>
    <s v=".."/>
    <s v=""/>
    <m/>
    <x v="1"/>
    <n v="0"/>
    <n v="0"/>
    <s v="n/a"/>
    <s v="n/a"/>
    <s v="n/a"/>
    <n v="0"/>
    <n v="0"/>
    <s v="n/a"/>
    <s v="n/a"/>
    <s v="n/a"/>
    <n v="0"/>
    <n v="0"/>
    <n v="0"/>
    <n v="0"/>
    <n v="0"/>
    <n v="100"/>
    <s v="–"/>
    <s v="–"/>
    <s v="–"/>
    <s v="–"/>
    <n v="9970906"/>
    <s v="Direct"/>
    <n v="4798425"/>
    <n v="5172481"/>
    <n v="9688847.0000000019"/>
    <n v="0"/>
    <n v="0"/>
    <n v="0"/>
    <n v="9688847.0000000019"/>
    <n v="4610879.0000000019"/>
    <n v="5077966.9999999991"/>
  </r>
  <r>
    <x v="75"/>
    <s v="ISL"/>
    <x v="1"/>
    <x v="2"/>
    <s v="OECD"/>
    <s v=".."/>
    <s v=""/>
    <m/>
    <x v="1"/>
    <n v="10836.000000000204"/>
    <n v="3.2080052104920953"/>
    <s v="n/a"/>
    <s v="n/a"/>
    <s v="n/a"/>
    <n v="18"/>
    <n v="0"/>
    <s v="n/a"/>
    <s v="n/a"/>
    <s v="n/a"/>
    <n v="10836.000000000204"/>
    <n v="4.2101500516750443"/>
    <n v="5637"/>
    <n v="5204.0000000000437"/>
    <n v="48.002951757218177"/>
    <n v="100"/>
    <s v="–"/>
    <s v="–"/>
    <s v="–"/>
    <s v="–"/>
    <n v="246542"/>
    <s v="Voter"/>
    <n v="122899"/>
    <n v="123643"/>
    <n v="337780.00000000017"/>
    <n v="80401.999999999985"/>
    <n v="41027"/>
    <n v="39371.999999999993"/>
    <n v="257378.0000000002"/>
    <n v="128536"/>
    <n v="128847.00000000004"/>
  </r>
  <r>
    <x v="76"/>
    <s v="IND"/>
    <x v="0"/>
    <x v="3"/>
    <s v=""/>
    <s v="IBRD"/>
    <s v=""/>
    <m/>
    <x v="0"/>
    <n v="161910117"/>
    <n v="11.957453218774589"/>
    <n v="85209701.970999599"/>
    <n v="76700419.028999925"/>
    <n v="47.372221359706586"/>
    <n v="0"/>
    <n v="0"/>
    <n v="0"/>
    <n v="0"/>
    <n v="0"/>
    <n v="161910117"/>
    <n v="11.957453218774589"/>
    <n v="85209701.970999599"/>
    <n v="76700419.028999925"/>
    <n v="47.372220189372939"/>
    <n v="71.900000000000006"/>
    <n v="71.3"/>
    <n v="72.7"/>
    <n v="67.099999999999994"/>
    <n v="83.2"/>
    <n v="1192141737"/>
    <s v="Direct/Web"/>
    <n v="616337278.02900004"/>
    <n v="575804458.97099996"/>
    <n v="1354051854"/>
    <n v="0"/>
    <n v="0"/>
    <n v="0"/>
    <n v="1354051854"/>
    <n v="701546979.99999964"/>
    <n v="652504877.99999988"/>
  </r>
  <r>
    <x v="77"/>
    <s v="IDN"/>
    <x v="5"/>
    <x v="3"/>
    <s v=""/>
    <s v="IBRD"/>
    <s v=""/>
    <m/>
    <x v="0"/>
    <n v="22417919.150000002"/>
    <n v="8.4026765233738612"/>
    <s v="n/a"/>
    <s v="n/a"/>
    <s v="n/a"/>
    <n v="17"/>
    <n v="22417919.150000002"/>
    <s v="n/a"/>
    <s v="n/a"/>
    <s v="n/a"/>
    <n v="0"/>
    <n v="0"/>
    <s v="n/a"/>
    <s v="n/a"/>
    <s v="n/a"/>
    <n v="72.5"/>
    <s v="–"/>
    <s v="–"/>
    <n v="65.34"/>
    <n v="79.45"/>
    <n v="193944150"/>
    <s v="Voter"/>
    <s v="n/a"/>
    <s v="n/a"/>
    <n v="266794980.00000015"/>
    <n v="81519706"/>
    <n v="41697765.999999993"/>
    <n v="39821931.000000007"/>
    <n v="185275274.00000015"/>
    <n v="92575538.00000006"/>
    <n v="92699753"/>
  </r>
  <r>
    <x v="78"/>
    <s v="IRN"/>
    <x v="2"/>
    <x v="1"/>
    <s v=""/>
    <s v="IBRD"/>
    <s v=""/>
    <m/>
    <x v="0"/>
    <n v="3353515.3199999854"/>
    <n v="4.0890676437951061"/>
    <s v="n/a"/>
    <s v="n/a"/>
    <s v="n/a"/>
    <n v="18"/>
    <n v="315894.3200000003"/>
    <n v="149878.56000000011"/>
    <n v="154485.74400000015"/>
    <n v="48.904248737362551"/>
    <n v="3037620.9999999851"/>
    <n v="5.1097234710991435"/>
    <s v="n/a"/>
    <s v="n/a"/>
    <s v="n/a"/>
    <n v="98.6"/>
    <n v="98.7"/>
    <n v="98.6"/>
    <n v="98.1"/>
    <n v="98.9"/>
    <n v="56410234"/>
    <s v="Voter"/>
    <s v="n/a"/>
    <s v="n/a"/>
    <n v="82011734.999999985"/>
    <n v="22563880"/>
    <n v="11529119.999999998"/>
    <n v="11034696.000000002"/>
    <n v="59447854.999999985"/>
    <n v="29704409.000000011"/>
    <n v="29743512.000000004"/>
  </r>
  <r>
    <x v="79"/>
    <s v="IRQ"/>
    <x v="2"/>
    <x v="1"/>
    <s v=""/>
    <s v="IBRD"/>
    <s v=""/>
    <m/>
    <x v="0"/>
    <n v="146372.04000000012"/>
    <n v="0.37207157858871182"/>
    <s v="n/a"/>
    <s v="n/a"/>
    <s v="n/a"/>
    <n v="18"/>
    <n v="146372.04000000012"/>
    <n v="56441.699999999008"/>
    <n v="88895.690000000075"/>
    <n v="60.732698676605182"/>
    <n v="0"/>
    <n v="0"/>
    <s v="n/a"/>
    <s v="n/a"/>
    <s v="n/a"/>
    <n v="99.2"/>
    <n v="99.4"/>
    <n v="99"/>
    <n v="98.9"/>
    <n v="99.4"/>
    <n v="21500000"/>
    <s v="Voter"/>
    <s v="n/a"/>
    <s v="n/a"/>
    <n v="39339753"/>
    <n v="18296505"/>
    <n v="9406950"/>
    <n v="8889569"/>
    <n v="21043248.000000004"/>
    <n v="10511460"/>
    <n v="10531774.999999991"/>
  </r>
  <r>
    <x v="80"/>
    <s v="IRL"/>
    <x v="1"/>
    <x v="2"/>
    <s v="OECD"/>
    <s v=".."/>
    <s v="EMU"/>
    <m/>
    <x v="1"/>
    <n v="282496"/>
    <n v="5.8807414543810372"/>
    <s v="n/a"/>
    <s v="n/a"/>
    <s v="n/a"/>
    <n v="18"/>
    <n v="0"/>
    <s v="n/a"/>
    <s v="n/a"/>
    <s v="n/a"/>
    <n v="282496"/>
    <n v="7.8742203017834171"/>
    <s v="n/a"/>
    <s v="n/a"/>
    <s v="n/a"/>
    <n v="100"/>
    <s v="–"/>
    <s v="–"/>
    <s v="–"/>
    <s v="–"/>
    <n v="3305110"/>
    <s v="Voter"/>
    <s v="n/a"/>
    <s v="n/a"/>
    <n v="4803748"/>
    <n v="1216142"/>
    <n v="623800.00000000012"/>
    <n v="592324.00000000012"/>
    <n v="3587606"/>
    <n v="1759486.9999999995"/>
    <n v="1828132.0000000005"/>
  </r>
  <r>
    <x v="81"/>
    <s v="ISR"/>
    <x v="2"/>
    <x v="2"/>
    <s v="OECD"/>
    <s v=".."/>
    <s v=""/>
    <m/>
    <x v="1"/>
    <n v="0"/>
    <n v="0"/>
    <s v="n/a"/>
    <s v="n/a"/>
    <s v="n/a"/>
    <n v="18"/>
    <n v="0"/>
    <s v="n/a"/>
    <s v="n/a"/>
    <s v="n/a"/>
    <n v="0"/>
    <n v="0"/>
    <s v="n/a"/>
    <s v="n/a"/>
    <s v="n/a"/>
    <n v="100"/>
    <s v="–"/>
    <s v="–"/>
    <s v="–"/>
    <s v="–"/>
    <n v="5881696"/>
    <s v="Voter"/>
    <s v="n/a"/>
    <s v="n/a"/>
    <n v="8452841.0000000037"/>
    <n v="2743865.0000000005"/>
    <n v="1408754"/>
    <n v="1335106"/>
    <n v="5708976.0000000037"/>
    <n v="2792708.9999999991"/>
    <n v="2916274.0000000014"/>
  </r>
  <r>
    <x v="82"/>
    <s v="ITA"/>
    <x v="1"/>
    <x v="2"/>
    <s v="OECD"/>
    <s v=".."/>
    <s v="EMU"/>
    <m/>
    <x v="1"/>
    <n v="3132751.9999999851"/>
    <n v="5.2836916866715162"/>
    <s v="n/a"/>
    <s v="n/a"/>
    <s v="n/a"/>
    <n v="18"/>
    <n v="0"/>
    <s v="n/a"/>
    <s v="n/a"/>
    <s v="n/a"/>
    <n v="3132751.9999999851"/>
    <n v="6.3111651536634241"/>
    <s v="n/a"/>
    <s v="n/a"/>
    <s v="n/a"/>
    <n v="100"/>
    <s v="–"/>
    <s v="–"/>
    <s v="–"/>
    <s v="–"/>
    <n v="46505499"/>
    <s v="Voter"/>
    <s v="n/a"/>
    <s v="n/a"/>
    <n v="59290968.999999985"/>
    <n v="9652717.9999999981"/>
    <n v="4964689.9999999991"/>
    <n v="4687977.9999999991"/>
    <n v="49638250.999999985"/>
    <n v="23951182.000000019"/>
    <n v="25687123.000000004"/>
  </r>
  <r>
    <x v="83"/>
    <s v="JAM"/>
    <x v="4"/>
    <x v="1"/>
    <s v=""/>
    <s v="IBRD"/>
    <s v=""/>
    <m/>
    <x v="0"/>
    <n v="196443.80499999906"/>
    <n v="6.7770160317965438"/>
    <s v="n/a"/>
    <s v="n/a"/>
    <s v="n/a"/>
    <n v="18"/>
    <n v="4004.8050000000026"/>
    <n v="3277.7440000000029"/>
    <n v="782.49400000000071"/>
    <n v="19.538878921695318"/>
    <n v="192438.99999999907"/>
    <n v="9.1737394385130866"/>
    <s v="n/a"/>
    <s v="n/a"/>
    <s v="n/a"/>
    <n v="99.5"/>
    <n v="99.2"/>
    <n v="99.8"/>
    <n v="99.3"/>
    <n v="99.7"/>
    <n v="1905277"/>
    <s v="Voter"/>
    <s v="            933,405"/>
    <s v="            971,872"/>
    <n v="2898676.9999999991"/>
    <n v="800960.99999999977"/>
    <n v="409718"/>
    <n v="391247"/>
    <n v="2097715.9999999991"/>
    <n v="1032347"/>
    <n v="1065362.0000000007"/>
  </r>
  <r>
    <x v="84"/>
    <s v="JPN"/>
    <x v="5"/>
    <x v="2"/>
    <s v="OECD"/>
    <s v=".."/>
    <s v=""/>
    <m/>
    <x v="1"/>
    <n v="6134642"/>
    <n v="4.823387967411211"/>
    <s v="n/a"/>
    <s v="n/a"/>
    <s v="n/a"/>
    <n v="18"/>
    <n v="0"/>
    <s v="n/a"/>
    <s v="n/a"/>
    <s v="n/a"/>
    <n v="6134642"/>
    <n v="5.7111382539188984"/>
    <s v="n/a"/>
    <s v="n/a"/>
    <s v="n/a"/>
    <n v="100"/>
    <s v="–"/>
    <s v="–"/>
    <s v="–"/>
    <s v="–"/>
    <n v="101280758"/>
    <s v="Voter"/>
    <s v="n/a"/>
    <s v="n/a"/>
    <n v="127185332"/>
    <n v="19769931.999999996"/>
    <n v="10148651"/>
    <n v="9621051"/>
    <n v="107415400"/>
    <n v="51945538.000000015"/>
    <n v="55470088.999999978"/>
  </r>
  <r>
    <x v="85"/>
    <s v="JOR"/>
    <x v="2"/>
    <x v="3"/>
    <s v=""/>
    <s v="IBRD"/>
    <s v=""/>
    <m/>
    <x v="0"/>
    <n v="1733001.1680000066"/>
    <n v="17.498342232609307"/>
    <s v="n/a"/>
    <s v="n/a"/>
    <s v="n/a"/>
    <n v="18"/>
    <n v="36696.168000000034"/>
    <n v="14494.956000000013"/>
    <n v="24079.692000000014"/>
    <n v="65.619091344905527"/>
    <n v="1696305.0000000065"/>
    <n v="29.113868650722218"/>
    <s v="n/a"/>
    <s v="n/a"/>
    <s v="n/a"/>
    <n v="99.1"/>
    <n v="99.3"/>
    <n v="98.8"/>
    <n v="99.5"/>
    <n v="99"/>
    <n v="4130145"/>
    <s v="Voter"/>
    <s v="n/a"/>
    <s v="n/a"/>
    <n v="9903802.0000000075"/>
    <n v="4077352.0000000005"/>
    <n v="2070708"/>
    <n v="2006640.9999999993"/>
    <n v="5826450.0000000065"/>
    <n v="2944612.0000000042"/>
    <n v="2881837.0000000014"/>
  </r>
  <r>
    <x v="86"/>
    <s v="KAZ"/>
    <x v="1"/>
    <x v="1"/>
    <s v=""/>
    <s v="IBRD"/>
    <s v=""/>
    <m/>
    <x v="0"/>
    <n v="2750858.9799999907"/>
    <n v="14.947184884040585"/>
    <s v="n/a"/>
    <s v="n/a"/>
    <s v="n/a"/>
    <n v="18"/>
    <n v="17578.980000000014"/>
    <n v="9030.6750000000084"/>
    <n v="8548.3950000000077"/>
    <n v="48.628504042896694"/>
    <n v="2733279.9999999907"/>
    <n v="21.789193412094772"/>
    <s v="n/a"/>
    <s v="n/a"/>
    <s v="n/a"/>
    <n v="99.7"/>
    <n v="99.7"/>
    <n v="99.7"/>
    <n v="99.5"/>
    <n v="99.9"/>
    <n v="9810920"/>
    <s v="Voter"/>
    <s v="n/a"/>
    <s v="n/a"/>
    <n v="18403859.999999993"/>
    <n v="5859660"/>
    <n v="3010225"/>
    <n v="2849465"/>
    <n v="12544199.999999991"/>
    <n v="5903259.9999999981"/>
    <n v="6640910.0000000056"/>
  </r>
  <r>
    <x v="87"/>
    <s v="KEN"/>
    <x v="3"/>
    <x v="3"/>
    <s v=""/>
    <s v="Blend"/>
    <m/>
    <m/>
    <x v="0"/>
    <n v="8960172.3180000037"/>
    <n v="17.585903312875136"/>
    <n v="4147820.5059999968"/>
    <n v="4811357.3759999853"/>
    <n v="53.697152300681715"/>
    <n v="18"/>
    <n v="7892224.318"/>
    <n v="3918986.5059999987"/>
    <n v="3972239.3759999988"/>
    <n v="50.331050106373809"/>
    <n v="1067948.0000000037"/>
    <n v="3.9397061330451288"/>
    <n v="228833.99999999814"/>
    <n v="839117.99999998696"/>
    <n v="78.572632477864047"/>
    <n v="66.900000000000006"/>
    <n v="67.400000000000006"/>
    <n v="66.400000000000006"/>
    <n v="61"/>
    <n v="78.8"/>
    <n v="26039353"/>
    <s v="Direct"/>
    <n v="13072113"/>
    <n v="12967240"/>
    <n v="50950879.000000007"/>
    <n v="23843578.000000004"/>
    <n v="12021430.999999998"/>
    <n v="11822140.999999998"/>
    <n v="27107301.000000004"/>
    <n v="13300946.999999998"/>
    <n v="13806357.999999987"/>
  </r>
  <r>
    <x v="88"/>
    <s v="KIR"/>
    <x v="5"/>
    <x v="3"/>
    <s v=""/>
    <s v="IDA"/>
    <s v=""/>
    <m/>
    <x v="0"/>
    <n v="33511.560000000041"/>
    <n v="28.300336108906066"/>
    <s v="n/a"/>
    <s v="n/a"/>
    <s v="n/a"/>
    <n v="18"/>
    <n v="3121.5599999999972"/>
    <n v="1348.9300000000012"/>
    <n v="1762.1249999999989"/>
    <n v="56.450140314458174"/>
    <n v="30390.000000000044"/>
    <n v="43.173746270777137"/>
    <s v="n/a"/>
    <s v="n/a"/>
    <s v="n/a"/>
    <n v="93.5"/>
    <n v="94.5"/>
    <n v="92.5"/>
    <n v="92.8"/>
    <n v="94.5"/>
    <n v="40000"/>
    <s v="Voter"/>
    <s v="n/a"/>
    <s v="n/a"/>
    <n v="118414.00000000004"/>
    <n v="48024"/>
    <n v="24526"/>
    <n v="23495"/>
    <n v="70390.000000000044"/>
    <n v="33860"/>
    <n v="36527.999999999993"/>
  </r>
  <r>
    <x v="89"/>
    <s v="PRK"/>
    <x v="5"/>
    <x v="0"/>
    <s v=""/>
    <s v=".."/>
    <s v=""/>
    <m/>
    <x v="0"/>
    <n v="1987567.0000000037"/>
    <n v="7.7606983526242637"/>
    <s v="n/a"/>
    <s v="n/a"/>
    <s v="n/a"/>
    <n v="17"/>
    <n v="0"/>
    <n v="0"/>
    <n v="0"/>
    <n v="0"/>
    <n v="1987567.0000000037"/>
    <n v="10.123394286421552"/>
    <s v="n/a"/>
    <s v="n/a"/>
    <s v="n/a"/>
    <n v="100"/>
    <n v="100"/>
    <n v="100"/>
    <n v="100"/>
    <n v="100"/>
    <n v="17645838"/>
    <s v="Voter"/>
    <s v="n/a"/>
    <s v="n/a"/>
    <n v="25610672.000000004"/>
    <n v="5977267"/>
    <n v="3054871.0000000005"/>
    <n v="2922409.0000000005"/>
    <n v="19633405.000000004"/>
    <n v="9472188"/>
    <n v="10161203.000000009"/>
  </r>
  <r>
    <x v="90"/>
    <s v="KOR"/>
    <x v="5"/>
    <x v="2"/>
    <s v="OECD"/>
    <s v=".."/>
    <s v=""/>
    <m/>
    <x v="1"/>
    <n v="785.30850000078533"/>
    <n v="1.5348718304048219E-3"/>
    <s v="n/a"/>
    <s v="n/a"/>
    <s v="n/a"/>
    <n v="17"/>
    <n v="785.30850000078533"/>
    <s v="n/a"/>
    <s v="n/a"/>
    <s v="n/a"/>
    <n v="0"/>
    <n v="0"/>
    <n v="0"/>
    <n v="0"/>
    <n v="0"/>
    <n v="99.99"/>
    <s v="–"/>
    <s v="–"/>
    <s v="–"/>
    <s v="–"/>
    <n v="51778544"/>
    <s v="Direct"/>
    <n v="25855919"/>
    <n v="25922625"/>
    <n v="51164435"/>
    <n v="7853085"/>
    <n v="4071328.9999999995"/>
    <n v="3781744.0000000005"/>
    <n v="43311350"/>
    <n v="21525924.000000015"/>
    <n v="21785442.000000019"/>
  </r>
  <r>
    <x v="91"/>
    <s v="XKX"/>
    <x v="1"/>
    <x v="3"/>
    <s v=""/>
    <s v="IDA"/>
    <m/>
    <m/>
    <x v="0"/>
    <n v="40884.997800000034"/>
    <n v="2.3499488626729717"/>
    <s v="n/a"/>
    <s v="n/a"/>
    <s v="n/a"/>
    <n v="18"/>
    <n v="40884.997800000034"/>
    <n v="27911.574599999989"/>
    <n v="13719.148799999983"/>
    <n v="33.55545930835288"/>
    <n v="0"/>
    <n v="0"/>
    <s v="n/a"/>
    <s v="n/a"/>
    <s v="n/a"/>
    <n v="93.1"/>
    <n v="90.9"/>
    <n v="95.2"/>
    <s v="–"/>
    <e v="#N/A"/>
    <n v="1888059"/>
    <s v="Voter"/>
    <s v="n/a"/>
    <s v="n/a"/>
    <n v="1739825.0000000002"/>
    <n v="592536.19999999995"/>
    <n v="306720.59999999998"/>
    <n v="285815.60000000003"/>
    <n v="1147288.8000000003"/>
    <n v="569179.4"/>
    <n v="578109.39999999991"/>
  </r>
  <r>
    <x v="92"/>
    <s v="KWT"/>
    <x v="2"/>
    <x v="2"/>
    <s v=""/>
    <s v=".."/>
    <s v=""/>
    <m/>
    <x v="0"/>
    <n v="125270.00000000047"/>
    <n v="2.9846599865431886"/>
    <s v="n/a"/>
    <s v="n/a"/>
    <s v="n/a"/>
    <n v="0"/>
    <n v="0"/>
    <s v="n/a"/>
    <s v="n/a"/>
    <s v="n/a"/>
    <n v="125270.00000000047"/>
    <n v="2.9846599865431886"/>
    <n v="0"/>
    <n v="125270.00000000047"/>
    <n v="100"/>
    <n v="90"/>
    <s v="–"/>
    <s v="–"/>
    <s v="–"/>
    <s v="–"/>
    <n v="4500476"/>
    <s v="Direct"/>
    <n v="2838421"/>
    <n v="1662055"/>
    <n v="4197128.0000000019"/>
    <n v="0"/>
    <n v="0"/>
    <n v="0"/>
    <n v="4197128.0000000019"/>
    <n v="2409800.0000000014"/>
    <n v="1787325.0000000005"/>
  </r>
  <r>
    <x v="93"/>
    <s v="KGZ"/>
    <x v="1"/>
    <x v="3"/>
    <s v=""/>
    <s v="IDA"/>
    <m/>
    <m/>
    <x v="0"/>
    <n v="139053.43899999678"/>
    <n v="2.267323997722408"/>
    <n v="80680.655999999784"/>
    <n v="57407.856999999669"/>
    <n v="41.284744493087295"/>
    <n v="16"/>
    <n v="47384.439000000049"/>
    <n v="25312.656000000021"/>
    <n v="21115.856999999905"/>
    <n v="44.562851108145196"/>
    <n v="91668.99999999674"/>
    <n v="2.2507948582022275"/>
    <n v="55367.999999999767"/>
    <n v="36291.999999999767"/>
    <n v="39.594152301985545"/>
    <n v="97.7"/>
    <n v="97.6"/>
    <n v="97.9"/>
    <n v="97.4"/>
    <n v="98.5"/>
    <n v="3981070"/>
    <s v="Direct"/>
    <n v="1930283"/>
    <n v="2050787"/>
    <n v="6132931.9999999972"/>
    <n v="2060193.0000000002"/>
    <n v="1054694"/>
    <n v="1005516.9999999999"/>
    <n v="4072738.9999999967"/>
    <n v="1985650.9999999998"/>
    <n v="2087078.9999999998"/>
  </r>
  <r>
    <x v="94"/>
    <s v="LAO"/>
    <x v="5"/>
    <x v="3"/>
    <s v=""/>
    <s v="IDA"/>
    <m/>
    <m/>
    <x v="0"/>
    <n v="1217926.3480000019"/>
    <n v="17.495900109320097"/>
    <s v="n/a"/>
    <s v="n/a"/>
    <s v="n/a"/>
    <n v="18"/>
    <n v="676947.348"/>
    <n v="352045.79600000003"/>
    <n v="326484.06399999995"/>
    <n v="48.22887111746244"/>
    <n v="540979.00000000186"/>
    <n v="12.654742987631828"/>
    <s v="n/a"/>
    <s v="n/a"/>
    <s v="n/a"/>
    <n v="74.8"/>
    <n v="74.3"/>
    <n v="75.2"/>
    <n v="71.3"/>
    <n v="87.8"/>
    <n v="3733932"/>
    <s v="Voter"/>
    <s v="n/a"/>
    <s v="n/a"/>
    <n v="6961210.0000000019"/>
    <n v="2686299"/>
    <n v="1369828"/>
    <n v="1316467.9999999998"/>
    <n v="4274911.0000000019"/>
    <n v="2103773.0000000005"/>
    <n v="2171138.9999999991"/>
  </r>
  <r>
    <x v="95"/>
    <s v="LVA"/>
    <x v="1"/>
    <x v="2"/>
    <s v="OECD"/>
    <s v=".."/>
    <s v="EMU"/>
    <m/>
    <x v="1"/>
    <n v="0"/>
    <n v="0"/>
    <s v="n/a"/>
    <s v="n/a"/>
    <s v="n/a"/>
    <n v="0"/>
    <n v="0"/>
    <s v="n/a"/>
    <s v="n/a"/>
    <s v="n/a"/>
    <n v="0"/>
    <n v="0"/>
    <n v="0"/>
    <n v="0"/>
    <n v="0"/>
    <n v="100"/>
    <s v="–"/>
    <s v="–"/>
    <s v="–"/>
    <s v="–"/>
    <n v="2287971"/>
    <s v="Direct"/>
    <n v="1067183"/>
    <n v="1220788"/>
    <n v="1929938.0000000002"/>
    <n v="0"/>
    <n v="0"/>
    <n v="0"/>
    <n v="1929938.0000000002"/>
    <n v="886564.00000000058"/>
    <n v="1043375.9999999998"/>
  </r>
  <r>
    <x v="96"/>
    <s v="LBN"/>
    <x v="2"/>
    <x v="1"/>
    <s v=""/>
    <s v="IBRD"/>
    <s v=""/>
    <m/>
    <x v="0"/>
    <n v="830055.77500000375"/>
    <n v="13.621966833888377"/>
    <s v="n/a"/>
    <s v="n/a"/>
    <s v="n/a"/>
    <n v="21"/>
    <n v="10074.775000000007"/>
    <n v="5019.9750000000049"/>
    <n v="4043.8960000000034"/>
    <n v="40.138821958803057"/>
    <n v="819981.00000000373"/>
    <n v="20.104698871217668"/>
    <s v="n/a"/>
    <s v="n/a"/>
    <s v="n/a"/>
    <n v="99.5"/>
    <n v="99.5"/>
    <n v="99.6"/>
    <s v="–"/>
    <s v="–"/>
    <n v="3258573"/>
    <s v="Voter"/>
    <s v="n/a"/>
    <s v="n/a"/>
    <n v="6093509.0000000037"/>
    <n v="2014954.9999999998"/>
    <n v="1003995"/>
    <n v="1010974"/>
    <n v="4078554.0000000037"/>
    <n v="2053150.0000000005"/>
    <n v="2025390.9999999995"/>
  </r>
  <r>
    <x v="97"/>
    <s v="LSO"/>
    <x v="3"/>
    <x v="3"/>
    <s v=""/>
    <s v="IDA"/>
    <s v=""/>
    <m/>
    <x v="0"/>
    <n v="512431.93800000136"/>
    <n v="22.64382119389667"/>
    <n v="270526.90400000021"/>
    <n v="241534.60700000016"/>
    <n v="47.134963511973666"/>
    <n v="16"/>
    <n v="479689.93799999997"/>
    <n v="245003.90400000007"/>
    <n v="234302.60700000005"/>
    <n v="48.84459490163416"/>
    <n v="32742.000000001397"/>
    <n v="2.3106628388507353"/>
    <n v="25523.000000000116"/>
    <n v="7232.0000000001164"/>
    <n v="22.079071897420441"/>
    <n v="43.3"/>
    <n v="42.4"/>
    <n v="44.3"/>
    <n v="40.1"/>
    <n v="53.9"/>
    <n v="1384254"/>
    <s v="Direct"/>
    <n v="648559"/>
    <n v="735695"/>
    <n v="2263010.0000000014"/>
    <n v="846014"/>
    <n v="425354.00000000006"/>
    <n v="420651.00000000006"/>
    <n v="1416996.0000000014"/>
    <n v="674082.00000000012"/>
    <n v="742927.00000000012"/>
  </r>
  <r>
    <x v="98"/>
    <s v="LBR"/>
    <x v="3"/>
    <x v="0"/>
    <s v=""/>
    <s v="IDA"/>
    <s v="HIPC"/>
    <m/>
    <x v="0"/>
    <n v="2094142.6959999967"/>
    <n v="43.146920624141309"/>
    <n v="1033861.0159999997"/>
    <n v="1060178.007999999"/>
    <n v="50.625872345042943"/>
    <n v="18"/>
    <n v="1764679.6960000005"/>
    <n v="898834.01599999995"/>
    <n v="865747.00800000003"/>
    <n v="49.059725113990304"/>
    <n v="329462.99999999627"/>
    <n v="13.109866252409253"/>
    <n v="135026.99999999977"/>
    <n v="194430.99999999884"/>
    <n v="59.015413193790913"/>
    <n v="24.6"/>
    <n v="24.8"/>
    <n v="24.4"/>
    <n v="20.100000000000001"/>
    <n v="29.2"/>
    <n v="2183629"/>
    <s v="Voter"/>
    <n v="1119355"/>
    <n v="1064274"/>
    <n v="4853515.9999999963"/>
    <n v="2340424.0000000005"/>
    <n v="1195258"/>
    <n v="1145168"/>
    <n v="2513091.9999999963"/>
    <n v="1254381.9999999998"/>
    <n v="1258704.9999999988"/>
  </r>
  <r>
    <x v="99"/>
    <s v="LBY"/>
    <x v="2"/>
    <x v="1"/>
    <s v=""/>
    <s v="IBRD"/>
    <s v=""/>
    <m/>
    <x v="0"/>
    <n v="3044112.4999999972"/>
    <n v="47.042701263924499"/>
    <s v="n/a"/>
    <s v="n/a"/>
    <s v="n/a"/>
    <n v="18"/>
    <n v="213069.49999999994"/>
    <s v="n/a"/>
    <s v="n/a"/>
    <s v="n/a"/>
    <n v="2831042.9999999972"/>
    <n v="65.227482863357736"/>
    <s v="n/a"/>
    <s v="n/a"/>
    <s v="n/a"/>
    <n v="90"/>
    <s v="–"/>
    <s v="–"/>
    <s v="–"/>
    <s v="–"/>
    <n v="1509218"/>
    <s v="Voter"/>
    <s v="n/a"/>
    <s v="n/a"/>
    <n v="6470955.9999999972"/>
    <n v="2130695"/>
    <n v="1091543.9999999998"/>
    <n v="1039133"/>
    <n v="4340260.9999999972"/>
    <n v="2169611.9999999986"/>
    <n v="2170667.9999999995"/>
  </r>
  <r>
    <x v="100"/>
    <s v="LIE"/>
    <x v="1"/>
    <x v="2"/>
    <s v=""/>
    <s v=".."/>
    <s v=""/>
    <m/>
    <x v="1"/>
    <n v="11278.000000000004"/>
    <n v="29.775325395358671"/>
    <s v="n/a"/>
    <s v="n/a"/>
    <s v="n/a"/>
    <n v="18"/>
    <n v="0"/>
    <s v="n/a"/>
    <s v="n/a"/>
    <s v="n/a"/>
    <n v="11278.000000000004"/>
    <n v="36.282331746236011"/>
    <n v="5598.0000000000036"/>
    <n v="5679.9999999999945"/>
    <n v="50.363539634686958"/>
    <n v="100"/>
    <s v="–"/>
    <s v="–"/>
    <s v="–"/>
    <s v="–"/>
    <n v="19806"/>
    <s v="Voter"/>
    <n v="9627"/>
    <n v="10179"/>
    <n v="37877"/>
    <n v="6793"/>
    <n v="3543.0000000000005"/>
    <n v="3249.9999999999995"/>
    <n v="31084.000000000004"/>
    <n v="15225.000000000004"/>
    <n v="15858.999999999995"/>
  </r>
  <r>
    <x v="101"/>
    <s v="LTU"/>
    <x v="1"/>
    <x v="2"/>
    <s v=""/>
    <s v=".."/>
    <s v="EMU"/>
    <m/>
    <x v="1"/>
    <n v="0"/>
    <n v="0"/>
    <s v="n/a"/>
    <s v="n/a"/>
    <s v="n/a"/>
    <n v="18"/>
    <n v="0"/>
    <s v="n/a"/>
    <s v="n/a"/>
    <s v="n/a"/>
    <n v="0"/>
    <n v="0"/>
    <s v="n/a"/>
    <s v="n/a"/>
    <s v="n/a"/>
    <n v="100"/>
    <s v="–"/>
    <s v="–"/>
    <s v="–"/>
    <s v="–"/>
    <n v="2559398"/>
    <s v="Voter"/>
    <s v="n/a"/>
    <s v="n/a"/>
    <n v="2876475.0000000009"/>
    <n v="514081.00000000012"/>
    <n v="263323.00000000006"/>
    <n v="250751.99999999997"/>
    <n v="2362394.0000000009"/>
    <n v="1062119.0000000005"/>
    <n v="1300274.9999999998"/>
  </r>
  <r>
    <x v="102"/>
    <s v="LUX"/>
    <x v="1"/>
    <x v="2"/>
    <s v="OECD"/>
    <s v=".."/>
    <s v="EMU"/>
    <m/>
    <x v="1"/>
    <n v="225756.99999999977"/>
    <n v="38.243091470572764"/>
    <s v="n/a"/>
    <s v="n/a"/>
    <s v="n/a"/>
    <n v="18"/>
    <n v="0"/>
    <s v="n/a"/>
    <s v="n/a"/>
    <s v="n/a"/>
    <n v="225756.99999999977"/>
    <n v="47.75591192454057"/>
    <s v="n/a"/>
    <s v="n/a"/>
    <s v="n/a"/>
    <n v="100"/>
    <s v="–"/>
    <s v="–"/>
    <s v="–"/>
    <s v="–"/>
    <n v="246974"/>
    <s v="Voter"/>
    <s v="n/a"/>
    <s v="n/a"/>
    <n v="590320.99999999977"/>
    <n v="117590"/>
    <n v="60311"/>
    <n v="57279.000000000007"/>
    <n v="472730.99999999977"/>
    <n v="236407.00000000012"/>
    <n v="236315.99999999991"/>
  </r>
  <r>
    <x v="103"/>
    <s v="MAC"/>
    <x v="5"/>
    <x v="2"/>
    <s v=""/>
    <s v=".."/>
    <s v=""/>
    <m/>
    <x v="0"/>
    <n v="236596.89999999976"/>
    <n v="37.411474689208696"/>
    <s v="n/a"/>
    <s v="n/a"/>
    <s v="n/a"/>
    <n v="18"/>
    <n v="10022.899999999998"/>
    <s v="n/a"/>
    <s v="n/a"/>
    <s v="n/a"/>
    <n v="226573.99999999977"/>
    <n v="42.573972780346807"/>
    <s v="n/a"/>
    <s v="n/a"/>
    <s v="n/a"/>
    <n v="90"/>
    <s v="–"/>
    <s v="–"/>
    <s v="–"/>
    <e v="#N/A"/>
    <n v="305615"/>
    <s v="Voter"/>
    <s v="n/a"/>
    <s v="n/a"/>
    <n v="632417.99999999977"/>
    <n v="100229"/>
    <n v="51587"/>
    <n v="48644.000000000007"/>
    <n v="532188.99999999977"/>
    <n v="252142.00000000006"/>
    <n v="280048.99999999988"/>
  </r>
  <r>
    <x v="104"/>
    <s v="MKD"/>
    <x v="1"/>
    <x v="1"/>
    <s v=""/>
    <s v="IBRD"/>
    <s v=""/>
    <m/>
    <x v="0"/>
    <n v="3715.0790000005832"/>
    <n v="0.17817688871881701"/>
    <n v="177.34799999998043"/>
    <n v="3351.3800000005826"/>
    <n v="90.210194722644033"/>
    <n v="15"/>
    <n v="1037.0790000000011"/>
    <n v="177.34799999998043"/>
    <n v="673.38000000000056"/>
    <n v="64.93044406453123"/>
    <n v="2678.0000000005821"/>
    <n v="0.15396485369892687"/>
    <n v="0"/>
    <n v="2678.0000000005821"/>
    <n v="100"/>
    <n v="99.7"/>
    <n v="99.9"/>
    <n v="99.6"/>
    <n v="99.6"/>
    <n v="99.9"/>
    <n v="1757858"/>
    <s v="Direct"/>
    <n v="886107"/>
    <n v="871751"/>
    <n v="2085051.0000000009"/>
    <n v="345693.00000000006"/>
    <n v="177347.99999999997"/>
    <n v="168345"/>
    <n v="1739358.0000000009"/>
    <n v="864933.99999999977"/>
    <n v="874429.00000000058"/>
  </r>
  <r>
    <x v="105"/>
    <s v="MDG"/>
    <x v="3"/>
    <x v="0"/>
    <s v=""/>
    <s v="IDA"/>
    <s v="HIPC"/>
    <m/>
    <x v="0"/>
    <n v="7953867.1700000055"/>
    <n v="30.285666956430035"/>
    <s v="n/a"/>
    <s v="n/a"/>
    <s v="n/a"/>
    <n v="18"/>
    <n v="2117248.1700000004"/>
    <n v="1054482.0719999995"/>
    <n v="1056390.2909999995"/>
    <n v="49.894495410049132"/>
    <n v="5836619.0000000056"/>
    <n v="42.268584309749251"/>
    <s v="n/a"/>
    <s v="n/a"/>
    <s v="n/a"/>
    <n v="83"/>
    <n v="83.2"/>
    <n v="82.9"/>
    <n v="80.900000000000006"/>
    <n v="97.4"/>
    <n v="7971790"/>
    <s v="Voter"/>
    <s v="n/a"/>
    <s v="n/a"/>
    <n v="26262810.000000007"/>
    <n v="12454401"/>
    <n v="6276679"/>
    <n v="6177721"/>
    <n v="13808409.000000006"/>
    <n v="6822199.9999999991"/>
    <n v="6986210.9999999953"/>
  </r>
  <r>
    <x v="106"/>
    <s v="MWI"/>
    <x v="3"/>
    <x v="0"/>
    <s v=""/>
    <s v="IDA"/>
    <s v="HIPC"/>
    <m/>
    <x v="0"/>
    <n v="4059185.1119999946"/>
    <n v="21.180499467563514"/>
    <n v="2301430.0160000017"/>
    <n v="1757754.4240000031"/>
    <n v="43.303135370782407"/>
    <n v="16"/>
    <n v="2897750.1120000002"/>
    <n v="1460911.0159999998"/>
    <n v="1436839.4239999994"/>
    <n v="49.584655973261484"/>
    <n v="1161434.9999999944"/>
    <n v="11.243185464182183"/>
    <n v="840519.00000000186"/>
    <n v="320915.00000000373"/>
    <n v="27.630928662326244"/>
    <n v="67.2"/>
    <n v="67.2"/>
    <n v="67.2"/>
    <n v="66"/>
    <n v="75.3"/>
    <n v="9168689"/>
    <s v="Direct"/>
    <n v="4201171"/>
    <n v="4967518"/>
    <n v="19164727.999999996"/>
    <n v="8834604.0000000019"/>
    <n v="4453997"/>
    <n v="4380607.9999999991"/>
    <n v="10330123.999999994"/>
    <n v="5041690.0000000019"/>
    <n v="5288433.0000000037"/>
  </r>
  <r>
    <x v="107"/>
    <s v="MYS"/>
    <x v="5"/>
    <x v="1"/>
    <s v=""/>
    <s v="IBRD"/>
    <s v=""/>
    <m/>
    <x v="0"/>
    <n v="308791.10000000027"/>
    <n v="0.96369354685586273"/>
    <s v="n/a"/>
    <s v="n/a"/>
    <s v="n/a"/>
    <n v="12"/>
    <n v="308791.10000000027"/>
    <s v="n/a"/>
    <s v="n/a"/>
    <s v="n/a"/>
    <n v="0"/>
    <n v="0"/>
    <n v="0"/>
    <n v="0"/>
    <n v="0"/>
    <n v="95"/>
    <s v="–"/>
    <s v="–"/>
    <s v="–"/>
    <s v="–"/>
    <n v="30253480"/>
    <s v="Direct"/>
    <n v="15318038"/>
    <n v="14935442"/>
    <n v="32042458.000000015"/>
    <n v="6175822"/>
    <n v="3180912.0000000005"/>
    <n v="2994906.9999999995"/>
    <n v="25866636.000000015"/>
    <n v="13345813.999999991"/>
    <n v="12520822.000000009"/>
  </r>
  <r>
    <x v="108"/>
    <s v="MDV"/>
    <x v="0"/>
    <x v="1"/>
    <s v=""/>
    <s v="IDA"/>
    <m/>
    <m/>
    <x v="0"/>
    <n v="66155.000000000116"/>
    <n v="14.891088306595949"/>
    <n v="58942.000000000146"/>
    <n v="7211.9999999999418"/>
    <n v="10.901670319703619"/>
    <n v="0"/>
    <n v="0"/>
    <n v="0"/>
    <n v="0"/>
    <n v="0"/>
    <n v="66155.000000000116"/>
    <n v="14.891088306595949"/>
    <n v="58942.000000000146"/>
    <n v="7211.9999999999418"/>
    <n v="10.901835112011266"/>
    <n v="92.5"/>
    <n v="92.8"/>
    <n v="92.3"/>
    <n v="92.4"/>
    <n v="92.6"/>
    <n v="378104"/>
    <s v="Direct"/>
    <n v="193982"/>
    <n v="184122"/>
    <n v="444259.00000000012"/>
    <n v="0"/>
    <n v="0"/>
    <n v="0"/>
    <n v="444259.00000000012"/>
    <n v="252924.00000000015"/>
    <n v="191333.99999999994"/>
  </r>
  <r>
    <x v="109"/>
    <s v="MLI"/>
    <x v="3"/>
    <x v="0"/>
    <s v=""/>
    <s v="IDA"/>
    <s v="HIPC"/>
    <m/>
    <x v="0"/>
    <n v="4246009.0000000149"/>
    <n v="22.221448247110416"/>
    <n v="1948850.0000000056"/>
    <n v="2297170"/>
    <n v="54.101863655964742"/>
    <n v="0"/>
    <n v="0"/>
    <n v="0"/>
    <n v="0"/>
    <n v="0"/>
    <n v="4246009.0000000149"/>
    <n v="22.221448247110416"/>
    <n v="1948850.0000000056"/>
    <n v="2297170"/>
    <n v="54.101723496356513"/>
    <n v="87.2"/>
    <n v="87.8"/>
    <n v="86.6"/>
    <n v="85"/>
    <n v="96.7"/>
    <n v="14861697"/>
    <s v="Direct"/>
    <n v="7617124"/>
    <n v="7244573"/>
    <n v="19107706.000000015"/>
    <n v="0"/>
    <n v="0"/>
    <n v="0"/>
    <n v="19107706.000000015"/>
    <n v="9565974.0000000056"/>
    <n v="9541743"/>
  </r>
  <r>
    <x v="110"/>
    <s v="MLT"/>
    <x v="2"/>
    <x v="2"/>
    <s v=""/>
    <s v=".."/>
    <s v="EMU"/>
    <m/>
    <x v="1"/>
    <n v="15179.000000000058"/>
    <n v="3.5129336780154214"/>
    <s v="n/a"/>
    <s v="n/a"/>
    <s v="n/a"/>
    <n v="18"/>
    <n v="0"/>
    <s v="n/a"/>
    <s v="n/a"/>
    <s v="n/a"/>
    <n v="15179.000000000058"/>
    <n v="4.2514039239850598"/>
    <s v="n/a"/>
    <s v="n/a"/>
    <s v="n/a"/>
    <n v="100"/>
    <s v="–"/>
    <s v="–"/>
    <s v="–"/>
    <s v="–"/>
    <n v="341856"/>
    <s v="Voter"/>
    <s v="n/a"/>
    <s v="n/a"/>
    <n v="432089.00000000006"/>
    <n v="75054"/>
    <n v="38745.000000000007"/>
    <n v="36307"/>
    <n v="357035.00000000006"/>
    <n v="178296"/>
    <n v="178741.00000000003"/>
  </r>
  <r>
    <x v="111"/>
    <s v="MHL"/>
    <x v="5"/>
    <x v="1"/>
    <s v=""/>
    <s v="IDA"/>
    <s v=""/>
    <m/>
    <x v="1"/>
    <n v="1052.5109999999981"/>
    <n v="2.0702419354838679"/>
    <s v="n/a"/>
    <s v="n/a"/>
    <s v="n/a"/>
    <n v="18"/>
    <n v="1052.5109999999981"/>
    <n v="553.26600000000053"/>
    <n v="499.92000000000047"/>
    <n v="47.497840877672665"/>
    <n v="0"/>
    <n v="0"/>
    <s v="n/a"/>
    <s v="n/a"/>
    <s v="n/a"/>
    <n v="95.9"/>
    <n v="95.8"/>
    <n v="96"/>
    <n v="95.5"/>
    <n v="96.1"/>
    <n v="44588"/>
    <s v="Voter"/>
    <s v="n/a"/>
    <s v="n/a"/>
    <n v="50839.999999999985"/>
    <n v="25671.000000000004"/>
    <n v="13173"/>
    <n v="12498"/>
    <n v="25168.999999999985"/>
    <n v="12852.999999999996"/>
    <n v="12316"/>
  </r>
  <r>
    <x v="112"/>
    <s v="MRT"/>
    <x v="3"/>
    <x v="3"/>
    <s v=""/>
    <s v="IDA"/>
    <s v="HIPC"/>
    <m/>
    <x v="0"/>
    <n v="1842395.6960000012"/>
    <n v="40.580795177517182"/>
    <s v="n/a"/>
    <s v="n/a"/>
    <s v="n/a"/>
    <n v="18"/>
    <n v="718154.69600000023"/>
    <s v="n/a"/>
    <s v="n/a"/>
    <s v="n/a"/>
    <n v="1124241.0000000009"/>
    <n v="45.842312599570484"/>
    <s v="n/a"/>
    <s v="n/a"/>
    <s v="n/a"/>
    <n v="65.599999999999994"/>
    <s v="–"/>
    <s v="–"/>
    <s v="–"/>
    <s v="–"/>
    <n v="1328168"/>
    <s v="Voter"/>
    <s v="n/a"/>
    <s v="n/a"/>
    <n v="4540068.0000000009"/>
    <n v="2087659"/>
    <n v="1060765"/>
    <n v="1026896.9999999999"/>
    <n v="2452409.0000000009"/>
    <n v="1228153.0000000028"/>
    <n v="1224256.9999999995"/>
  </r>
  <r>
    <x v="113"/>
    <s v="MUS"/>
    <x v="3"/>
    <x v="1"/>
    <s v=""/>
    <s v="IBRD"/>
    <s v=""/>
    <m/>
    <x v="0"/>
    <n v="47141.999999999651"/>
    <n v="3.7168999814714541"/>
    <s v="n/a"/>
    <s v="n/a"/>
    <s v="n/a"/>
    <n v="18"/>
    <n v="0"/>
    <s v="n/a"/>
    <s v="n/a"/>
    <s v="n/a"/>
    <n v="47141.999999999651"/>
    <n v="4.7902840820755728"/>
    <s v="n/a"/>
    <s v="n/a"/>
    <s v="n/a"/>
    <n v="100"/>
    <s v="–"/>
    <s v="–"/>
    <s v="–"/>
    <s v="–"/>
    <n v="936975"/>
    <s v="Voter"/>
    <s v="n/a"/>
    <s v="n/a"/>
    <n v="1268314.9999999995"/>
    <n v="284198"/>
    <n v="144842"/>
    <n v="139358.99999999997"/>
    <n v="984116.99999999965"/>
    <n v="481975"/>
    <n v="502135.99999999988"/>
  </r>
  <r>
    <x v="114"/>
    <s v="MEX"/>
    <x v="4"/>
    <x v="1"/>
    <s v="OECD"/>
    <s v="IBRD"/>
    <s v=""/>
    <m/>
    <x v="0"/>
    <n v="3735225.6500000088"/>
    <n v="2.8565708946516479"/>
    <n v="2598221.0480000083"/>
    <n v="1111280.1150000009"/>
    <n v="29.751351568278032"/>
    <n v="18"/>
    <n v="2066486.6500000015"/>
    <n v="929482.048000001"/>
    <n v="1111280.1150000009"/>
    <n v="53.776302643910142"/>
    <n v="1668739.0000000075"/>
    <n v="1.8659860190628135"/>
    <n v="1668739.0000000075"/>
    <n v="0"/>
    <n v="0"/>
    <n v="95"/>
    <n v="95.6"/>
    <n v="94.5"/>
    <n v="93.5"/>
    <n v="95.5"/>
    <n v="87860056"/>
    <s v="Voter"/>
    <n v="42315186"/>
    <n v="45544870"/>
    <n v="130759073.99999994"/>
    <n v="41329732.999999993"/>
    <n v="21124592.000000004"/>
    <n v="20205093"/>
    <n v="89429340.99999994"/>
    <n v="43983925.000000007"/>
    <n v="45445460.000000015"/>
  </r>
  <r>
    <x v="115"/>
    <s v="FSM"/>
    <x v="5"/>
    <x v="3"/>
    <s v=""/>
    <s v="IDA"/>
    <s v=""/>
    <m/>
    <x v="0"/>
    <n v="33734.400000000001"/>
    <n v="31.756897963794508"/>
    <s v="n/a"/>
    <s v="n/a"/>
    <s v="n/a"/>
    <n v="18"/>
    <n v="33734.400000000001"/>
    <s v="n/a"/>
    <s v="n/a"/>
    <s v="n/a"/>
    <n v="0"/>
    <n v="0"/>
    <s v="n/a"/>
    <s v="n/a"/>
    <s v="n/a"/>
    <n v="20"/>
    <s v="–"/>
    <s v="–"/>
    <s v="–"/>
    <s v="–"/>
    <n v="117977"/>
    <s v="Voter"/>
    <s v="n/a"/>
    <s v="n/a"/>
    <n v="106227.00000000003"/>
    <n v="42168"/>
    <n v="21812.000000000004"/>
    <n v="20360.999999999996"/>
    <n v="64059.000000000029"/>
    <n v="32650"/>
    <n v="31402.999999999978"/>
  </r>
  <r>
    <x v="116"/>
    <s v="MDA"/>
    <x v="1"/>
    <x v="3"/>
    <s v=""/>
    <s v="Blend"/>
    <s v=""/>
    <m/>
    <x v="0"/>
    <n v="0"/>
    <n v="0"/>
    <s v="n/a"/>
    <s v="n/a"/>
    <s v="n/a"/>
    <n v="0"/>
    <n v="0"/>
    <n v="0"/>
    <n v="0"/>
    <n v="0"/>
    <n v="0"/>
    <n v="0"/>
    <s v="n/a"/>
    <s v="n/a"/>
    <s v="n/a"/>
    <n v="99.6"/>
    <n v="99.2"/>
    <n v="99.9"/>
    <n v="99.5"/>
    <n v="99.7"/>
    <n v="4106470"/>
    <s v="Direct"/>
    <s v="n/a"/>
    <s v="n/a"/>
    <n v="4041064.9999999981"/>
    <n v="0"/>
    <n v="0"/>
    <n v="0"/>
    <n v="4041064.9999999981"/>
    <n v="1937429"/>
    <n v="2103639.0000000009"/>
  </r>
  <r>
    <x v="117"/>
    <s v="MCO"/>
    <x v="1"/>
    <x v="2"/>
    <s v=""/>
    <s v=".."/>
    <s v=""/>
    <m/>
    <x v="1"/>
    <n v="24131.028000000006"/>
    <n v="64.680572531360568"/>
    <s v="n/a"/>
    <s v="n/a"/>
    <s v="n/a"/>
    <n v="18"/>
    <n v="0"/>
    <s v="n/a"/>
    <s v="n/a"/>
    <s v="n/a"/>
    <n v="24131.028000000006"/>
    <n v="76.909123105066072"/>
    <s v="n/a"/>
    <s v="n/a"/>
    <s v="n/a"/>
    <n v="100"/>
    <s v="–"/>
    <s v="–"/>
    <s v="–"/>
    <s v="–"/>
    <n v="7245"/>
    <s v="Voter"/>
    <s v="n/a"/>
    <s v="n/a"/>
    <n v="37308.000000000007"/>
    <n v="5931.9719999999998"/>
    <n v="0"/>
    <n v="0"/>
    <n v="31376.028000000006"/>
    <n v="0"/>
    <n v="0"/>
  </r>
  <r>
    <x v="118"/>
    <s v="MNG"/>
    <x v="5"/>
    <x v="3"/>
    <s v=""/>
    <s v="Blend"/>
    <s v=""/>
    <m/>
    <x v="0"/>
    <n v="6835.8360000000066"/>
    <n v="0.21897294229046854"/>
    <n v="3459.4280000000031"/>
    <n v="3376.4360000000029"/>
    <n v="49.393168589767214"/>
    <n v="16"/>
    <n v="6835.8360000000066"/>
    <n v="3459.4280000000031"/>
    <n v="3376.4360000000029"/>
    <n v="49.393168589767214"/>
    <n v="0"/>
    <n v="0"/>
    <n v="0"/>
    <n v="0"/>
    <n v="0"/>
    <n v="99.3"/>
    <n v="99.3"/>
    <n v="99.3"/>
    <n v="99.1"/>
    <n v="99.4"/>
    <n v="2165254"/>
    <s v="Direct"/>
    <n v="1055747"/>
    <n v="1109507"/>
    <n v="3121772.0000000005"/>
    <n v="976548.00000000012"/>
    <n v="494204"/>
    <n v="482348"/>
    <n v="2145224.0000000005"/>
    <n v="1049286.0000000005"/>
    <n v="1095932"/>
  </r>
  <r>
    <x v="119"/>
    <s v="MNE"/>
    <x v="1"/>
    <x v="1"/>
    <s v=""/>
    <s v="IBRD"/>
    <s v=""/>
    <m/>
    <x v="0"/>
    <n v="725.90399999998726"/>
    <n v="0.11536587420277944"/>
    <n v="250.74800000000025"/>
    <n v="524.68200000000047"/>
    <n v="72.279805594129485"/>
    <n v="16"/>
    <n v="725.90399999998726"/>
    <n v="250.74800000000025"/>
    <n v="524.68200000000047"/>
    <n v="72.279805594129485"/>
    <n v="0"/>
    <n v="0"/>
    <n v="0"/>
    <n v="0"/>
    <n v="0"/>
    <n v="99.4"/>
    <n v="99.6"/>
    <n v="99.1"/>
    <n v="99.7"/>
    <n v="99.2"/>
    <n v="670163"/>
    <s v="Direct"/>
    <n v="337155"/>
    <n v="333008"/>
    <n v="629219.00000000047"/>
    <n v="120984"/>
    <n v="62687.000000000007"/>
    <n v="58298"/>
    <n v="508235.00000000052"/>
    <n v="247795.00000000003"/>
    <n v="260437.00000000012"/>
  </r>
  <r>
    <x v="120"/>
    <s v="MAR"/>
    <x v="2"/>
    <x v="3"/>
    <s v=""/>
    <s v="IBRD"/>
    <s v=""/>
    <m/>
    <x v="0"/>
    <n v="9572653.6599999852"/>
    <n v="26.449782374766855"/>
    <s v="n/a"/>
    <s v="n/a"/>
    <s v="n/a"/>
    <n v="18"/>
    <n v="696801.66000000061"/>
    <n v="363131.47499999963"/>
    <n v="328305.75199999969"/>
    <n v="47.116097857746119"/>
    <n v="8875851.9999999851"/>
    <n v="36.112342994536149"/>
    <s v="n/a"/>
    <s v="n/a"/>
    <s v="n/a"/>
    <n v="94"/>
    <n v="93.9"/>
    <n v="94.2"/>
    <n v="91.3"/>
    <n v="96.8"/>
    <n v="15702592"/>
    <s v="Voter"/>
    <s v="n/a"/>
    <s v="n/a"/>
    <n v="36191804.999999985"/>
    <n v="11613361"/>
    <n v="5952974.9999999991"/>
    <n v="5660444"/>
    <n v="24578443.999999985"/>
    <n v="11977265.000000017"/>
    <n v="12601128.999999994"/>
  </r>
  <r>
    <x v="121"/>
    <s v="MOZ"/>
    <x v="3"/>
    <x v="0"/>
    <s v=""/>
    <s v="IDA"/>
    <s v="HIPC"/>
    <m/>
    <x v="0"/>
    <n v="12053520.581000011"/>
    <n v="39.482622061561628"/>
    <s v="n/a"/>
    <s v="n/a"/>
    <s v="n/a"/>
    <n v="18"/>
    <n v="8168686.5809999993"/>
    <n v="4109976.3960000006"/>
    <n v="4066565.9889999996"/>
    <n v="49.78237258433505"/>
    <n v="3884834.0000000112"/>
    <n v="26.160829510838308"/>
    <s v="n/a"/>
    <s v="n/a"/>
    <s v="n/a"/>
    <n v="47.9"/>
    <n v="47.8"/>
    <n v="47.9"/>
    <n v="46.8"/>
    <n v="50.6"/>
    <n v="10964978"/>
    <s v="Voter"/>
    <s v="n/a"/>
    <s v="n/a"/>
    <n v="30528673.000000007"/>
    <n v="15678860.999999998"/>
    <n v="7873518.0000000009"/>
    <n v="7805308.9999999991"/>
    <n v="14849812.000000011"/>
    <n v="7047051.9999999916"/>
    <n v="7802788.9999999991"/>
  </r>
  <r>
    <x v="122"/>
    <s v="MMR"/>
    <x v="5"/>
    <x v="3"/>
    <s v=""/>
    <s v="IDA"/>
    <m/>
    <m/>
    <x v="0"/>
    <n v="17137848.845999986"/>
    <n v="31.821771341529349"/>
    <s v="n/a"/>
    <s v="n/a"/>
    <s v="n/a"/>
    <n v="10"/>
    <n v="1706759.8460000006"/>
    <n v="831352.36699999974"/>
    <n v="879588.62800000026"/>
    <n v="51.535582469989748"/>
    <n v="15431088.999999985"/>
    <n v="34.499319083370139"/>
    <s v="n/a"/>
    <s v="n/a"/>
    <s v="n/a"/>
    <n v="81.3"/>
    <n v="81.900000000000006"/>
    <n v="80.599999999999994"/>
    <n v="77.7"/>
    <n v="93.9"/>
    <n v="29297588"/>
    <s v="Survey"/>
    <s v="n/a"/>
    <s v="n/a"/>
    <n v="53855734.999999985"/>
    <n v="9127058"/>
    <n v="4593107"/>
    <n v="4533962"/>
    <n v="44728676.999999985"/>
    <n v="21710693.999999996"/>
    <n v="23017968"/>
  </r>
  <r>
    <x v="123"/>
    <s v="NAM"/>
    <x v="3"/>
    <x v="1"/>
    <s v=""/>
    <s v="IBRD"/>
    <s v=""/>
    <m/>
    <x v="0"/>
    <n v="332236.473999999"/>
    <n v="12.83856347532129"/>
    <s v="n/a"/>
    <s v="n/a"/>
    <s v="n/a"/>
    <n v="16"/>
    <n v="128735.03399999999"/>
    <n v="62118.668000000063"/>
    <n v="66099.40400000001"/>
    <n v="51.345311331490393"/>
    <n v="203501.43999999901"/>
    <n v="12.799999999999944"/>
    <s v="n/a"/>
    <s v="n/a"/>
    <s v="n/a"/>
    <n v="87.1"/>
    <n v="87.6"/>
    <n v="86.7"/>
    <n v="86"/>
    <n v="88.9"/>
    <n v="1386353.56"/>
    <s v="Direct/Survey"/>
    <s v="n/a"/>
    <s v="n/a"/>
    <n v="2587800.9999999991"/>
    <n v="997945.99999999988"/>
    <n v="500957.00000000006"/>
    <n v="496988"/>
    <n v="1589854.9999999991"/>
    <n v="758507.99999999895"/>
    <n v="831345.00000000116"/>
  </r>
  <r>
    <x v="124"/>
    <s v="NRU"/>
    <x v="5"/>
    <x v="1"/>
    <s v=""/>
    <s v="IBRD"/>
    <m/>
    <m/>
    <x v="0"/>
    <n v="843.55200000000025"/>
    <n v="8.3810432190760071"/>
    <s v="n/a"/>
    <s v="n/a"/>
    <s v="n/a"/>
    <n v="20"/>
    <n v="843.55200000000025"/>
    <n v="519.15600000000029"/>
    <n v="339.30000000000007"/>
    <n v="40.222772277227719"/>
    <n v="0"/>
    <n v="0"/>
    <s v="n/a"/>
    <s v="n/a"/>
    <s v="n/a"/>
    <n v="82.6"/>
    <n v="79.3"/>
    <n v="85.5"/>
    <s v="–"/>
    <s v="–"/>
    <n v="7843"/>
    <s v="Voter"/>
    <s v="n/a"/>
    <s v="n/a"/>
    <n v="10065"/>
    <n v="4848"/>
    <n v="2508.0000000000005"/>
    <n v="2340"/>
    <n v="5217"/>
    <n v="2627.9999999999986"/>
    <n v="2588.9999999999995"/>
  </r>
  <r>
    <x v="125"/>
    <s v="NPL"/>
    <x v="0"/>
    <x v="0"/>
    <s v=""/>
    <s v="IDA"/>
    <m/>
    <m/>
    <x v="0"/>
    <n v="7838423.1599999908"/>
    <n v="26.459674247616817"/>
    <n v="3283060.824000007"/>
    <n v="4552316.2000000048"/>
    <n v="58.07693852547775"/>
    <n v="18"/>
    <n v="4584966.160000002"/>
    <n v="2294725.8239999996"/>
    <n v="2286757.1999999997"/>
    <n v="49.875116199330876"/>
    <n v="3253456.9999999888"/>
    <n v="17.415492793766155"/>
    <n v="988335.00000000745"/>
    <n v="2265559.0000000056"/>
    <n v="69.626084930855043"/>
    <n v="58.1"/>
    <n v="59.2"/>
    <n v="57"/>
    <n v="58.3"/>
    <n v="56.6"/>
    <n v="15427938"/>
    <s v="Voter"/>
    <n v="7776628"/>
    <n v="7651143"/>
    <n v="29624034.999999993"/>
    <n v="10942640.000000004"/>
    <n v="5624328"/>
    <n v="5318039.9999999991"/>
    <n v="18681394.999999989"/>
    <n v="8764963.0000000075"/>
    <n v="9916702.0000000056"/>
  </r>
  <r>
    <x v="126"/>
    <s v="NLD"/>
    <x v="1"/>
    <x v="2"/>
    <s v="OECD"/>
    <s v=".."/>
    <s v="EMU"/>
    <m/>
    <x v="1"/>
    <n v="803695.00000000373"/>
    <n v="4.7042461221628589"/>
    <s v="n/a"/>
    <s v="n/a"/>
    <s v="n/a"/>
    <n v="18"/>
    <n v="0"/>
    <s v="n/a"/>
    <s v="n/a"/>
    <s v="n/a"/>
    <n v="803695.00000000373"/>
    <n v="5.8676027827956725"/>
    <s v="n/a"/>
    <s v="n/a"/>
    <s v="n/a"/>
    <n v="100"/>
    <s v="–"/>
    <s v="–"/>
    <s v="–"/>
    <s v="–"/>
    <n v="12893466"/>
    <s v="Voter"/>
    <s v="n/a"/>
    <s v="n/a"/>
    <n v="17084459.000000004"/>
    <n v="3387298"/>
    <n v="1739000.0000000002"/>
    <n v="1648283.0000000002"/>
    <n v="13697161.000000004"/>
    <n v="6765782.9999999991"/>
    <n v="6931401.0000000009"/>
  </r>
  <r>
    <x v="127"/>
    <s v="NZL"/>
    <x v="5"/>
    <x v="2"/>
    <s v="OECD"/>
    <s v=".."/>
    <s v=""/>
    <m/>
    <x v="1"/>
    <n v="333118"/>
    <n v="7.013604098704775"/>
    <s v="n/a"/>
    <s v="n/a"/>
    <s v="n/a"/>
    <n v="18"/>
    <n v="0"/>
    <s v="n/a"/>
    <s v="n/a"/>
    <s v="n/a"/>
    <n v="333118"/>
    <n v="9.1739561849530453"/>
    <s v="n/a"/>
    <s v="n/a"/>
    <s v="n/a"/>
    <n v="100"/>
    <s v="–"/>
    <s v="–"/>
    <s v="–"/>
    <s v="–"/>
    <n v="3298009"/>
    <s v="Voter"/>
    <s v="n/a"/>
    <s v="n/a"/>
    <n v="4749598"/>
    <n v="1118471"/>
    <n v="573560"/>
    <n v="544914"/>
    <n v="3631127"/>
    <n v="1761905.0000000012"/>
    <n v="1869225.9999999995"/>
  </r>
  <r>
    <x v="128"/>
    <s v="NIC"/>
    <x v="4"/>
    <x v="3"/>
    <s v=""/>
    <s v="IDA"/>
    <s v="HIPC"/>
    <m/>
    <x v="0"/>
    <n v="862930.71699999727"/>
    <n v="13.730534322965832"/>
    <s v="n/a"/>
    <s v="n/a"/>
    <s v="n/a"/>
    <n v="16"/>
    <n v="292962.71700000006"/>
    <s v="n/a"/>
    <s v="n/a"/>
    <s v="n/a"/>
    <n v="569967.99999999721"/>
    <n v="13.042841503644823"/>
    <s v="n/a"/>
    <s v="n/a"/>
    <s v="n/a"/>
    <n v="84.7"/>
    <s v="–"/>
    <s v="–"/>
    <s v="–"/>
    <s v="–"/>
    <n v="3800000"/>
    <s v="Voter"/>
    <s v="n/a"/>
    <s v="n/a"/>
    <n v="6284756.9999999972"/>
    <n v="1914789"/>
    <n v="983906.99999999977"/>
    <n v="930886.00000000023"/>
    <n v="4369967.9999999972"/>
    <n v="2114761.9999999981"/>
    <n v="2255208.0000000005"/>
  </r>
  <r>
    <x v="129"/>
    <s v="NER"/>
    <x v="3"/>
    <x v="0"/>
    <s v=""/>
    <s v="IDA"/>
    <s v="HIPC"/>
    <m/>
    <x v="0"/>
    <n v="6621239.712000004"/>
    <n v="29.67652021446461"/>
    <s v="n/a"/>
    <s v="n/a"/>
    <s v="n/a"/>
    <n v="18"/>
    <n v="4580942.7120000003"/>
    <n v="2239263.2140000002"/>
    <n v="2344078.5550000002"/>
    <n v="51.170221990761277"/>
    <n v="2040297.0000000037"/>
    <n v="21.204978328860697"/>
    <s v="n/a"/>
    <s v="n/a"/>
    <s v="n/a"/>
    <n v="63.9"/>
    <n v="65.400000000000006"/>
    <n v="62.3"/>
    <n v="59.7"/>
    <n v="91.7"/>
    <n v="7581486"/>
    <s v="Voter"/>
    <s v="n/a"/>
    <s v="n/a"/>
    <n v="22311375.000000004"/>
    <n v="12689592"/>
    <n v="6471859.0000000009"/>
    <n v="6217715"/>
    <n v="9621783.0000000037"/>
    <n v="4721532.9999999981"/>
    <n v="4900270.9999999991"/>
  </r>
  <r>
    <x v="130"/>
    <s v="NGA"/>
    <x v="3"/>
    <x v="3"/>
    <s v=""/>
    <s v="Blend"/>
    <s v=""/>
    <m/>
    <x v="0"/>
    <n v="140465269.60799986"/>
    <n v="71.711601608936391"/>
    <s v="n/a"/>
    <s v="n/a"/>
    <s v="n/a"/>
    <n v="16"/>
    <n v="63391936.607999995"/>
    <n v="32370231.921000008"/>
    <n v="30975524.657999992"/>
    <n v="48.863509013054689"/>
    <n v="77073332.999999851"/>
    <n v="73.004546517442961"/>
    <s v="n/a"/>
    <s v="n/a"/>
    <s v="n/a"/>
    <n v="29.8"/>
    <n v="29.9"/>
    <n v="29.8"/>
    <n v="18.600000000000001"/>
    <n v="49.8"/>
    <n v="28500000"/>
    <s v="Direct"/>
    <s v="n/a"/>
    <s v="n/a"/>
    <n v="195875236.99999985"/>
    <n v="90301904"/>
    <n v="46177221.000000007"/>
    <n v="44124678.999999993"/>
    <n v="105573332.99999985"/>
    <n v="53100624.000000007"/>
    <n v="52472715"/>
  </r>
  <r>
    <x v="131"/>
    <s v="NOR"/>
    <x v="1"/>
    <x v="2"/>
    <s v="OECD"/>
    <s v=".."/>
    <s v=""/>
    <m/>
    <x v="1"/>
    <n v="446666.99999999721"/>
    <n v="8.3436710718103271"/>
    <s v="n/a"/>
    <s v="n/a"/>
    <s v="n/a"/>
    <n v="18"/>
    <n v="0"/>
    <s v="n/a"/>
    <s v="n/a"/>
    <s v="n/a"/>
    <n v="446666.99999999721"/>
    <n v="10.604851193472168"/>
    <s v="n/a"/>
    <s v="n/a"/>
    <s v="n/a"/>
    <n v="100"/>
    <s v="–"/>
    <s v="–"/>
    <s v="–"/>
    <s v="–"/>
    <n v="3765245"/>
    <s v="Voter"/>
    <s v="n/a"/>
    <s v="n/a"/>
    <n v="5353362.9999999972"/>
    <n v="1141451"/>
    <n v="585117"/>
    <n v="556338.00000000012"/>
    <n v="4211911.9999999972"/>
    <n v="2118361"/>
    <n v="2093549.0000000005"/>
  </r>
  <r>
    <x v="132"/>
    <s v="OMN"/>
    <x v="2"/>
    <x v="2"/>
    <s v=""/>
    <s v=".."/>
    <s v=""/>
    <n v="1"/>
    <x v="0"/>
    <n v="1394949.8339999998"/>
    <n v="42.848997331837978"/>
    <s v="n/a"/>
    <s v="n/a"/>
    <s v="n/a"/>
    <n v="21"/>
    <n v="27240.140000000014"/>
    <n v="20964.42000000002"/>
    <n v="13217.360000000008"/>
    <n v="48.521630211885849"/>
    <n v="1367709.6939999999"/>
    <n v="72.232032037582243"/>
    <s v="n/a"/>
    <s v="n/a"/>
    <s v="n/a"/>
    <n v="98"/>
    <n v="97"/>
    <n v="98"/>
    <s v="–"/>
    <s v="–"/>
    <n v="525785"/>
    <s v="Voter"/>
    <s v="n/a"/>
    <s v="n/a"/>
    <n v="3255501.6939999992"/>
    <n v="1362006.9999999995"/>
    <n v="698814"/>
    <n v="660867.99999999977"/>
    <n v="1893494.6939999999"/>
    <n v="2497895.9999999981"/>
    <n v="972368.00000000047"/>
  </r>
  <r>
    <x v="133"/>
    <s v="PAK"/>
    <x v="0"/>
    <x v="3"/>
    <s v=""/>
    <s v="Blend"/>
    <s v=""/>
    <m/>
    <x v="0"/>
    <n v="76543996.911999971"/>
    <n v="38.116897370080373"/>
    <n v="34201336.415999994"/>
    <n v="42328811.667999983"/>
    <n v="55.299975668456383"/>
    <n v="18"/>
    <n v="53847765.911999993"/>
    <n v="27730340.416000001"/>
    <n v="26102086.668000001"/>
    <n v="48.473852584073768"/>
    <n v="22696230.99999997"/>
    <n v="18.958111361649379"/>
    <n v="6470995.9999999925"/>
    <n v="16226724.999999978"/>
    <n v="71.490547443067072"/>
    <n v="33.6"/>
    <n v="34.1"/>
    <n v="33.1"/>
    <n v="22.8"/>
    <n v="59.3"/>
    <n v="97021554"/>
    <s v="Voter"/>
    <n v="54596506"/>
    <n v="42423592"/>
    <n v="200813817.99999997"/>
    <n v="81096033"/>
    <n v="42079424"/>
    <n v="39016572"/>
    <n v="119717784.99999997"/>
    <n v="61067501.999999993"/>
    <n v="58650316.999999978"/>
  </r>
  <r>
    <x v="134"/>
    <s v="PLW"/>
    <x v="5"/>
    <x v="2"/>
    <s v=""/>
    <s v="IBRD"/>
    <s v=""/>
    <m/>
    <x v="1"/>
    <n v="0"/>
    <n v="0"/>
    <s v="n/a"/>
    <s v="n/a"/>
    <s v="n/a"/>
    <n v="18"/>
    <n v="0"/>
    <s v="n/a"/>
    <s v="n/a"/>
    <s v="n/a"/>
    <n v="0"/>
    <n v="0"/>
    <s v="n/a"/>
    <s v="n/a"/>
    <s v="n/a"/>
    <n v="100"/>
    <s v="–"/>
    <s v="–"/>
    <s v="–"/>
    <s v="–"/>
    <n v="15890"/>
    <s v="Voter"/>
    <s v="n/a"/>
    <s v="n/a"/>
    <n v="17660.999999999996"/>
    <n v="4348.6000000000004"/>
    <n v="2277.4"/>
    <n v="2071.2000000000003"/>
    <n v="13312.399999999996"/>
    <n v="7155.6000000000013"/>
    <n v="6156.7999999999993"/>
  </r>
  <r>
    <x v="135"/>
    <s v="PSE"/>
    <x v="2"/>
    <x v="3"/>
    <s v=""/>
    <s v=".."/>
    <s v=""/>
    <m/>
    <x v="0"/>
    <n v="668509.14500000142"/>
    <n v="13.230531988752345"/>
    <n v="323078.09300000023"/>
    <n v="345439.07300000166"/>
    <n v="51.673051234026268"/>
    <n v="18"/>
    <n v="16189.145000000015"/>
    <n v="8269.093000000008"/>
    <n v="7920.0730000000067"/>
    <n v="48.922120346689091"/>
    <n v="652320.0000000014"/>
    <n v="23.806943034794042"/>
    <n v="314809.00000000023"/>
    <n v="337519.00000000163"/>
    <n v="51.740688733275384"/>
    <n v="99.3"/>
    <n v="99.3"/>
    <n v="99.3"/>
    <n v="99.6"/>
    <n v="99.4"/>
    <n v="2087721"/>
    <s v="Voter"/>
    <n v="1066264"/>
    <n v="1021457"/>
    <n v="5052776.0000000019"/>
    <n v="2312735"/>
    <n v="1181299"/>
    <n v="1131439"/>
    <n v="2740041.0000000014"/>
    <n v="1381073.0000000002"/>
    <n v="1358976.0000000016"/>
  </r>
  <r>
    <x v="136"/>
    <s v="PAN"/>
    <x v="4"/>
    <x v="1"/>
    <s v=""/>
    <s v="IBRD"/>
    <s v=""/>
    <m/>
    <x v="0"/>
    <n v="423956.16400000051"/>
    <n v="10.184844345553699"/>
    <s v="n/a"/>
    <s v="n/a"/>
    <s v="n/a"/>
    <n v="18"/>
    <n v="58970.164000000041"/>
    <n v="32816.015999999945"/>
    <n v="26262.440000000017"/>
    <n v="44.535131358969934"/>
    <n v="364986.00000000047"/>
    <n v="12.931819768160793"/>
    <s v="n/a"/>
    <s v="n/a"/>
    <s v="n/a"/>
    <n v="95.6"/>
    <n v="95.2"/>
    <n v="96"/>
    <n v="92.6"/>
    <n v="97.6"/>
    <n v="2457401"/>
    <s v="Voter"/>
    <s v="n/a"/>
    <s v="n/a"/>
    <n v="4162618"/>
    <n v="1340230.9999999998"/>
    <n v="683666.99999999988"/>
    <n v="656560.99999999988"/>
    <n v="2822387.0000000005"/>
    <n v="1401534.0000000019"/>
    <n v="1420844.9999999995"/>
  </r>
  <r>
    <x v="137"/>
    <s v="PNG"/>
    <x v="5"/>
    <x v="3"/>
    <s v=""/>
    <s v="Blend"/>
    <s v=""/>
    <m/>
    <x v="0"/>
    <n v="1764730.5000000002"/>
    <n v="20.962912429591295"/>
    <s v="n/a"/>
    <s v="n/a"/>
    <s v="n/a"/>
    <n v="18"/>
    <n v="1764730.5000000002"/>
    <s v="n/a"/>
    <s v="n/a"/>
    <s v="n/a"/>
    <n v="0"/>
    <n v="0"/>
    <s v="n/a"/>
    <s v="n/a"/>
    <s v="n/a"/>
    <n v="50"/>
    <s v="–"/>
    <s v="–"/>
    <s v="–"/>
    <s v="–"/>
    <n v="5055347"/>
    <s v="Voter"/>
    <s v="n/a"/>
    <s v="n/a"/>
    <n v="8418345.9999999925"/>
    <n v="3529461.0000000005"/>
    <n v="1822230.9999999998"/>
    <n v="1707228.0000000002"/>
    <n v="4888884.9999999925"/>
    <n v="2460266.9999999991"/>
    <n v="2428616.9999999991"/>
  </r>
  <r>
    <x v="138"/>
    <s v="PRY"/>
    <x v="4"/>
    <x v="1"/>
    <s v=""/>
    <s v="IBRD"/>
    <s v=""/>
    <m/>
    <x v="0"/>
    <n v="1351080.735000002"/>
    <n v="19.589658655733867"/>
    <s v="n/a"/>
    <s v="n/a"/>
    <s v="n/a"/>
    <n v="18"/>
    <n v="372284.73500000004"/>
    <n v="194606.61900000001"/>
    <n v="176684.85000000003"/>
    <n v="47.459601049718039"/>
    <n v="978796.00000000186"/>
    <n v="21.774872966411461"/>
    <s v="n/a"/>
    <s v="n/a"/>
    <s v="n/a"/>
    <n v="84.5"/>
    <n v="84.1"/>
    <n v="85"/>
    <n v="80.400000000000006"/>
    <n v="87.4"/>
    <n v="3516275"/>
    <s v="Voter"/>
    <s v="n/a"/>
    <s v="n/a"/>
    <n v="6896908.0000000019"/>
    <n v="2401837"/>
    <n v="1223940.9999999998"/>
    <n v="1177899"/>
    <n v="4495071.0000000019"/>
    <n v="2273296"/>
    <n v="2221779.9999999991"/>
  </r>
  <r>
    <x v="139"/>
    <s v="PER"/>
    <x v="4"/>
    <x v="1"/>
    <s v=""/>
    <s v="IBRD"/>
    <s v=""/>
    <m/>
    <x v="0"/>
    <n v="0"/>
    <n v="0"/>
    <s v="n/a"/>
    <s v="n/a"/>
    <s v="n/a"/>
    <n v="0"/>
    <n v="0"/>
    <s v="n/a"/>
    <s v="n/a"/>
    <s v="n/a"/>
    <n v="0"/>
    <n v="0"/>
    <n v="0"/>
    <n v="0"/>
    <n v="0"/>
    <n v="97.7"/>
    <s v="–"/>
    <s v="–"/>
    <n v="96.3"/>
    <n v="98.2"/>
    <n v="33478471"/>
    <s v="Direct"/>
    <n v="16799729"/>
    <n v="16678742"/>
    <n v="32551815.000000007"/>
    <n v="0"/>
    <n v="0"/>
    <n v="0"/>
    <n v="32551815.000000007"/>
    <n v="16256881.000000004"/>
    <n v="16294930"/>
  </r>
  <r>
    <x v="140"/>
    <s v="PHL"/>
    <x v="5"/>
    <x v="3"/>
    <s v=""/>
    <s v="IBRD"/>
    <s v=""/>
    <m/>
    <x v="0"/>
    <n v="16319255.697999977"/>
    <n v="15.321507773851048"/>
    <s v="n/a"/>
    <s v="n/a"/>
    <s v="n/a"/>
    <n v="18"/>
    <n v="3892726.6979999989"/>
    <s v="n/a"/>
    <s v="n/a"/>
    <s v="n/a"/>
    <n v="12426528.999999978"/>
    <n v="18.605269654655142"/>
    <n v="6860257.0000000186"/>
    <n v="5566322.9999999776"/>
    <n v="44.793684183419572"/>
    <n v="90.2"/>
    <s v="–"/>
    <s v="–"/>
    <s v="–"/>
    <s v="–"/>
    <n v="54363844"/>
    <s v="Voter"/>
    <n v="26311706"/>
    <n v="28052138"/>
    <n v="106512073.99999997"/>
    <n v="39721701"/>
    <n v="20408331.000000004"/>
    <n v="19313312.000000004"/>
    <n v="66790372.999999978"/>
    <n v="33171963.000000019"/>
    <n v="33618460.999999978"/>
  </r>
  <r>
    <x v="141"/>
    <s v="POL"/>
    <x v="1"/>
    <x v="2"/>
    <s v="OECD"/>
    <s v="IBRD"/>
    <s v=""/>
    <m/>
    <x v="1"/>
    <n v="666860.00000001863"/>
    <n v="1.7500667631864069"/>
    <s v="n/a"/>
    <s v="n/a"/>
    <s v="n/a"/>
    <n v="18"/>
    <n v="0"/>
    <s v="n/a"/>
    <s v="n/a"/>
    <s v="n/a"/>
    <n v="666860.00000001863"/>
    <n v="2.1253729067574572"/>
    <s v="n/a"/>
    <s v="n/a"/>
    <s v="n/a"/>
    <n v="100"/>
    <s v="–"/>
    <s v="–"/>
    <s v="–"/>
    <s v="–"/>
    <n v="30709281"/>
    <s v="Voter"/>
    <s v="n/a"/>
    <s v="n/a"/>
    <n v="38104832.000000022"/>
    <n v="6728691.0000000009"/>
    <n v="3453372"/>
    <n v="3275290.9999999991"/>
    <n v="31376141.000000019"/>
    <n v="14946905.000000002"/>
    <n v="16429264.999999993"/>
  </r>
  <r>
    <x v="142"/>
    <s v="PRT"/>
    <x v="1"/>
    <x v="2"/>
    <s v="OECD"/>
    <s v=".."/>
    <s v="EMU"/>
    <m/>
    <x v="1"/>
    <n v="0"/>
    <n v="0"/>
    <s v="n/a"/>
    <s v="n/a"/>
    <s v="n/a"/>
    <n v="10"/>
    <n v="0"/>
    <s v="n/a"/>
    <s v="n/a"/>
    <s v="n/a"/>
    <n v="0"/>
    <n v="0"/>
    <n v="0"/>
    <n v="0"/>
    <n v="0"/>
    <n v="100"/>
    <s v="–"/>
    <s v="–"/>
    <s v="–"/>
    <s v="–"/>
    <n v="14172352"/>
    <s v="Direct"/>
    <n v="7016972"/>
    <n v="7155380"/>
    <n v="10291195.999999996"/>
    <n v="870274.99999999988"/>
    <n v="446980"/>
    <n v="423226.00000000006"/>
    <n v="9420920.9999999963"/>
    <n v="4424193.0000000009"/>
    <n v="4996798.9999999991"/>
  </r>
  <r>
    <x v="143"/>
    <s v="QAT"/>
    <x v="2"/>
    <x v="2"/>
    <s v=""/>
    <s v=".."/>
    <s v=""/>
    <n v="1"/>
    <x v="1"/>
    <n v="118045.75999999992"/>
    <n v="18.392038424584069"/>
    <s v="n/a"/>
    <s v="n/a"/>
    <s v="n/a"/>
    <n v="18"/>
    <n v="0"/>
    <s v="n/a"/>
    <s v="n/a"/>
    <s v="n/a"/>
    <n v="118045.75999999992"/>
    <n v="58.137515405394311"/>
    <s v="n/a"/>
    <s v="n/a"/>
    <s v="n/a"/>
    <n v="100"/>
    <s v="–"/>
    <s v="–"/>
    <s v="–"/>
    <s v="–"/>
    <n v="85000"/>
    <s v="Voter"/>
    <s v="n/a"/>
    <s v="n/a"/>
    <n v="641830.75999999989"/>
    <n v="438785"/>
    <n v="227735.99999999994"/>
    <n v="210850"/>
    <n v="203045.75999999992"/>
    <n v="1791097.0000000014"/>
    <n v="465159.99999999994"/>
  </r>
  <r>
    <x v="144"/>
    <s v="ROU"/>
    <x v="1"/>
    <x v="1"/>
    <s v=""/>
    <s v="IBRD"/>
    <s v=""/>
    <m/>
    <x v="0"/>
    <n v="0"/>
    <n v="0"/>
    <s v="n/a"/>
    <s v="n/a"/>
    <s v="n/a"/>
    <n v="14"/>
    <n v="0"/>
    <s v="n/a"/>
    <s v="n/a"/>
    <s v="n/a"/>
    <n v="0"/>
    <n v="0"/>
    <n v="0"/>
    <n v="0"/>
    <n v="0"/>
    <n v="100"/>
    <s v="–"/>
    <s v="–"/>
    <s v="–"/>
    <s v="–"/>
    <n v="22238427"/>
    <s v="Direct"/>
    <n v="10862020"/>
    <n v="11376407"/>
    <n v="19580634.000000011"/>
    <n v="2777616.0000000005"/>
    <n v="1426215"/>
    <n v="1351379.9999999998"/>
    <n v="16803018.000000011"/>
    <n v="8059393.0000000037"/>
    <n v="8743639.9999999981"/>
  </r>
  <r>
    <x v="145"/>
    <s v="RUS"/>
    <x v="1"/>
    <x v="1"/>
    <s v=""/>
    <s v="IBRD"/>
    <s v=""/>
    <m/>
    <x v="0"/>
    <n v="0"/>
    <n v="0"/>
    <s v="n/a"/>
    <s v="n/a"/>
    <s v="n/a"/>
    <n v="16"/>
    <n v="0"/>
    <s v="n/a"/>
    <s v="n/a"/>
    <s v="n/a"/>
    <n v="0"/>
    <n v="0"/>
    <s v="n/a"/>
    <s v="n/a"/>
    <s v="n/a"/>
    <n v="100"/>
    <s v="–"/>
    <s v="–"/>
    <s v="–"/>
    <s v="–"/>
    <n v="116903120"/>
    <s v="Direct"/>
    <s v="n/a"/>
    <s v="n/a"/>
    <n v="143964708.99999991"/>
    <n v="27061589"/>
    <n v="13873016"/>
    <n v="13188766.000000002"/>
    <n v="116903119.99999991"/>
    <n v="53032507"/>
    <n v="63870428"/>
  </r>
  <r>
    <x v="146"/>
    <s v="RWA"/>
    <x v="3"/>
    <x v="0"/>
    <s v=""/>
    <s v="IDA"/>
    <s v="HIPC"/>
    <m/>
    <x v="0"/>
    <n v="2543864.4"/>
    <n v="20.349033321398444"/>
    <s v="n/a"/>
    <s v="n/a"/>
    <s v="n/a"/>
    <n v="18"/>
    <n v="2543864.4"/>
    <n v="1271088.28"/>
    <n v="1275668.3520000002"/>
    <n v="50.146869149157489"/>
    <n v="0"/>
    <n v="0"/>
    <s v="n/a"/>
    <s v="n/a"/>
    <s v="n/a"/>
    <n v="56"/>
    <n v="56"/>
    <n v="55.9"/>
    <n v="56.1"/>
    <n v="55.4"/>
    <n v="6897076"/>
    <s v="Voter"/>
    <s v="n/a"/>
    <s v="n/a"/>
    <n v="12501155.999999996"/>
    <n v="5781510"/>
    <n v="2888837.0000000005"/>
    <n v="2892672"/>
    <n v="6719645.9999999953"/>
    <n v="3241812.9999999991"/>
    <n v="3477841.9999999981"/>
  </r>
  <r>
    <x v="147"/>
    <s v="WSM"/>
    <x v="5"/>
    <x v="1"/>
    <s v=""/>
    <s v="IDA"/>
    <s v=""/>
    <m/>
    <x v="0"/>
    <n v="41091.777999999984"/>
    <n v="20.785441209944608"/>
    <s v="n/a"/>
    <s v="n/a"/>
    <s v="n/a"/>
    <n v="21"/>
    <n v="39920.777999999998"/>
    <n v="20486.401000000002"/>
    <n v="19462.379999999997"/>
    <n v="48.752506777297775"/>
    <n v="1170.9999999999854"/>
    <n v="1.1563376387407529"/>
    <s v="n/a"/>
    <s v="n/a"/>
    <s v="n/a"/>
    <n v="58.6"/>
    <n v="59.1"/>
    <n v="58"/>
    <n v="56.7"/>
    <n v="67.8"/>
    <n v="100097"/>
    <s v="Voter"/>
    <s v="n/a"/>
    <s v="n/a"/>
    <n v="197694.99999999997"/>
    <n v="96426.999999999985"/>
    <n v="50089"/>
    <n v="46338.999999999993"/>
    <n v="101267.99999999999"/>
    <n v="51919"/>
    <n v="49350.000000000015"/>
  </r>
  <r>
    <x v="148"/>
    <s v="SMR"/>
    <x v="1"/>
    <x v="2"/>
    <s v=""/>
    <s v=".."/>
    <s v=""/>
    <m/>
    <x v="1"/>
    <n v="0"/>
    <n v="0"/>
    <s v="n/a"/>
    <s v="n/a"/>
    <s v="n/a"/>
    <n v="18"/>
    <n v="0"/>
    <s v="n/a"/>
    <s v="n/a"/>
    <s v="n/a"/>
    <n v="0"/>
    <n v="0"/>
    <s v="n/a"/>
    <s v="n/a"/>
    <s v="n/a"/>
    <n v="100"/>
    <s v="–"/>
    <s v="–"/>
    <s v="–"/>
    <s v="–"/>
    <n v="33985"/>
    <s v="Voter"/>
    <s v="n/a"/>
    <s v="n/a"/>
    <n v="34453"/>
    <n v="5926"/>
    <n v="3090.0000000000005"/>
    <n v="2835.9999999999995"/>
    <n v="28527"/>
    <n v="13698.000000000004"/>
    <n v="14829.000000000011"/>
  </r>
  <r>
    <x v="149"/>
    <s v="STP"/>
    <x v="3"/>
    <x v="3"/>
    <s v=""/>
    <s v="IDA"/>
    <s v="HIPC"/>
    <m/>
    <x v="0"/>
    <n v="4953.599999999994"/>
    <n v="2.3722092923023834"/>
    <s v="n/a"/>
    <s v="n/a"/>
    <s v="n/a"/>
    <n v="18"/>
    <n v="4953.599999999994"/>
    <n v="2339.1900000000023"/>
    <n v="2612.1689999999971"/>
    <n v="52.732739825581397"/>
    <n v="0"/>
    <n v="0"/>
    <s v="n/a"/>
    <s v="n/a"/>
    <s v="n/a"/>
    <n v="95.2"/>
    <n v="95.5"/>
    <n v="94.9"/>
    <n v="93"/>
    <n v="96.4"/>
    <n v="111222"/>
    <s v="Voter"/>
    <s v="n/a"/>
    <s v="n/a"/>
    <n v="208818.00000000012"/>
    <n v="103200.00000000001"/>
    <n v="51982.000000000007"/>
    <n v="51219.000000000007"/>
    <n v="105618.0000000001"/>
    <n v="52011.999999999993"/>
    <n v="53601.999999999993"/>
  </r>
  <r>
    <x v="150"/>
    <s v="SAU"/>
    <x v="2"/>
    <x v="2"/>
    <s v=""/>
    <s v=".."/>
    <s v=""/>
    <n v="1"/>
    <x v="0"/>
    <n v="15628762.448000006"/>
    <n v="60.446943344083607"/>
    <s v="n/a"/>
    <s v="n/a"/>
    <s v="n/a"/>
    <n v="18"/>
    <n v="971841.89999999979"/>
    <s v="n/a"/>
    <s v="n/a"/>
    <s v="n/a"/>
    <n v="14656920.548000006"/>
    <n v="90.828485549038476"/>
    <n v="12921842.999999993"/>
    <n v="9436178.9999999925"/>
    <n v="42.204891828087469"/>
    <n v="90"/>
    <s v="–"/>
    <s v="–"/>
    <s v="–"/>
    <s v="–"/>
    <n v="1480000"/>
    <s v="Voter"/>
    <n v="1350000"/>
    <n v="130000"/>
    <n v="25855339.548000008"/>
    <n v="9718419"/>
    <n v="4940600"/>
    <n v="4775711"/>
    <n v="16136920.548000006"/>
    <n v="14271842.999999993"/>
    <n v="9566178.9999999925"/>
  </r>
  <r>
    <x v="151"/>
    <s v="SEN"/>
    <x v="3"/>
    <x v="0"/>
    <s v=""/>
    <s v="IDA"/>
    <s v="HIPC"/>
    <m/>
    <x v="0"/>
    <n v="4607298.354000004"/>
    <n v="28.275573891926442"/>
    <s v="n/a"/>
    <s v="n/a"/>
    <s v="n/a"/>
    <n v="18"/>
    <n v="2537636.3540000003"/>
    <n v="1223716.08"/>
    <n v="1316392.6229999999"/>
    <n v="51.874754273795368"/>
    <n v="2069662.0000000037"/>
    <n v="24.968452576561951"/>
    <s v="n/a"/>
    <s v="n/a"/>
    <s v="n/a"/>
    <n v="68.3"/>
    <n v="69.8"/>
    <n v="66.7"/>
    <n v="57.8"/>
    <n v="87"/>
    <n v="6219446"/>
    <s v="Voter"/>
    <s v="n/a"/>
    <s v="n/a"/>
    <n v="16294270.000000004"/>
    <n v="8005161.9999999991"/>
    <n v="4052039.9999999995"/>
    <n v="3953131.0000000005"/>
    <n v="8289108.0000000037"/>
    <n v="3956752.9999999972"/>
    <n v="4332353.9999999963"/>
  </r>
  <r>
    <x v="152"/>
    <s v="SRB"/>
    <x v="1"/>
    <x v="1"/>
    <s v=""/>
    <s v="IBRD"/>
    <s v=""/>
    <m/>
    <x v="0"/>
    <n v="286169.38800000353"/>
    <n v="3.266018102888788"/>
    <s v="n/a"/>
    <s v="n/a"/>
    <s v="n/a"/>
    <n v="18"/>
    <n v="10481.387999999817"/>
    <n v="7162.0720000000074"/>
    <n v="3406.5360000000037"/>
    <n v="32.500810007224835"/>
    <n v="275688.00000000373"/>
    <n v="3.9299063495482915"/>
    <s v="n/a"/>
    <s v="n/a"/>
    <s v="n/a"/>
    <n v="99.4"/>
    <n v="99.2"/>
    <n v="99.6"/>
    <n v="99.2"/>
    <n v="99.5"/>
    <n v="6739441"/>
    <s v="Voter"/>
    <s v="n/a"/>
    <s v="n/a"/>
    <n v="8762027.0000000037"/>
    <n v="1746898.0000000002"/>
    <n v="895259.00000000012"/>
    <n v="851634.00000000012"/>
    <n v="7015129.0000000037"/>
    <n v="3386073.0000000005"/>
    <n v="3629056.0000000005"/>
  </r>
  <r>
    <x v="153"/>
    <s v="SYC"/>
    <x v="3"/>
    <x v="2"/>
    <s v=""/>
    <s v="IBRD"/>
    <s v=""/>
    <m/>
    <x v="1"/>
    <n v="0"/>
    <n v="0"/>
    <s v="n/a"/>
    <s v="n/a"/>
    <s v="n/a"/>
    <n v="18"/>
    <n v="0"/>
    <s v="n/a"/>
    <s v="n/a"/>
    <s v="n/a"/>
    <n v="0"/>
    <n v="0"/>
    <s v="n/a"/>
    <s v="n/a"/>
    <s v="n/a"/>
    <n v="100"/>
    <s v="–"/>
    <s v="–"/>
    <s v="–"/>
    <s v="–"/>
    <n v="71932"/>
    <s v="Voter"/>
    <s v="n/a"/>
    <s v="n/a"/>
    <n v="95235.000000000015"/>
    <n v="24702.000000000004"/>
    <n v="12491"/>
    <n v="12210"/>
    <n v="70533.000000000015"/>
    <n v="34452"/>
    <n v="36086.999999999985"/>
  </r>
  <r>
    <x v="154"/>
    <s v="SLE"/>
    <x v="3"/>
    <x v="0"/>
    <s v=""/>
    <s v="IDA"/>
    <s v="HIPC"/>
    <m/>
    <x v="0"/>
    <n v="1586649.1329999962"/>
    <n v="20.553171400187715"/>
    <n v="816971.54399999999"/>
    <n v="769700.96400000085"/>
    <n v="48.511101036224034"/>
    <n v="6"/>
    <n v="322309.13299999997"/>
    <n v="165121.54399999999"/>
    <n v="157208.96399999998"/>
    <n v="48.775832858574312"/>
    <n v="1264339.9999999963"/>
    <n v="19.95351324121409"/>
    <n v="651850"/>
    <n v="612492.00000000093"/>
    <n v="48.443538219880416"/>
    <n v="76.7"/>
    <n v="76.2"/>
    <n v="77.2"/>
    <n v="75.8"/>
    <n v="79.599999999999994"/>
    <n v="5072088"/>
    <s v="Direct"/>
    <n v="2478500"/>
    <n v="2593588"/>
    <n v="7719728.9999999963"/>
    <n v="1383301"/>
    <n v="693788"/>
    <n v="689513"/>
    <n v="6336427.9999999963"/>
    <n v="3130350"/>
    <n v="3206080.0000000009"/>
  </r>
  <r>
    <x v="155"/>
    <s v="SGP"/>
    <x v="5"/>
    <x v="2"/>
    <s v=""/>
    <s v=".."/>
    <s v=""/>
    <m/>
    <x v="0"/>
    <n v="2133083.2000000002"/>
    <n v="36.828723419133027"/>
    <s v="n/a"/>
    <s v="n/a"/>
    <s v="n/a"/>
    <n v="21"/>
    <n v="126912.19999999997"/>
    <s v="n/a"/>
    <s v="n/a"/>
    <s v="n/a"/>
    <n v="2006171"/>
    <n v="44.357042429002171"/>
    <s v="n/a"/>
    <s v="n/a"/>
    <s v="n/a"/>
    <n v="90"/>
    <s v="–"/>
    <s v="–"/>
    <s v="–"/>
    <s v="–"/>
    <n v="2516608"/>
    <s v="Voter"/>
    <s v="n/a"/>
    <s v="n/a"/>
    <n v="5791901"/>
    <n v="1269122"/>
    <n v="649593"/>
    <n v="619531"/>
    <n v="4522779"/>
    <n v="2212464"/>
    <n v="2310316.9999999981"/>
  </r>
  <r>
    <x v="156"/>
    <s v="SVK"/>
    <x v="1"/>
    <x v="2"/>
    <s v="OECD"/>
    <s v=".."/>
    <s v="EMU"/>
    <m/>
    <x v="1"/>
    <n v="23111.000000004657"/>
    <n v="0.42406936307582932"/>
    <s v="n/a"/>
    <s v="n/a"/>
    <s v="n/a"/>
    <n v="18"/>
    <n v="0"/>
    <s v="n/a"/>
    <s v="n/a"/>
    <s v="n/a"/>
    <n v="23111.000000004657"/>
    <n v="0.51936337030904123"/>
    <s v="n/a"/>
    <s v="n/a"/>
    <s v="n/a"/>
    <n v="100"/>
    <s v="–"/>
    <s v="–"/>
    <s v="–"/>
    <s v="–"/>
    <n v="4426760"/>
    <s v="Voter"/>
    <s v="n/a"/>
    <s v="n/a"/>
    <n v="5449816.0000000047"/>
    <n v="999945"/>
    <n v="511969"/>
    <n v="487985.00000000006"/>
    <n v="4449871.0000000047"/>
    <n v="2137348.0000000005"/>
    <n v="2312513.0000000005"/>
  </r>
  <r>
    <x v="157"/>
    <s v="SVN"/>
    <x v="1"/>
    <x v="2"/>
    <s v="OECD"/>
    <s v=".."/>
    <s v="EMU"/>
    <m/>
    <x v="1"/>
    <n v="0"/>
    <n v="0"/>
    <s v="n/a"/>
    <s v="n/a"/>
    <s v="n/a"/>
    <n v="18"/>
    <n v="0"/>
    <s v="n/a"/>
    <s v="n/a"/>
    <s v="n/a"/>
    <n v="0"/>
    <n v="0"/>
    <s v="n/a"/>
    <s v="n/a"/>
    <s v="n/a"/>
    <n v="100"/>
    <s v="–"/>
    <s v="–"/>
    <s v="–"/>
    <s v="–"/>
    <n v="1713473"/>
    <s v="Voter"/>
    <s v="n/a"/>
    <s v="n/a"/>
    <n v="2081260.0000000002"/>
    <n v="368607"/>
    <n v="189392.99999999997"/>
    <n v="179216.99999999994"/>
    <n v="1712653.0000000002"/>
    <n v="844601.00000000035"/>
    <n v="868048.00000000058"/>
  </r>
  <r>
    <x v="158"/>
    <s v="SLB"/>
    <x v="5"/>
    <x v="3"/>
    <s v=""/>
    <s v="IDA"/>
    <s v=""/>
    <m/>
    <x v="0"/>
    <n v="54839.639999999759"/>
    <n v="8.7985419096683177"/>
    <s v="n/a"/>
    <s v="n/a"/>
    <s v="n/a"/>
    <n v="21"/>
    <n v="38318.639999999992"/>
    <n v="21102.336000000003"/>
    <n v="16990.929999999997"/>
    <n v="44.341161377334899"/>
    <n v="16520.999999999767"/>
    <n v="5.4352725203069427"/>
    <s v="n/a"/>
    <s v="n/a"/>
    <s v="n/a"/>
    <n v="88"/>
    <n v="87.2"/>
    <n v="89"/>
    <s v="87.9 "/>
    <n v="88.8"/>
    <n v="287438"/>
    <s v="Voter"/>
    <s v="n/a"/>
    <s v="n/a"/>
    <n v="623280.99999999977"/>
    <n v="319321.99999999994"/>
    <n v="164862.00000000003"/>
    <n v="154463"/>
    <n v="303958.99999999977"/>
    <n v="151991.99999999991"/>
    <n v="151969.00000000009"/>
  </r>
  <r>
    <x v="159"/>
    <s v="SOM"/>
    <x v="3"/>
    <x v="0"/>
    <s v=""/>
    <s v="IDA"/>
    <s v="HIPC"/>
    <m/>
    <x v="0"/>
    <n v="11739625.15"/>
    <n v="77.32632818302028"/>
    <s v="n/a"/>
    <s v="n/a"/>
    <s v="n/a"/>
    <n v="18"/>
    <n v="7814897.1499999985"/>
    <n v="3918080.9299999997"/>
    <n v="3896667.4809999992"/>
    <n v="49.862044326456683"/>
    <n v="3924728.0000000019"/>
    <n v="55.081350618146821"/>
    <s v="n/a"/>
    <s v="n/a"/>
    <s v="n/a"/>
    <n v="3"/>
    <n v="3.3"/>
    <n v="2.7"/>
    <n v="1.5"/>
    <n v="5.6"/>
    <n v="3200602"/>
    <s v="Voter"/>
    <s v="n/a"/>
    <s v="n/a"/>
    <n v="15181925"/>
    <n v="8056594.9999999991"/>
    <n v="4051790"/>
    <n v="4004796.9999999991"/>
    <n v="7125330.0000000019"/>
    <n v="3511053.9999999953"/>
    <n v="3614286.9999999972"/>
  </r>
  <r>
    <x v="160"/>
    <s v="ZAF"/>
    <x v="3"/>
    <x v="1"/>
    <s v=""/>
    <s v="IBRD"/>
    <s v=""/>
    <m/>
    <x v="0"/>
    <n v="15341719.149999963"/>
    <n v="26.728468976524589"/>
    <s v="n/a"/>
    <s v="n/a"/>
    <s v="n/a"/>
    <n v="18"/>
    <n v="2941521.15"/>
    <s v="n/a"/>
    <s v="n/a"/>
    <s v="n/a"/>
    <n v="12400197.999999963"/>
    <n v="32.814930978599648"/>
    <s v="n/a"/>
    <s v="n/a"/>
    <s v="n/a"/>
    <n v="85"/>
    <s v="–"/>
    <s v="–"/>
    <s v="–"/>
    <s v="–"/>
    <n v="25388082"/>
    <s v="Voter"/>
    <s v="n/a"/>
    <s v="n/a"/>
    <n v="57398420.999999955"/>
    <n v="19610140.999999996"/>
    <n v="9886117.0000000037"/>
    <n v="9724054"/>
    <n v="37788279.999999963"/>
    <n v="18274697.999999989"/>
    <n v="19513555.000000015"/>
  </r>
  <r>
    <x v="161"/>
    <s v="SSD"/>
    <x v="3"/>
    <x v="0"/>
    <s v=""/>
    <s v="IDA"/>
    <m/>
    <m/>
    <x v="0"/>
    <n v="6886063.3220000016"/>
    <n v="53.301610590187998"/>
    <s v="n/a"/>
    <s v="n/a"/>
    <s v="n/a"/>
    <n v="17"/>
    <n v="3832916.3220000006"/>
    <n v="1956173.625"/>
    <n v="1874194.56"/>
    <n v="48.897351326001626"/>
    <n v="3053147.0000000009"/>
    <n v="43.705382360022831"/>
    <s v="n/a"/>
    <s v="n/a"/>
    <s v="n/a"/>
    <n v="35.4"/>
    <n v="34.9"/>
    <n v="36"/>
    <n v="32.299999999999997"/>
    <n v="45"/>
    <n v="3932599"/>
    <s v="Voter"/>
    <s v="n/a"/>
    <s v="n/a"/>
    <n v="12919053.000000002"/>
    <n v="5933307.0000000009"/>
    <n v="3004875"/>
    <n v="2928429"/>
    <n v="6985746.0000000009"/>
    <n v="3469845.0000000037"/>
    <n v="3515900.0000000014"/>
  </r>
  <r>
    <x v="162"/>
    <s v="ESP"/>
    <x v="1"/>
    <x v="2"/>
    <s v="OECD"/>
    <s v=".."/>
    <s v="EMU"/>
    <m/>
    <x v="1"/>
    <n v="1755476.0000000075"/>
    <n v="3.7835612179737956"/>
    <s v="n/a"/>
    <s v="n/a"/>
    <s v="n/a"/>
    <n v="18"/>
    <n v="0"/>
    <s v="n/a"/>
    <s v="n/a"/>
    <s v="n/a"/>
    <n v="1755476.0000000075"/>
    <n v="4.5863156004606571"/>
    <s v="n/a"/>
    <s v="n/a"/>
    <s v="n/a"/>
    <n v="100"/>
    <s v="–"/>
    <s v="–"/>
    <s v="–"/>
    <s v="–"/>
    <n v="36520913"/>
    <s v="Voter"/>
    <s v="n/a"/>
    <s v="n/a"/>
    <n v="46397452.000000007"/>
    <n v="8121063"/>
    <n v="4178096.9999999995"/>
    <n v="3942718.0000000009"/>
    <n v="38276389.000000007"/>
    <n v="18577992"/>
    <n v="19698639"/>
  </r>
  <r>
    <x v="163"/>
    <s v="LKA"/>
    <x v="0"/>
    <x v="3"/>
    <s v=""/>
    <s v="IBRD"/>
    <s v=""/>
    <m/>
    <x v="0"/>
    <n v="166965.65200000015"/>
    <n v="0.79697052621520026"/>
    <n v="78124.461999999752"/>
    <n v="88745.220000000059"/>
    <n v="53.151782379767532"/>
    <n v="18"/>
    <n v="166965.65200000015"/>
    <n v="78124.461999999752"/>
    <n v="88745.220000000059"/>
    <n v="53.151782379767532"/>
    <n v="0"/>
    <n v="0"/>
    <n v="0"/>
    <n v="0"/>
    <n v="0"/>
    <n v="97.2"/>
    <n v="97.4"/>
    <n v="97"/>
    <n v="97.6"/>
    <n v="96.5"/>
    <n v="15760867"/>
    <s v="Voter"/>
    <n v="7659781.3619999997"/>
    <n v="8101085.6380000003"/>
    <n v="20950040.999999996"/>
    <n v="5963059"/>
    <n v="3004787.0000000005"/>
    <n v="2958173.9999999995"/>
    <n v="14986981.999999996"/>
    <n v="7055409.0000000047"/>
    <n v="7931667.0000000028"/>
  </r>
  <r>
    <x v="164"/>
    <s v="KNA"/>
    <x v="4"/>
    <x v="2"/>
    <s v=""/>
    <s v="IBRD"/>
    <s v=""/>
    <m/>
    <x v="0"/>
    <n v="1471.1999999999996"/>
    <n v="3.6406829992576073"/>
    <s v="n/a"/>
    <s v="n/a"/>
    <s v="n/a"/>
    <n v="18"/>
    <n v="1471.1999999999996"/>
    <s v="n/a"/>
    <s v="n/a"/>
    <s v="n/a"/>
    <n v="0"/>
    <n v="0"/>
    <s v="n/a"/>
    <s v="n/a"/>
    <s v="n/a"/>
    <n v="90"/>
    <s v="–"/>
    <s v="–"/>
    <s v="–"/>
    <s v="–"/>
    <n v="42185"/>
    <s v="Voter"/>
    <s v="n/a"/>
    <s v="n/a"/>
    <n v="40410.000000000015"/>
    <n v="14712"/>
    <n v="7590"/>
    <n v="7122"/>
    <n v="25698.000000000011"/>
    <n v="12809.999999999991"/>
    <n v="12888.000000000002"/>
  </r>
  <r>
    <x v="165"/>
    <s v="LCA"/>
    <x v="4"/>
    <x v="1"/>
    <s v=""/>
    <s v="Blend"/>
    <s v=""/>
    <m/>
    <x v="0"/>
    <n v="3321.3599999999983"/>
    <n v="1.848619946901767"/>
    <s v="n/a"/>
    <s v="n/a"/>
    <s v="n/a"/>
    <n v="18"/>
    <n v="3321.3599999999983"/>
    <n v="1803.1619999999996"/>
    <n v="1541.099999999999"/>
    <n v="46.399667606040893"/>
    <n v="0"/>
    <n v="0"/>
    <s v="n/a"/>
    <s v="n/a"/>
    <s v="n/a"/>
    <n v="92"/>
    <n v="91.4"/>
    <n v="92.5"/>
    <n v="92.2"/>
    <n v="91.1"/>
    <n v="161883"/>
    <s v="Voter"/>
    <s v="n/a"/>
    <s v="n/a"/>
    <n v="179667.00000000003"/>
    <n v="41517"/>
    <n v="20967.000000000004"/>
    <n v="20548"/>
    <n v="138150.00000000003"/>
    <n v="66960.999999999971"/>
    <n v="71189"/>
  </r>
  <r>
    <x v="166"/>
    <s v="VCT"/>
    <x v="4"/>
    <x v="1"/>
    <s v=""/>
    <s v="Blend"/>
    <s v=""/>
    <m/>
    <x v="0"/>
    <n v="0"/>
    <n v="0"/>
    <s v="n/a"/>
    <s v="n/a"/>
    <s v="n/a"/>
    <n v="18"/>
    <n v="0"/>
    <s v="n/a"/>
    <s v="n/a"/>
    <s v="n/a"/>
    <n v="0"/>
    <n v="0"/>
    <n v="0"/>
    <n v="0"/>
    <n v="0"/>
    <n v="100"/>
    <s v="–"/>
    <s v="–"/>
    <s v="–"/>
    <s v="–"/>
    <n v="89527"/>
    <s v="Voter"/>
    <n v="45823"/>
    <n v="43704"/>
    <n v="110200.0000000001"/>
    <n v="31358"/>
    <n v="15858"/>
    <n v="15498"/>
    <n v="78842.000000000102"/>
    <n v="39693.000000000029"/>
    <n v="39143.000000000015"/>
  </r>
  <r>
    <x v="167"/>
    <s v="SDN"/>
    <x v="3"/>
    <x v="3"/>
    <s v=""/>
    <s v="IDA"/>
    <s v="HIPC"/>
    <m/>
    <x v="0"/>
    <n v="15801190.165000012"/>
    <n v="38.064585158830361"/>
    <s v="n/a"/>
    <s v="n/a"/>
    <s v="n/a"/>
    <n v="17"/>
    <n v="6114048.165000001"/>
    <n v="2963022.8160000001"/>
    <n v="3146585.7060000012"/>
    <n v="51.464849819350434"/>
    <n v="9687142.0000000112"/>
    <n v="42.461148311982633"/>
    <s v="n/a"/>
    <s v="n/a"/>
    <s v="n/a"/>
    <n v="67.3"/>
    <n v="68.8"/>
    <n v="65.8"/>
    <n v="59.2"/>
    <n v="89"/>
    <n v="13126989"/>
    <s v="Voter"/>
    <s v="n/a"/>
    <s v="n/a"/>
    <n v="41511526.000000015"/>
    <n v="18697395"/>
    <n v="9496867.9999999981"/>
    <n v="9200543.0000000019"/>
    <n v="22814131.000000011"/>
    <n v="11252470.000000006"/>
    <n v="11561641.999999996"/>
  </r>
  <r>
    <x v="168"/>
    <s v="SUR"/>
    <x v="4"/>
    <x v="1"/>
    <s v=""/>
    <s v="IBRD"/>
    <s v=""/>
    <m/>
    <x v="0"/>
    <n v="35856.001999999804"/>
    <n v="6.3093329063295363"/>
    <s v="n/a"/>
    <s v="n/a"/>
    <s v="n/a"/>
    <n v="18"/>
    <n v="1960.001999999982"/>
    <n v="829.68300000000079"/>
    <n v="1117.9610000000011"/>
    <n v="57.038768327788006"/>
    <n v="33895.999999999825"/>
    <n v="8.6886309049289672"/>
    <s v="n/a"/>
    <s v="n/a"/>
    <s v="n/a"/>
    <n v="98.9"/>
    <n v="99.1"/>
    <n v="98.7"/>
    <n v="97.8"/>
    <n v="99.6"/>
    <n v="356223"/>
    <s v="Voter"/>
    <s v="n/a"/>
    <s v="n/a"/>
    <n v="568300.99999999977"/>
    <n v="178182"/>
    <n v="92187"/>
    <n v="85997.000000000015"/>
    <n v="390118.99999999983"/>
    <n v="192918.99999999983"/>
    <n v="197208.00000000003"/>
  </r>
  <r>
    <x v="169"/>
    <s v="SWZ"/>
    <x v="3"/>
    <x v="3"/>
    <s v=""/>
    <s v="IBRD"/>
    <s v=""/>
    <m/>
    <x v="0"/>
    <n v="653053.23999999836"/>
    <n v="46.935480833845347"/>
    <s v="n/a"/>
    <s v="n/a"/>
    <s v="n/a"/>
    <n v="18"/>
    <n v="281016.23999999993"/>
    <n v="148959.08900000001"/>
    <n v="149875.59"/>
    <n v="53.333426566379238"/>
    <n v="372036.99999999849"/>
    <n v="47.269865027463247"/>
    <s v="n/a"/>
    <s v="n/a"/>
    <s v="n/a"/>
    <n v="53.5"/>
    <n v="50.9"/>
    <n v="50.2"/>
    <n v="50.6"/>
    <n v="63.5"/>
    <n v="415012"/>
    <s v="Voter"/>
    <s v="n/a"/>
    <s v="n/a"/>
    <n v="1391384.9999999984"/>
    <n v="604335.99999999988"/>
    <n v="303379"/>
    <n v="300955"/>
    <n v="787048.99999999849"/>
    <n v="370255"/>
    <n v="416795.99999999988"/>
  </r>
  <r>
    <x v="170"/>
    <s v="SWE"/>
    <x v="1"/>
    <x v="2"/>
    <s v="OECD"/>
    <s v=".."/>
    <s v=""/>
    <m/>
    <x v="1"/>
    <n v="545770.00000000466"/>
    <n v="5.4671532546927342"/>
    <s v="n/a"/>
    <s v="n/a"/>
    <s v="n/a"/>
    <n v="18"/>
    <n v="0"/>
    <s v="n/a"/>
    <s v="n/a"/>
    <s v="n/a"/>
    <n v="545770.00000000466"/>
    <n v="6.9034720630550632"/>
    <s v="n/a"/>
    <s v="n/a"/>
    <s v="n/a"/>
    <n v="100"/>
    <s v="–"/>
    <s v="–"/>
    <s v="–"/>
    <s v="–"/>
    <n v="7359962"/>
    <s v="Voter"/>
    <s v="n/a"/>
    <s v="n/a"/>
    <n v="9982709.0000000037"/>
    <n v="2076976.9999999998"/>
    <n v="1066190"/>
    <n v="1010780"/>
    <n v="7905732.0000000047"/>
    <n v="3932525"/>
    <n v="3973208.0000000005"/>
  </r>
  <r>
    <x v="171"/>
    <s v="CHE"/>
    <x v="1"/>
    <x v="2"/>
    <s v="OECD"/>
    <s v=".."/>
    <s v=""/>
    <m/>
    <x v="1"/>
    <n v="1660257.9999999963"/>
    <n v="19.431781287387164"/>
    <s v="n/a"/>
    <s v="n/a"/>
    <s v="n/a"/>
    <n v="18"/>
    <n v="0"/>
    <s v="n/a"/>
    <s v="n/a"/>
    <s v="n/a"/>
    <n v="1660257.9999999963"/>
    <n v="23.66119807387869"/>
    <s v="n/a"/>
    <s v="n/a"/>
    <s v="n/a"/>
    <n v="100"/>
    <s v="–"/>
    <s v="–"/>
    <s v="–"/>
    <s v="–"/>
    <n v="5356538"/>
    <s v="Voter"/>
    <s v="n/a"/>
    <s v="n/a"/>
    <n v="8544033.9999999963"/>
    <n v="1527237.9999999998"/>
    <n v="782755.99999999988"/>
    <n v="744483.99999999988"/>
    <n v="7016795.9999999963"/>
    <n v="3452345.0000000023"/>
    <n v="3564440.9999999995"/>
  </r>
  <r>
    <x v="172"/>
    <s v="SYR"/>
    <x v="2"/>
    <x v="3"/>
    <s v=""/>
    <s v="IDA"/>
    <s v=""/>
    <m/>
    <x v="0"/>
    <n v="1873288.8400000096"/>
    <n v="10.245280801286084"/>
    <s v="n/a"/>
    <s v="n/a"/>
    <s v="n/a"/>
    <n v="18"/>
    <n v="315671.84000000026"/>
    <n v="149676.13700000016"/>
    <n v="161556.23400000014"/>
    <n v="51.178538446761678"/>
    <n v="1557617.0000000093"/>
    <n v="14.987735035979005"/>
    <s v="n/a"/>
    <s v="n/a"/>
    <s v="n/a"/>
    <n v="96"/>
    <n v="96.3"/>
    <n v="95.8"/>
    <n v="95.4"/>
    <n v="96.6"/>
    <n v="8834994"/>
    <s v="Voter"/>
    <s v="n/a"/>
    <s v="n/a"/>
    <n v="18284407.000000007"/>
    <n v="7891796"/>
    <n v="4045301.0000000005"/>
    <n v="3846577"/>
    <n v="10392611.000000009"/>
    <n v="5182282.0000000075"/>
    <n v="5210262.9999999963"/>
  </r>
  <r>
    <x v="173"/>
    <s v="TWN"/>
    <x v="5"/>
    <x v="2"/>
    <s v=""/>
    <s v=".."/>
    <m/>
    <m/>
    <x v="0"/>
    <n v="658656.85000000766"/>
    <n v="2.7798361439429367"/>
    <s v="n/a"/>
    <s v="n/a"/>
    <s v="n/a"/>
    <n v="20"/>
    <n v="223604.85000000021"/>
    <n v="116517.35000000011"/>
    <n v="107086.30000000009"/>
    <n v="47.890866410097985"/>
    <n v="435052.00000000745"/>
    <n v="2.2633034078882526"/>
    <s v="n/a"/>
    <s v="n/a"/>
    <s v="n/a"/>
    <n v="95"/>
    <n v="95"/>
    <n v="95"/>
    <s v="–"/>
    <e v="#N/A"/>
    <n v="18786940"/>
    <s v="Voter"/>
    <s v="n/a"/>
    <s v="n/a"/>
    <n v="23694089.000000007"/>
    <n v="4472097"/>
    <n v="2330347"/>
    <n v="2141726"/>
    <n v="19221992.000000007"/>
    <n v="9481117"/>
    <n v="9740893"/>
  </r>
  <r>
    <x v="174"/>
    <s v="TJK"/>
    <x v="1"/>
    <x v="3"/>
    <s v=""/>
    <s v="IDA"/>
    <s v=""/>
    <m/>
    <x v="0"/>
    <n v="1425841.9560000084"/>
    <n v="15.65618668547382"/>
    <s v="n/a"/>
    <s v="n/a"/>
    <s v="n/a"/>
    <n v="18"/>
    <n v="430387.95600000001"/>
    <n v="209410.95999999996"/>
    <n v="220393.36600000001"/>
    <n v="51.208070051105238"/>
    <n v="995454.00000000838"/>
    <n v="18.444682849821415"/>
    <s v="n/a"/>
    <s v="n/a"/>
    <s v="n/a"/>
    <n v="88.4"/>
    <n v="89"/>
    <n v="87.8"/>
    <n v="88.6"/>
    <n v="87.8"/>
    <n v="4401516"/>
    <s v="Voter"/>
    <s v="n/a"/>
    <s v="n/a"/>
    <n v="9107211.0000000093"/>
    <n v="3710241.0000000005"/>
    <n v="1903735.9999999998"/>
    <n v="1806503.0000000002"/>
    <n v="5396970.0000000084"/>
    <n v="2668474.9999999995"/>
    <n v="2728497.0000000019"/>
  </r>
  <r>
    <x v="175"/>
    <s v="TZA"/>
    <x v="3"/>
    <x v="0"/>
    <s v=""/>
    <s v="IDA"/>
    <s v="HIPC"/>
    <m/>
    <x v="0"/>
    <n v="27826392.831999984"/>
    <n v="47.090433801254825"/>
    <s v="n/a"/>
    <s v="n/a"/>
    <s v="n/a"/>
    <n v="18"/>
    <n v="22333744.831999999"/>
    <n v="11013151.183999998"/>
    <n v="11318327.25"/>
    <n v="50.678143478128192"/>
    <n v="5492647.9999999851"/>
    <n v="19.107102293381825"/>
    <s v="n/a"/>
    <s v="n/a"/>
    <s v="n/a"/>
    <n v="26.4"/>
    <n v="27.8"/>
    <n v="25"/>
    <n v="17.7"/>
    <n v="50.9"/>
    <n v="23253982"/>
    <s v="Voter"/>
    <s v="n/a"/>
    <s v="n/a"/>
    <n v="59091391.999999985"/>
    <n v="30344762"/>
    <n v="15253671.999999998"/>
    <n v="15091103"/>
    <n v="28746629.999999985"/>
    <n v="13979888.000000002"/>
    <n v="14766733.000000022"/>
  </r>
  <r>
    <x v="176"/>
    <s v="THA"/>
    <x v="5"/>
    <x v="1"/>
    <s v=""/>
    <s v="IBRD"/>
    <s v=""/>
    <m/>
    <x v="0"/>
    <n v="25679.350000000024"/>
    <n v="3.7117913050909106E-2"/>
    <n v="13198.445000000012"/>
    <n v="12480.825000000012"/>
    <n v="48.602573663274185"/>
    <n v="7"/>
    <n v="25679.350000000024"/>
    <n v="13198.445000000012"/>
    <n v="12480.825000000012"/>
    <n v="48.602573663274185"/>
    <n v="0"/>
    <n v="0"/>
    <n v="0"/>
    <n v="0"/>
    <n v="0"/>
    <n v="99.5"/>
    <n v="99.5"/>
    <n v="99.5"/>
    <n v="99.9"/>
    <n v="99"/>
    <n v="66188503"/>
    <s v="Direct"/>
    <n v="32464906"/>
    <n v="33723597"/>
    <n v="69183173"/>
    <n v="5135870"/>
    <n v="2639689"/>
    <n v="2496165"/>
    <n v="64047302.999999993"/>
    <n v="31073913.000000022"/>
    <n v="32973407.999999981"/>
  </r>
  <r>
    <x v="177"/>
    <s v="TLS"/>
    <x v="5"/>
    <x v="3"/>
    <s v=""/>
    <s v="Blend"/>
    <m/>
    <m/>
    <x v="0"/>
    <n v="285624.63999999996"/>
    <n v="21.571326507030463"/>
    <s v="n/a"/>
    <s v="n/a"/>
    <s v="n/a"/>
    <n v="17"/>
    <n v="285624.63999999996"/>
    <n v="146980.00400000002"/>
    <n v="139007.76499999996"/>
    <n v="48.667987817857721"/>
    <n v="0"/>
    <n v="0"/>
    <s v="n/a"/>
    <s v="n/a"/>
    <s v="n/a"/>
    <n v="55.2"/>
    <n v="54.8"/>
    <n v="55.5"/>
    <n v="56.8"/>
    <n v="49.7"/>
    <n v="760907"/>
    <s v="Voter"/>
    <s v="n/a"/>
    <s v="n/a"/>
    <n v="1324094"/>
    <n v="637555"/>
    <n v="325177"/>
    <n v="312376.99999999994"/>
    <n v="686539.00000000012"/>
    <n v="347213.00000000006"/>
    <n v="339322.00000000023"/>
  </r>
  <r>
    <x v="178"/>
    <s v="TGO"/>
    <x v="3"/>
    <x v="0"/>
    <s v=""/>
    <s v="IDA"/>
    <s v="HIPC"/>
    <m/>
    <x v="0"/>
    <n v="1496816.4270000013"/>
    <n v="18.731451486348401"/>
    <s v="n/a"/>
    <s v="n/a"/>
    <s v="n/a"/>
    <n v="18"/>
    <n v="836981.42700000037"/>
    <n v="404448.598"/>
    <n v="430533.16399999999"/>
    <n v="51.438795427416316"/>
    <n v="659835.00000000093"/>
    <n v="15.826823724009053"/>
    <s v="n/a"/>
    <s v="n/a"/>
    <s v="n/a"/>
    <n v="78.099999999999994"/>
    <n v="78.900000000000006"/>
    <n v="77.400000000000006"/>
    <n v="68.7"/>
    <n v="95.1"/>
    <n v="3509258"/>
    <s v="Voter"/>
    <s v="n/a"/>
    <s v="n/a"/>
    <n v="7990926.0000000019"/>
    <n v="3821833.0000000005"/>
    <n v="1916818.0000000002"/>
    <n v="1905014.0000000002"/>
    <n v="4169093.0000000009"/>
    <n v="2067359"/>
    <n v="2101734.9999999981"/>
  </r>
  <r>
    <x v="179"/>
    <s v="TON"/>
    <x v="5"/>
    <x v="1"/>
    <s v=""/>
    <s v="IDA"/>
    <s v=""/>
    <m/>
    <x v="0"/>
    <n v="3481.9619999999973"/>
    <n v="3.1942261118449999"/>
    <s v="n/a"/>
    <s v="n/a"/>
    <s v="n/a"/>
    <n v="21"/>
    <n v="3481.9619999999973"/>
    <n v="1749.5040000000017"/>
    <n v="1754.2560000000019"/>
    <n v="50.381250570798976"/>
    <n v="0"/>
    <n v="0"/>
    <s v="n/a"/>
    <s v="n/a"/>
    <s v="n/a"/>
    <n v="93.4"/>
    <n v="93.6"/>
    <n v="93.1"/>
    <n v="93.8"/>
    <n v="92"/>
    <n v="59000"/>
    <s v="Voter"/>
    <s v="n/a"/>
    <s v="n/a"/>
    <n v="109007.99999999999"/>
    <n v="52757"/>
    <n v="27336.000000000004"/>
    <n v="25424.000000000004"/>
    <n v="56250.999999999985"/>
    <n v="27367.999999999978"/>
    <n v="28892.000000000015"/>
  </r>
  <r>
    <x v="180"/>
    <s v="TTO"/>
    <x v="4"/>
    <x v="2"/>
    <s v=""/>
    <s v="IBRD"/>
    <s v=""/>
    <m/>
    <x v="0"/>
    <n v="11381.330000000011"/>
    <n v="0.82918159577676853"/>
    <s v="n/a"/>
    <s v="n/a"/>
    <s v="n/a"/>
    <n v="18"/>
    <n v="11381.330000000011"/>
    <n v="5770.8540000000048"/>
    <n v="5610.5780000000041"/>
    <n v="49.296330042270966"/>
    <n v="0"/>
    <n v="0"/>
    <s v="n/a"/>
    <s v="n/a"/>
    <s v="n/a"/>
    <n v="96.6"/>
    <n v="96.6"/>
    <n v="96.6"/>
    <s v="–"/>
    <s v="–"/>
    <n v="1100000"/>
    <s v="Voter"/>
    <s v="n/a"/>
    <s v="n/a"/>
    <n v="1372598"/>
    <n v="334745"/>
    <n v="169731"/>
    <n v="165016.99999999997"/>
    <n v="1037853.0000000001"/>
    <n v="505858.00000000017"/>
    <n v="531986.0000000007"/>
  </r>
  <r>
    <x v="181"/>
    <s v="TUN"/>
    <x v="2"/>
    <x v="3"/>
    <s v=""/>
    <s v="IBRD"/>
    <s v=""/>
    <m/>
    <x v="0"/>
    <n v="3102681.663999998"/>
    <n v="26.611504931652945"/>
    <s v="n/a"/>
    <s v="n/a"/>
    <s v="n/a"/>
    <n v="18"/>
    <n v="26194.66400000003"/>
    <n v="18419.477999999832"/>
    <n v="7999.025000000006"/>
    <n v="30.536849031543206"/>
    <n v="3076486.9999999981"/>
    <n v="36.691059496536653"/>
    <s v="n/a"/>
    <s v="n/a"/>
    <s v="n/a"/>
    <n v="99.2"/>
    <n v="98.9"/>
    <n v="99.5"/>
    <n v="98.3"/>
    <n v="99.7"/>
    <n v="5308354"/>
    <s v="Voter"/>
    <s v="n/a"/>
    <s v="n/a"/>
    <n v="11659174"/>
    <n v="3274333.0000000009"/>
    <n v="1674498.0000000002"/>
    <n v="1599804.9999999998"/>
    <n v="8384840.9999999981"/>
    <n v="4086216.0000000014"/>
    <n v="4298656.0000000028"/>
  </r>
  <r>
    <x v="182"/>
    <s v="TUR"/>
    <x v="1"/>
    <x v="1"/>
    <s v="OECD"/>
    <s v="IBRD"/>
    <s v=""/>
    <m/>
    <x v="0"/>
    <n v="1269997"/>
    <n v="1.5503485234439678"/>
    <n v="0"/>
    <n v="1269997"/>
    <n v="100"/>
    <n v="0"/>
    <n v="0"/>
    <n v="0"/>
    <n v="0"/>
    <n v="0"/>
    <n v="1269997"/>
    <n v="1.5503485234439678"/>
    <n v="0"/>
    <n v="1269997"/>
    <n v="100"/>
    <n v="98.8"/>
    <n v="98.6"/>
    <n v="99"/>
    <n v="97.7"/>
    <n v="99.1"/>
    <n v="80810525"/>
    <s v="Direct"/>
    <n v="40535135"/>
    <n v="40275390"/>
    <n v="81916871.000000015"/>
    <n v="0"/>
    <n v="0"/>
    <n v="0"/>
    <n v="81916871.000000015"/>
    <n v="40371479"/>
    <n v="41545387"/>
  </r>
  <r>
    <x v="183"/>
    <s v="TKM"/>
    <x v="1"/>
    <x v="1"/>
    <s v=""/>
    <s v="IBRD"/>
    <s v=""/>
    <m/>
    <x v="1"/>
    <n v="476622.59600000235"/>
    <n v="8.1453535917324338"/>
    <s v="n/a"/>
    <s v="n/a"/>
    <s v="n/a"/>
    <n v="18"/>
    <n v="8367.5960000000068"/>
    <n v="4239.6200000000035"/>
    <n v="3095.9820000000022"/>
    <n v="36.99965916136486"/>
    <n v="468255.00000000233"/>
    <n v="12.455024740881118"/>
    <s v="n/a"/>
    <s v="n/a"/>
    <s v="n/a"/>
    <n v="99.6"/>
    <n v="99.6"/>
    <n v="99.7"/>
    <n v="99.7"/>
    <n v="99.5"/>
    <n v="3291312"/>
    <s v="Voter"/>
    <s v="n/a"/>
    <s v="n/a"/>
    <n v="5851466.0000000019"/>
    <n v="2091899"/>
    <n v="1059905"/>
    <n v="1031993.9999999999"/>
    <n v="3759567.0000000023"/>
    <n v="1821306.9999999981"/>
    <n v="1938256.0000000019"/>
  </r>
  <r>
    <x v="184"/>
    <s v="TUV"/>
    <x v="5"/>
    <x v="1"/>
    <s v=""/>
    <s v="IDA"/>
    <m/>
    <m/>
    <x v="0"/>
    <n v="1980.4530000000002"/>
    <n v="20.713868842171319"/>
    <s v="n/a"/>
    <s v="n/a"/>
    <s v="n/a"/>
    <n v="18"/>
    <n v="1980.4530000000002"/>
    <n v="1070.2543999999998"/>
    <n v="912.02279999999996"/>
    <n v="46.051221614448806"/>
    <n v="0"/>
    <n v="0"/>
    <s v="n/a"/>
    <s v="n/a"/>
    <s v="n/a"/>
    <n v="49.9"/>
    <n v="49.2"/>
    <n v="50.6"/>
    <n v="38.200000000000003"/>
    <n v="59.6"/>
    <n v="7819"/>
    <s v="Voter"/>
    <s v="n/a"/>
    <s v="n/a"/>
    <n v="9561.0000000000018"/>
    <n v="3953.0000000000005"/>
    <n v="2106.7999999999997"/>
    <n v="1846.2"/>
    <n v="5608.0000000000018"/>
    <n v="2622.1999999999994"/>
    <n v="2985.7999999999997"/>
  </r>
  <r>
    <x v="185"/>
    <s v="UGA"/>
    <x v="3"/>
    <x v="0"/>
    <s v=""/>
    <s v="IDA"/>
    <s v="HIPC"/>
    <m/>
    <x v="0"/>
    <n v="21786592.817000017"/>
    <n v="49.212368988847075"/>
    <s v="n/a"/>
    <s v="n/a"/>
    <s v="n/a"/>
    <n v="18"/>
    <n v="16896144.816999998"/>
    <n v="8511731.2700000014"/>
    <n v="8384407.9390000021"/>
    <n v="49.623201208384884"/>
    <n v="4890448.0000000186"/>
    <n v="24.248977793442101"/>
    <s v="n/a"/>
    <s v="n/a"/>
    <s v="n/a"/>
    <n v="29.9"/>
    <n v="29.9"/>
    <n v="29.9"/>
    <n v="28.7"/>
    <n v="38"/>
    <n v="15277198"/>
    <s v="Voter"/>
    <s v="n/a"/>
    <s v="n/a"/>
    <n v="44270563.000000015"/>
    <n v="24102916.999999996"/>
    <n v="12142270"/>
    <n v="11960639.000000002"/>
    <n v="20167646.000000019"/>
    <n v="9881893.9999999814"/>
    <n v="10285761.999999996"/>
  </r>
  <r>
    <x v="186"/>
    <s v="UKR"/>
    <x v="1"/>
    <x v="3"/>
    <s v=""/>
    <s v="IBRD"/>
    <s v=""/>
    <m/>
    <x v="0"/>
    <n v="1273013.1000000075"/>
    <n v="2.8926058529470837"/>
    <s v="n/a"/>
    <s v="n/a"/>
    <s v="n/a"/>
    <n v="18"/>
    <n v="16163.100000000013"/>
    <n v="4159.3219999995417"/>
    <n v="11766.83700000001"/>
    <n v="72.800619930582627"/>
    <n v="1256850.0000000075"/>
    <n v="3.4982792090240187"/>
    <s v="n/a"/>
    <s v="n/a"/>
    <s v="n/a"/>
    <n v="99.8"/>
    <n v="99.9"/>
    <n v="99.7"/>
    <n v="100"/>
    <n v="99.7"/>
    <n v="34670814"/>
    <s v="Voter"/>
    <s v="n/a"/>
    <s v="n/a"/>
    <n v="44009214.000000007"/>
    <n v="8081549.9999999991"/>
    <n v="4159322"/>
    <n v="3922279"/>
    <n v="35927664.000000007"/>
    <n v="16190086.000000004"/>
    <n v="19737524.000000004"/>
  </r>
  <r>
    <x v="187"/>
    <s v="ARE"/>
    <x v="2"/>
    <x v="2"/>
    <s v=""/>
    <s v=".."/>
    <s v=""/>
    <n v="1"/>
    <x v="1"/>
    <n v="600443.6479999997"/>
    <n v="18.437408661010917"/>
    <s v="n/a"/>
    <s v="n/a"/>
    <s v="n/a"/>
    <n v="25"/>
    <n v="0"/>
    <s v="n/a"/>
    <s v="n/a"/>
    <s v="n/a"/>
    <n v="600443.6479999997"/>
    <n v="72.805524312459511"/>
    <s v="n/a"/>
    <s v="n/a"/>
    <s v="n/a"/>
    <n v="100"/>
    <s v="–"/>
    <s v="–"/>
    <s v="–"/>
    <s v="–"/>
    <n v="224279"/>
    <s v="Voter"/>
    <s v="n/a"/>
    <s v="n/a"/>
    <n v="3256659.648"/>
    <n v="2431937.0000000005"/>
    <n v="1402203"/>
    <n v="1029897.0000000001"/>
    <n v="824722.6479999997"/>
    <n v="5473746.0000000009"/>
    <n v="1635766.0000000007"/>
  </r>
  <r>
    <x v="188"/>
    <s v="GBR"/>
    <x v="1"/>
    <x v="2"/>
    <s v="OECD"/>
    <s v=".."/>
    <s v=""/>
    <m/>
    <x v="1"/>
    <n v="7177557.9999999925"/>
    <n v="10.781403364317423"/>
    <s v="n/a"/>
    <s v="n/a"/>
    <s v="n/a"/>
    <n v="16"/>
    <n v="0"/>
    <s v="n/a"/>
    <s v="n/a"/>
    <s v="n/a"/>
    <n v="7177557.9999999925"/>
    <n v="13.291149882294404"/>
    <s v="n/a"/>
    <s v="n/a"/>
    <s v="n/a"/>
    <n v="100"/>
    <s v="–"/>
    <s v="–"/>
    <s v="–"/>
    <s v="–"/>
    <n v="46824978"/>
    <s v="Voter"/>
    <s v="n/a"/>
    <s v="n/a"/>
    <n v="66573503.999999985"/>
    <n v="12570967.999999996"/>
    <n v="6433063"/>
    <n v="6137870.0000000009"/>
    <n v="54002535.999999993"/>
    <n v="26432175.999999993"/>
    <n v="27570394"/>
  </r>
  <r>
    <x v="189"/>
    <s v="USA"/>
    <x v="6"/>
    <x v="2"/>
    <s v="OECD"/>
    <s v=".."/>
    <s v=""/>
    <m/>
    <x v="1"/>
    <n v="38490479.000000209"/>
    <n v="11.779190886338343"/>
    <s v="n/a"/>
    <s v="n/a"/>
    <s v="n/a"/>
    <n v="18"/>
    <n v="0"/>
    <s v="n/a"/>
    <s v="n/a"/>
    <s v="n/a"/>
    <n v="38490479.000000209"/>
    <n v="15.237728608908249"/>
    <s v="n/a"/>
    <s v="n/a"/>
    <s v="n/a"/>
    <n v="100"/>
    <s v="–"/>
    <s v="–"/>
    <s v="–"/>
    <s v="–"/>
    <n v="214109367"/>
    <s v="Voter"/>
    <s v="n/a"/>
    <s v="n/a"/>
    <n v="326766748.00000024"/>
    <n v="74166902"/>
    <n v="37899032"/>
    <n v="36267734"/>
    <n v="252599846.00000021"/>
    <n v="123872674.99999999"/>
    <n v="128727311.00000001"/>
  </r>
  <r>
    <x v="190"/>
    <s v="URY"/>
    <x v="4"/>
    <x v="2"/>
    <s v=""/>
    <s v="IBRD"/>
    <s v=""/>
    <m/>
    <x v="0"/>
    <n v="1750.1680000000015"/>
    <n v="5.0443645301654329E-2"/>
    <s v="n/a"/>
    <s v="n/a"/>
    <s v="n/a"/>
    <n v="18"/>
    <n v="1750.1680000000015"/>
    <n v="446.94999999995076"/>
    <n v="1284.3570000000011"/>
    <n v="73.384783632199884"/>
    <n v="0"/>
    <n v="0"/>
    <s v="n/a"/>
    <s v="n/a"/>
    <s v="n/a"/>
    <n v="99.8"/>
    <n v="99.9"/>
    <n v="99.7"/>
    <n v="99.9"/>
    <n v="99.8"/>
    <n v="2620791"/>
    <s v="Voter"/>
    <s v="n/a"/>
    <s v="n/a"/>
    <n v="3469551.0000000014"/>
    <n v="875084"/>
    <n v="446950"/>
    <n v="428119"/>
    <n v="2594467.0000000014"/>
    <n v="1229890.9999999995"/>
    <n v="1364590.9999999998"/>
  </r>
  <r>
    <x v="191"/>
    <s v="UZB"/>
    <x v="1"/>
    <x v="3"/>
    <s v=""/>
    <s v="Blend"/>
    <s v=""/>
    <m/>
    <x v="0"/>
    <n v="1333873.8970000027"/>
    <n v="4.1213473253634971"/>
    <s v="n/a"/>
    <s v="n/a"/>
    <s v="n/a"/>
    <n v="18"/>
    <n v="10579.896999998833"/>
    <n v="5445.0519999994012"/>
    <n v="0"/>
    <n v="0"/>
    <n v="1323294.0000000037"/>
    <n v="6.0743079478316968"/>
    <s v="n/a"/>
    <s v="n/a"/>
    <s v="n/a"/>
    <n v="99.9"/>
    <n v="99.9"/>
    <n v="100"/>
    <n v="99.9"/>
    <n v="100"/>
    <n v="20461805"/>
    <s v="Voter"/>
    <s v="n/a"/>
    <s v="n/a"/>
    <n v="32364996"/>
    <n v="10579896.999999998"/>
    <n v="5445052.0000000009"/>
    <n v="5134862.9999999991"/>
    <n v="21785099.000000004"/>
    <n v="10691569.000000007"/>
    <n v="11093521.999999996"/>
  </r>
  <r>
    <x v="192"/>
    <s v="VUT"/>
    <x v="5"/>
    <x v="3"/>
    <s v=""/>
    <s v="IDA"/>
    <s v=""/>
    <m/>
    <x v="0"/>
    <n v="66154.645999999993"/>
    <n v="23.449365334240767"/>
    <s v="n/a"/>
    <s v="n/a"/>
    <s v="n/a"/>
    <n v="18"/>
    <n v="66154.645999999993"/>
    <n v="34035.120000000003"/>
    <n v="32035.384000000002"/>
    <n v="48.424994973142184"/>
    <n v="0"/>
    <n v="0"/>
    <s v="n/a"/>
    <s v="n/a"/>
    <s v="n/a"/>
    <n v="43.4"/>
    <n v="44"/>
    <n v="42.9"/>
    <n v="36.700000000000003"/>
    <n v="50.8"/>
    <n v="197400"/>
    <s v="Voter"/>
    <s v="n/a"/>
    <s v="n/a"/>
    <n v="282116.99999999988"/>
    <n v="116880.99999999997"/>
    <n v="60777"/>
    <n v="56104.000000000007"/>
    <n v="165235.99999999988"/>
    <n v="81910.999999999956"/>
    <n v="83321"/>
  </r>
  <r>
    <x v="193"/>
    <s v="VEN"/>
    <x v="4"/>
    <x v="1"/>
    <s v=""/>
    <s v="IBRD"/>
    <s v=""/>
    <m/>
    <x v="0"/>
    <n v="4359713.8959999997"/>
    <n v="13.463710636482793"/>
    <s v="n/a"/>
    <s v="n/a"/>
    <s v="n/a"/>
    <n v="18"/>
    <n v="2023936.8960000002"/>
    <s v="n/a"/>
    <s v="n/a"/>
    <s v="n/a"/>
    <n v="2335777"/>
    <n v="10.695006928379607"/>
    <s v="n/a"/>
    <s v="n/a"/>
    <s v="n/a"/>
    <n v="80.8"/>
    <s v="–"/>
    <s v="–"/>
    <s v="–"/>
    <s v="–"/>
    <n v="19504106"/>
    <s v="Voter"/>
    <s v="n/a"/>
    <s v="n/a"/>
    <n v="32381221"/>
    <n v="10541337.999999998"/>
    <n v="5380708"/>
    <n v="5160617"/>
    <n v="21839883"/>
    <n v="10717859.999999996"/>
    <n v="11122038.000000009"/>
  </r>
  <r>
    <x v="194"/>
    <s v="VNM"/>
    <x v="5"/>
    <x v="3"/>
    <s v=""/>
    <s v="IBRD"/>
    <m/>
    <m/>
    <x v="0"/>
    <n v="3874282.0759999566"/>
    <n v="4.0151684756650718"/>
    <s v="n/a"/>
    <s v="n/a"/>
    <s v="n/a"/>
    <n v="18"/>
    <n v="1019900.076000001"/>
    <n v="559630.85299999907"/>
    <n v="462564.56500000041"/>
    <n v="45.353910239339953"/>
    <n v="2854381.9999999553"/>
    <n v="4.0579863520345789"/>
    <s v="n/a"/>
    <s v="n/a"/>
    <s v="n/a"/>
    <n v="96.1"/>
    <n v="95.9"/>
    <n v="96.3"/>
    <n v="95.8"/>
    <n v="96.7"/>
    <n v="67485480"/>
    <s v="Voter"/>
    <s v="n/a"/>
    <s v="n/a"/>
    <n v="96491145.999999955"/>
    <n v="26151284.000000004"/>
    <n v="13649533.000000002"/>
    <n v="12501745"/>
    <n v="70339861.999999955"/>
    <n v="34105878.999999985"/>
    <n v="36233984.999999993"/>
  </r>
  <r>
    <x v="195"/>
    <s v="YEM"/>
    <x v="2"/>
    <x v="3"/>
    <s v=""/>
    <s v="IDA"/>
    <m/>
    <m/>
    <x v="0"/>
    <n v="14573512.672999993"/>
    <n v="50.400724658281057"/>
    <s v="n/a"/>
    <s v="n/a"/>
    <s v="n/a"/>
    <n v="18"/>
    <n v="9251453.6729999986"/>
    <n v="4693384.6310000001"/>
    <n v="4556979.727"/>
    <n v="49.256904785670223"/>
    <n v="5322058.9999999944"/>
    <n v="34.191547508859834"/>
    <s v="n/a"/>
    <s v="n/a"/>
    <s v="n/a"/>
    <n v="30.7"/>
    <n v="31.1"/>
    <n v="30.3"/>
    <n v="24.1"/>
    <n v="48.2"/>
    <n v="10243364"/>
    <s v="Voter"/>
    <s v="n/a"/>
    <s v="n/a"/>
    <n v="28915283.999999993"/>
    <n v="13349860.999999996"/>
    <n v="6811879"/>
    <n v="6537991"/>
    <n v="15565422.999999994"/>
    <n v="7793159.9999999991"/>
    <n v="7772256.0000000009"/>
  </r>
  <r>
    <x v="196"/>
    <s v="ZMB"/>
    <x v="3"/>
    <x v="3"/>
    <s v=""/>
    <s v="IDA"/>
    <s v="HIPC"/>
    <m/>
    <x v="0"/>
    <n v="9885886.0559999961"/>
    <n v="56.140531125302942"/>
    <s v="n/a"/>
    <s v="n/a"/>
    <s v="n/a"/>
    <n v="18"/>
    <n v="8045168.0559999999"/>
    <n v="4032299.8530000001"/>
    <n v="4012623.8459999999"/>
    <n v="49.876196719190077"/>
    <n v="1840717.9999999963"/>
    <n v="21.556371931903719"/>
    <s v="n/a"/>
    <s v="n/a"/>
    <s v="n/a"/>
    <n v="11.3"/>
    <n v="11.7"/>
    <n v="10.9"/>
    <n v="6.7"/>
    <n v="20.399999999999999"/>
    <n v="6698372"/>
    <s v="Voter"/>
    <s v="n/a"/>
    <s v="n/a"/>
    <n v="17609177.999999996"/>
    <n v="9070088"/>
    <n v="4566591"/>
    <n v="4503506"/>
    <n v="8539089.9999999963"/>
    <n v="4171173.0000000023"/>
    <n v="4367919.9999999916"/>
  </r>
  <r>
    <x v="197"/>
    <s v="ZWE"/>
    <x v="3"/>
    <x v="0"/>
    <s v=""/>
    <s v="Blend"/>
    <s v=""/>
    <m/>
    <x v="0"/>
    <n v="7029969.3549999986"/>
    <n v="41.564836934757871"/>
    <s v="n/a"/>
    <s v="n/a"/>
    <s v="n/a"/>
    <n v="18"/>
    <n v="4524275.3549999986"/>
    <n v="2296694.9720000005"/>
    <n v="2231699.0539999995"/>
    <n v="49.327215496148781"/>
    <n v="2505694"/>
    <n v="28.135864537901256"/>
    <s v="n/a"/>
    <s v="n/a"/>
    <s v="n/a"/>
    <n v="43.5"/>
    <n v="42.8"/>
    <n v="44.1"/>
    <n v="34.299999999999997"/>
    <n v="66.7"/>
    <n v="6400000"/>
    <s v="Voter"/>
    <s v="n/a"/>
    <s v="n/a"/>
    <n v="16913261"/>
    <n v="8007566.9999999991"/>
    <n v="4015201.0000000005"/>
    <n v="3992306"/>
    <n v="8905694"/>
    <n v="4227396.9999999972"/>
    <n v="4678359.0000000056"/>
  </r>
</pivotCacheRecords>
</file>

<file path=xl/pivotCache/pivotCacheRecords2.xml><?xml version="1.0" encoding="utf-8"?>
<pivotCacheRecords xmlns="http://schemas.openxmlformats.org/spreadsheetml/2006/main" xmlns:r="http://schemas.openxmlformats.org/officeDocument/2006/relationships" count="198">
  <r>
    <n v="1"/>
    <x v="0"/>
    <s v="AFG"/>
    <x v="0"/>
    <x v="0"/>
    <s v=""/>
    <s v="IDA"/>
    <s v="HIPC"/>
    <m/>
    <x v="0"/>
    <n v="11983428.20700001"/>
    <n v="32.945784572125383"/>
    <n v="5349909.0449999981"/>
    <n v="6631580.0050000083"/>
    <x v="0"/>
    <n v="18"/>
    <n v="10496548.006999999"/>
    <n v="5349909.0449999981"/>
    <n v="5144699.8049999988"/>
    <n v="49.013254658284531"/>
    <n v="1486880.2000000095"/>
    <n v="8.1779459821572775"/>
    <n v="0"/>
    <n v="1486880.2000000095"/>
    <x v="0"/>
    <n v="42.3"/>
    <n v="42.7"/>
    <n v="41.9"/>
    <n v="36"/>
    <n v="63.5"/>
    <n v="20845988"/>
    <s v="Voter"/>
    <n v="13549892.199999999"/>
    <n v="7296095.7999999998"/>
    <n v="36373175.999999993"/>
    <n v="18191591"/>
    <n v="9336664.9999999981"/>
    <n v="8854904.9999999981"/>
    <n v="18181584.999999993"/>
    <n v="9398623.0000000056"/>
    <n v="8782976.0000000093"/>
  </r>
  <r>
    <n v="2"/>
    <x v="1"/>
    <s v="ALB"/>
    <x v="1"/>
    <x v="1"/>
    <s v=""/>
    <s v="IBRD"/>
    <s v=""/>
    <m/>
    <x v="0"/>
    <n v="7564.8860000000068"/>
    <n v="0.25780334607545169"/>
    <n v="1684.7579999999703"/>
    <n v="5450.7809999999754"/>
    <x v="1"/>
    <n v="16"/>
    <n v="7564.8860000000068"/>
    <n v="1684.7579999999703"/>
    <n v="5450.7809999999754"/>
    <n v="72.05370973204316"/>
    <n v="0"/>
    <n v="0"/>
    <n v="0"/>
    <n v="0"/>
    <x v="1"/>
    <n v="98.6"/>
    <n v="99.4"/>
    <n v="97.9"/>
    <n v="98.4"/>
    <n v="99"/>
    <n v="4455772"/>
    <s v="Direct"/>
    <n v="2267673"/>
    <n v="2188099"/>
    <n v="2934363"/>
    <n v="540349"/>
    <n v="280793"/>
    <n v="259560.99999999997"/>
    <n v="2394014"/>
    <n v="1199480.9999999998"/>
    <n v="1194509.9999999998"/>
  </r>
  <r>
    <n v="3"/>
    <x v="2"/>
    <s v="DZA"/>
    <x v="2"/>
    <x v="1"/>
    <s v=""/>
    <s v="IBRD"/>
    <s v=""/>
    <m/>
    <x v="0"/>
    <n v="4737129.8960000109"/>
    <n v="11.276718259788968"/>
    <s v="n/a"/>
    <s v="n/a"/>
    <x v="2"/>
    <n v="18"/>
    <n v="56302.896000000044"/>
    <n v="28726.876000000026"/>
    <n v="27576.04000000003"/>
    <n v="48.978013493302385"/>
    <n v="4680827.0000000112"/>
    <n v="16.757739150296484"/>
    <s v="n/a"/>
    <s v="n/a"/>
    <x v="2"/>
    <n v="99.6"/>
    <n v="99.6"/>
    <n v="99.6"/>
    <n v="99.5"/>
    <n v="99.7"/>
    <n v="23251503"/>
    <s v="Voter"/>
    <s v="n/a"/>
    <s v="n/a"/>
    <n v="42008054.000000007"/>
    <n v="14075723.999999998"/>
    <n v="7181719"/>
    <n v="6894010.0000000009"/>
    <n v="27932330.000000011"/>
    <n v="14033462.000000011"/>
    <n v="13898864.999999998"/>
  </r>
  <r>
    <n v="4"/>
    <x v="3"/>
    <s v="AND"/>
    <x v="1"/>
    <x v="2"/>
    <s v=""/>
    <s v=".."/>
    <s v=""/>
    <m/>
    <x v="1"/>
    <n v="42117.000000000029"/>
    <n v="52.509070054482677"/>
    <s v="n/a"/>
    <s v="n/a"/>
    <x v="2"/>
    <n v="18"/>
    <n v="0"/>
    <s v="n/a"/>
    <s v="n/a"/>
    <s v="n/a"/>
    <n v="42117.000000000029"/>
    <n v="63.211214336099907"/>
    <s v="n/a"/>
    <s v="n/a"/>
    <x v="2"/>
    <n v="100"/>
    <s v="–"/>
    <s v="–"/>
    <s v="–"/>
    <s v="–"/>
    <n v="24512"/>
    <s v="Voter"/>
    <s v="n/a"/>
    <s v="n/a"/>
    <n v="80209.000000000029"/>
    <n v="13579.999999999998"/>
    <n v="6971"/>
    <n v="6609.0000000000009"/>
    <n v="66629.000000000029"/>
    <n v="34059.999999999971"/>
    <n v="32568.999999999996"/>
  </r>
  <r>
    <n v="5"/>
    <x v="4"/>
    <s v="AGO"/>
    <x v="3"/>
    <x v="3"/>
    <s v=""/>
    <s v="IBRD"/>
    <m/>
    <m/>
    <x v="0"/>
    <n v="17359570.999999985"/>
    <n v="56.409486451396532"/>
    <s v="n/a"/>
    <s v="n/a"/>
    <x v="2"/>
    <n v="18"/>
    <n v="12292020"/>
    <n v="6134411.4239999996"/>
    <n v="6157438.012000001"/>
    <n v="50.092970984427296"/>
    <n v="5067550.9999999832"/>
    <n v="35.22840183540378"/>
    <s v="n/a"/>
    <s v="n/a"/>
    <x v="2"/>
    <n v="25"/>
    <n v="24.8"/>
    <n v="25.2"/>
    <n v="13.6"/>
    <n v="32.9"/>
    <n v="9317294"/>
    <s v="Voter"/>
    <s v="n/a"/>
    <s v="n/a"/>
    <n v="30774204.999999985"/>
    <n v="16389360"/>
    <n v="8157461.9999999991"/>
    <n v="8231869.0000000009"/>
    <n v="14384844.999999983"/>
    <n v="6937053.0000000102"/>
    <n v="7447819.9999999981"/>
  </r>
  <r>
    <n v="6"/>
    <x v="5"/>
    <s v="ATG"/>
    <x v="4"/>
    <x v="2"/>
    <s v=""/>
    <s v="IBRD"/>
    <s v=""/>
    <m/>
    <x v="0"/>
    <n v="25342.799999999956"/>
    <n v="24.592721979621508"/>
    <s v="n/a"/>
    <s v="n/a"/>
    <x v="2"/>
    <n v="18"/>
    <n v="2938.7999999999993"/>
    <s v="n/a"/>
    <s v="n/a"/>
    <s v="n/a"/>
    <n v="22403.999999999956"/>
    <n v="30.414596399771892"/>
    <s v="n/a"/>
    <s v="n/a"/>
    <x v="2"/>
    <n v="90"/>
    <s v="–"/>
    <s v="–"/>
    <s v="–"/>
    <s v="–"/>
    <n v="51258"/>
    <s v="Voter"/>
    <s v="n/a"/>
    <s v="n/a"/>
    <n v="103049.99999999996"/>
    <n v="29388"/>
    <n v="14745.000000000002"/>
    <n v="14644"/>
    <n v="73661.999999999956"/>
    <n v="34732.000000000015"/>
    <n v="38932.000000000007"/>
  </r>
  <r>
    <n v="7"/>
    <x v="6"/>
    <s v="ARG"/>
    <x v="4"/>
    <x v="1"/>
    <s v=""/>
    <s v="IBRD"/>
    <s v=""/>
    <m/>
    <x v="0"/>
    <n v="58759.520000000055"/>
    <n v="0.13148582161318759"/>
    <s v="n/a"/>
    <s v="n/a"/>
    <x v="2"/>
    <n v="16"/>
    <n v="58759.520000000055"/>
    <n v="23908.344000000019"/>
    <n v="28873.865000000027"/>
    <n v="49.139041639550499"/>
    <n v="0"/>
    <n v="0"/>
    <s v="n/a"/>
    <s v="n/a"/>
    <x v="2"/>
    <n v="99.5"/>
    <n v="99.6"/>
    <n v="99.5"/>
    <s v="–"/>
    <s v="–"/>
    <n v="33454411"/>
    <s v="Voter"/>
    <s v="n/a"/>
    <s v="n/a"/>
    <n v="44688864.00000003"/>
    <n v="11751904"/>
    <n v="5977085.9999999991"/>
    <n v="5774773"/>
    <n v="32936960.00000003"/>
    <n v="15898098.999999998"/>
    <n v="17038900.000000015"/>
  </r>
  <r>
    <n v="8"/>
    <x v="7"/>
    <s v="ARM"/>
    <x v="1"/>
    <x v="3"/>
    <s v=""/>
    <s v="IBRD"/>
    <s v=""/>
    <m/>
    <x v="0"/>
    <n v="8968.6220000000103"/>
    <n v="0.30566316946088706"/>
    <s v="n/a"/>
    <s v="n/a"/>
    <x v="2"/>
    <n v="18"/>
    <n v="8968.6220000000103"/>
    <n v="4046.2399999999639"/>
    <n v="4830.975000000004"/>
    <n v="53.865298370251288"/>
    <n v="0"/>
    <n v="0"/>
    <s v="n/a"/>
    <s v="n/a"/>
    <x v="2"/>
    <n v="98.7"/>
    <n v="98.9"/>
    <n v="98.5"/>
    <n v="98.1"/>
    <n v="99.1"/>
    <n v="2588590"/>
    <s v="Voter"/>
    <s v="n/a"/>
    <s v="n/a"/>
    <n v="2934152.0000000009"/>
    <n v="689894.00000000012"/>
    <n v="367840.00000000012"/>
    <n v="322065"/>
    <n v="2244258.0000000009"/>
    <n v="1012448.9999999997"/>
    <n v="1231791.9999999993"/>
  </r>
  <r>
    <n v="9"/>
    <x v="8"/>
    <s v="AUS"/>
    <x v="5"/>
    <x v="2"/>
    <s v="OECD"/>
    <s v=".."/>
    <s v=""/>
    <m/>
    <x v="1"/>
    <n v="3029780"/>
    <n v="12.230541702575467"/>
    <s v="n/a"/>
    <s v="n/a"/>
    <x v="2"/>
    <n v="18"/>
    <n v="0"/>
    <s v="n/a"/>
    <s v="n/a"/>
    <s v="n/a"/>
    <n v="3029780"/>
    <n v="15.823255503028049"/>
    <n v="1609168.9999999963"/>
    <n v="1422068.9999999981"/>
    <x v="3"/>
    <n v="100"/>
    <s v="–"/>
    <s v="–"/>
    <s v="–"/>
    <s v="–"/>
    <n v="16117860"/>
    <s v="Voter"/>
    <n v="7847109"/>
    <n v="8269334"/>
    <n v="24772247"/>
    <n v="5624607"/>
    <n v="2884647.0000000005"/>
    <n v="2739917"/>
    <n v="19147640"/>
    <n v="9456277.9999999963"/>
    <n v="9691402.9999999981"/>
  </r>
  <r>
    <n v="10"/>
    <x v="9"/>
    <s v="AUT"/>
    <x v="1"/>
    <x v="2"/>
    <s v="OECD"/>
    <s v=".."/>
    <s v="EMU"/>
    <m/>
    <x v="1"/>
    <n v="1032597.9999999972"/>
    <n v="11.798665877497454"/>
    <s v="n/a"/>
    <s v="n/a"/>
    <x v="2"/>
    <n v="16"/>
    <n v="0"/>
    <s v="n/a"/>
    <s v="n/a"/>
    <s v="n/a"/>
    <n v="1032597.9999999972"/>
    <n v="13.89097140265045"/>
    <n v="523873.99999999953"/>
    <n v="508717.00000000047"/>
    <x v="4"/>
    <n v="100"/>
    <s v="–"/>
    <s v="–"/>
    <s v="–"/>
    <s v="–"/>
    <n v="6400993"/>
    <s v="Voter"/>
    <n v="3093348"/>
    <n v="3307645"/>
    <n v="8751819.9999999963"/>
    <n v="1318229"/>
    <n v="676854"/>
    <n v="641377"/>
    <n v="7433590.9999999972"/>
    <n v="3617221.9999999995"/>
    <n v="3816362.0000000005"/>
  </r>
  <r>
    <n v="11"/>
    <x v="10"/>
    <s v="AZE"/>
    <x v="1"/>
    <x v="1"/>
    <s v=""/>
    <s v="IBRD"/>
    <s v=""/>
    <m/>
    <x v="0"/>
    <n v="2091749.3999999936"/>
    <n v="21.077867059307398"/>
    <n v="903172.49280000175"/>
    <n v="1187692.7692"/>
    <x v="3"/>
    <n v="18"/>
    <n v="172494.40000000014"/>
    <n v="95085.077999999921"/>
    <n v="76527.183999999936"/>
    <n v="44.36502518342617"/>
    <n v="1919254.9999999935"/>
    <n v="26.550526658429973"/>
    <n v="808087.41480000177"/>
    <n v="1111165.5852000001"/>
    <x v="5"/>
    <n v="93.6"/>
    <n v="93.4"/>
    <n v="93.9"/>
    <n v="91.7"/>
    <n v="95.5"/>
    <n v="5309434"/>
    <s v="Voter"/>
    <n v="2696130.5852000001"/>
    <n v="2613303.4147999999"/>
    <n v="9923913.9999999925"/>
    <n v="2695225"/>
    <n v="1440683"/>
    <n v="1254544"/>
    <n v="7228688.9999999935"/>
    <n v="3504218.0000000019"/>
    <n v="3724469"/>
  </r>
  <r>
    <n v="12"/>
    <x v="11"/>
    <s v="BHS"/>
    <x v="4"/>
    <x v="2"/>
    <s v=""/>
    <s v=".."/>
    <s v=""/>
    <m/>
    <x v="0"/>
    <n v="144910.25000000006"/>
    <n v="36.292435227970003"/>
    <s v="n/a"/>
    <s v="n/a"/>
    <x v="2"/>
    <n v="18"/>
    <n v="24277.25"/>
    <s v="n/a"/>
    <s v="n/a"/>
    <s v="n/a"/>
    <n v="120633.00000000006"/>
    <n v="39.921436513819778"/>
    <s v="n/a"/>
    <s v="n/a"/>
    <x v="2"/>
    <n v="75"/>
    <s v="–"/>
    <s v="–"/>
    <s v="–"/>
    <s v="–"/>
    <n v="181543"/>
    <s v="Voter"/>
    <s v="n/a"/>
    <s v="n/a"/>
    <n v="399285.00000000006"/>
    <n v="97109"/>
    <n v="49717"/>
    <n v="47392"/>
    <n v="302176.00000000006"/>
    <n v="145810"/>
    <n v="156371.00000000003"/>
  </r>
  <r>
    <n v="13"/>
    <x v="12"/>
    <s v="BHR"/>
    <x v="2"/>
    <x v="2"/>
    <s v=""/>
    <s v=".."/>
    <m/>
    <m/>
    <x v="0"/>
    <n v="65876.999999999534"/>
    <n v="4.2040392011961476"/>
    <s v="n/a"/>
    <s v="n/a"/>
    <x v="2"/>
    <n v="0"/>
    <n v="0"/>
    <s v="n/a"/>
    <s v="n/a"/>
    <s v="n/a"/>
    <n v="65876.999999999534"/>
    <n v="4.2040392011961476"/>
    <n v="41790.000000000116"/>
    <n v="24087.999999999534"/>
    <x v="6"/>
    <n v="90"/>
    <s v="–"/>
    <s v="–"/>
    <s v="–"/>
    <s v="–"/>
    <n v="1501116"/>
    <s v="Direct"/>
    <n v="951312"/>
    <n v="549804"/>
    <n v="1566992.9999999995"/>
    <n v="0"/>
    <n v="0"/>
    <n v="0"/>
    <n v="1566992.9999999995"/>
    <n v="993102.00000000012"/>
    <n v="573891.99999999953"/>
  </r>
  <r>
    <n v="14"/>
    <x v="13"/>
    <s v="BGD"/>
    <x v="0"/>
    <x v="3"/>
    <s v=""/>
    <s v="IDA"/>
    <s v=""/>
    <m/>
    <x v="0"/>
    <n v="53190219.378000073"/>
    <n v="31.971395785620032"/>
    <s v="n/a"/>
    <s v="n/a"/>
    <x v="2"/>
    <n v="18"/>
    <n v="44775948.378000014"/>
    <n v="22851336.133000001"/>
    <n v="21950828.800000001"/>
    <n v="49.023704902217567"/>
    <n v="8414271.0000000596"/>
    <n v="7.6314423728838969"/>
    <s v="n/a"/>
    <s v="n/a"/>
    <x v="2"/>
    <n v="20.2"/>
    <n v="20.3"/>
    <n v="20"/>
    <n v="19.3"/>
    <n v="22.8"/>
    <n v="101843667"/>
    <s v="Voter"/>
    <s v="n/a"/>
    <s v="n/a"/>
    <n v="166368149.00000006"/>
    <n v="56110211.000000015"/>
    <n v="28671689.000000004"/>
    <n v="27438536"/>
    <n v="110257938.00000006"/>
    <n v="55189005.999999978"/>
    <n v="55068922.00000003"/>
  </r>
  <r>
    <n v="15"/>
    <x v="14"/>
    <s v="BRB"/>
    <x v="4"/>
    <x v="2"/>
    <s v=""/>
    <s v=".."/>
    <s v=""/>
    <m/>
    <x v="0"/>
    <n v="850.34300000000076"/>
    <n v="0.29691991284551067"/>
    <s v="n/a"/>
    <s v="n/a"/>
    <x v="2"/>
    <n v="18"/>
    <n v="850.34300000000076"/>
    <n v="400.89600000000036"/>
    <n v="416.05200000000031"/>
    <n v="48.927550412010206"/>
    <n v="0"/>
    <n v="0"/>
    <s v="n/a"/>
    <s v="n/a"/>
    <x v="2"/>
    <n v="98.7"/>
    <n v="98.8"/>
    <n v="98.7"/>
    <n v="99.5"/>
    <n v="98.3"/>
    <n v="249024"/>
    <s v="Voter"/>
    <s v="n/a"/>
    <s v="n/a"/>
    <n v="286387.99999999988"/>
    <n v="65411"/>
    <n v="33408"/>
    <n v="32003.999999999996"/>
    <n v="220976.99999999991"/>
    <n v="103643.99999999999"/>
    <n v="117324.00000000001"/>
  </r>
  <r>
    <n v="16"/>
    <x v="15"/>
    <s v="BLR"/>
    <x v="1"/>
    <x v="1"/>
    <s v=""/>
    <s v="IBRD"/>
    <s v=""/>
    <m/>
    <x v="0"/>
    <n v="0"/>
    <n v="0"/>
    <s v="n/a"/>
    <s v="n/a"/>
    <x v="2"/>
    <n v="14"/>
    <n v="0"/>
    <s v="n/a"/>
    <s v="n/a"/>
    <s v="n/a"/>
    <n v="0"/>
    <n v="0"/>
    <n v="0"/>
    <n v="0"/>
    <x v="1"/>
    <n v="100"/>
    <s v="–"/>
    <s v="–"/>
    <s v="–"/>
    <s v="–"/>
    <n v="8703439"/>
    <s v="Direct"/>
    <n v="4031289"/>
    <n v="4672150"/>
    <n v="9452112.9999999944"/>
    <n v="1516817.0000000002"/>
    <n v="780528.00000000012"/>
    <n v="736294.00000000012"/>
    <n v="7935295.9999999935"/>
    <n v="3617860.0000000033"/>
    <n v="4317431.0000000009"/>
  </r>
  <r>
    <n v="17"/>
    <x v="16"/>
    <s v="BEL"/>
    <x v="1"/>
    <x v="2"/>
    <s v="OECD"/>
    <s v=".."/>
    <s v="EMU"/>
    <m/>
    <x v="1"/>
    <n v="1136826.0000000093"/>
    <n v="9.8867167154309907"/>
    <s v="n/a"/>
    <s v="n/a"/>
    <x v="2"/>
    <n v="18"/>
    <n v="0"/>
    <s v="n/a"/>
    <s v="n/a"/>
    <s v="n/a"/>
    <n v="1136826.0000000093"/>
    <n v="12.430302565101872"/>
    <s v="n/a"/>
    <s v="n/a"/>
    <x v="2"/>
    <n v="100"/>
    <s v="–"/>
    <s v="–"/>
    <s v="–"/>
    <s v="–"/>
    <n v="8008776"/>
    <s v="Voter"/>
    <s v="n/a"/>
    <s v="n/a"/>
    <n v="11498519.000000009"/>
    <n v="2352917"/>
    <n v="1208375"/>
    <n v="1144551"/>
    <n v="9145602.0000000093"/>
    <n v="4472926.9999999981"/>
    <n v="4672673.9999999991"/>
  </r>
  <r>
    <n v="18"/>
    <x v="17"/>
    <s v="BLZ"/>
    <x v="4"/>
    <x v="1"/>
    <s v=""/>
    <s v="IBRD"/>
    <s v=""/>
    <m/>
    <x v="0"/>
    <n v="43994.353999999992"/>
    <n v="11.503476064469567"/>
    <n v="20188.936999999991"/>
    <n v="23814.994999999988"/>
    <x v="4"/>
    <n v="18"/>
    <n v="6109.3539999999894"/>
    <n v="3377.9370000000035"/>
    <n v="2737.9950000000017"/>
    <n v="44.816440494363341"/>
    <n v="37885"/>
    <n v="15.761380561310666"/>
    <n v="16810.999999999985"/>
    <n v="21076.999999999985"/>
    <x v="7"/>
    <n v="95.7"/>
    <n v="95.3"/>
    <n v="96.1"/>
    <n v="95"/>
    <n v="96.8"/>
    <n v="202481"/>
    <s v="Voter"/>
    <n v="101614"/>
    <n v="100867"/>
    <n v="382444"/>
    <n v="142078"/>
    <n v="71871.000000000015"/>
    <n v="70204.999999999985"/>
    <n v="240366"/>
    <n v="118424.99999999999"/>
    <n v="121943.99999999999"/>
  </r>
  <r>
    <n v="19"/>
    <x v="18"/>
    <s v="BEN"/>
    <x v="3"/>
    <x v="0"/>
    <s v=""/>
    <s v="IDA"/>
    <s v="HIPC"/>
    <m/>
    <x v="0"/>
    <n v="1964428.7999999938"/>
    <n v="17.103295810067348"/>
    <s v="n/a"/>
    <s v="n/a"/>
    <x v="2"/>
    <n v="18"/>
    <n v="855877.80000000028"/>
    <n v="422623.62000000005"/>
    <n v="435708.12700000009"/>
    <n v="50.90774956424854"/>
    <n v="1108550.9999999935"/>
    <n v="18.93373395510315"/>
    <s v="n/a"/>
    <s v="n/a"/>
    <x v="2"/>
    <n v="84.8"/>
    <n v="85.2"/>
    <n v="84.3"/>
    <n v="82.2"/>
    <n v="88"/>
    <n v="4746348"/>
    <s v="Voter"/>
    <s v="n/a"/>
    <s v="n/a"/>
    <n v="11485673.999999994"/>
    <n v="5630775.0000000009"/>
    <n v="2855565"/>
    <n v="2775211"/>
    <n v="5854898.9999999935"/>
    <n v="2875994.9999999995"/>
    <n v="2978895.0000000019"/>
  </r>
  <r>
    <n v="20"/>
    <x v="19"/>
    <s v="BTN"/>
    <x v="0"/>
    <x v="3"/>
    <s v=""/>
    <s v="IDA"/>
    <s v=""/>
    <m/>
    <x v="0"/>
    <n v="177970.55100000033"/>
    <n v="21.781981484699941"/>
    <n v="114461.99999999994"/>
    <n v="63506.462000000087"/>
    <x v="5"/>
    <n v="18"/>
    <n v="257.55099999997162"/>
    <n v="0"/>
    <n v="253.46200000000024"/>
    <n v="98.412353281496934"/>
    <n v="177713.00000000035"/>
    <n v="31.762653640820552"/>
    <n v="114461.99999999994"/>
    <n v="63253.000000000087"/>
    <x v="8"/>
    <n v="99.9"/>
    <n v="100"/>
    <n v="99.8"/>
    <n v="99.8"/>
    <n v="100"/>
    <n v="381790"/>
    <s v="Voter"/>
    <n v="187917"/>
    <n v="193873"/>
    <n v="817054.00000000035"/>
    <n v="257551"/>
    <n v="130812.99999999999"/>
    <n v="126731.00000000001"/>
    <n v="559503.00000000035"/>
    <n v="302378.99999999994"/>
    <n v="257126.00000000009"/>
  </r>
  <r>
    <n v="21"/>
    <x v="20"/>
    <s v="BOL"/>
    <x v="4"/>
    <x v="3"/>
    <s v=""/>
    <s v="IBRD"/>
    <s v="HIPC"/>
    <m/>
    <x v="0"/>
    <n v="2079211.7819999973"/>
    <n v="18.538447016202486"/>
    <s v="n/a"/>
    <s v="n/a"/>
    <x v="2"/>
    <n v="18"/>
    <n v="1010560.782"/>
    <n v="506085.342"/>
    <n v="504166.42199999996"/>
    <n v="49.88976724410427"/>
    <n v="1068650.9999999972"/>
    <n v="15.180126489334967"/>
    <s v="n/a"/>
    <s v="n/a"/>
    <x v="2"/>
    <n v="75.8"/>
    <n v="76.2"/>
    <n v="75.400000000000006"/>
    <n v="71.900000000000006"/>
    <n v="79"/>
    <n v="5971152"/>
    <s v="Voter"/>
    <s v="n/a"/>
    <s v="n/a"/>
    <n v="11215673.999999996"/>
    <n v="4175871"/>
    <n v="2126409"/>
    <n v="2049456.9999999998"/>
    <n v="7039802.9999999972"/>
    <n v="3487543.0000000009"/>
    <n v="3552258.0000000005"/>
  </r>
  <r>
    <n v="22"/>
    <x v="21"/>
    <s v="BIH"/>
    <x v="1"/>
    <x v="1"/>
    <s v=""/>
    <s v="IBRD"/>
    <s v=""/>
    <m/>
    <x v="0"/>
    <n v="3025.1200000000026"/>
    <n v="8.6344323506930498E-2"/>
    <s v="n/a"/>
    <s v="n/a"/>
    <x v="2"/>
    <n v="18"/>
    <n v="3025.1200000000026"/>
    <n v="934.86300000000085"/>
    <n v="1760.3999999999694"/>
    <n v="58.19273285026604"/>
    <n v="0"/>
    <n v="0"/>
    <s v="n/a"/>
    <s v="n/a"/>
    <x v="2"/>
    <n v="99.5"/>
    <n v="99.7"/>
    <n v="99.4"/>
    <n v="99.8"/>
    <n v="99.1"/>
    <n v="3278908"/>
    <s v="Voter"/>
    <s v="n/a"/>
    <s v="n/a"/>
    <n v="3503553.9999999991"/>
    <n v="605024"/>
    <n v="311621"/>
    <n v="293400.00000000006"/>
    <n v="2898529.9999999991"/>
    <n v="1408792.0000000009"/>
    <n v="1489751.9999999993"/>
  </r>
  <r>
    <n v="23"/>
    <x v="22"/>
    <s v="BWA"/>
    <x v="3"/>
    <x v="1"/>
    <s v=""/>
    <s v="IBRD"/>
    <s v=""/>
    <m/>
    <x v="0"/>
    <n v="797272.9599999995"/>
    <n v="34.170779114186885"/>
    <s v="n/a"/>
    <s v="n/a"/>
    <x v="2"/>
    <n v="18"/>
    <n v="143739.95999999993"/>
    <s v="n/a"/>
    <s v="n/a"/>
    <s v="n/a"/>
    <n v="653532.99999999953"/>
    <n v="44.229178820335036"/>
    <s v="n/a"/>
    <s v="n/a"/>
    <x v="2"/>
    <n v="83.2"/>
    <s v="–"/>
    <s v="–"/>
    <s v="–"/>
    <s v="–"/>
    <n v="824073"/>
    <s v="Voter"/>
    <s v="n/a"/>
    <s v="n/a"/>
    <n v="2333200.9999999995"/>
    <n v="855595"/>
    <n v="431427.00000000006"/>
    <n v="424166.00000000006"/>
    <n v="1477605.9999999995"/>
    <n v="722205.99999999919"/>
    <n v="755403.99999999919"/>
  </r>
  <r>
    <n v="24"/>
    <x v="23"/>
    <s v="BRA"/>
    <x v="4"/>
    <x v="1"/>
    <s v=""/>
    <s v="IBRD"/>
    <s v=""/>
    <m/>
    <x v="0"/>
    <n v="13754409.015999906"/>
    <n v="6.5227592695284127"/>
    <s v="n/a"/>
    <s v="n/a"/>
    <x v="2"/>
    <n v="18"/>
    <n v="1980173.0159999961"/>
    <s v="n/a"/>
    <s v="n/a"/>
    <s v="n/a"/>
    <n v="11774235.999999911"/>
    <n v="7.5542141622854411"/>
    <n v="6755753.9999999553"/>
    <n v="5113791.9999999404"/>
    <x v="9"/>
    <n v="96.4"/>
    <s v="–"/>
    <s v="–"/>
    <s v="–"/>
    <s v="–"/>
    <n v="144088912"/>
    <s v="Voter"/>
    <n v="68767634"/>
    <n v="75226056"/>
    <n v="210867953.99999994"/>
    <n v="55004806.000000015"/>
    <n v="28075926.000000004"/>
    <n v="26928797"/>
    <n v="155863147.99999991"/>
    <n v="75523387.999999955"/>
    <n v="80339847.99999994"/>
  </r>
  <r>
    <n v="25"/>
    <x v="24"/>
    <s v="BRN"/>
    <x v="5"/>
    <x v="2"/>
    <s v=""/>
    <s v=".."/>
    <s v=""/>
    <m/>
    <x v="1"/>
    <n v="0"/>
    <n v="0"/>
    <s v="n/a"/>
    <s v="n/a"/>
    <x v="2"/>
    <n v="12"/>
    <n v="0"/>
    <s v="n/a"/>
    <s v="n/a"/>
    <s v="n/a"/>
    <n v="0"/>
    <n v="0"/>
    <n v="0"/>
    <n v="0"/>
    <x v="1"/>
    <n v="100"/>
    <s v="–"/>
    <s v="–"/>
    <s v="–"/>
    <s v="–"/>
    <n v="422678"/>
    <s v="Census"/>
    <n v="216832"/>
    <n v="205846"/>
    <n v="434075.99999999994"/>
    <n v="78605.999999999985"/>
    <n v="40345.000000000007"/>
    <n v="38263.000000000007"/>
    <n v="355469.99999999994"/>
    <n v="182982"/>
    <n v="172481.00000000009"/>
  </r>
  <r>
    <n v="26"/>
    <x v="25"/>
    <s v="BGR"/>
    <x v="1"/>
    <x v="1"/>
    <s v=""/>
    <s v="IBRD"/>
    <s v=""/>
    <m/>
    <x v="0"/>
    <n v="0"/>
    <n v="0"/>
    <s v="n/a"/>
    <s v="n/a"/>
    <x v="2"/>
    <n v="18"/>
    <n v="0"/>
    <s v="n/a"/>
    <s v="n/a"/>
    <s v="n/a"/>
    <n v="0"/>
    <n v="0"/>
    <s v="n/a"/>
    <s v="n/a"/>
    <x v="2"/>
    <n v="100"/>
    <s v="–"/>
    <s v="–"/>
    <s v="–"/>
    <s v="–"/>
    <n v="6838235"/>
    <s v="Voter"/>
    <s v="n/a"/>
    <s v="n/a"/>
    <n v="7036847.9999999963"/>
    <n v="1195812"/>
    <n v="615030"/>
    <n v="580774.00000000012"/>
    <n v="5841035.9999999963"/>
    <n v="2805417.9999999995"/>
    <n v="3035630"/>
  </r>
  <r>
    <n v="27"/>
    <x v="26"/>
    <s v="BFA"/>
    <x v="3"/>
    <x v="0"/>
    <s v=""/>
    <s v="IDA"/>
    <s v="HIPC"/>
    <m/>
    <x v="0"/>
    <n v="6375582.8849999998"/>
    <n v="32.27873399038895"/>
    <s v="n/a"/>
    <s v="n/a"/>
    <x v="2"/>
    <n v="18"/>
    <n v="2360781.8850000002"/>
    <n v="1196490.3599999999"/>
    <n v="1169125.4979999999"/>
    <n v="49.522808753676955"/>
    <n v="4014801"/>
    <n v="42.120001057510969"/>
    <s v="n/a"/>
    <s v="n/a"/>
    <x v="2"/>
    <n v="76.900000000000006"/>
    <n v="77"/>
    <n v="76.7"/>
    <n v="73.599999999999994"/>
    <n v="92.9"/>
    <n v="5517015"/>
    <s v="Voter"/>
    <s v="n/a"/>
    <s v="n/a"/>
    <n v="19751651"/>
    <n v="10219835.000000002"/>
    <n v="5202132"/>
    <n v="5017706"/>
    <n v="9531816"/>
    <n v="4654856.9999999925"/>
    <n v="4876961.9999999981"/>
  </r>
  <r>
    <n v="28"/>
    <x v="27"/>
    <s v="BDI"/>
    <x v="3"/>
    <x v="0"/>
    <s v=""/>
    <s v="IDA"/>
    <s v="HIPC"/>
    <m/>
    <x v="0"/>
    <n v="3051083.2080000015"/>
    <n v="27.201861622884259"/>
    <s v="n/a"/>
    <s v="n/a"/>
    <x v="2"/>
    <n v="18"/>
    <n v="1423773.2079999999"/>
    <n v="706370.30399999977"/>
    <n v="720266.58799999976"/>
    <n v="50.588575761428423"/>
    <n v="1627310.0000000019"/>
    <n v="29.720228314530267"/>
    <s v="n/a"/>
    <s v="n/a"/>
    <x v="2"/>
    <n v="75.2"/>
    <n v="75.400000000000006"/>
    <n v="74.900000000000006"/>
    <n v="74.099999999999994"/>
    <n v="86.6"/>
    <n v="3848119"/>
    <s v="Voter"/>
    <s v="n/a"/>
    <s v="n/a"/>
    <n v="11216450"/>
    <n v="5741020.9999999991"/>
    <n v="2871423.9999999991"/>
    <n v="2869588.0000000005"/>
    <n v="5475429.0000000019"/>
    <n v="2650631.0000000014"/>
    <n v="2824813.9999999977"/>
  </r>
  <r>
    <n v="29"/>
    <x v="28"/>
    <s v="CPV"/>
    <x v="3"/>
    <x v="3"/>
    <s v=""/>
    <s v="Blend"/>
    <s v=""/>
    <m/>
    <x v="0"/>
    <n v="24985.750000000284"/>
    <n v="4.5154833870982811"/>
    <s v="n/a"/>
    <s v="n/a"/>
    <x v="2"/>
    <n v="18"/>
    <n v="17853.749999999993"/>
    <s v="n/a"/>
    <s v="n/a"/>
    <s v="n/a"/>
    <n v="7132.000000000291"/>
    <n v="2.0092404778003958"/>
    <s v="n/a"/>
    <s v="n/a"/>
    <x v="2"/>
    <n v="91"/>
    <s v="–"/>
    <s v="–"/>
    <s v="–"/>
    <s v="–"/>
    <n v="347828"/>
    <s v="Voter"/>
    <s v="n/a"/>
    <s v="n/a"/>
    <n v="553335.00000000023"/>
    <n v="198375"/>
    <n v="100091"/>
    <n v="98282.999999999985"/>
    <n v="354960.00000000029"/>
    <n v="175770.99999999997"/>
    <n v="179192.00000000009"/>
  </r>
  <r>
    <n v="30"/>
    <x v="29"/>
    <s v="KHM"/>
    <x v="5"/>
    <x v="3"/>
    <s v=""/>
    <s v="IDA"/>
    <s v=""/>
    <m/>
    <x v="0"/>
    <n v="2213506.517"/>
    <n v="13.625159677352736"/>
    <s v="n/a"/>
    <s v="n/a"/>
    <x v="2"/>
    <n v="18"/>
    <n v="1586981.517"/>
    <n v="795249.14300000016"/>
    <n v="791327.04599999974"/>
    <n v="49.863658620039224"/>
    <n v="626525"/>
    <n v="6.0815990870879366"/>
    <s v="n/a"/>
    <s v="n/a"/>
    <x v="2"/>
    <n v="73.3"/>
    <n v="73.7"/>
    <n v="72.900000000000006"/>
    <n v="71.599999999999994"/>
    <n v="84.4"/>
    <n v="9675453"/>
    <s v="Voter"/>
    <s v="n/a"/>
    <s v="n/a"/>
    <n v="16245729"/>
    <n v="5943751"/>
    <n v="3023761.0000000005"/>
    <n v="2920026"/>
    <n v="10301978"/>
    <n v="4904754.0000000009"/>
    <n v="5397186"/>
  </r>
  <r>
    <n v="31"/>
    <x v="30"/>
    <s v="CMR"/>
    <x v="3"/>
    <x v="3"/>
    <s v=""/>
    <s v="Blend"/>
    <s v="HIPC"/>
    <m/>
    <x v="0"/>
    <n v="10227501.738999974"/>
    <n v="41.44341016865301"/>
    <s v="n/a"/>
    <s v="n/a"/>
    <x v="2"/>
    <n v="21"/>
    <n v="4600094.739000001"/>
    <n v="2270778.7400000007"/>
    <n v="2328546.4379999996"/>
    <n v="50.619532207856096"/>
    <n v="5627406.9999999739"/>
    <n v="50.657961245096381"/>
    <s v="n/a"/>
    <s v="n/a"/>
    <x v="2"/>
    <n v="66.099999999999994"/>
    <n v="66.8"/>
    <n v="65.400000000000006"/>
    <n v="53.1"/>
    <n v="84.2"/>
    <n v="5481226"/>
    <s v="Voter"/>
    <s v="n/a"/>
    <s v="n/a"/>
    <n v="24678233.999999974"/>
    <n v="13569601"/>
    <n v="6839695"/>
    <n v="6729903"/>
    <n v="11108632.999999974"/>
    <n v="5513477.9999999935"/>
    <n v="5595157.0000000028"/>
  </r>
  <r>
    <n v="32"/>
    <x v="31"/>
    <s v="CAN"/>
    <x v="6"/>
    <x v="2"/>
    <s v="OECD"/>
    <s v=".."/>
    <s v=""/>
    <m/>
    <x v="1"/>
    <n v="3897402.9999999888"/>
    <n v="10.546700721834405"/>
    <s v="n/a"/>
    <s v="n/a"/>
    <x v="2"/>
    <n v="18"/>
    <n v="0"/>
    <s v="n/a"/>
    <s v="n/a"/>
    <s v="n/a"/>
    <n v="3897402.9999999888"/>
    <n v="13.062251767050736"/>
    <n v="1821726.0408684053"/>
    <n v="2075728.9591315873"/>
    <x v="10"/>
    <n v="100"/>
    <s v="–"/>
    <s v="–"/>
    <s v="–"/>
    <s v="–"/>
    <n v="25939742"/>
    <s v="Voter"/>
    <n v="12870133.959131584"/>
    <n v="13069608.040868416"/>
    <n v="36953764.999999993"/>
    <n v="7116620.0000000009"/>
    <n v="3647968.0000000005"/>
    <n v="3468611"/>
    <n v="29837144.999999989"/>
    <n v="14691859.999999989"/>
    <n v="15145337.000000004"/>
  </r>
  <r>
    <n v="33"/>
    <x v="32"/>
    <s v="CAF"/>
    <x v="3"/>
    <x v="0"/>
    <s v=""/>
    <s v="IDA"/>
    <s v="HIPC"/>
    <m/>
    <x v="0"/>
    <n v="1336188.9500000016"/>
    <n v="28.204974518847081"/>
    <s v="n/a"/>
    <s v="n/a"/>
    <x v="2"/>
    <n v="18"/>
    <n v="925003.95000000019"/>
    <n v="465336.06400000013"/>
    <n v="458437.98000000004"/>
    <n v="49.560651065327875"/>
    <n v="411185.0000000014"/>
    <n v="17.381715898340357"/>
    <s v="n/a"/>
    <s v="n/a"/>
    <x v="2"/>
    <n v="61"/>
    <n v="60.6"/>
    <n v="61.5"/>
    <n v="51.6"/>
    <n v="78.400000000000006"/>
    <n v="1954433"/>
    <s v="Voter"/>
    <s v="n/a"/>
    <s v="n/a"/>
    <n v="4737423.0000000019"/>
    <n v="2371805.0000000005"/>
    <n v="1181056.0000000002"/>
    <n v="1190748"/>
    <n v="2365618.0000000014"/>
    <n v="1155695.9999999998"/>
    <n v="1209929.0000000009"/>
  </r>
  <r>
    <n v="34"/>
    <x v="33"/>
    <s v="TCD"/>
    <x v="3"/>
    <x v="0"/>
    <s v=""/>
    <s v="IDA"/>
    <s v="HIPC"/>
    <m/>
    <x v="0"/>
    <n v="8108501.9199999962"/>
    <n v="52.813161882251904"/>
    <s v="n/a"/>
    <s v="n/a"/>
    <x v="2"/>
    <n v="18"/>
    <n v="7275649.9199999999"/>
    <n v="3667045.3599999994"/>
    <n v="3608603.6799999988"/>
    <n v="49.598368801120088"/>
    <n v="832851.99999999627"/>
    <n v="11.754481045530198"/>
    <s v="n/a"/>
    <s v="n/a"/>
    <x v="2"/>
    <n v="12"/>
    <n v="12"/>
    <n v="12"/>
    <n v="6.4"/>
    <n v="35.6"/>
    <n v="6252548"/>
    <s v="Voter"/>
    <s v="n/a"/>
    <s v="n/a"/>
    <n v="15353183.999999996"/>
    <n v="8267784"/>
    <n v="4167096.9999999995"/>
    <n v="4100685.9999999986"/>
    <n v="7085399.9999999963"/>
    <n v="3518871.0000000019"/>
    <n v="3566526.0000000019"/>
  </r>
  <r>
    <n v="35"/>
    <x v="34"/>
    <s v="CHL"/>
    <x v="4"/>
    <x v="2"/>
    <s v="OECD"/>
    <s v="IBRD"/>
    <s v=""/>
    <m/>
    <x v="0"/>
    <n v="281936.91399998829"/>
    <n v="1.5493415171523746"/>
    <s v="n/a"/>
    <s v="n/a"/>
    <x v="2"/>
    <n v="20"/>
    <n v="29686.913999999473"/>
    <s v="n/a"/>
    <s v="n/a"/>
    <s v="n/a"/>
    <n v="252249.99999998882"/>
    <n v="1.9038612343661787"/>
    <s v="n/a"/>
    <s v="n/a"/>
    <x v="2"/>
    <n v="99.4"/>
    <s v="–"/>
    <s v="–"/>
    <s v="–"/>
    <s v="–"/>
    <n v="12997140"/>
    <s v="Direct"/>
    <s v="n/a"/>
    <s v="n/a"/>
    <n v="18197208.999999989"/>
    <n v="4947818.9999999991"/>
    <n v="2522505"/>
    <n v="2425303"/>
    <n v="13249389.999999989"/>
    <n v="6493254.9999999963"/>
    <n v="6756149.9999999981"/>
  </r>
  <r>
    <n v="36"/>
    <x v="35"/>
    <s v="CHN"/>
    <x v="5"/>
    <x v="1"/>
    <s v=""/>
    <s v="IBRD"/>
    <s v=""/>
    <m/>
    <x v="1"/>
    <n v="32335928.000000238"/>
    <n v="2.2851504223402306"/>
    <s v="n/a"/>
    <s v="n/a"/>
    <x v="2"/>
    <n v="0"/>
    <n v="0"/>
    <s v="n/a"/>
    <s v="n/a"/>
    <s v="n/a"/>
    <n v="32335928.000000238"/>
    <n v="2.2851504223402306"/>
    <n v="21045132.000000119"/>
    <n v="11290797.999999642"/>
    <x v="11"/>
    <n v="90"/>
    <s v="–"/>
    <s v="–"/>
    <s v="–"/>
    <s v="–"/>
    <n v="1382710000"/>
    <s v="Hukou"/>
    <n v="708150000"/>
    <n v="674560000"/>
    <n v="1415045928.0000002"/>
    <n v="0"/>
    <n v="0"/>
    <n v="0"/>
    <n v="1415045928.0000002"/>
    <n v="729195132.00000012"/>
    <n v="685850797.99999964"/>
  </r>
  <r>
    <n v="37"/>
    <x v="36"/>
    <s v="COL"/>
    <x v="4"/>
    <x v="1"/>
    <s v=""/>
    <s v="IBRD"/>
    <s v=""/>
    <m/>
    <x v="0"/>
    <n v="193898.20800000016"/>
    <n v="0.39199322878507104"/>
    <s v="n/a"/>
    <s v="n/a"/>
    <x v="2"/>
    <n v="18"/>
    <n v="193898.20800000016"/>
    <s v="n/a"/>
    <s v="n/a"/>
    <s v="n/a"/>
    <n v="0"/>
    <n v="0"/>
    <n v="0"/>
    <n v="0"/>
    <x v="1"/>
    <n v="98.6"/>
    <s v="–"/>
    <s v="–"/>
    <n v="97.5"/>
    <n v="99.1"/>
    <n v="36025318"/>
    <s v="Voter"/>
    <n v="17419011"/>
    <n v="18606307"/>
    <n v="49464683"/>
    <n v="13849872"/>
    <n v="7068086"/>
    <n v="6781777"/>
    <n v="35614811"/>
    <n v="17260458.000000007"/>
    <n v="18354365.999999996"/>
  </r>
  <r>
    <n v="38"/>
    <x v="37"/>
    <s v="COM"/>
    <x v="3"/>
    <x v="0"/>
    <s v=""/>
    <s v="IDA"/>
    <s v="HIPC"/>
    <m/>
    <x v="0"/>
    <n v="197928.33200000017"/>
    <n v="23.779545309828727"/>
    <s v="n/a"/>
    <s v="n/a"/>
    <x v="2"/>
    <n v="18"/>
    <n v="48503.332000000009"/>
    <n v="24488.225999999977"/>
    <n v="24008.319999999996"/>
    <n v="49.49829013808781"/>
    <n v="149425.00000000017"/>
    <n v="33.173782443925951"/>
    <s v="n/a"/>
    <s v="n/a"/>
    <x v="2"/>
    <n v="87.3"/>
    <n v="87.4"/>
    <n v="87.2"/>
    <n v="86.5"/>
    <n v="89.5"/>
    <n v="301006"/>
    <s v="Voter"/>
    <s v="n/a"/>
    <s v="n/a"/>
    <n v="832347.00000000023"/>
    <n v="381916.00000000006"/>
    <n v="194351"/>
    <n v="187564.99999999997"/>
    <n v="450431.00000000017"/>
    <n v="225497.99999999994"/>
    <n v="224933.99999999977"/>
  </r>
  <r>
    <n v="39"/>
    <x v="38"/>
    <s v="COD"/>
    <x v="3"/>
    <x v="0"/>
    <s v=""/>
    <s v="IDA"/>
    <s v="HIPC"/>
    <m/>
    <x v="0"/>
    <n v="33361805.957999993"/>
    <n v="39.714076931787929"/>
    <s v="n/a"/>
    <s v="n/a"/>
    <x v="2"/>
    <n v="18"/>
    <n v="33361805.957999993"/>
    <n v="16860755.016000006"/>
    <n v="16501767.679999998"/>
    <n v="49.463052751923811"/>
    <n v="0"/>
    <n v="0"/>
    <s v="n/a"/>
    <s v="n/a"/>
    <x v="2"/>
    <n v="24.6"/>
    <n v="24.4"/>
    <n v="24.8"/>
    <n v="22.3"/>
    <n v="30"/>
    <n v="40287385"/>
    <s v="Voter"/>
    <s v="n/a"/>
    <s v="n/a"/>
    <n v="84004989.000000015"/>
    <n v="44246426.999999993"/>
    <n v="22302586.000000007"/>
    <n v="21943839.999999996"/>
    <n v="39758562.000000022"/>
    <n v="19617707.000000007"/>
    <n v="20140853.000000026"/>
  </r>
  <r>
    <n v="40"/>
    <x v="39"/>
    <s v="COG"/>
    <x v="3"/>
    <x v="3"/>
    <s v=""/>
    <s v="Blend"/>
    <s v="HIPC"/>
    <m/>
    <x v="0"/>
    <n v="672501.04799999844"/>
    <n v="12.453965271546922"/>
    <s v="n/a"/>
    <s v="n/a"/>
    <x v="2"/>
    <n v="18"/>
    <n v="107130.04799999981"/>
    <s v="n/a"/>
    <s v="n/a"/>
    <s v="n/a"/>
    <n v="565370.9999999986"/>
    <n v="20.286246661693479"/>
    <s v="n/a"/>
    <s v="n/a"/>
    <x v="2"/>
    <n v="95.9"/>
    <s v="–"/>
    <s v="–"/>
    <s v="–"/>
    <s v="–"/>
    <n v="2221596"/>
    <s v="Voter"/>
    <s v="n/a"/>
    <s v="n/a"/>
    <n v="5399894.9999999981"/>
    <n v="2612928"/>
    <n v="1315122"/>
    <n v="1297803"/>
    <n v="2786966.9999999986"/>
    <n v="1386053.9999999998"/>
    <n v="1400910.9999999986"/>
  </r>
  <r>
    <n v="41"/>
    <x v="40"/>
    <s v="CRI"/>
    <x v="4"/>
    <x v="1"/>
    <s v=""/>
    <s v="IBRD"/>
    <s v=""/>
    <m/>
    <x v="0"/>
    <n v="356630.42799999955"/>
    <n v="7.2000020188972735"/>
    <s v="n/a"/>
    <s v="n/a"/>
    <x v="2"/>
    <n v="18"/>
    <n v="5117.4280000000044"/>
    <s v="n/a"/>
    <s v="n/a"/>
    <s v="n/a"/>
    <n v="351512.99999999953"/>
    <n v="9.5679944864259152"/>
    <s v="n/a"/>
    <s v="n/a"/>
    <x v="2"/>
    <n v="99.6"/>
    <s v="–"/>
    <s v="–"/>
    <s v="–"/>
    <s v="–"/>
    <n v="3322329"/>
    <s v="Voter"/>
    <s v="n/a"/>
    <s v="n/a"/>
    <n v="4953199"/>
    <n v="1279357"/>
    <n v="654337.99999999988"/>
    <n v="625018.00000000012"/>
    <n v="3673841.9999999995"/>
    <n v="1822501.0000000002"/>
    <n v="1851343.9999999995"/>
  </r>
  <r>
    <n v="42"/>
    <x v="41"/>
    <s v="CIV"/>
    <x v="3"/>
    <x v="3"/>
    <s v=""/>
    <s v="IDA"/>
    <s v="HIPC"/>
    <m/>
    <x v="0"/>
    <n v="10113501.999999989"/>
    <n v="40.606945125286437"/>
    <n v="4199453.5319999913"/>
    <n v="5919493.8160000052"/>
    <x v="6"/>
    <n v="16"/>
    <n v="3883662.9999999995"/>
    <n v="1937771.5319999999"/>
    <n v="1951338.8159999996"/>
    <n v="50.244802806010711"/>
    <n v="6229838.9999999888"/>
    <n v="45.112172541791892"/>
    <n v="2261681.9999999916"/>
    <n v="3968155.0000000056"/>
    <x v="12"/>
    <n v="65"/>
    <n v="65.2"/>
    <n v="64.7"/>
    <n v="53.6"/>
    <n v="84.5"/>
    <n v="7579824"/>
    <s v="Direct"/>
    <n v="4775289"/>
    <n v="2804535"/>
    <n v="24905842.999999989"/>
    <n v="11096180"/>
    <n v="5568309"/>
    <n v="5527871.9999999991"/>
    <n v="13809662.999999989"/>
    <n v="7036970.9999999916"/>
    <n v="6772690.0000000056"/>
  </r>
  <r>
    <n v="43"/>
    <x v="42"/>
    <s v="HRV"/>
    <x v="1"/>
    <x v="1"/>
    <s v=""/>
    <s v="IBRD"/>
    <s v=""/>
    <m/>
    <x v="0"/>
    <n v="73686.899999999965"/>
    <n v="1.7692854585701097"/>
    <s v="n/a"/>
    <s v="n/a"/>
    <x v="2"/>
    <n v="18"/>
    <n v="73686.899999999965"/>
    <s v="n/a"/>
    <s v="n/a"/>
    <s v="n/a"/>
    <n v="0"/>
    <n v="0"/>
    <s v="n/a"/>
    <s v="n/a"/>
    <x v="2"/>
    <n v="90"/>
    <s v="–"/>
    <s v="–"/>
    <s v="–"/>
    <s v="–"/>
    <n v="3825242"/>
    <s v="Voter"/>
    <s v="n/a"/>
    <s v="n/a"/>
    <n v="4164782.9999999995"/>
    <n v="736868.99999999988"/>
    <n v="378773.99999999988"/>
    <n v="358091.00000000006"/>
    <n v="3427913.9999999995"/>
    <n v="1629359.0000000005"/>
    <n v="1798548.0000000009"/>
  </r>
  <r>
    <n v="44"/>
    <x v="43"/>
    <s v="CUB"/>
    <x v="4"/>
    <x v="1"/>
    <s v=""/>
    <s v=".."/>
    <s v=""/>
    <m/>
    <x v="0"/>
    <n v="612225.99999999814"/>
    <n v="5.328763429488955"/>
    <s v="n/a"/>
    <s v="n/a"/>
    <x v="2"/>
    <n v="16"/>
    <n v="0"/>
    <n v="0"/>
    <n v="0"/>
    <n v="0"/>
    <n v="612225.99999999814"/>
    <n v="6.4182699691501917"/>
    <s v="n/a"/>
    <s v="n/a"/>
    <x v="2"/>
    <n v="100"/>
    <n v="100"/>
    <n v="100"/>
    <n v="100"/>
    <n v="100"/>
    <n v="8926575"/>
    <s v="Voter"/>
    <s v="n/a"/>
    <s v="n/a"/>
    <n v="11489081.999999998"/>
    <n v="1950281.0000000005"/>
    <n v="1003219"/>
    <n v="947055.99999999988"/>
    <n v="9538800.9999999981"/>
    <n v="4742936"/>
    <n v="4795873.0000000009"/>
  </r>
  <r>
    <n v="45"/>
    <x v="44"/>
    <s v="CYP"/>
    <x v="1"/>
    <x v="2"/>
    <s v=""/>
    <s v=".."/>
    <s v="EMU"/>
    <m/>
    <x v="1"/>
    <n v="395374.00000000023"/>
    <n v="33.250272268172601"/>
    <s v="n/a"/>
    <s v="n/a"/>
    <x v="2"/>
    <n v="18"/>
    <n v="0"/>
    <s v="n/a"/>
    <s v="n/a"/>
    <s v="n/a"/>
    <n v="395374.00000000023"/>
    <n v="41.783249669749026"/>
    <s v="n/a"/>
    <s v="n/a"/>
    <x v="2"/>
    <n v="100"/>
    <s v="–"/>
    <s v="–"/>
    <s v="–"/>
    <s v="–"/>
    <n v="550876"/>
    <s v="Voter"/>
    <s v="n/a"/>
    <s v="n/a"/>
    <n v="1189085.0000000002"/>
    <n v="242835"/>
    <n v="125400"/>
    <n v="117434.99999999999"/>
    <n v="946250.00000000023"/>
    <n v="469483.99999999994"/>
    <n v="476767.99999999988"/>
  </r>
  <r>
    <n v="46"/>
    <x v="45"/>
    <s v="CZE"/>
    <x v="1"/>
    <x v="2"/>
    <s v="OECD"/>
    <s v=".."/>
    <s v=""/>
    <m/>
    <x v="1"/>
    <n v="328664.00000000373"/>
    <n v="3.0932354532834863"/>
    <s v="n/a"/>
    <s v="n/a"/>
    <x v="2"/>
    <n v="18"/>
    <n v="0"/>
    <s v="n/a"/>
    <s v="n/a"/>
    <s v="n/a"/>
    <n v="328664.00000000373"/>
    <n v="3.7798773262679366"/>
    <s v="n/a"/>
    <s v="n/a"/>
    <x v="2"/>
    <n v="100"/>
    <s v="–"/>
    <s v="–"/>
    <s v="–"/>
    <s v="–"/>
    <n v="8366433"/>
    <s v="Voter"/>
    <s v="n/a"/>
    <s v="n/a"/>
    <n v="10625250.000000004"/>
    <n v="1930153.0000000005"/>
    <n v="990925.00000000012"/>
    <n v="939224"/>
    <n v="8695097.0000000037"/>
    <n v="4233155.0000000047"/>
    <n v="4461946.0000000009"/>
  </r>
  <r>
    <n v="47"/>
    <x v="46"/>
    <s v="DNK"/>
    <x v="1"/>
    <x v="2"/>
    <s v="OECD"/>
    <s v=".."/>
    <s v=""/>
    <m/>
    <x v="1"/>
    <n v="460178.00000000373"/>
    <n v="7.9970373748166335"/>
    <s v="n/a"/>
    <s v="n/a"/>
    <x v="2"/>
    <n v="18"/>
    <n v="0"/>
    <s v="n/a"/>
    <s v="n/a"/>
    <s v="n/a"/>
    <n v="460178.00000000373"/>
    <n v="9.9923935184874271"/>
    <s v="n/a"/>
    <s v="n/a"/>
    <x v="2"/>
    <n v="100"/>
    <s v="–"/>
    <s v="–"/>
    <s v="–"/>
    <s v="–"/>
    <n v="4145105"/>
    <s v="Voter"/>
    <s v="n/a"/>
    <s v="n/a"/>
    <n v="5754356.0000000037"/>
    <n v="1149073"/>
    <n v="589021.00000000012"/>
    <n v="560056"/>
    <n v="4605283.0000000037"/>
    <n v="2272985.9999999995"/>
    <n v="2332301.9999999991"/>
  </r>
  <r>
    <n v="48"/>
    <x v="47"/>
    <s v="DJI"/>
    <x v="2"/>
    <x v="3"/>
    <s v=""/>
    <s v="IDA"/>
    <s v=""/>
    <m/>
    <x v="0"/>
    <n v="450605.70600000047"/>
    <n v="46.386863810057186"/>
    <s v="n/a"/>
    <s v="n/a"/>
    <x v="2"/>
    <n v="18"/>
    <n v="29579.705999999987"/>
    <n v="13168.469999999994"/>
    <n v="16719.049999999996"/>
    <n v="56.522028988388193"/>
    <n v="421026.00000000047"/>
    <n v="68.456618094194411"/>
    <s v="n/a"/>
    <s v="n/a"/>
    <x v="2"/>
    <n v="91.7"/>
    <n v="92.7"/>
    <n v="90.5"/>
    <n v="84.3"/>
    <n v="92"/>
    <n v="194000"/>
    <s v="Voter"/>
    <s v="n/a"/>
    <s v="n/a"/>
    <n v="971408.00000000047"/>
    <n v="356382"/>
    <n v="180390.00000000003"/>
    <n v="175990"/>
    <n v="615026.00000000047"/>
    <n v="307020.99999999971"/>
    <n v="308010.00000000006"/>
  </r>
  <r>
    <n v="49"/>
    <x v="48"/>
    <s v="DMA"/>
    <x v="4"/>
    <x v="1"/>
    <s v=""/>
    <s v="Blend"/>
    <s v=""/>
    <m/>
    <x v="0"/>
    <n v="2506.6799999999994"/>
    <n v="3.5215577190542415"/>
    <s v="n/a"/>
    <s v="n/a"/>
    <x v="2"/>
    <n v="18"/>
    <n v="2506.6799999999994"/>
    <s v="n/a"/>
    <s v="n/a"/>
    <s v="n/a"/>
    <n v="0"/>
    <n v="0"/>
    <s v="n/a"/>
    <s v="n/a"/>
    <x v="2"/>
    <n v="90"/>
    <s v="–"/>
    <s v="–"/>
    <s v="–"/>
    <s v="–"/>
    <n v="70541"/>
    <s v="Voter"/>
    <s v="n/a"/>
    <s v="n/a"/>
    <n v="71181"/>
    <n v="25066.799999999999"/>
    <n v="12830.2"/>
    <n v="12236.6"/>
    <n v="46114.2"/>
    <n v="23408.799999999988"/>
    <n v="22705.399999999991"/>
  </r>
  <r>
    <n v="50"/>
    <x v="49"/>
    <s v="DOM"/>
    <x v="4"/>
    <x v="1"/>
    <s v=""/>
    <s v="IBRD"/>
    <s v=""/>
    <m/>
    <x v="0"/>
    <n v="625577.68000000366"/>
    <n v="5.748211981333113"/>
    <n v="209544.54600000233"/>
    <n v="414200.9"/>
    <x v="7"/>
    <n v="16"/>
    <n v="402634.68"/>
    <n v="199875.546"/>
    <n v="200927.90000000002"/>
    <n v="49.90327708482539"/>
    <n v="222943.00000000373"/>
    <n v="2.9616322739448231"/>
    <n v="9669.0000000023283"/>
    <n v="213273"/>
    <x v="13"/>
    <n v="88"/>
    <n v="88.3"/>
    <n v="87.8"/>
    <n v="82.2"/>
    <n v="90"/>
    <n v="7304764"/>
    <s v="Direct"/>
    <n v="3699271"/>
    <n v="3605493"/>
    <n v="10882996.000000004"/>
    <n v="3355289"/>
    <n v="1708338"/>
    <n v="1646950.0000000002"/>
    <n v="7527707.0000000037"/>
    <n v="3708940.0000000023"/>
    <n v="3818766"/>
  </r>
  <r>
    <n v="51"/>
    <x v="50"/>
    <s v="ECU"/>
    <x v="4"/>
    <x v="1"/>
    <s v=""/>
    <s v="IBRD"/>
    <s v=""/>
    <m/>
    <x v="0"/>
    <n v="0"/>
    <n v="0"/>
    <n v="0"/>
    <n v="0"/>
    <x v="8"/>
    <n v="0"/>
    <n v="0"/>
    <n v="0"/>
    <n v="0"/>
    <n v="0"/>
    <n v="0"/>
    <n v="0"/>
    <n v="0"/>
    <n v="0"/>
    <x v="1"/>
    <n v="94"/>
    <n v="94"/>
    <n v="94"/>
    <n v="91"/>
    <n v="95"/>
    <n v="18733517"/>
    <s v="Direct"/>
    <n v="9387651"/>
    <n v="9345866"/>
    <n v="16863425"/>
    <n v="0"/>
    <n v="0"/>
    <n v="0"/>
    <n v="16863425"/>
    <n v="8426834.9999999981"/>
    <n v="8436591.9999999981"/>
  </r>
  <r>
    <n v="52"/>
    <x v="51"/>
    <s v="EGY"/>
    <x v="2"/>
    <x v="3"/>
    <s v=""/>
    <s v="IBRD"/>
    <s v=""/>
    <m/>
    <x v="0"/>
    <n v="2171798.6400000481"/>
    <n v="2.1854414549724432"/>
    <s v="n/a"/>
    <s v="n/a"/>
    <x v="2"/>
    <n v="18"/>
    <n v="230135.63999999594"/>
    <n v="98739.900000000111"/>
    <n v="130255.91600000011"/>
    <n v="56.599627941157834"/>
    <n v="1941663.0000000522"/>
    <n v="3.1820211934156433"/>
    <s v="n/a"/>
    <s v="n/a"/>
    <x v="2"/>
    <n v="99.4"/>
    <n v="99.5"/>
    <n v="99.3"/>
    <n v="99.3"/>
    <n v="99.7"/>
    <n v="59078138"/>
    <s v="Voter"/>
    <s v="n/a"/>
    <s v="n/a"/>
    <n v="99375741.00000006"/>
    <n v="38355940"/>
    <n v="19747980.000000004"/>
    <n v="18607988"/>
    <n v="61019801.000000052"/>
    <n v="30498788.000000015"/>
    <n v="30520989.000000019"/>
  </r>
  <r>
    <n v="53"/>
    <x v="52"/>
    <s v="SLV"/>
    <x v="4"/>
    <x v="3"/>
    <s v=""/>
    <s v="IBRD"/>
    <s v=""/>
    <m/>
    <x v="0"/>
    <n v="31472.970000000027"/>
    <n v="0.49087866006983044"/>
    <n v="14971.530000000013"/>
    <n v="16460.159999999898"/>
    <x v="9"/>
    <n v="18"/>
    <n v="31472.970000000027"/>
    <n v="14971.530000000013"/>
    <n v="16460.159999999898"/>
    <n v="52.299354017113366"/>
    <n v="0"/>
    <n v="0"/>
    <n v="0"/>
    <n v="0"/>
    <x v="1"/>
    <n v="98.5"/>
    <n v="98.6"/>
    <n v="98.4"/>
    <n v="98.7"/>
    <n v="98.3"/>
    <n v="6020209"/>
    <s v="Direct"/>
    <n v="2911016"/>
    <n v="3109193"/>
    <n v="6411558.0000000009"/>
    <n v="2098198"/>
    <n v="1069395"/>
    <n v="1028759.9999999998"/>
    <n v="4313360.0000000009"/>
    <n v="1939111.9999999995"/>
    <n v="2374290.0000000009"/>
  </r>
  <r>
    <n v="54"/>
    <x v="53"/>
    <s v="GNQ"/>
    <x v="3"/>
    <x v="1"/>
    <s v=""/>
    <s v="IBRD"/>
    <s v=""/>
    <m/>
    <x v="0"/>
    <n v="690326.88000000047"/>
    <n v="52.540530666857464"/>
    <s v="n/a"/>
    <s v="n/a"/>
    <x v="2"/>
    <n v="18"/>
    <n v="259019.87999999992"/>
    <n v="131781.79600000006"/>
    <n v="127510.91199999997"/>
    <n v="49.228233755648411"/>
    <n v="431307.00000000058"/>
    <n v="56.986214131506173"/>
    <s v="n/a"/>
    <s v="n/a"/>
    <x v="2"/>
    <n v="53.5"/>
    <n v="53.3"/>
    <n v="53.6"/>
    <n v="47.4"/>
    <n v="60.2"/>
    <n v="325555"/>
    <s v="Voter"/>
    <s v="n/a"/>
    <s v="n/a"/>
    <n v="1313894.0000000005"/>
    <n v="557031.99999999988"/>
    <n v="282188.00000000006"/>
    <n v="274807.99999999994"/>
    <n v="756862.00000000058"/>
    <n v="446011.99999999965"/>
    <n v="310886.99999999988"/>
  </r>
  <r>
    <n v="55"/>
    <x v="54"/>
    <s v="ERI"/>
    <x v="3"/>
    <x v="0"/>
    <s v=""/>
    <s v="IDA"/>
    <s v="HIPC"/>
    <m/>
    <x v="0"/>
    <n v="3640144.2500000019"/>
    <n v="70.165395836658362"/>
    <s v="n/a"/>
    <s v="n/a"/>
    <x v="2"/>
    <n v="18"/>
    <n v="2119887.25"/>
    <s v="n/a"/>
    <s v="n/a"/>
    <s v="n/a"/>
    <n v="1520257.0000000019"/>
    <n v="56.431992570053893"/>
    <s v="n/a"/>
    <s v="n/a"/>
    <x v="2"/>
    <n v="15"/>
    <s v="–"/>
    <s v="–"/>
    <s v="–"/>
    <s v="–"/>
    <n v="1173706"/>
    <s v="Voter"/>
    <s v="n/a"/>
    <s v="n/a"/>
    <n v="5187948.0000000019"/>
    <n v="2493985"/>
    <n v="1271299"/>
    <n v="1222687"/>
    <n v="2693963.0000000019"/>
    <n v="1328657.9999999995"/>
    <n v="1365303.0000000012"/>
  </r>
  <r>
    <n v="56"/>
    <x v="55"/>
    <s v="EST"/>
    <x v="1"/>
    <x v="2"/>
    <s v="OECD"/>
    <s v=".."/>
    <s v="EMU"/>
    <m/>
    <x v="1"/>
    <n v="0"/>
    <n v="0"/>
    <s v="n/a"/>
    <s v="n/a"/>
    <x v="2"/>
    <n v="15"/>
    <n v="0"/>
    <s v="n/a"/>
    <s v="n/a"/>
    <s v="n/a"/>
    <n v="0"/>
    <n v="0"/>
    <n v="0"/>
    <n v="0"/>
    <x v="1"/>
    <n v="100"/>
    <s v="–"/>
    <s v="–"/>
    <s v="–"/>
    <s v="–"/>
    <n v="1282902"/>
    <s v="Direct"/>
    <n v="597661"/>
    <n v="685241"/>
    <n v="1306788"/>
    <n v="216478"/>
    <n v="111245"/>
    <n v="105234.99999999999"/>
    <n v="1090310"/>
    <n v="501590.99999999977"/>
    <n v="588718.99999999988"/>
  </r>
  <r>
    <n v="57"/>
    <x v="56"/>
    <s v="ETH"/>
    <x v="3"/>
    <x v="0"/>
    <s v=""/>
    <s v="IDA"/>
    <s v="HIPC"/>
    <m/>
    <x v="0"/>
    <n v="69383062.524999917"/>
    <n v="64.52144758479389"/>
    <s v="n/a"/>
    <s v="n/a"/>
    <x v="2"/>
    <n v="17"/>
    <n v="46861066.524999999"/>
    <n v="23712579.204999998"/>
    <n v="23172268.419999998"/>
    <n v="49.448871181021417"/>
    <n v="22521995.999999925"/>
    <n v="37.93276850967252"/>
    <s v="n/a"/>
    <s v="n/a"/>
    <x v="2"/>
    <n v="2.7"/>
    <n v="2.7"/>
    <n v="2.6"/>
    <n v="1.6"/>
    <n v="11.5"/>
    <n v="36851461"/>
    <s v="Voter"/>
    <s v="n/a"/>
    <s v="n/a"/>
    <n v="107534881.99999993"/>
    <n v="48161425"/>
    <n v="24370585"/>
    <n v="23790830"/>
    <n v="59373456.999999925"/>
    <n v="29325519"/>
    <n v="30047944.000000004"/>
  </r>
  <r>
    <n v="58"/>
    <x v="57"/>
    <s v="FJI"/>
    <x v="5"/>
    <x v="1"/>
    <s v=""/>
    <s v="IBRD"/>
    <s v=""/>
    <m/>
    <x v="0"/>
    <n v="30521.799999999992"/>
    <n v="3.3458044529899422"/>
    <s v="n/a"/>
    <s v="n/a"/>
    <x v="2"/>
    <n v="18"/>
    <n v="30521.799999999992"/>
    <s v="n/a"/>
    <s v="n/a"/>
    <s v="n/a"/>
    <n v="0"/>
    <n v="0"/>
    <n v="0"/>
    <n v="0"/>
    <x v="1"/>
    <n v="90"/>
    <s v="–"/>
    <s v="–"/>
    <s v="–"/>
    <s v="–"/>
    <n v="624404"/>
    <s v="Voter"/>
    <n v="315624"/>
    <n v="308780"/>
    <n v="912241.00000000035"/>
    <n v="305218"/>
    <n v="157316.99999999997"/>
    <n v="147903.00000000003"/>
    <n v="607023.00000000035"/>
    <n v="305423.00000000012"/>
    <n v="301601.00000000006"/>
  </r>
  <r>
    <n v="59"/>
    <x v="58"/>
    <s v="FIN"/>
    <x v="1"/>
    <x v="2"/>
    <s v="OECD"/>
    <s v=".."/>
    <s v="EMU"/>
    <m/>
    <x v="1"/>
    <n v="12063.000000000931"/>
    <n v="0.21764479928525127"/>
    <s v="n/a"/>
    <s v="n/a"/>
    <x v="2"/>
    <n v="18"/>
    <n v="0"/>
    <s v="n/a"/>
    <s v="n/a"/>
    <s v="n/a"/>
    <n v="12063.000000000931"/>
    <n v="0.2708473662939721"/>
    <n v="12063.000000000931"/>
    <n v="0"/>
    <x v="1"/>
    <n v="100"/>
    <s v="–"/>
    <s v="–"/>
    <s v="–"/>
    <s v="–"/>
    <n v="4498004"/>
    <s v="Voter"/>
    <n v="2164139"/>
    <n v="2333865"/>
    <n v="5542517.0000000009"/>
    <n v="1088717"/>
    <n v="556965"/>
    <n v="531749.99999999988"/>
    <n v="4453800.0000000009"/>
    <n v="2176202.0000000009"/>
    <n v="2277608.9999999995"/>
  </r>
  <r>
    <n v="60"/>
    <x v="59"/>
    <s v="FRA"/>
    <x v="1"/>
    <x v="2"/>
    <s v="OECD"/>
    <s v=".."/>
    <s v="EMU"/>
    <m/>
    <x v="1"/>
    <n v="3577954.0000000075"/>
    <n v="5.4848606319312223"/>
    <s v="n/a"/>
    <s v="n/a"/>
    <x v="2"/>
    <n v="18"/>
    <n v="0"/>
    <s v="n/a"/>
    <s v="n/a"/>
    <s v="n/a"/>
    <n v="3577954.0000000075"/>
    <n v="6.9954954139421721"/>
    <s v="n/a"/>
    <s v="n/a"/>
    <x v="2"/>
    <n v="100"/>
    <s v="–"/>
    <s v="–"/>
    <s v="–"/>
    <s v="–"/>
    <n v="47568588"/>
    <s v="Voter"/>
    <s v="n/a"/>
    <s v="n/a"/>
    <n v="65233271.000000007"/>
    <n v="14086729"/>
    <n v="7214090.9999999991"/>
    <n v="6872620.9999999991"/>
    <n v="51146542.000000007"/>
    <n v="24869265.000000004"/>
    <n v="26277302.000000011"/>
  </r>
  <r>
    <n v="61"/>
    <x v="60"/>
    <s v="GAB"/>
    <x v="3"/>
    <x v="1"/>
    <s v=""/>
    <s v="IBRD"/>
    <s v=""/>
    <m/>
    <x v="0"/>
    <n v="672062.30400000012"/>
    <n v="32.505077431814591"/>
    <s v="n/a"/>
    <s v="n/a"/>
    <x v="2"/>
    <n v="18"/>
    <n v="89107.304000000091"/>
    <n v="38919.869999999995"/>
    <n v="50922"/>
    <n v="57.1468305224451"/>
    <n v="582955"/>
    <n v="48.147857544021939"/>
    <s v="n/a"/>
    <s v="n/a"/>
    <x v="2"/>
    <n v="89.6"/>
    <n v="91"/>
    <n v="88"/>
    <n v="91"/>
    <n v="89.3"/>
    <n v="627805"/>
    <s v="Voter"/>
    <s v="n/a"/>
    <s v="n/a"/>
    <n v="2067561"/>
    <n v="856801.00000000012"/>
    <n v="432443.00000000006"/>
    <n v="424350"/>
    <n v="1210760"/>
    <n v="628887.00000000035"/>
    <n v="581876.99999999988"/>
  </r>
  <r>
    <n v="62"/>
    <x v="61"/>
    <s v="GMB"/>
    <x v="3"/>
    <x v="0"/>
    <s v=""/>
    <s v="IDA"/>
    <s v="HIPC"/>
    <m/>
    <x v="0"/>
    <n v="469330.44000000064"/>
    <n v="21.690453445730036"/>
    <s v="n/a"/>
    <s v="n/a"/>
    <x v="2"/>
    <n v="18"/>
    <n v="314166.43999999994"/>
    <n v="151027.21500000003"/>
    <n v="163576.60199999998"/>
    <n v="52.066860483252128"/>
    <n v="155164.0000000007"/>
    <n v="14.8946668176958"/>
    <s v="n/a"/>
    <s v="n/a"/>
    <x v="2"/>
    <n v="72"/>
    <n v="73.3"/>
    <n v="70.599999999999994"/>
    <n v="72.2"/>
    <n v="71.7"/>
    <n v="886578"/>
    <s v="Voter"/>
    <s v="n/a"/>
    <s v="n/a"/>
    <n v="2163765.0000000005"/>
    <n v="1122022.9999999998"/>
    <n v="565645.00000000012"/>
    <n v="556382.99999999988"/>
    <n v="1041742.0000000007"/>
    <n v="505330.99999999953"/>
    <n v="536416.0000000007"/>
  </r>
  <r>
    <n v="63"/>
    <x v="62"/>
    <s v="GEO"/>
    <x v="1"/>
    <x v="3"/>
    <s v=""/>
    <s v="IBRD"/>
    <s v=""/>
    <m/>
    <x v="0"/>
    <n v="3533.5320000000038"/>
    <n v="9.0438022170231919E-2"/>
    <s v="n/a"/>
    <s v="n/a"/>
    <x v="2"/>
    <n v="18"/>
    <n v="3533.5320000000038"/>
    <n v="1389.2460000000012"/>
    <n v="2101.5950000000021"/>
    <n v="59.475759664833937"/>
    <n v="0"/>
    <n v="0"/>
    <s v="n/a"/>
    <s v="n/a"/>
    <x v="2"/>
    <n v="99.6"/>
    <n v="99.7"/>
    <n v="99.5"/>
    <n v="99.5"/>
    <n v="99.7"/>
    <n v="3513884"/>
    <s v="Voter"/>
    <s v="n/a"/>
    <s v="n/a"/>
    <n v="3907130.9999999995"/>
    <n v="883383.00000000012"/>
    <n v="463082"/>
    <n v="420319"/>
    <n v="3023747.9999999995"/>
    <n v="1402146.9999999995"/>
    <n v="1621578.9999999991"/>
  </r>
  <r>
    <n v="64"/>
    <x v="63"/>
    <s v="DEU"/>
    <x v="1"/>
    <x v="2"/>
    <s v="OECD"/>
    <s v=".."/>
    <s v="EMU"/>
    <m/>
    <x v="1"/>
    <n v="7534926"/>
    <n v="9.1561665710555822"/>
    <s v="n/a"/>
    <s v="n/a"/>
    <x v="2"/>
    <n v="18"/>
    <n v="0"/>
    <s v="n/a"/>
    <s v="n/a"/>
    <s v="n/a"/>
    <n v="7534926"/>
    <n v="10.884938911779427"/>
    <s v="n/a"/>
    <s v="n/a"/>
    <x v="2"/>
    <n v="100"/>
    <s v="–"/>
    <s v="–"/>
    <s v="–"/>
    <s v="–"/>
    <n v="61688485"/>
    <s v="Voter"/>
    <s v="n/a"/>
    <s v="n/a"/>
    <n v="82293457"/>
    <n v="13070046"/>
    <n v="6705844.9999999972"/>
    <n v="6364204.0000000009"/>
    <n v="69223411"/>
    <n v="33839753.000000015"/>
    <n v="35383660.000000007"/>
  </r>
  <r>
    <n v="65"/>
    <x v="64"/>
    <s v="GHA"/>
    <x v="3"/>
    <x v="3"/>
    <s v=""/>
    <s v="IDA"/>
    <s v="HIPC"/>
    <m/>
    <x v="0"/>
    <n v="4501676.5400000056"/>
    <n v="15.278750628359179"/>
    <s v="n/a"/>
    <s v="n/a"/>
    <x v="2"/>
    <n v="18"/>
    <n v="3870344.54"/>
    <n v="1956908.08"/>
    <n v="1919024.7570000002"/>
    <n v="49.582788745727534"/>
    <n v="631332.00000000559"/>
    <n v="3.862815272624915"/>
    <s v="n/a"/>
    <s v="n/a"/>
    <x v="2"/>
    <n v="70.5"/>
    <n v="70.8"/>
    <n v="70.099999999999994"/>
    <n v="63.2"/>
    <n v="79"/>
    <n v="15712499"/>
    <s v="Voter"/>
    <s v="n/a"/>
    <s v="n/a"/>
    <n v="29463643.000000004"/>
    <n v="13119811.999999998"/>
    <n v="6701739.9999999991"/>
    <n v="6418143"/>
    <n v="16343831.000000006"/>
    <n v="7986828.0000000037"/>
    <n v="8356933.0000000009"/>
  </r>
  <r>
    <n v="66"/>
    <x v="65"/>
    <s v="GRC"/>
    <x v="1"/>
    <x v="2"/>
    <s v="OECD"/>
    <s v=".."/>
    <s v="EMU"/>
    <m/>
    <x v="1"/>
    <n v="1252016.0000000019"/>
    <n v="11.236743033959048"/>
    <s v="n/a"/>
    <s v="n/a"/>
    <x v="2"/>
    <n v="12"/>
    <n v="0"/>
    <s v="n/a"/>
    <s v="n/a"/>
    <s v="n/a"/>
    <n v="1252016.0000000019"/>
    <n v="12.635962276280994"/>
    <n v="575635.00000000279"/>
    <n v="676389.00000000373"/>
    <x v="14"/>
    <n v="100"/>
    <s v="–"/>
    <s v="–"/>
    <s v="–"/>
    <s v="–"/>
    <n v="8656339"/>
    <s v="Direct"/>
    <n v="4271331"/>
    <n v="4385008"/>
    <n v="11142161.000000002"/>
    <n v="1233806"/>
    <n v="636191"/>
    <n v="597604"/>
    <n v="9908355.0000000019"/>
    <n v="4846966.0000000028"/>
    <n v="5061397.0000000037"/>
  </r>
  <r>
    <n v="67"/>
    <x v="66"/>
    <s v="GRD"/>
    <x v="4"/>
    <x v="1"/>
    <s v=""/>
    <s v="Blend"/>
    <s v=""/>
    <m/>
    <x v="0"/>
    <n v="15815.2"/>
    <n v="14.59788257229622"/>
    <s v="n/a"/>
    <s v="n/a"/>
    <x v="2"/>
    <n v="18"/>
    <n v="3375.2"/>
    <s v="n/a"/>
    <s v="n/a"/>
    <s v="n/a"/>
    <n v="12440"/>
    <n v="16.678509659860296"/>
    <s v="n/a"/>
    <s v="n/a"/>
    <x v="2"/>
    <n v="90"/>
    <s v="–"/>
    <s v="–"/>
    <s v="–"/>
    <s v="–"/>
    <n v="62147"/>
    <s v="Voter"/>
    <s v="n/a"/>
    <s v="n/a"/>
    <n v="108339"/>
    <n v="33752.000000000007"/>
    <n v="17304.000000000004"/>
    <n v="16447"/>
    <n v="74587"/>
    <n v="37130.999999999971"/>
    <n v="37451.999999999985"/>
  </r>
  <r>
    <n v="68"/>
    <x v="67"/>
    <s v="GTM"/>
    <x v="4"/>
    <x v="3"/>
    <s v=""/>
    <s v="IBRD"/>
    <s v=""/>
    <m/>
    <x v="0"/>
    <n v="2872887.8799999994"/>
    <n v="16.658917020278974"/>
    <s v="n/a"/>
    <s v="n/a"/>
    <x v="2"/>
    <n v="18"/>
    <n v="255791.87999999948"/>
    <s v="n/a"/>
    <s v="n/a"/>
    <s v="n/a"/>
    <n v="2617096"/>
    <n v="25.809584521365647"/>
    <s v="n/a"/>
    <s v="n/a"/>
    <x v="2"/>
    <n v="96.4"/>
    <s v="–"/>
    <s v="–"/>
    <n v="96.2"/>
    <n v="96.8"/>
    <n v="7522920"/>
    <s v="Voter"/>
    <s v="n/a"/>
    <s v="n/a"/>
    <n v="17245346"/>
    <n v="7105330.0000000009"/>
    <n v="3628259.0000000005"/>
    <n v="3477070"/>
    <n v="10140016"/>
    <n v="4861273.9999999972"/>
    <n v="5278739.9999999981"/>
  </r>
  <r>
    <n v="69"/>
    <x v="68"/>
    <s v="GIN"/>
    <x v="3"/>
    <x v="0"/>
    <s v=""/>
    <s v="IDA"/>
    <s v="HIPC"/>
    <m/>
    <x v="0"/>
    <n v="3334113.1770000039"/>
    <n v="25.543655160715794"/>
    <s v="n/a"/>
    <s v="n/a"/>
    <x v="2"/>
    <n v="18"/>
    <n v="2672776.1770000001"/>
    <n v="1330076.3840000003"/>
    <n v="1342471.2659999998"/>
    <n v="50.227597714778639"/>
    <n v="661337.00000000373"/>
    <n v="9.8648547256544425"/>
    <s v="n/a"/>
    <s v="n/a"/>
    <x v="2"/>
    <n v="57.9"/>
    <n v="58.4"/>
    <n v="57.4"/>
    <n v="48.8"/>
    <n v="82.6"/>
    <n v="6042634"/>
    <s v="Voter"/>
    <s v="n/a"/>
    <s v="n/a"/>
    <n v="13052608.000000004"/>
    <n v="6348637"/>
    <n v="3197299.0000000005"/>
    <n v="3151340.9999999995"/>
    <n v="6703971.0000000037"/>
    <n v="3348661.0000000014"/>
    <n v="3355304.9999999995"/>
  </r>
  <r>
    <n v="70"/>
    <x v="69"/>
    <s v="GNB"/>
    <x v="3"/>
    <x v="0"/>
    <s v=""/>
    <s v="IDA"/>
    <s v="HIPC"/>
    <m/>
    <x v="0"/>
    <n v="916337.66499999911"/>
    <n v="48.044515243793718"/>
    <s v="n/a"/>
    <s v="n/a"/>
    <x v="2"/>
    <n v="18"/>
    <n v="693532.66499999992"/>
    <n v="347348.88300000003"/>
    <n v="346635.96800000005"/>
    <n v="49.981202832025232"/>
    <n v="222804.99999999919"/>
    <n v="22.318150720265024"/>
    <s v="n/a"/>
    <s v="n/a"/>
    <x v="2"/>
    <n v="23.7"/>
    <n v="23.7"/>
    <n v="23.6"/>
    <n v="17.5"/>
    <n v="34.4"/>
    <n v="775508"/>
    <s v="Voter"/>
    <s v="n/a"/>
    <s v="n/a"/>
    <n v="1907267.9999999991"/>
    <n v="908954.99999999988"/>
    <n v="455241"/>
    <n v="453712.00000000006"/>
    <n v="998312.99999999919"/>
    <n v="483597"/>
    <n v="514717.99999999983"/>
  </r>
  <r>
    <n v="71"/>
    <x v="70"/>
    <s v="GUY"/>
    <x v="4"/>
    <x v="1"/>
    <s v=""/>
    <s v="IDA"/>
    <s v="HIPC"/>
    <m/>
    <x v="0"/>
    <n v="30690.460999999996"/>
    <n v="3.923482501837706"/>
    <s v="n/a"/>
    <s v="n/a"/>
    <x v="2"/>
    <n v="18"/>
    <n v="30690.460999999996"/>
    <n v="16178.635999999999"/>
    <n v="14401.516000000012"/>
    <n v="46.925055964457535"/>
    <n v="0"/>
    <n v="0"/>
    <s v="n/a"/>
    <s v="n/a"/>
    <x v="2"/>
    <n v="88.7"/>
    <n v="88.4"/>
    <n v="89.1"/>
    <n v="88.2"/>
    <n v="90.5"/>
    <n v="570708"/>
    <s v="Voter"/>
    <s v="n/a"/>
    <s v="n/a"/>
    <n v="782225"/>
    <n v="271597"/>
    <n v="139471"/>
    <n v="132124"/>
    <n v="510627.99999999994"/>
    <n v="255791.99999999968"/>
    <n v="254835.00000000012"/>
  </r>
  <r>
    <n v="72"/>
    <x v="71"/>
    <s v="HTI"/>
    <x v="4"/>
    <x v="0"/>
    <s v=""/>
    <s v="IDA"/>
    <s v="HIPC"/>
    <m/>
    <x v="0"/>
    <n v="1492435.6449999954"/>
    <n v="13.42970423231642"/>
    <n v="672795.00799999596"/>
    <n v="817445.95399999898"/>
    <x v="10"/>
    <n v="18"/>
    <n v="873958.64500000002"/>
    <n v="441593.00800000015"/>
    <n v="430180.95399999991"/>
    <n v="49.2221178268681"/>
    <n v="618476.99999999534"/>
    <n v="9.0849225806545775"/>
    <n v="231201.99999999581"/>
    <n v="387264.99999999907"/>
    <x v="15"/>
    <n v="79.7"/>
    <n v="79.8"/>
    <n v="79.7"/>
    <n v="77.099999999999994"/>
    <n v="85"/>
    <n v="6189253"/>
    <s v="Voter"/>
    <n v="3076918"/>
    <n v="3112335"/>
    <n v="11112944.999999996"/>
    <n v="4305215.0000000009"/>
    <n v="2186104"/>
    <n v="2119118"/>
    <n v="6807729.9999999953"/>
    <n v="3308119.9999999958"/>
    <n v="3499599.9999999991"/>
  </r>
  <r>
    <n v="73"/>
    <x v="72"/>
    <s v="HND"/>
    <x v="4"/>
    <x v="3"/>
    <s v=""/>
    <s v="IDA"/>
    <s v="HIPC"/>
    <m/>
    <x v="0"/>
    <n v="225690.62400000021"/>
    <n v="2.3965872538949378"/>
    <n v="114936.1280000001"/>
    <n v="112484.7099999999"/>
    <x v="11"/>
    <n v="18"/>
    <n v="225690.62400000021"/>
    <n v="114936.1280000001"/>
    <n v="112484.7099999999"/>
    <n v="49.840222870755937"/>
    <n v="0"/>
    <n v="0"/>
    <n v="0"/>
    <n v="0"/>
    <x v="1"/>
    <n v="93.6"/>
    <n v="93.6"/>
    <n v="93.5"/>
    <n v="92.7"/>
    <n v="94.6"/>
    <n v="6149112"/>
    <s v="Direct"/>
    <n v="3034974"/>
    <n v="3114138"/>
    <n v="9417166.9999999963"/>
    <n v="3526416"/>
    <n v="1795877"/>
    <n v="1730534"/>
    <n v="5890750.9999999953"/>
    <n v="2899833"/>
    <n v="2990920.9999999981"/>
  </r>
  <r>
    <n v="74"/>
    <x v="73"/>
    <s v="HKG"/>
    <x v="5"/>
    <x v="2"/>
    <s v=""/>
    <s v=".."/>
    <s v=""/>
    <m/>
    <x v="0"/>
    <n v="2706299.6000000038"/>
    <n v="36.42940860454604"/>
    <s v="n/a"/>
    <s v="n/a"/>
    <x v="2"/>
    <n v="18"/>
    <n v="104833.60000000001"/>
    <s v="n/a"/>
    <s v="n/a"/>
    <s v="n/a"/>
    <n v="2601466.0000000037"/>
    <n v="40.771807952009191"/>
    <s v="n/a"/>
    <s v="n/a"/>
    <x v="2"/>
    <n v="90"/>
    <s v="–"/>
    <s v="–"/>
    <s v="–"/>
    <e v="#N/A"/>
    <n v="3779085"/>
    <s v="Voter"/>
    <s v="n/a"/>
    <s v="n/a"/>
    <n v="7428887.0000000037"/>
    <n v="1048336.0000000002"/>
    <n v="540312.99999999988"/>
    <n v="507994"/>
    <n v="6380551.0000000037"/>
    <n v="2867803.9999999991"/>
    <n v="3512771.9999999986"/>
  </r>
  <r>
    <n v="75"/>
    <x v="74"/>
    <s v="HUN"/>
    <x v="1"/>
    <x v="2"/>
    <s v="OECD"/>
    <s v=".."/>
    <s v=""/>
    <m/>
    <x v="1"/>
    <n v="0"/>
    <n v="0"/>
    <s v="n/a"/>
    <s v="n/a"/>
    <x v="2"/>
    <n v="0"/>
    <n v="0"/>
    <s v="n/a"/>
    <s v="n/a"/>
    <s v="n/a"/>
    <n v="0"/>
    <n v="0"/>
    <n v="0"/>
    <n v="0"/>
    <x v="1"/>
    <n v="100"/>
    <s v="–"/>
    <s v="–"/>
    <s v="–"/>
    <s v="–"/>
    <n v="9970906"/>
    <s v="Direct"/>
    <n v="4798425"/>
    <n v="5172481"/>
    <n v="9688847.0000000019"/>
    <n v="0"/>
    <n v="0"/>
    <n v="0"/>
    <n v="9688847.0000000019"/>
    <n v="4610879.0000000019"/>
    <n v="5077966.9999999991"/>
  </r>
  <r>
    <n v="76"/>
    <x v="75"/>
    <s v="ISL"/>
    <x v="1"/>
    <x v="2"/>
    <s v="OECD"/>
    <s v=".."/>
    <s v=""/>
    <m/>
    <x v="1"/>
    <n v="10836.000000000204"/>
    <n v="3.2080052104920953"/>
    <s v="n/a"/>
    <s v="n/a"/>
    <x v="2"/>
    <n v="18"/>
    <n v="0"/>
    <s v="n/a"/>
    <s v="n/a"/>
    <s v="n/a"/>
    <n v="10836.000000000204"/>
    <n v="4.2101500516750443"/>
    <n v="5637"/>
    <n v="5204.0000000000437"/>
    <x v="16"/>
    <n v="100"/>
    <s v="–"/>
    <s v="–"/>
    <s v="–"/>
    <s v="–"/>
    <n v="246542"/>
    <s v="Voter"/>
    <n v="122899"/>
    <n v="123643"/>
    <n v="337780.00000000017"/>
    <n v="80401.999999999985"/>
    <n v="41027"/>
    <n v="39371.999999999993"/>
    <n v="257378.0000000002"/>
    <n v="128536"/>
    <n v="128847.00000000004"/>
  </r>
  <r>
    <n v="77"/>
    <x v="76"/>
    <s v="IND"/>
    <x v="0"/>
    <x v="3"/>
    <s v=""/>
    <s v="IBRD"/>
    <s v=""/>
    <m/>
    <x v="0"/>
    <n v="161910117"/>
    <n v="11.957453218774589"/>
    <n v="85209701.970999599"/>
    <n v="76700419.028999925"/>
    <x v="12"/>
    <n v="0"/>
    <n v="0"/>
    <n v="0"/>
    <n v="0"/>
    <n v="0"/>
    <n v="161910117"/>
    <n v="11.957453218774589"/>
    <n v="85209701.970999599"/>
    <n v="76700419.028999925"/>
    <x v="17"/>
    <n v="71.900000000000006"/>
    <n v="71.3"/>
    <n v="72.7"/>
    <n v="67.099999999999994"/>
    <n v="83.2"/>
    <n v="1192141737"/>
    <s v="Direct/Web"/>
    <n v="616337278.02900004"/>
    <n v="575804458.97099996"/>
    <n v="1354051854"/>
    <n v="0"/>
    <n v="0"/>
    <n v="0"/>
    <n v="1354051854"/>
    <n v="701546979.99999964"/>
    <n v="652504877.99999988"/>
  </r>
  <r>
    <n v="78"/>
    <x v="77"/>
    <s v="IDN"/>
    <x v="5"/>
    <x v="3"/>
    <s v=""/>
    <s v="IBRD"/>
    <s v=""/>
    <m/>
    <x v="0"/>
    <n v="22417919.150000002"/>
    <n v="8.4026765233738612"/>
    <s v="n/a"/>
    <s v="n/a"/>
    <x v="2"/>
    <n v="17"/>
    <n v="22417919.150000002"/>
    <s v="n/a"/>
    <s v="n/a"/>
    <s v="n/a"/>
    <n v="0"/>
    <n v="0"/>
    <s v="n/a"/>
    <s v="n/a"/>
    <x v="2"/>
    <n v="72.5"/>
    <s v="–"/>
    <s v="–"/>
    <n v="65.34"/>
    <n v="79.45"/>
    <n v="193944150"/>
    <s v="Voter"/>
    <s v="n/a"/>
    <s v="n/a"/>
    <n v="266794980.00000015"/>
    <n v="81519706"/>
    <n v="41697765.999999993"/>
    <n v="39821931.000000007"/>
    <n v="185275274.00000015"/>
    <n v="92575538.00000006"/>
    <n v="92699753"/>
  </r>
  <r>
    <n v="79"/>
    <x v="78"/>
    <s v="IRN"/>
    <x v="2"/>
    <x v="1"/>
    <s v=""/>
    <s v="IBRD"/>
    <s v=""/>
    <m/>
    <x v="0"/>
    <n v="3353515.3199999854"/>
    <n v="4.0890676437951061"/>
    <s v="n/a"/>
    <s v="n/a"/>
    <x v="2"/>
    <n v="18"/>
    <n v="315894.3200000003"/>
    <n v="149878.56000000011"/>
    <n v="154485.74400000015"/>
    <n v="48.904248737362551"/>
    <n v="3037620.9999999851"/>
    <n v="5.1097234710991435"/>
    <s v="n/a"/>
    <s v="n/a"/>
    <x v="2"/>
    <n v="98.6"/>
    <n v="98.7"/>
    <n v="98.6"/>
    <n v="98.1"/>
    <n v="98.9"/>
    <n v="56410234"/>
    <s v="Voter"/>
    <s v="n/a"/>
    <s v="n/a"/>
    <n v="82011734.999999985"/>
    <n v="22563880"/>
    <n v="11529119.999999998"/>
    <n v="11034696.000000002"/>
    <n v="59447854.999999985"/>
    <n v="29704409.000000011"/>
    <n v="29743512.000000004"/>
  </r>
  <r>
    <n v="80"/>
    <x v="79"/>
    <s v="IRQ"/>
    <x v="2"/>
    <x v="1"/>
    <s v=""/>
    <s v="IBRD"/>
    <s v=""/>
    <m/>
    <x v="0"/>
    <n v="146372.04000000012"/>
    <n v="0.37207157858871182"/>
    <s v="n/a"/>
    <s v="n/a"/>
    <x v="2"/>
    <n v="18"/>
    <n v="146372.04000000012"/>
    <n v="56441.699999999008"/>
    <n v="88895.690000000075"/>
    <n v="60.732698676605182"/>
    <n v="0"/>
    <n v="0"/>
    <s v="n/a"/>
    <s v="n/a"/>
    <x v="2"/>
    <n v="99.2"/>
    <n v="99.4"/>
    <n v="99"/>
    <n v="98.9"/>
    <n v="99.4"/>
    <n v="21500000"/>
    <s v="Voter"/>
    <s v="n/a"/>
    <s v="n/a"/>
    <n v="39339753"/>
    <n v="18296505"/>
    <n v="9406950"/>
    <n v="8889569"/>
    <n v="21043248.000000004"/>
    <n v="10511460"/>
    <n v="10531774.999999991"/>
  </r>
  <r>
    <n v="81"/>
    <x v="80"/>
    <s v="IRL"/>
    <x v="1"/>
    <x v="2"/>
    <s v="OECD"/>
    <s v=".."/>
    <s v="EMU"/>
    <m/>
    <x v="1"/>
    <n v="282496"/>
    <n v="5.8807414543810372"/>
    <s v="n/a"/>
    <s v="n/a"/>
    <x v="2"/>
    <n v="18"/>
    <n v="0"/>
    <s v="n/a"/>
    <s v="n/a"/>
    <s v="n/a"/>
    <n v="282496"/>
    <n v="7.8742203017834171"/>
    <s v="n/a"/>
    <s v="n/a"/>
    <x v="2"/>
    <n v="100"/>
    <s v="–"/>
    <s v="–"/>
    <s v="–"/>
    <s v="–"/>
    <n v="3305110"/>
    <s v="Voter"/>
    <s v="n/a"/>
    <s v="n/a"/>
    <n v="4803748"/>
    <n v="1216142"/>
    <n v="623800.00000000012"/>
    <n v="592324.00000000012"/>
    <n v="3587606"/>
    <n v="1759486.9999999995"/>
    <n v="1828132.0000000005"/>
  </r>
  <r>
    <n v="82"/>
    <x v="81"/>
    <s v="ISR"/>
    <x v="2"/>
    <x v="2"/>
    <s v="OECD"/>
    <s v=".."/>
    <s v=""/>
    <m/>
    <x v="1"/>
    <n v="0"/>
    <n v="0"/>
    <s v="n/a"/>
    <s v="n/a"/>
    <x v="2"/>
    <n v="18"/>
    <n v="0"/>
    <s v="n/a"/>
    <s v="n/a"/>
    <s v="n/a"/>
    <n v="0"/>
    <n v="0"/>
    <s v="n/a"/>
    <s v="n/a"/>
    <x v="2"/>
    <n v="100"/>
    <s v="–"/>
    <s v="–"/>
    <s v="–"/>
    <s v="–"/>
    <n v="5881696"/>
    <s v="Voter"/>
    <s v="n/a"/>
    <s v="n/a"/>
    <n v="8452841.0000000037"/>
    <n v="2743865.0000000005"/>
    <n v="1408754"/>
    <n v="1335106"/>
    <n v="5708976.0000000037"/>
    <n v="2792708.9999999991"/>
    <n v="2916274.0000000014"/>
  </r>
  <r>
    <n v="83"/>
    <x v="82"/>
    <s v="ITA"/>
    <x v="1"/>
    <x v="2"/>
    <s v="OECD"/>
    <s v=".."/>
    <s v="EMU"/>
    <m/>
    <x v="1"/>
    <n v="3132751.9999999851"/>
    <n v="5.2836916866715162"/>
    <s v="n/a"/>
    <s v="n/a"/>
    <x v="2"/>
    <n v="18"/>
    <n v="0"/>
    <s v="n/a"/>
    <s v="n/a"/>
    <s v="n/a"/>
    <n v="3132751.9999999851"/>
    <n v="6.3111651536634241"/>
    <s v="n/a"/>
    <s v="n/a"/>
    <x v="2"/>
    <n v="100"/>
    <s v="–"/>
    <s v="–"/>
    <s v="–"/>
    <s v="–"/>
    <n v="46505499"/>
    <s v="Voter"/>
    <s v="n/a"/>
    <s v="n/a"/>
    <n v="59290968.999999985"/>
    <n v="9652717.9999999981"/>
    <n v="4964689.9999999991"/>
    <n v="4687977.9999999991"/>
    <n v="49638250.999999985"/>
    <n v="23951182.000000019"/>
    <n v="25687123.000000004"/>
  </r>
  <r>
    <n v="84"/>
    <x v="83"/>
    <s v="JAM"/>
    <x v="4"/>
    <x v="1"/>
    <s v=""/>
    <s v="IBRD"/>
    <s v=""/>
    <m/>
    <x v="0"/>
    <n v="196443.80499999906"/>
    <n v="6.7770160317965438"/>
    <s v="n/a"/>
    <s v="n/a"/>
    <x v="2"/>
    <n v="18"/>
    <n v="4004.8050000000026"/>
    <n v="3277.7440000000029"/>
    <n v="782.49400000000071"/>
    <n v="19.538878921695318"/>
    <n v="192438.99999999907"/>
    <n v="9.1737394385130866"/>
    <s v="n/a"/>
    <s v="n/a"/>
    <x v="2"/>
    <n v="99.5"/>
    <n v="99.2"/>
    <n v="99.8"/>
    <n v="99.3"/>
    <n v="99.7"/>
    <n v="1905277"/>
    <s v="Voter"/>
    <s v="            933,405"/>
    <s v="            971,872"/>
    <n v="2898676.9999999991"/>
    <n v="800960.99999999977"/>
    <n v="409718"/>
    <n v="391247"/>
    <n v="2097715.9999999991"/>
    <n v="1032347"/>
    <n v="1065362.0000000007"/>
  </r>
  <r>
    <n v="85"/>
    <x v="84"/>
    <s v="JPN"/>
    <x v="5"/>
    <x v="2"/>
    <s v="OECD"/>
    <s v=".."/>
    <s v=""/>
    <m/>
    <x v="1"/>
    <n v="6134642"/>
    <n v="4.823387967411211"/>
    <s v="n/a"/>
    <s v="n/a"/>
    <x v="2"/>
    <n v="18"/>
    <n v="0"/>
    <s v="n/a"/>
    <s v="n/a"/>
    <s v="n/a"/>
    <n v="6134642"/>
    <n v="5.7111382539188984"/>
    <s v="n/a"/>
    <s v="n/a"/>
    <x v="2"/>
    <n v="100"/>
    <s v="–"/>
    <s v="–"/>
    <s v="–"/>
    <s v="–"/>
    <n v="101280758"/>
    <s v="Voter"/>
    <s v="n/a"/>
    <s v="n/a"/>
    <n v="127185332"/>
    <n v="19769931.999999996"/>
    <n v="10148651"/>
    <n v="9621051"/>
    <n v="107415400"/>
    <n v="51945538.000000015"/>
    <n v="55470088.999999978"/>
  </r>
  <r>
    <n v="86"/>
    <x v="85"/>
    <s v="JOR"/>
    <x v="2"/>
    <x v="3"/>
    <s v=""/>
    <s v="IBRD"/>
    <s v=""/>
    <m/>
    <x v="0"/>
    <n v="1733001.1680000066"/>
    <n v="17.498342232609307"/>
    <s v="n/a"/>
    <s v="n/a"/>
    <x v="2"/>
    <n v="18"/>
    <n v="36696.168000000034"/>
    <n v="14494.956000000013"/>
    <n v="24079.692000000014"/>
    <n v="65.619091344905527"/>
    <n v="1696305.0000000065"/>
    <n v="29.113868650722218"/>
    <s v="n/a"/>
    <s v="n/a"/>
    <x v="2"/>
    <n v="99.1"/>
    <n v="99.3"/>
    <n v="98.8"/>
    <n v="99.5"/>
    <n v="99"/>
    <n v="4130145"/>
    <s v="Voter"/>
    <s v="n/a"/>
    <s v="n/a"/>
    <n v="9903802.0000000075"/>
    <n v="4077352.0000000005"/>
    <n v="2070708"/>
    <n v="2006640.9999999993"/>
    <n v="5826450.0000000065"/>
    <n v="2944612.0000000042"/>
    <n v="2881837.0000000014"/>
  </r>
  <r>
    <n v="87"/>
    <x v="86"/>
    <s v="KAZ"/>
    <x v="1"/>
    <x v="1"/>
    <s v=""/>
    <s v="IBRD"/>
    <s v=""/>
    <m/>
    <x v="0"/>
    <n v="2750858.9799999907"/>
    <n v="14.947184884040585"/>
    <s v="n/a"/>
    <s v="n/a"/>
    <x v="2"/>
    <n v="18"/>
    <n v="17578.980000000014"/>
    <n v="9030.6750000000084"/>
    <n v="8548.3950000000077"/>
    <n v="48.628504042896694"/>
    <n v="2733279.9999999907"/>
    <n v="21.789193412094772"/>
    <s v="n/a"/>
    <s v="n/a"/>
    <x v="2"/>
    <n v="99.7"/>
    <n v="99.7"/>
    <n v="99.7"/>
    <n v="99.5"/>
    <n v="99.9"/>
    <n v="9810920"/>
    <s v="Voter"/>
    <s v="n/a"/>
    <s v="n/a"/>
    <n v="18403859.999999993"/>
    <n v="5859660"/>
    <n v="3010225"/>
    <n v="2849465"/>
    <n v="12544199.999999991"/>
    <n v="5903259.9999999981"/>
    <n v="6640910.0000000056"/>
  </r>
  <r>
    <n v="88"/>
    <x v="87"/>
    <s v="KEN"/>
    <x v="3"/>
    <x v="3"/>
    <s v=""/>
    <s v="Blend"/>
    <m/>
    <m/>
    <x v="0"/>
    <n v="8960172.3180000037"/>
    <n v="17.585903312875136"/>
    <n v="4147820.5059999968"/>
    <n v="4811357.3759999853"/>
    <x v="13"/>
    <n v="18"/>
    <n v="7892224.318"/>
    <n v="3918986.5059999987"/>
    <n v="3972239.3759999988"/>
    <n v="50.331050106373809"/>
    <n v="1067948.0000000037"/>
    <n v="3.9397061330451288"/>
    <n v="228833.99999999814"/>
    <n v="839117.99999998696"/>
    <x v="18"/>
    <n v="66.900000000000006"/>
    <n v="67.400000000000006"/>
    <n v="66.400000000000006"/>
    <n v="61"/>
    <n v="78.8"/>
    <n v="26039353"/>
    <s v="Direct"/>
    <n v="13072113"/>
    <n v="12967240"/>
    <n v="50950879.000000007"/>
    <n v="23843578.000000004"/>
    <n v="12021430.999999998"/>
    <n v="11822140.999999998"/>
    <n v="27107301.000000004"/>
    <n v="13300946.999999998"/>
    <n v="13806357.999999987"/>
  </r>
  <r>
    <n v="89"/>
    <x v="88"/>
    <s v="KIR"/>
    <x v="5"/>
    <x v="3"/>
    <s v=""/>
    <s v="IDA"/>
    <s v=""/>
    <m/>
    <x v="0"/>
    <n v="33511.560000000041"/>
    <n v="28.300336108906066"/>
    <s v="n/a"/>
    <s v="n/a"/>
    <x v="2"/>
    <n v="18"/>
    <n v="3121.5599999999972"/>
    <n v="1348.9300000000012"/>
    <n v="1762.1249999999989"/>
    <n v="56.450140314458174"/>
    <n v="30390.000000000044"/>
    <n v="43.173746270777137"/>
    <s v="n/a"/>
    <s v="n/a"/>
    <x v="2"/>
    <n v="93.5"/>
    <n v="94.5"/>
    <n v="92.5"/>
    <n v="92.8"/>
    <n v="94.5"/>
    <n v="40000"/>
    <s v="Voter"/>
    <s v="n/a"/>
    <s v="n/a"/>
    <n v="118414.00000000004"/>
    <n v="48024"/>
    <n v="24526"/>
    <n v="23495"/>
    <n v="70390.000000000044"/>
    <n v="33860"/>
    <n v="36527.999999999993"/>
  </r>
  <r>
    <n v="90"/>
    <x v="89"/>
    <s v="PRK"/>
    <x v="5"/>
    <x v="0"/>
    <s v=""/>
    <s v=".."/>
    <s v=""/>
    <m/>
    <x v="0"/>
    <n v="1987567.0000000037"/>
    <n v="7.7606983526242637"/>
    <s v="n/a"/>
    <s v="n/a"/>
    <x v="2"/>
    <n v="17"/>
    <n v="0"/>
    <n v="0"/>
    <n v="0"/>
    <n v="0"/>
    <n v="1987567.0000000037"/>
    <n v="10.123394286421552"/>
    <s v="n/a"/>
    <s v="n/a"/>
    <x v="2"/>
    <n v="100"/>
    <n v="100"/>
    <n v="100"/>
    <n v="100"/>
    <n v="100"/>
    <n v="17645838"/>
    <s v="Voter"/>
    <s v="n/a"/>
    <s v="n/a"/>
    <n v="25610672.000000004"/>
    <n v="5977267"/>
    <n v="3054871.0000000005"/>
    <n v="2922409.0000000005"/>
    <n v="19633405.000000004"/>
    <n v="9472188"/>
    <n v="10161203.000000009"/>
  </r>
  <r>
    <n v="91"/>
    <x v="90"/>
    <s v="KOR"/>
    <x v="5"/>
    <x v="2"/>
    <s v="OECD"/>
    <s v=".."/>
    <s v=""/>
    <m/>
    <x v="1"/>
    <n v="785.30850000078533"/>
    <n v="1.5348718304048219E-3"/>
    <s v="n/a"/>
    <s v="n/a"/>
    <x v="2"/>
    <n v="17"/>
    <n v="785.30850000078533"/>
    <s v="n/a"/>
    <s v="n/a"/>
    <s v="n/a"/>
    <n v="0"/>
    <n v="0"/>
    <n v="0"/>
    <n v="0"/>
    <x v="1"/>
    <n v="99.99"/>
    <s v="–"/>
    <s v="–"/>
    <s v="–"/>
    <s v="–"/>
    <n v="51778544"/>
    <s v="Direct"/>
    <n v="25855919"/>
    <n v="25922625"/>
    <n v="51164435"/>
    <n v="7853085"/>
    <n v="4071328.9999999995"/>
    <n v="3781744.0000000005"/>
    <n v="43311350"/>
    <n v="21525924.000000015"/>
    <n v="21785442.000000019"/>
  </r>
  <r>
    <n v="92"/>
    <x v="91"/>
    <s v="XKX"/>
    <x v="1"/>
    <x v="3"/>
    <s v=""/>
    <s v="IDA"/>
    <m/>
    <m/>
    <x v="0"/>
    <n v="40884.997800000034"/>
    <n v="2.3499488626729717"/>
    <s v="n/a"/>
    <s v="n/a"/>
    <x v="2"/>
    <n v="18"/>
    <n v="40884.997800000034"/>
    <n v="27911.574599999989"/>
    <n v="13719.148799999983"/>
    <n v="33.55545930835288"/>
    <n v="0"/>
    <n v="0"/>
    <s v="n/a"/>
    <s v="n/a"/>
    <x v="2"/>
    <n v="93.1"/>
    <n v="90.9"/>
    <n v="95.2"/>
    <s v="–"/>
    <e v="#N/A"/>
    <n v="1888059"/>
    <s v="Voter"/>
    <s v="n/a"/>
    <s v="n/a"/>
    <n v="1739825.0000000002"/>
    <n v="592536.19999999995"/>
    <n v="306720.59999999998"/>
    <n v="285815.60000000003"/>
    <n v="1147288.8000000003"/>
    <n v="569179.4"/>
    <n v="578109.39999999991"/>
  </r>
  <r>
    <n v="93"/>
    <x v="92"/>
    <s v="KWT"/>
    <x v="2"/>
    <x v="2"/>
    <s v=""/>
    <s v=".."/>
    <s v=""/>
    <m/>
    <x v="0"/>
    <n v="125270.00000000047"/>
    <n v="2.9846599865431886"/>
    <s v="n/a"/>
    <s v="n/a"/>
    <x v="2"/>
    <n v="0"/>
    <n v="0"/>
    <s v="n/a"/>
    <s v="n/a"/>
    <s v="n/a"/>
    <n v="125270.00000000047"/>
    <n v="2.9846599865431886"/>
    <n v="0"/>
    <n v="125270.00000000047"/>
    <x v="0"/>
    <n v="90"/>
    <s v="–"/>
    <s v="–"/>
    <s v="–"/>
    <s v="–"/>
    <n v="4500476"/>
    <s v="Direct"/>
    <n v="2838421"/>
    <n v="1662055"/>
    <n v="4197128.0000000019"/>
    <n v="0"/>
    <n v="0"/>
    <n v="0"/>
    <n v="4197128.0000000019"/>
    <n v="2409800.0000000014"/>
    <n v="1787325.0000000005"/>
  </r>
  <r>
    <n v="94"/>
    <x v="93"/>
    <s v="KGZ"/>
    <x v="1"/>
    <x v="3"/>
    <s v=""/>
    <s v="IDA"/>
    <m/>
    <m/>
    <x v="0"/>
    <n v="139053.43899999678"/>
    <n v="2.267323997722408"/>
    <n v="80680.655999999784"/>
    <n v="57407.856999999669"/>
    <x v="14"/>
    <n v="16"/>
    <n v="47384.439000000049"/>
    <n v="25312.656000000021"/>
    <n v="21115.856999999905"/>
    <n v="44.562851108145196"/>
    <n v="91668.99999999674"/>
    <n v="2.2507948582022275"/>
    <n v="55367.999999999767"/>
    <n v="36291.999999999767"/>
    <x v="19"/>
    <n v="97.7"/>
    <n v="97.6"/>
    <n v="97.9"/>
    <n v="97.4"/>
    <n v="98.5"/>
    <n v="3981070"/>
    <s v="Direct"/>
    <n v="1930283"/>
    <n v="2050787"/>
    <n v="6132931.9999999972"/>
    <n v="2060193.0000000002"/>
    <n v="1054694"/>
    <n v="1005516.9999999999"/>
    <n v="4072738.9999999967"/>
    <n v="1985650.9999999998"/>
    <n v="2087078.9999999998"/>
  </r>
  <r>
    <n v="95"/>
    <x v="94"/>
    <s v="LAO"/>
    <x v="5"/>
    <x v="3"/>
    <s v=""/>
    <s v="IDA"/>
    <m/>
    <m/>
    <x v="0"/>
    <n v="1217926.3480000019"/>
    <n v="17.495900109320097"/>
    <s v="n/a"/>
    <s v="n/a"/>
    <x v="2"/>
    <n v="18"/>
    <n v="676947.348"/>
    <n v="352045.79600000003"/>
    <n v="326484.06399999995"/>
    <n v="48.22887111746244"/>
    <n v="540979.00000000186"/>
    <n v="12.654742987631828"/>
    <s v="n/a"/>
    <s v="n/a"/>
    <x v="2"/>
    <n v="74.8"/>
    <n v="74.3"/>
    <n v="75.2"/>
    <n v="71.3"/>
    <n v="87.8"/>
    <n v="3733932"/>
    <s v="Voter"/>
    <s v="n/a"/>
    <s v="n/a"/>
    <n v="6961210.0000000019"/>
    <n v="2686299"/>
    <n v="1369828"/>
    <n v="1316467.9999999998"/>
    <n v="4274911.0000000019"/>
    <n v="2103773.0000000005"/>
    <n v="2171138.9999999991"/>
  </r>
  <r>
    <n v="96"/>
    <x v="95"/>
    <s v="LVA"/>
    <x v="1"/>
    <x v="2"/>
    <s v="OECD"/>
    <s v=".."/>
    <s v="EMU"/>
    <m/>
    <x v="1"/>
    <n v="0"/>
    <n v="0"/>
    <s v="n/a"/>
    <s v="n/a"/>
    <x v="2"/>
    <n v="0"/>
    <n v="0"/>
    <s v="n/a"/>
    <s v="n/a"/>
    <s v="n/a"/>
    <n v="0"/>
    <n v="0"/>
    <n v="0"/>
    <n v="0"/>
    <x v="1"/>
    <n v="100"/>
    <s v="–"/>
    <s v="–"/>
    <s v="–"/>
    <s v="–"/>
    <n v="2287971"/>
    <s v="Direct"/>
    <n v="1067183"/>
    <n v="1220788"/>
    <n v="1929938.0000000002"/>
    <n v="0"/>
    <n v="0"/>
    <n v="0"/>
    <n v="1929938.0000000002"/>
    <n v="886564.00000000058"/>
    <n v="1043375.9999999998"/>
  </r>
  <r>
    <n v="97"/>
    <x v="96"/>
    <s v="LBN"/>
    <x v="2"/>
    <x v="1"/>
    <s v=""/>
    <s v="IBRD"/>
    <s v=""/>
    <m/>
    <x v="0"/>
    <n v="830055.77500000375"/>
    <n v="13.621966833888377"/>
    <s v="n/a"/>
    <s v="n/a"/>
    <x v="2"/>
    <n v="21"/>
    <n v="10074.775000000007"/>
    <n v="5019.9750000000049"/>
    <n v="4043.8960000000034"/>
    <n v="40.138821958803057"/>
    <n v="819981.00000000373"/>
    <n v="20.104698871217668"/>
    <s v="n/a"/>
    <s v="n/a"/>
    <x v="2"/>
    <n v="99.5"/>
    <n v="99.5"/>
    <n v="99.6"/>
    <s v="–"/>
    <s v="–"/>
    <n v="3258573"/>
    <s v="Voter"/>
    <s v="n/a"/>
    <s v="n/a"/>
    <n v="6093509.0000000037"/>
    <n v="2014954.9999999998"/>
    <n v="1003995"/>
    <n v="1010974"/>
    <n v="4078554.0000000037"/>
    <n v="2053150.0000000005"/>
    <n v="2025390.9999999995"/>
  </r>
  <r>
    <n v="98"/>
    <x v="97"/>
    <s v="LSO"/>
    <x v="3"/>
    <x v="3"/>
    <s v=""/>
    <s v="IDA"/>
    <s v=""/>
    <m/>
    <x v="0"/>
    <n v="512431.93800000136"/>
    <n v="22.64382119389667"/>
    <n v="270526.90400000021"/>
    <n v="241534.60700000016"/>
    <x v="15"/>
    <n v="16"/>
    <n v="479689.93799999997"/>
    <n v="245003.90400000007"/>
    <n v="234302.60700000005"/>
    <n v="48.84459490163416"/>
    <n v="32742.000000001397"/>
    <n v="2.3106628388507353"/>
    <n v="25523.000000000116"/>
    <n v="7232.0000000001164"/>
    <x v="20"/>
    <n v="43.3"/>
    <n v="42.4"/>
    <n v="44.3"/>
    <n v="40.1"/>
    <n v="53.9"/>
    <n v="1384254"/>
    <s v="Direct"/>
    <n v="648559"/>
    <n v="735695"/>
    <n v="2263010.0000000014"/>
    <n v="846014"/>
    <n v="425354.00000000006"/>
    <n v="420651.00000000006"/>
    <n v="1416996.0000000014"/>
    <n v="674082.00000000012"/>
    <n v="742927.00000000012"/>
  </r>
  <r>
    <n v="99"/>
    <x v="98"/>
    <s v="LBR"/>
    <x v="3"/>
    <x v="0"/>
    <s v=""/>
    <s v="IDA"/>
    <s v="HIPC"/>
    <m/>
    <x v="0"/>
    <n v="2094142.6959999967"/>
    <n v="43.146920624141309"/>
    <n v="1033861.0159999997"/>
    <n v="1060178.007999999"/>
    <x v="16"/>
    <n v="18"/>
    <n v="1764679.6960000005"/>
    <n v="898834.01599999995"/>
    <n v="865747.00800000003"/>
    <n v="49.059725113990304"/>
    <n v="329462.99999999627"/>
    <n v="13.109866252409253"/>
    <n v="135026.99999999977"/>
    <n v="194430.99999999884"/>
    <x v="21"/>
    <n v="24.6"/>
    <n v="24.8"/>
    <n v="24.4"/>
    <n v="20.100000000000001"/>
    <n v="29.2"/>
    <n v="2183629"/>
    <s v="Voter"/>
    <n v="1119355"/>
    <n v="1064274"/>
    <n v="4853515.9999999963"/>
    <n v="2340424.0000000005"/>
    <n v="1195258"/>
    <n v="1145168"/>
    <n v="2513091.9999999963"/>
    <n v="1254381.9999999998"/>
    <n v="1258704.9999999988"/>
  </r>
  <r>
    <n v="100"/>
    <x v="99"/>
    <s v="LBY"/>
    <x v="2"/>
    <x v="1"/>
    <s v=""/>
    <s v="IBRD"/>
    <s v=""/>
    <m/>
    <x v="0"/>
    <n v="3044112.4999999972"/>
    <n v="47.042701263924499"/>
    <s v="n/a"/>
    <s v="n/a"/>
    <x v="2"/>
    <n v="18"/>
    <n v="213069.49999999994"/>
    <s v="n/a"/>
    <s v="n/a"/>
    <s v="n/a"/>
    <n v="2831042.9999999972"/>
    <n v="65.227482863357736"/>
    <s v="n/a"/>
    <s v="n/a"/>
    <x v="2"/>
    <n v="90"/>
    <s v="–"/>
    <s v="–"/>
    <s v="–"/>
    <s v="–"/>
    <n v="1509218"/>
    <s v="Voter"/>
    <s v="n/a"/>
    <s v="n/a"/>
    <n v="6470955.9999999972"/>
    <n v="2130695"/>
    <n v="1091543.9999999998"/>
    <n v="1039133"/>
    <n v="4340260.9999999972"/>
    <n v="2169611.9999999986"/>
    <n v="2170667.9999999995"/>
  </r>
  <r>
    <n v="101"/>
    <x v="100"/>
    <s v="LIE"/>
    <x v="1"/>
    <x v="2"/>
    <s v=""/>
    <s v=".."/>
    <s v=""/>
    <m/>
    <x v="1"/>
    <n v="11278.000000000004"/>
    <n v="29.775325395358671"/>
    <s v="n/a"/>
    <s v="n/a"/>
    <x v="2"/>
    <n v="18"/>
    <n v="0"/>
    <s v="n/a"/>
    <s v="n/a"/>
    <s v="n/a"/>
    <n v="11278.000000000004"/>
    <n v="36.282331746236011"/>
    <n v="5598.0000000000036"/>
    <n v="5679.9999999999945"/>
    <x v="22"/>
    <n v="100"/>
    <s v="–"/>
    <s v="–"/>
    <s v="–"/>
    <s v="–"/>
    <n v="19806"/>
    <s v="Voter"/>
    <n v="9627"/>
    <n v="10179"/>
    <n v="37877"/>
    <n v="6793"/>
    <n v="3543.0000000000005"/>
    <n v="3249.9999999999995"/>
    <n v="31084.000000000004"/>
    <n v="15225.000000000004"/>
    <n v="15858.999999999995"/>
  </r>
  <r>
    <n v="102"/>
    <x v="101"/>
    <s v="LTU"/>
    <x v="1"/>
    <x v="2"/>
    <s v=""/>
    <s v=".."/>
    <s v="EMU"/>
    <m/>
    <x v="1"/>
    <n v="0"/>
    <n v="0"/>
    <s v="n/a"/>
    <s v="n/a"/>
    <x v="2"/>
    <n v="18"/>
    <n v="0"/>
    <s v="n/a"/>
    <s v="n/a"/>
    <s v="n/a"/>
    <n v="0"/>
    <n v="0"/>
    <s v="n/a"/>
    <s v="n/a"/>
    <x v="2"/>
    <n v="100"/>
    <s v="–"/>
    <s v="–"/>
    <s v="–"/>
    <s v="–"/>
    <n v="2559398"/>
    <s v="Voter"/>
    <s v="n/a"/>
    <s v="n/a"/>
    <n v="2876475.0000000009"/>
    <n v="514081.00000000012"/>
    <n v="263323.00000000006"/>
    <n v="250751.99999999997"/>
    <n v="2362394.0000000009"/>
    <n v="1062119.0000000005"/>
    <n v="1300274.9999999998"/>
  </r>
  <r>
    <n v="103"/>
    <x v="102"/>
    <s v="LUX"/>
    <x v="1"/>
    <x v="2"/>
    <s v="OECD"/>
    <s v=".."/>
    <s v="EMU"/>
    <m/>
    <x v="1"/>
    <n v="225756.99999999977"/>
    <n v="38.243091470572764"/>
    <s v="n/a"/>
    <s v="n/a"/>
    <x v="2"/>
    <n v="18"/>
    <n v="0"/>
    <s v="n/a"/>
    <s v="n/a"/>
    <s v="n/a"/>
    <n v="225756.99999999977"/>
    <n v="47.75591192454057"/>
    <s v="n/a"/>
    <s v="n/a"/>
    <x v="2"/>
    <n v="100"/>
    <s v="–"/>
    <s v="–"/>
    <s v="–"/>
    <s v="–"/>
    <n v="246974"/>
    <s v="Voter"/>
    <s v="n/a"/>
    <s v="n/a"/>
    <n v="590320.99999999977"/>
    <n v="117590"/>
    <n v="60311"/>
    <n v="57279.000000000007"/>
    <n v="472730.99999999977"/>
    <n v="236407.00000000012"/>
    <n v="236315.99999999991"/>
  </r>
  <r>
    <n v="104"/>
    <x v="103"/>
    <s v="MAC"/>
    <x v="5"/>
    <x v="2"/>
    <s v=""/>
    <s v=".."/>
    <s v=""/>
    <m/>
    <x v="0"/>
    <n v="236596.89999999976"/>
    <n v="37.411474689208696"/>
    <s v="n/a"/>
    <s v="n/a"/>
    <x v="2"/>
    <n v="18"/>
    <n v="10022.899999999998"/>
    <s v="n/a"/>
    <s v="n/a"/>
    <s v="n/a"/>
    <n v="226573.99999999977"/>
    <n v="42.573972780346807"/>
    <s v="n/a"/>
    <s v="n/a"/>
    <x v="2"/>
    <n v="90"/>
    <s v="–"/>
    <s v="–"/>
    <s v="–"/>
    <e v="#N/A"/>
    <n v="305615"/>
    <s v="Voter"/>
    <s v="n/a"/>
    <s v="n/a"/>
    <n v="632417.99999999977"/>
    <n v="100229"/>
    <n v="51587"/>
    <n v="48644.000000000007"/>
    <n v="532188.99999999977"/>
    <n v="252142.00000000006"/>
    <n v="280048.99999999988"/>
  </r>
  <r>
    <n v="105"/>
    <x v="104"/>
    <s v="MKD"/>
    <x v="1"/>
    <x v="1"/>
    <s v=""/>
    <s v="IBRD"/>
    <s v=""/>
    <m/>
    <x v="0"/>
    <n v="3715.0790000005832"/>
    <n v="0.17817688871881701"/>
    <n v="177.34799999998043"/>
    <n v="3351.3800000005826"/>
    <x v="17"/>
    <n v="15"/>
    <n v="1037.0790000000011"/>
    <n v="177.34799999998043"/>
    <n v="673.38000000000056"/>
    <n v="64.93044406453123"/>
    <n v="2678.0000000005821"/>
    <n v="0.15396485369892687"/>
    <n v="0"/>
    <n v="2678.0000000005821"/>
    <x v="0"/>
    <n v="99.7"/>
    <n v="99.9"/>
    <n v="99.6"/>
    <n v="99.6"/>
    <n v="99.9"/>
    <n v="1757858"/>
    <s v="Direct"/>
    <n v="886107"/>
    <n v="871751"/>
    <n v="2085051.0000000009"/>
    <n v="345693.00000000006"/>
    <n v="177347.99999999997"/>
    <n v="168345"/>
    <n v="1739358.0000000009"/>
    <n v="864933.99999999977"/>
    <n v="874429.00000000058"/>
  </r>
  <r>
    <n v="106"/>
    <x v="105"/>
    <s v="MDG"/>
    <x v="3"/>
    <x v="0"/>
    <s v=""/>
    <s v="IDA"/>
    <s v="HIPC"/>
    <m/>
    <x v="0"/>
    <n v="7953867.1700000055"/>
    <n v="30.285666956430035"/>
    <s v="n/a"/>
    <s v="n/a"/>
    <x v="2"/>
    <n v="18"/>
    <n v="2117248.1700000004"/>
    <n v="1054482.0719999995"/>
    <n v="1056390.2909999995"/>
    <n v="49.894495410049132"/>
    <n v="5836619.0000000056"/>
    <n v="42.268584309749251"/>
    <s v="n/a"/>
    <s v="n/a"/>
    <x v="2"/>
    <n v="83"/>
    <n v="83.2"/>
    <n v="82.9"/>
    <n v="80.900000000000006"/>
    <n v="97.4"/>
    <n v="7971790"/>
    <s v="Voter"/>
    <s v="n/a"/>
    <s v="n/a"/>
    <n v="26262810.000000007"/>
    <n v="12454401"/>
    <n v="6276679"/>
    <n v="6177721"/>
    <n v="13808409.000000006"/>
    <n v="6822199.9999999991"/>
    <n v="6986210.9999999953"/>
  </r>
  <r>
    <n v="107"/>
    <x v="106"/>
    <s v="MWI"/>
    <x v="3"/>
    <x v="0"/>
    <s v=""/>
    <s v="IDA"/>
    <s v="HIPC"/>
    <m/>
    <x v="0"/>
    <n v="4059185.1119999946"/>
    <n v="21.180499467563514"/>
    <n v="2301430.0160000017"/>
    <n v="1757754.4240000031"/>
    <x v="18"/>
    <n v="16"/>
    <n v="2897750.1120000002"/>
    <n v="1460911.0159999998"/>
    <n v="1436839.4239999994"/>
    <n v="49.584655973261484"/>
    <n v="1161434.9999999944"/>
    <n v="11.243185464182183"/>
    <n v="840519.00000000186"/>
    <n v="320915.00000000373"/>
    <x v="23"/>
    <n v="67.2"/>
    <n v="67.2"/>
    <n v="67.2"/>
    <n v="66"/>
    <n v="75.3"/>
    <n v="9168689"/>
    <s v="Direct"/>
    <n v="4201171"/>
    <n v="4967518"/>
    <n v="19164727.999999996"/>
    <n v="8834604.0000000019"/>
    <n v="4453997"/>
    <n v="4380607.9999999991"/>
    <n v="10330123.999999994"/>
    <n v="5041690.0000000019"/>
    <n v="5288433.0000000037"/>
  </r>
  <r>
    <n v="108"/>
    <x v="107"/>
    <s v="MYS"/>
    <x v="5"/>
    <x v="1"/>
    <s v=""/>
    <s v="IBRD"/>
    <s v=""/>
    <m/>
    <x v="0"/>
    <n v="308791.10000000027"/>
    <n v="0.96369354685586273"/>
    <s v="n/a"/>
    <s v="n/a"/>
    <x v="2"/>
    <n v="12"/>
    <n v="308791.10000000027"/>
    <s v="n/a"/>
    <s v="n/a"/>
    <s v="n/a"/>
    <n v="0"/>
    <n v="0"/>
    <n v="0"/>
    <n v="0"/>
    <x v="1"/>
    <n v="95"/>
    <s v="–"/>
    <s v="–"/>
    <s v="–"/>
    <s v="–"/>
    <n v="30253480"/>
    <s v="Direct"/>
    <n v="15318038"/>
    <n v="14935442"/>
    <n v="32042458.000000015"/>
    <n v="6175822"/>
    <n v="3180912.0000000005"/>
    <n v="2994906.9999999995"/>
    <n v="25866636.000000015"/>
    <n v="13345813.999999991"/>
    <n v="12520822.000000009"/>
  </r>
  <r>
    <n v="109"/>
    <x v="108"/>
    <s v="MDV"/>
    <x v="0"/>
    <x v="1"/>
    <s v=""/>
    <s v="IDA"/>
    <m/>
    <m/>
    <x v="0"/>
    <n v="66155.000000000116"/>
    <n v="14.891088306595949"/>
    <n v="58942.000000000146"/>
    <n v="7211.9999999999418"/>
    <x v="19"/>
    <n v="0"/>
    <n v="0"/>
    <n v="0"/>
    <n v="0"/>
    <n v="0"/>
    <n v="66155.000000000116"/>
    <n v="14.891088306595949"/>
    <n v="58942.000000000146"/>
    <n v="7211.9999999999418"/>
    <x v="24"/>
    <n v="92.5"/>
    <n v="92.8"/>
    <n v="92.3"/>
    <n v="92.4"/>
    <n v="92.6"/>
    <n v="378104"/>
    <s v="Direct"/>
    <n v="193982"/>
    <n v="184122"/>
    <n v="444259.00000000012"/>
    <n v="0"/>
    <n v="0"/>
    <n v="0"/>
    <n v="444259.00000000012"/>
    <n v="252924.00000000015"/>
    <n v="191333.99999999994"/>
  </r>
  <r>
    <n v="110"/>
    <x v="109"/>
    <s v="MLI"/>
    <x v="3"/>
    <x v="0"/>
    <s v=""/>
    <s v="IDA"/>
    <s v="HIPC"/>
    <m/>
    <x v="0"/>
    <n v="4246009.0000000149"/>
    <n v="22.221448247110416"/>
    <n v="1948850.0000000056"/>
    <n v="2297170"/>
    <x v="20"/>
    <n v="0"/>
    <n v="0"/>
    <n v="0"/>
    <n v="0"/>
    <n v="0"/>
    <n v="4246009.0000000149"/>
    <n v="22.221448247110416"/>
    <n v="1948850.0000000056"/>
    <n v="2297170"/>
    <x v="25"/>
    <n v="87.2"/>
    <n v="87.8"/>
    <n v="86.6"/>
    <n v="85"/>
    <n v="96.7"/>
    <n v="14861697"/>
    <s v="Direct"/>
    <n v="7617124"/>
    <n v="7244573"/>
    <n v="19107706.000000015"/>
    <n v="0"/>
    <n v="0"/>
    <n v="0"/>
    <n v="19107706.000000015"/>
    <n v="9565974.0000000056"/>
    <n v="9541743"/>
  </r>
  <r>
    <n v="111"/>
    <x v="110"/>
    <s v="MLT"/>
    <x v="2"/>
    <x v="2"/>
    <s v=""/>
    <s v=".."/>
    <s v="EMU"/>
    <m/>
    <x v="1"/>
    <n v="15179.000000000058"/>
    <n v="3.5129336780154214"/>
    <s v="n/a"/>
    <s v="n/a"/>
    <x v="2"/>
    <n v="18"/>
    <n v="0"/>
    <s v="n/a"/>
    <s v="n/a"/>
    <s v="n/a"/>
    <n v="15179.000000000058"/>
    <n v="4.2514039239850598"/>
    <s v="n/a"/>
    <s v="n/a"/>
    <x v="2"/>
    <n v="100"/>
    <s v="–"/>
    <s v="–"/>
    <s v="–"/>
    <s v="–"/>
    <n v="341856"/>
    <s v="Voter"/>
    <s v="n/a"/>
    <s v="n/a"/>
    <n v="432089.00000000006"/>
    <n v="75054"/>
    <n v="38745.000000000007"/>
    <n v="36307"/>
    <n v="357035.00000000006"/>
    <n v="178296"/>
    <n v="178741.00000000003"/>
  </r>
  <r>
    <n v="112"/>
    <x v="111"/>
    <s v="MHL"/>
    <x v="5"/>
    <x v="1"/>
    <s v=""/>
    <s v="IDA"/>
    <s v=""/>
    <m/>
    <x v="1"/>
    <n v="1052.5109999999981"/>
    <n v="2.0702419354838679"/>
    <s v="n/a"/>
    <s v="n/a"/>
    <x v="2"/>
    <n v="18"/>
    <n v="1052.5109999999981"/>
    <n v="553.26600000000053"/>
    <n v="499.92000000000047"/>
    <n v="47.497840877672665"/>
    <n v="0"/>
    <n v="0"/>
    <s v="n/a"/>
    <s v="n/a"/>
    <x v="2"/>
    <n v="95.9"/>
    <n v="95.8"/>
    <n v="96"/>
    <n v="95.5"/>
    <n v="96.1"/>
    <n v="44588"/>
    <s v="Voter"/>
    <s v="n/a"/>
    <s v="n/a"/>
    <n v="50839.999999999985"/>
    <n v="25671.000000000004"/>
    <n v="13173"/>
    <n v="12498"/>
    <n v="25168.999999999985"/>
    <n v="12852.999999999996"/>
    <n v="12316"/>
  </r>
  <r>
    <n v="113"/>
    <x v="112"/>
    <s v="MRT"/>
    <x v="3"/>
    <x v="3"/>
    <s v=""/>
    <s v="IDA"/>
    <s v="HIPC"/>
    <m/>
    <x v="0"/>
    <n v="1842395.6960000012"/>
    <n v="40.580795177517182"/>
    <s v="n/a"/>
    <s v="n/a"/>
    <x v="2"/>
    <n v="18"/>
    <n v="718154.69600000023"/>
    <s v="n/a"/>
    <s v="n/a"/>
    <s v="n/a"/>
    <n v="1124241.0000000009"/>
    <n v="45.842312599570484"/>
    <s v="n/a"/>
    <s v="n/a"/>
    <x v="2"/>
    <n v="65.599999999999994"/>
    <s v="–"/>
    <s v="–"/>
    <s v="–"/>
    <s v="–"/>
    <n v="1328168"/>
    <s v="Voter"/>
    <s v="n/a"/>
    <s v="n/a"/>
    <n v="4540068.0000000009"/>
    <n v="2087659"/>
    <n v="1060765"/>
    <n v="1026896.9999999999"/>
    <n v="2452409.0000000009"/>
    <n v="1228153.0000000028"/>
    <n v="1224256.9999999995"/>
  </r>
  <r>
    <n v="114"/>
    <x v="113"/>
    <s v="MUS"/>
    <x v="3"/>
    <x v="1"/>
    <s v=""/>
    <s v="IBRD"/>
    <s v=""/>
    <m/>
    <x v="0"/>
    <n v="47141.999999999651"/>
    <n v="3.7168999814714541"/>
    <s v="n/a"/>
    <s v="n/a"/>
    <x v="2"/>
    <n v="18"/>
    <n v="0"/>
    <s v="n/a"/>
    <s v="n/a"/>
    <s v="n/a"/>
    <n v="47141.999999999651"/>
    <n v="4.7902840820755728"/>
    <s v="n/a"/>
    <s v="n/a"/>
    <x v="2"/>
    <n v="100"/>
    <s v="–"/>
    <s v="–"/>
    <s v="–"/>
    <s v="–"/>
    <n v="936975"/>
    <s v="Voter"/>
    <s v="n/a"/>
    <s v="n/a"/>
    <n v="1268314.9999999995"/>
    <n v="284198"/>
    <n v="144842"/>
    <n v="139358.99999999997"/>
    <n v="984116.99999999965"/>
    <n v="481975"/>
    <n v="502135.99999999988"/>
  </r>
  <r>
    <n v="115"/>
    <x v="114"/>
    <s v="MEX"/>
    <x v="4"/>
    <x v="1"/>
    <s v="OECD"/>
    <s v="IBRD"/>
    <s v=""/>
    <m/>
    <x v="0"/>
    <n v="3735225.6500000088"/>
    <n v="2.8565708946516479"/>
    <n v="2598221.0480000083"/>
    <n v="1111280.1150000009"/>
    <x v="21"/>
    <n v="18"/>
    <n v="2066486.6500000015"/>
    <n v="929482.048000001"/>
    <n v="1111280.1150000009"/>
    <n v="53.776302643910142"/>
    <n v="1668739.0000000075"/>
    <n v="1.8659860190628135"/>
    <n v="1668739.0000000075"/>
    <n v="0"/>
    <x v="1"/>
    <n v="95"/>
    <n v="95.6"/>
    <n v="94.5"/>
    <n v="93.5"/>
    <n v="95.5"/>
    <n v="87860056"/>
    <s v="Voter"/>
    <n v="42315186"/>
    <n v="45544870"/>
    <n v="130759073.99999994"/>
    <n v="41329732.999999993"/>
    <n v="21124592.000000004"/>
    <n v="20205093"/>
    <n v="89429340.99999994"/>
    <n v="43983925.000000007"/>
    <n v="45445460.000000015"/>
  </r>
  <r>
    <n v="116"/>
    <x v="115"/>
    <s v="FSM"/>
    <x v="5"/>
    <x v="3"/>
    <s v=""/>
    <s v="IDA"/>
    <s v=""/>
    <m/>
    <x v="0"/>
    <n v="33734.400000000001"/>
    <n v="31.756897963794508"/>
    <s v="n/a"/>
    <s v="n/a"/>
    <x v="2"/>
    <n v="18"/>
    <n v="33734.400000000001"/>
    <s v="n/a"/>
    <s v="n/a"/>
    <s v="n/a"/>
    <n v="0"/>
    <n v="0"/>
    <s v="n/a"/>
    <s v="n/a"/>
    <x v="2"/>
    <n v="20"/>
    <s v="–"/>
    <s v="–"/>
    <s v="–"/>
    <s v="–"/>
    <n v="117977"/>
    <s v="Voter"/>
    <s v="n/a"/>
    <s v="n/a"/>
    <n v="106227.00000000003"/>
    <n v="42168"/>
    <n v="21812.000000000004"/>
    <n v="20360.999999999996"/>
    <n v="64059.000000000029"/>
    <n v="32650"/>
    <n v="31402.999999999978"/>
  </r>
  <r>
    <n v="117"/>
    <x v="116"/>
    <s v="MDA"/>
    <x v="1"/>
    <x v="3"/>
    <s v=""/>
    <s v="Blend"/>
    <s v=""/>
    <m/>
    <x v="0"/>
    <n v="0"/>
    <n v="0"/>
    <s v="n/a"/>
    <s v="n/a"/>
    <x v="2"/>
    <n v="0"/>
    <n v="0"/>
    <n v="0"/>
    <n v="0"/>
    <n v="0"/>
    <n v="0"/>
    <n v="0"/>
    <s v="n/a"/>
    <s v="n/a"/>
    <x v="2"/>
    <n v="99.6"/>
    <n v="99.2"/>
    <n v="99.9"/>
    <n v="99.5"/>
    <n v="99.7"/>
    <n v="4106470"/>
    <s v="Direct"/>
    <s v="n/a"/>
    <s v="n/a"/>
    <n v="4041064.9999999981"/>
    <n v="0"/>
    <n v="0"/>
    <n v="0"/>
    <n v="4041064.9999999981"/>
    <n v="1937429"/>
    <n v="2103639.0000000009"/>
  </r>
  <r>
    <n v="118"/>
    <x v="117"/>
    <s v="MCO"/>
    <x v="1"/>
    <x v="2"/>
    <s v=""/>
    <s v=".."/>
    <s v=""/>
    <m/>
    <x v="1"/>
    <n v="24131.028000000006"/>
    <n v="64.680572531360568"/>
    <s v="n/a"/>
    <s v="n/a"/>
    <x v="2"/>
    <n v="18"/>
    <n v="0"/>
    <s v="n/a"/>
    <s v="n/a"/>
    <s v="n/a"/>
    <n v="24131.028000000006"/>
    <n v="76.909123105066072"/>
    <s v="n/a"/>
    <s v="n/a"/>
    <x v="2"/>
    <n v="100"/>
    <s v="–"/>
    <s v="–"/>
    <s v="–"/>
    <s v="–"/>
    <n v="7245"/>
    <s v="Voter"/>
    <s v="n/a"/>
    <s v="n/a"/>
    <n v="37308.000000000007"/>
    <n v="5931.9719999999998"/>
    <n v="0"/>
    <n v="0"/>
    <n v="31376.028000000006"/>
    <n v="0"/>
    <n v="0"/>
  </r>
  <r>
    <n v="119"/>
    <x v="118"/>
    <s v="MNG"/>
    <x v="5"/>
    <x v="3"/>
    <s v=""/>
    <s v="Blend"/>
    <s v=""/>
    <m/>
    <x v="0"/>
    <n v="6835.8360000000066"/>
    <n v="0.21897294229046854"/>
    <n v="3459.4280000000031"/>
    <n v="3376.4360000000029"/>
    <x v="22"/>
    <n v="16"/>
    <n v="6835.8360000000066"/>
    <n v="3459.4280000000031"/>
    <n v="3376.4360000000029"/>
    <n v="49.393168589767214"/>
    <n v="0"/>
    <n v="0"/>
    <n v="0"/>
    <n v="0"/>
    <x v="1"/>
    <n v="99.3"/>
    <n v="99.3"/>
    <n v="99.3"/>
    <n v="99.1"/>
    <n v="99.4"/>
    <n v="2165254"/>
    <s v="Direct"/>
    <n v="1055747"/>
    <n v="1109507"/>
    <n v="3121772.0000000005"/>
    <n v="976548.00000000012"/>
    <n v="494204"/>
    <n v="482348"/>
    <n v="2145224.0000000005"/>
    <n v="1049286.0000000005"/>
    <n v="1095932"/>
  </r>
  <r>
    <n v="120"/>
    <x v="119"/>
    <s v="MNE"/>
    <x v="1"/>
    <x v="1"/>
    <s v=""/>
    <s v="IBRD"/>
    <s v=""/>
    <m/>
    <x v="0"/>
    <n v="725.90399999998726"/>
    <n v="0.11536587420277944"/>
    <n v="250.74800000000025"/>
    <n v="524.68200000000047"/>
    <x v="23"/>
    <n v="16"/>
    <n v="725.90399999998726"/>
    <n v="250.74800000000025"/>
    <n v="524.68200000000047"/>
    <n v="72.279805594129485"/>
    <n v="0"/>
    <n v="0"/>
    <n v="0"/>
    <n v="0"/>
    <x v="1"/>
    <n v="99.4"/>
    <n v="99.6"/>
    <n v="99.1"/>
    <n v="99.7"/>
    <n v="99.2"/>
    <n v="670163"/>
    <s v="Direct"/>
    <n v="337155"/>
    <n v="333008"/>
    <n v="629219.00000000047"/>
    <n v="120984"/>
    <n v="62687.000000000007"/>
    <n v="58298"/>
    <n v="508235.00000000052"/>
    <n v="247795.00000000003"/>
    <n v="260437.00000000012"/>
  </r>
  <r>
    <n v="121"/>
    <x v="120"/>
    <s v="MAR"/>
    <x v="2"/>
    <x v="3"/>
    <s v=""/>
    <s v="IBRD"/>
    <s v=""/>
    <m/>
    <x v="0"/>
    <n v="9572653.6599999852"/>
    <n v="26.449782374766855"/>
    <s v="n/a"/>
    <s v="n/a"/>
    <x v="2"/>
    <n v="18"/>
    <n v="696801.66000000061"/>
    <n v="363131.47499999963"/>
    <n v="328305.75199999969"/>
    <n v="47.116097857746119"/>
    <n v="8875851.9999999851"/>
    <n v="36.112342994536149"/>
    <s v="n/a"/>
    <s v="n/a"/>
    <x v="2"/>
    <n v="94"/>
    <n v="93.9"/>
    <n v="94.2"/>
    <n v="91.3"/>
    <n v="96.8"/>
    <n v="15702592"/>
    <s v="Voter"/>
    <s v="n/a"/>
    <s v="n/a"/>
    <n v="36191804.999999985"/>
    <n v="11613361"/>
    <n v="5952974.9999999991"/>
    <n v="5660444"/>
    <n v="24578443.999999985"/>
    <n v="11977265.000000017"/>
    <n v="12601128.999999994"/>
  </r>
  <r>
    <n v="122"/>
    <x v="121"/>
    <s v="MOZ"/>
    <x v="3"/>
    <x v="0"/>
    <s v=""/>
    <s v="IDA"/>
    <s v="HIPC"/>
    <m/>
    <x v="0"/>
    <n v="12053520.581000011"/>
    <n v="39.482622061561628"/>
    <s v="n/a"/>
    <s v="n/a"/>
    <x v="2"/>
    <n v="18"/>
    <n v="8168686.5809999993"/>
    <n v="4109976.3960000006"/>
    <n v="4066565.9889999996"/>
    <n v="49.78237258433505"/>
    <n v="3884834.0000000112"/>
    <n v="26.160829510838308"/>
    <s v="n/a"/>
    <s v="n/a"/>
    <x v="2"/>
    <n v="47.9"/>
    <n v="47.8"/>
    <n v="47.9"/>
    <n v="46.8"/>
    <n v="50.6"/>
    <n v="10964978"/>
    <s v="Voter"/>
    <s v="n/a"/>
    <s v="n/a"/>
    <n v="30528673.000000007"/>
    <n v="15678860.999999998"/>
    <n v="7873518.0000000009"/>
    <n v="7805308.9999999991"/>
    <n v="14849812.000000011"/>
    <n v="7047051.9999999916"/>
    <n v="7802788.9999999991"/>
  </r>
  <r>
    <n v="123"/>
    <x v="122"/>
    <s v="MMR"/>
    <x v="5"/>
    <x v="3"/>
    <s v=""/>
    <s v="IDA"/>
    <m/>
    <m/>
    <x v="0"/>
    <n v="17137848.845999986"/>
    <n v="31.821771341529349"/>
    <s v="n/a"/>
    <s v="n/a"/>
    <x v="2"/>
    <n v="10"/>
    <n v="1706759.8460000006"/>
    <n v="831352.36699999974"/>
    <n v="879588.62800000026"/>
    <n v="51.535582469989748"/>
    <n v="15431088.999999985"/>
    <n v="34.499319083370139"/>
    <s v="n/a"/>
    <s v="n/a"/>
    <x v="2"/>
    <n v="81.3"/>
    <n v="81.900000000000006"/>
    <n v="80.599999999999994"/>
    <n v="77.7"/>
    <n v="93.9"/>
    <n v="29297588"/>
    <s v="Survey"/>
    <s v="n/a"/>
    <s v="n/a"/>
    <n v="53855734.999999985"/>
    <n v="9127058"/>
    <n v="4593107"/>
    <n v="4533962"/>
    <n v="44728676.999999985"/>
    <n v="21710693.999999996"/>
    <n v="23017968"/>
  </r>
  <r>
    <n v="124"/>
    <x v="123"/>
    <s v="NAM"/>
    <x v="3"/>
    <x v="1"/>
    <s v=""/>
    <s v="IBRD"/>
    <s v=""/>
    <m/>
    <x v="0"/>
    <n v="332236.473999999"/>
    <n v="12.83856347532129"/>
    <s v="n/a"/>
    <s v="n/a"/>
    <x v="2"/>
    <n v="16"/>
    <n v="128735.03399999999"/>
    <n v="62118.668000000063"/>
    <n v="66099.40400000001"/>
    <n v="51.345311331490393"/>
    <n v="203501.43999999901"/>
    <n v="12.799999999999944"/>
    <s v="n/a"/>
    <s v="n/a"/>
    <x v="2"/>
    <n v="87.1"/>
    <n v="87.6"/>
    <n v="86.7"/>
    <n v="86"/>
    <n v="88.9"/>
    <n v="1386353.56"/>
    <s v="Direct/Survey"/>
    <s v="n/a"/>
    <s v="n/a"/>
    <n v="2587800.9999999991"/>
    <n v="997945.99999999988"/>
    <n v="500957.00000000006"/>
    <n v="496988"/>
    <n v="1589854.9999999991"/>
    <n v="758507.99999999895"/>
    <n v="831345.00000000116"/>
  </r>
  <r>
    <n v="125"/>
    <x v="124"/>
    <s v="NRU"/>
    <x v="5"/>
    <x v="1"/>
    <s v=""/>
    <s v="IBRD"/>
    <m/>
    <m/>
    <x v="0"/>
    <n v="843.55200000000025"/>
    <n v="8.3810432190760071"/>
    <s v="n/a"/>
    <s v="n/a"/>
    <x v="2"/>
    <n v="20"/>
    <n v="843.55200000000025"/>
    <n v="519.15600000000029"/>
    <n v="339.30000000000007"/>
    <n v="40.222772277227719"/>
    <n v="0"/>
    <n v="0"/>
    <s v="n/a"/>
    <s v="n/a"/>
    <x v="2"/>
    <n v="82.6"/>
    <n v="79.3"/>
    <n v="85.5"/>
    <s v="–"/>
    <s v="–"/>
    <n v="7843"/>
    <s v="Voter"/>
    <s v="n/a"/>
    <s v="n/a"/>
    <n v="10065"/>
    <n v="4848"/>
    <n v="2508.0000000000005"/>
    <n v="2340"/>
    <n v="5217"/>
    <n v="2627.9999999999986"/>
    <n v="2588.9999999999995"/>
  </r>
  <r>
    <n v="126"/>
    <x v="125"/>
    <s v="NPL"/>
    <x v="0"/>
    <x v="0"/>
    <s v=""/>
    <s v="IDA"/>
    <m/>
    <m/>
    <x v="0"/>
    <n v="7838423.1599999908"/>
    <n v="26.459674247616817"/>
    <n v="3283060.824000007"/>
    <n v="4552316.2000000048"/>
    <x v="24"/>
    <n v="18"/>
    <n v="4584966.160000002"/>
    <n v="2294725.8239999996"/>
    <n v="2286757.1999999997"/>
    <n v="49.875116199330876"/>
    <n v="3253456.9999999888"/>
    <n v="17.415492793766155"/>
    <n v="988335.00000000745"/>
    <n v="2265559.0000000056"/>
    <x v="26"/>
    <n v="58.1"/>
    <n v="59.2"/>
    <n v="57"/>
    <n v="58.3"/>
    <n v="56.6"/>
    <n v="15427938"/>
    <s v="Voter"/>
    <n v="7776628"/>
    <n v="7651143"/>
    <n v="29624034.999999993"/>
    <n v="10942640.000000004"/>
    <n v="5624328"/>
    <n v="5318039.9999999991"/>
    <n v="18681394.999999989"/>
    <n v="8764963.0000000075"/>
    <n v="9916702.0000000056"/>
  </r>
  <r>
    <n v="127"/>
    <x v="126"/>
    <s v="NLD"/>
    <x v="1"/>
    <x v="2"/>
    <s v="OECD"/>
    <s v=".."/>
    <s v="EMU"/>
    <m/>
    <x v="1"/>
    <n v="803695.00000000373"/>
    <n v="4.7042461221628589"/>
    <s v="n/a"/>
    <s v="n/a"/>
    <x v="2"/>
    <n v="18"/>
    <n v="0"/>
    <s v="n/a"/>
    <s v="n/a"/>
    <s v="n/a"/>
    <n v="803695.00000000373"/>
    <n v="5.8676027827956725"/>
    <s v="n/a"/>
    <s v="n/a"/>
    <x v="2"/>
    <n v="100"/>
    <s v="–"/>
    <s v="–"/>
    <s v="–"/>
    <s v="–"/>
    <n v="12893466"/>
    <s v="Voter"/>
    <s v="n/a"/>
    <s v="n/a"/>
    <n v="17084459.000000004"/>
    <n v="3387298"/>
    <n v="1739000.0000000002"/>
    <n v="1648283.0000000002"/>
    <n v="13697161.000000004"/>
    <n v="6765782.9999999991"/>
    <n v="6931401.0000000009"/>
  </r>
  <r>
    <n v="128"/>
    <x v="127"/>
    <s v="NZL"/>
    <x v="5"/>
    <x v="2"/>
    <s v="OECD"/>
    <s v=".."/>
    <s v=""/>
    <m/>
    <x v="1"/>
    <n v="333118"/>
    <n v="7.013604098704775"/>
    <s v="n/a"/>
    <s v="n/a"/>
    <x v="2"/>
    <n v="18"/>
    <n v="0"/>
    <s v="n/a"/>
    <s v="n/a"/>
    <s v="n/a"/>
    <n v="333118"/>
    <n v="9.1739561849530453"/>
    <s v="n/a"/>
    <s v="n/a"/>
    <x v="2"/>
    <n v="100"/>
    <s v="–"/>
    <s v="–"/>
    <s v="–"/>
    <s v="–"/>
    <n v="3298009"/>
    <s v="Voter"/>
    <s v="n/a"/>
    <s v="n/a"/>
    <n v="4749598"/>
    <n v="1118471"/>
    <n v="573560"/>
    <n v="544914"/>
    <n v="3631127"/>
    <n v="1761905.0000000012"/>
    <n v="1869225.9999999995"/>
  </r>
  <r>
    <n v="129"/>
    <x v="128"/>
    <s v="NIC"/>
    <x v="4"/>
    <x v="3"/>
    <s v=""/>
    <s v="IDA"/>
    <s v="HIPC"/>
    <m/>
    <x v="0"/>
    <n v="862930.71699999727"/>
    <n v="13.730534322965832"/>
    <s v="n/a"/>
    <s v="n/a"/>
    <x v="2"/>
    <n v="16"/>
    <n v="292962.71700000006"/>
    <s v="n/a"/>
    <s v="n/a"/>
    <s v="n/a"/>
    <n v="569967.99999999721"/>
    <n v="13.042841503644823"/>
    <s v="n/a"/>
    <s v="n/a"/>
    <x v="2"/>
    <n v="84.7"/>
    <s v="–"/>
    <s v="–"/>
    <s v="–"/>
    <s v="–"/>
    <n v="3800000"/>
    <s v="Voter"/>
    <s v="n/a"/>
    <s v="n/a"/>
    <n v="6284756.9999999972"/>
    <n v="1914789"/>
    <n v="983906.99999999977"/>
    <n v="930886.00000000023"/>
    <n v="4369967.9999999972"/>
    <n v="2114761.9999999981"/>
    <n v="2255208.0000000005"/>
  </r>
  <r>
    <n v="130"/>
    <x v="129"/>
    <s v="NER"/>
    <x v="3"/>
    <x v="0"/>
    <s v=""/>
    <s v="IDA"/>
    <s v="HIPC"/>
    <m/>
    <x v="0"/>
    <n v="6621239.712000004"/>
    <n v="29.67652021446461"/>
    <s v="n/a"/>
    <s v="n/a"/>
    <x v="2"/>
    <n v="18"/>
    <n v="4580942.7120000003"/>
    <n v="2239263.2140000002"/>
    <n v="2344078.5550000002"/>
    <n v="51.170221990761277"/>
    <n v="2040297.0000000037"/>
    <n v="21.204978328860697"/>
    <s v="n/a"/>
    <s v="n/a"/>
    <x v="2"/>
    <n v="63.9"/>
    <n v="65.400000000000006"/>
    <n v="62.3"/>
    <n v="59.7"/>
    <n v="91.7"/>
    <n v="7581486"/>
    <s v="Voter"/>
    <s v="n/a"/>
    <s v="n/a"/>
    <n v="22311375.000000004"/>
    <n v="12689592"/>
    <n v="6471859.0000000009"/>
    <n v="6217715"/>
    <n v="9621783.0000000037"/>
    <n v="4721532.9999999981"/>
    <n v="4900270.9999999991"/>
  </r>
  <r>
    <n v="131"/>
    <x v="130"/>
    <s v="NGA"/>
    <x v="3"/>
    <x v="3"/>
    <s v=""/>
    <s v="Blend"/>
    <s v=""/>
    <m/>
    <x v="0"/>
    <n v="140465269.60799986"/>
    <n v="71.711601608936391"/>
    <s v="n/a"/>
    <s v="n/a"/>
    <x v="2"/>
    <n v="16"/>
    <n v="63391936.607999995"/>
    <n v="32370231.921000008"/>
    <n v="30975524.657999992"/>
    <n v="48.863509013054689"/>
    <n v="77073332.999999851"/>
    <n v="73.004546517442961"/>
    <s v="n/a"/>
    <s v="n/a"/>
    <x v="2"/>
    <n v="29.8"/>
    <n v="29.9"/>
    <n v="29.8"/>
    <n v="18.600000000000001"/>
    <n v="49.8"/>
    <n v="28500000"/>
    <s v="Direct"/>
    <s v="n/a"/>
    <s v="n/a"/>
    <n v="195875236.99999985"/>
    <n v="90301904"/>
    <n v="46177221.000000007"/>
    <n v="44124678.999999993"/>
    <n v="105573332.99999985"/>
    <n v="53100624.000000007"/>
    <n v="52472715"/>
  </r>
  <r>
    <n v="132"/>
    <x v="131"/>
    <s v="NOR"/>
    <x v="1"/>
    <x v="2"/>
    <s v="OECD"/>
    <s v=".."/>
    <s v=""/>
    <m/>
    <x v="1"/>
    <n v="446666.99999999721"/>
    <n v="8.3436710718103271"/>
    <s v="n/a"/>
    <s v="n/a"/>
    <x v="2"/>
    <n v="18"/>
    <n v="0"/>
    <s v="n/a"/>
    <s v="n/a"/>
    <s v="n/a"/>
    <n v="446666.99999999721"/>
    <n v="10.604851193472168"/>
    <s v="n/a"/>
    <s v="n/a"/>
    <x v="2"/>
    <n v="100"/>
    <s v="–"/>
    <s v="–"/>
    <s v="–"/>
    <s v="–"/>
    <n v="3765245"/>
    <s v="Voter"/>
    <s v="n/a"/>
    <s v="n/a"/>
    <n v="5353362.9999999972"/>
    <n v="1141451"/>
    <n v="585117"/>
    <n v="556338.00000000012"/>
    <n v="4211911.9999999972"/>
    <n v="2118361"/>
    <n v="2093549.0000000005"/>
  </r>
  <r>
    <n v="133"/>
    <x v="132"/>
    <s v="OMN"/>
    <x v="2"/>
    <x v="2"/>
    <s v=""/>
    <s v=".."/>
    <s v=""/>
    <n v="1"/>
    <x v="0"/>
    <n v="1394949.8339999998"/>
    <n v="42.848997331837978"/>
    <s v="n/a"/>
    <s v="n/a"/>
    <x v="2"/>
    <n v="21"/>
    <n v="27240.140000000014"/>
    <n v="20964.42000000002"/>
    <n v="13217.360000000008"/>
    <n v="48.521630211885849"/>
    <n v="1367709.6939999999"/>
    <n v="72.232032037582243"/>
    <s v="n/a"/>
    <s v="n/a"/>
    <x v="2"/>
    <n v="98"/>
    <n v="97"/>
    <n v="98"/>
    <s v="–"/>
    <s v="–"/>
    <n v="525785"/>
    <s v="Voter"/>
    <s v="n/a"/>
    <s v="n/a"/>
    <n v="3255501.6939999992"/>
    <n v="1362006.9999999995"/>
    <n v="698814"/>
    <n v="660867.99999999977"/>
    <n v="1893494.6939999999"/>
    <n v="2497895.9999999981"/>
    <n v="972368.00000000047"/>
  </r>
  <r>
    <n v="134"/>
    <x v="133"/>
    <s v="PAK"/>
    <x v="0"/>
    <x v="3"/>
    <s v=""/>
    <s v="Blend"/>
    <s v=""/>
    <m/>
    <x v="0"/>
    <n v="76543996.911999971"/>
    <n v="38.116897370080373"/>
    <n v="34201336.415999994"/>
    <n v="42328811.667999983"/>
    <x v="25"/>
    <n v="18"/>
    <n v="53847765.911999993"/>
    <n v="27730340.416000001"/>
    <n v="26102086.668000001"/>
    <n v="48.473852584073768"/>
    <n v="22696230.99999997"/>
    <n v="18.958111361649379"/>
    <n v="6470995.9999999925"/>
    <n v="16226724.999999978"/>
    <x v="27"/>
    <n v="33.6"/>
    <n v="34.1"/>
    <n v="33.1"/>
    <n v="22.8"/>
    <n v="59.3"/>
    <n v="97021554"/>
    <s v="Voter"/>
    <n v="54596506"/>
    <n v="42423592"/>
    <n v="200813817.99999997"/>
    <n v="81096033"/>
    <n v="42079424"/>
    <n v="39016572"/>
    <n v="119717784.99999997"/>
    <n v="61067501.999999993"/>
    <n v="58650316.999999978"/>
  </r>
  <r>
    <n v="135"/>
    <x v="134"/>
    <s v="PLW"/>
    <x v="5"/>
    <x v="2"/>
    <s v=""/>
    <s v="IBRD"/>
    <s v=""/>
    <m/>
    <x v="1"/>
    <n v="0"/>
    <n v="0"/>
    <s v="n/a"/>
    <s v="n/a"/>
    <x v="2"/>
    <n v="18"/>
    <n v="0"/>
    <s v="n/a"/>
    <s v="n/a"/>
    <s v="n/a"/>
    <n v="0"/>
    <n v="0"/>
    <s v="n/a"/>
    <s v="n/a"/>
    <x v="2"/>
    <n v="100"/>
    <s v="–"/>
    <s v="–"/>
    <s v="–"/>
    <s v="–"/>
    <n v="15890"/>
    <s v="Voter"/>
    <s v="n/a"/>
    <s v="n/a"/>
    <n v="17660.999999999996"/>
    <n v="4348.6000000000004"/>
    <n v="2277.4"/>
    <n v="2071.2000000000003"/>
    <n v="13312.399999999996"/>
    <n v="7155.6000000000013"/>
    <n v="6156.7999999999993"/>
  </r>
  <r>
    <n v="136"/>
    <x v="135"/>
    <s v="PSE"/>
    <x v="2"/>
    <x v="3"/>
    <s v=""/>
    <s v=".."/>
    <s v=""/>
    <m/>
    <x v="0"/>
    <n v="668509.14500000142"/>
    <n v="13.230531988752345"/>
    <n v="323078.09300000023"/>
    <n v="345439.07300000166"/>
    <x v="26"/>
    <n v="18"/>
    <n v="16189.145000000015"/>
    <n v="8269.093000000008"/>
    <n v="7920.0730000000067"/>
    <n v="48.922120346689091"/>
    <n v="652320.0000000014"/>
    <n v="23.806943034794042"/>
    <n v="314809.00000000023"/>
    <n v="337519.00000000163"/>
    <x v="28"/>
    <n v="99.3"/>
    <n v="99.3"/>
    <n v="99.3"/>
    <n v="99.6"/>
    <n v="99.4"/>
    <n v="2087721"/>
    <s v="Voter"/>
    <n v="1066264"/>
    <n v="1021457"/>
    <n v="5052776.0000000019"/>
    <n v="2312735"/>
    <n v="1181299"/>
    <n v="1131439"/>
    <n v="2740041.0000000014"/>
    <n v="1381073.0000000002"/>
    <n v="1358976.0000000016"/>
  </r>
  <r>
    <n v="137"/>
    <x v="136"/>
    <s v="PAN"/>
    <x v="4"/>
    <x v="1"/>
    <s v=""/>
    <s v="IBRD"/>
    <s v=""/>
    <m/>
    <x v="0"/>
    <n v="423956.16400000051"/>
    <n v="10.184844345553699"/>
    <s v="n/a"/>
    <s v="n/a"/>
    <x v="2"/>
    <n v="18"/>
    <n v="58970.164000000041"/>
    <n v="32816.015999999945"/>
    <n v="26262.440000000017"/>
    <n v="44.535131358969934"/>
    <n v="364986.00000000047"/>
    <n v="12.931819768160793"/>
    <s v="n/a"/>
    <s v="n/a"/>
    <x v="2"/>
    <n v="95.6"/>
    <n v="95.2"/>
    <n v="96"/>
    <n v="92.6"/>
    <n v="97.6"/>
    <n v="2457401"/>
    <s v="Voter"/>
    <s v="n/a"/>
    <s v="n/a"/>
    <n v="4162618"/>
    <n v="1340230.9999999998"/>
    <n v="683666.99999999988"/>
    <n v="656560.99999999988"/>
    <n v="2822387.0000000005"/>
    <n v="1401534.0000000019"/>
    <n v="1420844.9999999995"/>
  </r>
  <r>
    <n v="138"/>
    <x v="137"/>
    <s v="PNG"/>
    <x v="5"/>
    <x v="3"/>
    <s v=""/>
    <s v="Blend"/>
    <s v=""/>
    <m/>
    <x v="0"/>
    <n v="1764730.5000000002"/>
    <n v="20.962912429591295"/>
    <s v="n/a"/>
    <s v="n/a"/>
    <x v="2"/>
    <n v="18"/>
    <n v="1764730.5000000002"/>
    <s v="n/a"/>
    <s v="n/a"/>
    <s v="n/a"/>
    <n v="0"/>
    <n v="0"/>
    <s v="n/a"/>
    <s v="n/a"/>
    <x v="2"/>
    <n v="50"/>
    <s v="–"/>
    <s v="–"/>
    <s v="–"/>
    <s v="–"/>
    <n v="5055347"/>
    <s v="Voter"/>
    <s v="n/a"/>
    <s v="n/a"/>
    <n v="8418345.9999999925"/>
    <n v="3529461.0000000005"/>
    <n v="1822230.9999999998"/>
    <n v="1707228.0000000002"/>
    <n v="4888884.9999999925"/>
    <n v="2460266.9999999991"/>
    <n v="2428616.9999999991"/>
  </r>
  <r>
    <n v="139"/>
    <x v="138"/>
    <s v="PRY"/>
    <x v="4"/>
    <x v="1"/>
    <s v=""/>
    <s v="IBRD"/>
    <s v=""/>
    <m/>
    <x v="0"/>
    <n v="1351080.735000002"/>
    <n v="19.589658655733867"/>
    <s v="n/a"/>
    <s v="n/a"/>
    <x v="2"/>
    <n v="18"/>
    <n v="372284.73500000004"/>
    <n v="194606.61900000001"/>
    <n v="176684.85000000003"/>
    <n v="47.459601049718039"/>
    <n v="978796.00000000186"/>
    <n v="21.774872966411461"/>
    <s v="n/a"/>
    <s v="n/a"/>
    <x v="2"/>
    <n v="84.5"/>
    <n v="84.1"/>
    <n v="85"/>
    <n v="80.400000000000006"/>
    <n v="87.4"/>
    <n v="3516275"/>
    <s v="Voter"/>
    <s v="n/a"/>
    <s v="n/a"/>
    <n v="6896908.0000000019"/>
    <n v="2401837"/>
    <n v="1223940.9999999998"/>
    <n v="1177899"/>
    <n v="4495071.0000000019"/>
    <n v="2273296"/>
    <n v="2221779.9999999991"/>
  </r>
  <r>
    <n v="140"/>
    <x v="139"/>
    <s v="PER"/>
    <x v="4"/>
    <x v="1"/>
    <s v=""/>
    <s v="IBRD"/>
    <s v=""/>
    <m/>
    <x v="0"/>
    <n v="0"/>
    <n v="0"/>
    <s v="n/a"/>
    <s v="n/a"/>
    <x v="2"/>
    <n v="0"/>
    <n v="0"/>
    <s v="n/a"/>
    <s v="n/a"/>
    <s v="n/a"/>
    <n v="0"/>
    <n v="0"/>
    <n v="0"/>
    <n v="0"/>
    <x v="1"/>
    <n v="97.7"/>
    <s v="–"/>
    <s v="–"/>
    <n v="96.3"/>
    <n v="98.2"/>
    <n v="33478471"/>
    <s v="Direct"/>
    <n v="16799729"/>
    <n v="16678742"/>
    <n v="32551815.000000007"/>
    <n v="0"/>
    <n v="0"/>
    <n v="0"/>
    <n v="32551815.000000007"/>
    <n v="16256881.000000004"/>
    <n v="16294930"/>
  </r>
  <r>
    <n v="141"/>
    <x v="140"/>
    <s v="PHL"/>
    <x v="5"/>
    <x v="3"/>
    <s v=""/>
    <s v="IBRD"/>
    <s v=""/>
    <m/>
    <x v="0"/>
    <n v="16319255.697999977"/>
    <n v="15.321507773851048"/>
    <s v="n/a"/>
    <s v="n/a"/>
    <x v="2"/>
    <n v="18"/>
    <n v="3892726.6979999989"/>
    <s v="n/a"/>
    <s v="n/a"/>
    <s v="n/a"/>
    <n v="12426528.999999978"/>
    <n v="18.605269654655142"/>
    <n v="6860257.0000000186"/>
    <n v="5566322.9999999776"/>
    <x v="29"/>
    <n v="90.2"/>
    <s v="–"/>
    <s v="–"/>
    <s v="–"/>
    <s v="–"/>
    <n v="54363844"/>
    <s v="Voter"/>
    <n v="26311706"/>
    <n v="28052138"/>
    <n v="106512073.99999997"/>
    <n v="39721701"/>
    <n v="20408331.000000004"/>
    <n v="19313312.000000004"/>
    <n v="66790372.999999978"/>
    <n v="33171963.000000019"/>
    <n v="33618460.999999978"/>
  </r>
  <r>
    <n v="142"/>
    <x v="141"/>
    <s v="POL"/>
    <x v="1"/>
    <x v="2"/>
    <s v="OECD"/>
    <s v="IBRD"/>
    <s v=""/>
    <m/>
    <x v="1"/>
    <n v="666860.00000001863"/>
    <n v="1.7500667631864069"/>
    <s v="n/a"/>
    <s v="n/a"/>
    <x v="2"/>
    <n v="18"/>
    <n v="0"/>
    <s v="n/a"/>
    <s v="n/a"/>
    <s v="n/a"/>
    <n v="666860.00000001863"/>
    <n v="2.1253729067574572"/>
    <s v="n/a"/>
    <s v="n/a"/>
    <x v="2"/>
    <n v="100"/>
    <s v="–"/>
    <s v="–"/>
    <s v="–"/>
    <s v="–"/>
    <n v="30709281"/>
    <s v="Voter"/>
    <s v="n/a"/>
    <s v="n/a"/>
    <n v="38104832.000000022"/>
    <n v="6728691.0000000009"/>
    <n v="3453372"/>
    <n v="3275290.9999999991"/>
    <n v="31376141.000000019"/>
    <n v="14946905.000000002"/>
    <n v="16429264.999999993"/>
  </r>
  <r>
    <n v="143"/>
    <x v="142"/>
    <s v="PRT"/>
    <x v="1"/>
    <x v="2"/>
    <s v="OECD"/>
    <s v=".."/>
    <s v="EMU"/>
    <m/>
    <x v="1"/>
    <n v="0"/>
    <n v="0"/>
    <s v="n/a"/>
    <s v="n/a"/>
    <x v="2"/>
    <n v="10"/>
    <n v="0"/>
    <s v="n/a"/>
    <s v="n/a"/>
    <s v="n/a"/>
    <n v="0"/>
    <n v="0"/>
    <n v="0"/>
    <n v="0"/>
    <x v="1"/>
    <n v="100"/>
    <s v="–"/>
    <s v="–"/>
    <s v="–"/>
    <s v="–"/>
    <n v="14172352"/>
    <s v="Direct"/>
    <n v="7016972"/>
    <n v="7155380"/>
    <n v="10291195.999999996"/>
    <n v="870274.99999999988"/>
    <n v="446980"/>
    <n v="423226.00000000006"/>
    <n v="9420920.9999999963"/>
    <n v="4424193.0000000009"/>
    <n v="4996798.9999999991"/>
  </r>
  <r>
    <n v="144"/>
    <x v="143"/>
    <s v="QAT"/>
    <x v="2"/>
    <x v="2"/>
    <s v=""/>
    <s v=".."/>
    <s v=""/>
    <n v="1"/>
    <x v="1"/>
    <n v="118045.75999999992"/>
    <n v="18.392038424584069"/>
    <s v="n/a"/>
    <s v="n/a"/>
    <x v="2"/>
    <n v="18"/>
    <n v="0"/>
    <s v="n/a"/>
    <s v="n/a"/>
    <s v="n/a"/>
    <n v="118045.75999999992"/>
    <n v="58.137515405394311"/>
    <s v="n/a"/>
    <s v="n/a"/>
    <x v="2"/>
    <n v="100"/>
    <s v="–"/>
    <s v="–"/>
    <s v="–"/>
    <s v="–"/>
    <n v="85000"/>
    <s v="Voter"/>
    <s v="n/a"/>
    <s v="n/a"/>
    <n v="641830.75999999989"/>
    <n v="438785"/>
    <n v="227735.99999999994"/>
    <n v="210850"/>
    <n v="203045.75999999992"/>
    <n v="1791097.0000000014"/>
    <n v="465159.99999999994"/>
  </r>
  <r>
    <n v="145"/>
    <x v="144"/>
    <s v="ROU"/>
    <x v="1"/>
    <x v="1"/>
    <s v=""/>
    <s v="IBRD"/>
    <s v=""/>
    <m/>
    <x v="0"/>
    <n v="0"/>
    <n v="0"/>
    <s v="n/a"/>
    <s v="n/a"/>
    <x v="2"/>
    <n v="14"/>
    <n v="0"/>
    <s v="n/a"/>
    <s v="n/a"/>
    <s v="n/a"/>
    <n v="0"/>
    <n v="0"/>
    <n v="0"/>
    <n v="0"/>
    <x v="1"/>
    <n v="100"/>
    <s v="–"/>
    <s v="–"/>
    <s v="–"/>
    <s v="–"/>
    <n v="22238427"/>
    <s v="Direct"/>
    <n v="10862020"/>
    <n v="11376407"/>
    <n v="19580634.000000011"/>
    <n v="2777616.0000000005"/>
    <n v="1426215"/>
    <n v="1351379.9999999998"/>
    <n v="16803018.000000011"/>
    <n v="8059393.0000000037"/>
    <n v="8743639.9999999981"/>
  </r>
  <r>
    <n v="146"/>
    <x v="145"/>
    <s v="RUS"/>
    <x v="1"/>
    <x v="1"/>
    <s v=""/>
    <s v="IBRD"/>
    <s v=""/>
    <m/>
    <x v="0"/>
    <n v="0"/>
    <n v="0"/>
    <s v="n/a"/>
    <s v="n/a"/>
    <x v="2"/>
    <n v="16"/>
    <n v="0"/>
    <s v="n/a"/>
    <s v="n/a"/>
    <s v="n/a"/>
    <n v="0"/>
    <n v="0"/>
    <s v="n/a"/>
    <s v="n/a"/>
    <x v="2"/>
    <n v="100"/>
    <s v="–"/>
    <s v="–"/>
    <s v="–"/>
    <s v="–"/>
    <n v="116903120"/>
    <s v="Direct"/>
    <s v="n/a"/>
    <s v="n/a"/>
    <n v="143964708.99999991"/>
    <n v="27061589"/>
    <n v="13873016"/>
    <n v="13188766.000000002"/>
    <n v="116903119.99999991"/>
    <n v="53032507"/>
    <n v="63870428"/>
  </r>
  <r>
    <n v="147"/>
    <x v="146"/>
    <s v="RWA"/>
    <x v="3"/>
    <x v="0"/>
    <s v=""/>
    <s v="IDA"/>
    <s v="HIPC"/>
    <m/>
    <x v="0"/>
    <n v="2543864.4"/>
    <n v="20.349033321398444"/>
    <s v="n/a"/>
    <s v="n/a"/>
    <x v="2"/>
    <n v="18"/>
    <n v="2543864.4"/>
    <n v="1271088.28"/>
    <n v="1275668.3520000002"/>
    <n v="50.146869149157489"/>
    <n v="0"/>
    <n v="0"/>
    <s v="n/a"/>
    <s v="n/a"/>
    <x v="2"/>
    <n v="56"/>
    <n v="56"/>
    <n v="55.9"/>
    <n v="56.1"/>
    <n v="55.4"/>
    <n v="6897076"/>
    <s v="Voter"/>
    <s v="n/a"/>
    <s v="n/a"/>
    <n v="12501155.999999996"/>
    <n v="5781510"/>
    <n v="2888837.0000000005"/>
    <n v="2892672"/>
    <n v="6719645.9999999953"/>
    <n v="3241812.9999999991"/>
    <n v="3477841.9999999981"/>
  </r>
  <r>
    <n v="148"/>
    <x v="147"/>
    <s v="WSM"/>
    <x v="5"/>
    <x v="1"/>
    <s v=""/>
    <s v="IDA"/>
    <s v=""/>
    <m/>
    <x v="0"/>
    <n v="41091.777999999984"/>
    <n v="20.785441209944608"/>
    <s v="n/a"/>
    <s v="n/a"/>
    <x v="2"/>
    <n v="21"/>
    <n v="39920.777999999998"/>
    <n v="20486.401000000002"/>
    <n v="19462.379999999997"/>
    <n v="48.752506777297775"/>
    <n v="1170.9999999999854"/>
    <n v="1.1563376387407529"/>
    <s v="n/a"/>
    <s v="n/a"/>
    <x v="2"/>
    <n v="58.6"/>
    <n v="59.1"/>
    <n v="58"/>
    <n v="56.7"/>
    <n v="67.8"/>
    <n v="100097"/>
    <s v="Voter"/>
    <s v="n/a"/>
    <s v="n/a"/>
    <n v="197694.99999999997"/>
    <n v="96426.999999999985"/>
    <n v="50089"/>
    <n v="46338.999999999993"/>
    <n v="101267.99999999999"/>
    <n v="51919"/>
    <n v="49350.000000000015"/>
  </r>
  <r>
    <n v="149"/>
    <x v="148"/>
    <s v="SMR"/>
    <x v="1"/>
    <x v="2"/>
    <s v=""/>
    <s v=".."/>
    <s v=""/>
    <m/>
    <x v="1"/>
    <n v="0"/>
    <n v="0"/>
    <s v="n/a"/>
    <s v="n/a"/>
    <x v="2"/>
    <n v="18"/>
    <n v="0"/>
    <s v="n/a"/>
    <s v="n/a"/>
    <s v="n/a"/>
    <n v="0"/>
    <n v="0"/>
    <s v="n/a"/>
    <s v="n/a"/>
    <x v="2"/>
    <n v="100"/>
    <s v="–"/>
    <s v="–"/>
    <s v="–"/>
    <s v="–"/>
    <n v="33985"/>
    <s v="Voter"/>
    <s v="n/a"/>
    <s v="n/a"/>
    <n v="34453"/>
    <n v="5926"/>
    <n v="3090.0000000000005"/>
    <n v="2835.9999999999995"/>
    <n v="28527"/>
    <n v="13698.000000000004"/>
    <n v="14829.000000000011"/>
  </r>
  <r>
    <n v="150"/>
    <x v="149"/>
    <s v="STP"/>
    <x v="3"/>
    <x v="3"/>
    <s v=""/>
    <s v="IDA"/>
    <s v="HIPC"/>
    <m/>
    <x v="0"/>
    <n v="4953.599999999994"/>
    <n v="2.3722092923023834"/>
    <s v="n/a"/>
    <s v="n/a"/>
    <x v="2"/>
    <n v="18"/>
    <n v="4953.599999999994"/>
    <n v="2339.1900000000023"/>
    <n v="2612.1689999999971"/>
    <n v="52.732739825581397"/>
    <n v="0"/>
    <n v="0"/>
    <s v="n/a"/>
    <s v="n/a"/>
    <x v="2"/>
    <n v="95.2"/>
    <n v="95.5"/>
    <n v="94.9"/>
    <n v="93"/>
    <n v="96.4"/>
    <n v="111222"/>
    <s v="Voter"/>
    <s v="n/a"/>
    <s v="n/a"/>
    <n v="208818.00000000012"/>
    <n v="103200.00000000001"/>
    <n v="51982.000000000007"/>
    <n v="51219.000000000007"/>
    <n v="105618.0000000001"/>
    <n v="52011.999999999993"/>
    <n v="53601.999999999993"/>
  </r>
  <r>
    <n v="151"/>
    <x v="150"/>
    <s v="SAU"/>
    <x v="2"/>
    <x v="2"/>
    <s v=""/>
    <s v=".."/>
    <s v=""/>
    <n v="1"/>
    <x v="0"/>
    <n v="15628762.448000006"/>
    <n v="60.446943344083607"/>
    <s v="n/a"/>
    <s v="n/a"/>
    <x v="2"/>
    <n v="18"/>
    <n v="971841.89999999979"/>
    <s v="n/a"/>
    <s v="n/a"/>
    <s v="n/a"/>
    <n v="14656920.548000006"/>
    <n v="90.828485549038476"/>
    <n v="12921842.999999993"/>
    <n v="9436178.9999999925"/>
    <x v="30"/>
    <n v="90"/>
    <s v="–"/>
    <s v="–"/>
    <s v="–"/>
    <s v="–"/>
    <n v="1480000"/>
    <s v="Voter"/>
    <n v="1350000"/>
    <n v="130000"/>
    <n v="25855339.548000008"/>
    <n v="9718419"/>
    <n v="4940600"/>
    <n v="4775711"/>
    <n v="16136920.548000006"/>
    <n v="14271842.999999993"/>
    <n v="9566178.9999999925"/>
  </r>
  <r>
    <n v="152"/>
    <x v="151"/>
    <s v="SEN"/>
    <x v="3"/>
    <x v="0"/>
    <s v=""/>
    <s v="IDA"/>
    <s v="HIPC"/>
    <m/>
    <x v="0"/>
    <n v="4607298.354000004"/>
    <n v="28.275573891926442"/>
    <s v="n/a"/>
    <s v="n/a"/>
    <x v="2"/>
    <n v="18"/>
    <n v="2537636.3540000003"/>
    <n v="1223716.08"/>
    <n v="1316392.6229999999"/>
    <n v="51.874754273795368"/>
    <n v="2069662.0000000037"/>
    <n v="24.968452576561951"/>
    <s v="n/a"/>
    <s v="n/a"/>
    <x v="2"/>
    <n v="68.3"/>
    <n v="69.8"/>
    <n v="66.7"/>
    <n v="57.8"/>
    <n v="87"/>
    <n v="6219446"/>
    <s v="Voter"/>
    <s v="n/a"/>
    <s v="n/a"/>
    <n v="16294270.000000004"/>
    <n v="8005161.9999999991"/>
    <n v="4052039.9999999995"/>
    <n v="3953131.0000000005"/>
    <n v="8289108.0000000037"/>
    <n v="3956752.9999999972"/>
    <n v="4332353.9999999963"/>
  </r>
  <r>
    <n v="153"/>
    <x v="152"/>
    <s v="SRB"/>
    <x v="1"/>
    <x v="1"/>
    <s v=""/>
    <s v="IBRD"/>
    <s v=""/>
    <m/>
    <x v="0"/>
    <n v="286169.38800000353"/>
    <n v="3.266018102888788"/>
    <s v="n/a"/>
    <s v="n/a"/>
    <x v="2"/>
    <n v="18"/>
    <n v="10481.387999999817"/>
    <n v="7162.0720000000074"/>
    <n v="3406.5360000000037"/>
    <n v="32.500810007224835"/>
    <n v="275688.00000000373"/>
    <n v="3.9299063495482915"/>
    <s v="n/a"/>
    <s v="n/a"/>
    <x v="2"/>
    <n v="99.4"/>
    <n v="99.2"/>
    <n v="99.6"/>
    <n v="99.2"/>
    <n v="99.5"/>
    <n v="6739441"/>
    <s v="Voter"/>
    <s v="n/a"/>
    <s v="n/a"/>
    <n v="8762027.0000000037"/>
    <n v="1746898.0000000002"/>
    <n v="895259.00000000012"/>
    <n v="851634.00000000012"/>
    <n v="7015129.0000000037"/>
    <n v="3386073.0000000005"/>
    <n v="3629056.0000000005"/>
  </r>
  <r>
    <n v="154"/>
    <x v="153"/>
    <s v="SYC"/>
    <x v="3"/>
    <x v="2"/>
    <s v=""/>
    <s v="IBRD"/>
    <s v=""/>
    <m/>
    <x v="1"/>
    <n v="0"/>
    <n v="0"/>
    <s v="n/a"/>
    <s v="n/a"/>
    <x v="2"/>
    <n v="18"/>
    <n v="0"/>
    <s v="n/a"/>
    <s v="n/a"/>
    <s v="n/a"/>
    <n v="0"/>
    <n v="0"/>
    <s v="n/a"/>
    <s v="n/a"/>
    <x v="2"/>
    <n v="100"/>
    <s v="–"/>
    <s v="–"/>
    <s v="–"/>
    <s v="–"/>
    <n v="71932"/>
    <s v="Voter"/>
    <s v="n/a"/>
    <s v="n/a"/>
    <n v="95235.000000000015"/>
    <n v="24702.000000000004"/>
    <n v="12491"/>
    <n v="12210"/>
    <n v="70533.000000000015"/>
    <n v="34452"/>
    <n v="36086.999999999985"/>
  </r>
  <r>
    <n v="155"/>
    <x v="154"/>
    <s v="SLE"/>
    <x v="3"/>
    <x v="0"/>
    <s v=""/>
    <s v="IDA"/>
    <s v="HIPC"/>
    <m/>
    <x v="0"/>
    <n v="1586649.1329999962"/>
    <n v="20.553171400187715"/>
    <n v="816971.54399999999"/>
    <n v="769700.96400000085"/>
    <x v="27"/>
    <n v="6"/>
    <n v="322309.13299999997"/>
    <n v="165121.54399999999"/>
    <n v="157208.96399999998"/>
    <n v="48.775832858574312"/>
    <n v="1264339.9999999963"/>
    <n v="19.95351324121409"/>
    <n v="651850"/>
    <n v="612492.00000000093"/>
    <x v="31"/>
    <n v="76.7"/>
    <n v="76.2"/>
    <n v="77.2"/>
    <n v="75.8"/>
    <n v="79.599999999999994"/>
    <n v="5072088"/>
    <s v="Direct"/>
    <n v="2478500"/>
    <n v="2593588"/>
    <n v="7719728.9999999963"/>
    <n v="1383301"/>
    <n v="693788"/>
    <n v="689513"/>
    <n v="6336427.9999999963"/>
    <n v="3130350"/>
    <n v="3206080.0000000009"/>
  </r>
  <r>
    <n v="156"/>
    <x v="155"/>
    <s v="SGP"/>
    <x v="5"/>
    <x v="2"/>
    <s v=""/>
    <s v=".."/>
    <s v=""/>
    <m/>
    <x v="0"/>
    <n v="2133083.2000000002"/>
    <n v="36.828723419133027"/>
    <s v="n/a"/>
    <s v="n/a"/>
    <x v="2"/>
    <n v="21"/>
    <n v="126912.19999999997"/>
    <s v="n/a"/>
    <s v="n/a"/>
    <s v="n/a"/>
    <n v="2006171"/>
    <n v="44.357042429002171"/>
    <s v="n/a"/>
    <s v="n/a"/>
    <x v="2"/>
    <n v="90"/>
    <s v="–"/>
    <s v="–"/>
    <s v="–"/>
    <s v="–"/>
    <n v="2516608"/>
    <s v="Voter"/>
    <s v="n/a"/>
    <s v="n/a"/>
    <n v="5791901"/>
    <n v="1269122"/>
    <n v="649593"/>
    <n v="619531"/>
    <n v="4522779"/>
    <n v="2212464"/>
    <n v="2310316.9999999981"/>
  </r>
  <r>
    <n v="157"/>
    <x v="156"/>
    <s v="SVK"/>
    <x v="1"/>
    <x v="2"/>
    <s v="OECD"/>
    <s v=".."/>
    <s v="EMU"/>
    <m/>
    <x v="1"/>
    <n v="23111.000000004657"/>
    <n v="0.42406936307582932"/>
    <s v="n/a"/>
    <s v="n/a"/>
    <x v="2"/>
    <n v="18"/>
    <n v="0"/>
    <s v="n/a"/>
    <s v="n/a"/>
    <s v="n/a"/>
    <n v="23111.000000004657"/>
    <n v="0.51936337030904123"/>
    <s v="n/a"/>
    <s v="n/a"/>
    <x v="2"/>
    <n v="100"/>
    <s v="–"/>
    <s v="–"/>
    <s v="–"/>
    <s v="–"/>
    <n v="4426760"/>
    <s v="Voter"/>
    <s v="n/a"/>
    <s v="n/a"/>
    <n v="5449816.0000000047"/>
    <n v="999945"/>
    <n v="511969"/>
    <n v="487985.00000000006"/>
    <n v="4449871.0000000047"/>
    <n v="2137348.0000000005"/>
    <n v="2312513.0000000005"/>
  </r>
  <r>
    <n v="158"/>
    <x v="157"/>
    <s v="SVN"/>
    <x v="1"/>
    <x v="2"/>
    <s v="OECD"/>
    <s v=".."/>
    <s v="EMU"/>
    <m/>
    <x v="1"/>
    <n v="0"/>
    <n v="0"/>
    <s v="n/a"/>
    <s v="n/a"/>
    <x v="2"/>
    <n v="18"/>
    <n v="0"/>
    <s v="n/a"/>
    <s v="n/a"/>
    <s v="n/a"/>
    <n v="0"/>
    <n v="0"/>
    <s v="n/a"/>
    <s v="n/a"/>
    <x v="2"/>
    <n v="100"/>
    <s v="–"/>
    <s v="–"/>
    <s v="–"/>
    <s v="–"/>
    <n v="1713473"/>
    <s v="Voter"/>
    <s v="n/a"/>
    <s v="n/a"/>
    <n v="2081260.0000000002"/>
    <n v="368607"/>
    <n v="189392.99999999997"/>
    <n v="179216.99999999994"/>
    <n v="1712653.0000000002"/>
    <n v="844601.00000000035"/>
    <n v="868048.00000000058"/>
  </r>
  <r>
    <n v="159"/>
    <x v="158"/>
    <s v="SLB"/>
    <x v="5"/>
    <x v="3"/>
    <s v=""/>
    <s v="IDA"/>
    <s v=""/>
    <m/>
    <x v="0"/>
    <n v="54839.639999999759"/>
    <n v="8.7985419096683177"/>
    <s v="n/a"/>
    <s v="n/a"/>
    <x v="2"/>
    <n v="21"/>
    <n v="38318.639999999992"/>
    <n v="21102.336000000003"/>
    <n v="16990.929999999997"/>
    <n v="44.341161377334899"/>
    <n v="16520.999999999767"/>
    <n v="5.4352725203069427"/>
    <s v="n/a"/>
    <s v="n/a"/>
    <x v="2"/>
    <n v="88"/>
    <n v="87.2"/>
    <n v="89"/>
    <s v="87.9 "/>
    <n v="88.8"/>
    <n v="287438"/>
    <s v="Voter"/>
    <s v="n/a"/>
    <s v="n/a"/>
    <n v="623280.99999999977"/>
    <n v="319321.99999999994"/>
    <n v="164862.00000000003"/>
    <n v="154463"/>
    <n v="303958.99999999977"/>
    <n v="151991.99999999991"/>
    <n v="151969.00000000009"/>
  </r>
  <r>
    <n v="160"/>
    <x v="159"/>
    <s v="SOM"/>
    <x v="3"/>
    <x v="0"/>
    <s v=""/>
    <s v="IDA"/>
    <s v="HIPC"/>
    <m/>
    <x v="0"/>
    <n v="11739625.15"/>
    <n v="77.32632818302028"/>
    <s v="n/a"/>
    <s v="n/a"/>
    <x v="2"/>
    <n v="18"/>
    <n v="7814897.1499999985"/>
    <n v="3918080.9299999997"/>
    <n v="3896667.4809999992"/>
    <n v="49.862044326456683"/>
    <n v="3924728.0000000019"/>
    <n v="55.081350618146821"/>
    <s v="n/a"/>
    <s v="n/a"/>
    <x v="2"/>
    <n v="3"/>
    <n v="3.3"/>
    <n v="2.7"/>
    <n v="1.5"/>
    <n v="5.6"/>
    <n v="3200602"/>
    <s v="Voter"/>
    <s v="n/a"/>
    <s v="n/a"/>
    <n v="15181925"/>
    <n v="8056594.9999999991"/>
    <n v="4051790"/>
    <n v="4004796.9999999991"/>
    <n v="7125330.0000000019"/>
    <n v="3511053.9999999953"/>
    <n v="3614286.9999999972"/>
  </r>
  <r>
    <n v="161"/>
    <x v="160"/>
    <s v="ZAF"/>
    <x v="3"/>
    <x v="1"/>
    <s v=""/>
    <s v="IBRD"/>
    <s v=""/>
    <m/>
    <x v="0"/>
    <n v="15341719.149999963"/>
    <n v="26.728468976524589"/>
    <s v="n/a"/>
    <s v="n/a"/>
    <x v="2"/>
    <n v="18"/>
    <n v="2941521.15"/>
    <s v="n/a"/>
    <s v="n/a"/>
    <s v="n/a"/>
    <n v="12400197.999999963"/>
    <n v="32.814930978599648"/>
    <s v="n/a"/>
    <s v="n/a"/>
    <x v="2"/>
    <n v="85"/>
    <s v="–"/>
    <s v="–"/>
    <s v="–"/>
    <s v="–"/>
    <n v="25388082"/>
    <s v="Voter"/>
    <s v="n/a"/>
    <s v="n/a"/>
    <n v="57398420.999999955"/>
    <n v="19610140.999999996"/>
    <n v="9886117.0000000037"/>
    <n v="9724054"/>
    <n v="37788279.999999963"/>
    <n v="18274697.999999989"/>
    <n v="19513555.000000015"/>
  </r>
  <r>
    <n v="162"/>
    <x v="161"/>
    <s v="SSD"/>
    <x v="3"/>
    <x v="0"/>
    <s v=""/>
    <s v="IDA"/>
    <m/>
    <m/>
    <x v="0"/>
    <n v="6886063.3220000016"/>
    <n v="53.301610590187998"/>
    <s v="n/a"/>
    <s v="n/a"/>
    <x v="2"/>
    <n v="17"/>
    <n v="3832916.3220000006"/>
    <n v="1956173.625"/>
    <n v="1874194.56"/>
    <n v="48.897351326001626"/>
    <n v="3053147.0000000009"/>
    <n v="43.705382360022831"/>
    <s v="n/a"/>
    <s v="n/a"/>
    <x v="2"/>
    <n v="35.4"/>
    <n v="34.9"/>
    <n v="36"/>
    <n v="32.299999999999997"/>
    <n v="45"/>
    <n v="3932599"/>
    <s v="Voter"/>
    <s v="n/a"/>
    <s v="n/a"/>
    <n v="12919053.000000002"/>
    <n v="5933307.0000000009"/>
    <n v="3004875"/>
    <n v="2928429"/>
    <n v="6985746.0000000009"/>
    <n v="3469845.0000000037"/>
    <n v="3515900.0000000014"/>
  </r>
  <r>
    <n v="163"/>
    <x v="162"/>
    <s v="ESP"/>
    <x v="1"/>
    <x v="2"/>
    <s v="OECD"/>
    <s v=".."/>
    <s v="EMU"/>
    <m/>
    <x v="1"/>
    <n v="1755476.0000000075"/>
    <n v="3.7835612179737956"/>
    <s v="n/a"/>
    <s v="n/a"/>
    <x v="2"/>
    <n v="18"/>
    <n v="0"/>
    <s v="n/a"/>
    <s v="n/a"/>
    <s v="n/a"/>
    <n v="1755476.0000000075"/>
    <n v="4.5863156004606571"/>
    <s v="n/a"/>
    <s v="n/a"/>
    <x v="2"/>
    <n v="100"/>
    <s v="–"/>
    <s v="–"/>
    <s v="–"/>
    <s v="–"/>
    <n v="36520913"/>
    <s v="Voter"/>
    <s v="n/a"/>
    <s v="n/a"/>
    <n v="46397452.000000007"/>
    <n v="8121063"/>
    <n v="4178096.9999999995"/>
    <n v="3942718.0000000009"/>
    <n v="38276389.000000007"/>
    <n v="18577992"/>
    <n v="19698639"/>
  </r>
  <r>
    <n v="164"/>
    <x v="163"/>
    <s v="LKA"/>
    <x v="0"/>
    <x v="3"/>
    <s v=""/>
    <s v="IBRD"/>
    <s v=""/>
    <m/>
    <x v="0"/>
    <n v="166965.65200000015"/>
    <n v="0.79697052621520026"/>
    <n v="78124.461999999752"/>
    <n v="88745.220000000059"/>
    <x v="28"/>
    <n v="18"/>
    <n v="166965.65200000015"/>
    <n v="78124.461999999752"/>
    <n v="88745.220000000059"/>
    <n v="53.151782379767532"/>
    <n v="0"/>
    <n v="0"/>
    <n v="0"/>
    <n v="0"/>
    <x v="1"/>
    <n v="97.2"/>
    <n v="97.4"/>
    <n v="97"/>
    <n v="97.6"/>
    <n v="96.5"/>
    <n v="15760867"/>
    <s v="Voter"/>
    <n v="7659781.3619999997"/>
    <n v="8101085.6380000003"/>
    <n v="20950040.999999996"/>
    <n v="5963059"/>
    <n v="3004787.0000000005"/>
    <n v="2958173.9999999995"/>
    <n v="14986981.999999996"/>
    <n v="7055409.0000000047"/>
    <n v="7931667.0000000028"/>
  </r>
  <r>
    <n v="165"/>
    <x v="164"/>
    <s v="KNA"/>
    <x v="4"/>
    <x v="2"/>
    <s v=""/>
    <s v="IBRD"/>
    <s v=""/>
    <m/>
    <x v="0"/>
    <n v="1471.1999999999996"/>
    <n v="3.6406829992576073"/>
    <s v="n/a"/>
    <s v="n/a"/>
    <x v="2"/>
    <n v="18"/>
    <n v="1471.1999999999996"/>
    <s v="n/a"/>
    <s v="n/a"/>
    <s v="n/a"/>
    <n v="0"/>
    <n v="0"/>
    <s v="n/a"/>
    <s v="n/a"/>
    <x v="2"/>
    <n v="90"/>
    <s v="–"/>
    <s v="–"/>
    <s v="–"/>
    <s v="–"/>
    <n v="42185"/>
    <s v="Voter"/>
    <s v="n/a"/>
    <s v="n/a"/>
    <n v="40410.000000000015"/>
    <n v="14712"/>
    <n v="7590"/>
    <n v="7122"/>
    <n v="25698.000000000011"/>
    <n v="12809.999999999991"/>
    <n v="12888.000000000002"/>
  </r>
  <r>
    <n v="166"/>
    <x v="165"/>
    <s v="LCA"/>
    <x v="4"/>
    <x v="1"/>
    <s v=""/>
    <s v="Blend"/>
    <s v=""/>
    <m/>
    <x v="0"/>
    <n v="3321.3599999999983"/>
    <n v="1.848619946901767"/>
    <s v="n/a"/>
    <s v="n/a"/>
    <x v="2"/>
    <n v="18"/>
    <n v="3321.3599999999983"/>
    <n v="1803.1619999999996"/>
    <n v="1541.099999999999"/>
    <n v="46.399667606040893"/>
    <n v="0"/>
    <n v="0"/>
    <s v="n/a"/>
    <s v="n/a"/>
    <x v="2"/>
    <n v="92"/>
    <n v="91.4"/>
    <n v="92.5"/>
    <n v="92.2"/>
    <n v="91.1"/>
    <n v="161883"/>
    <s v="Voter"/>
    <s v="n/a"/>
    <s v="n/a"/>
    <n v="179667.00000000003"/>
    <n v="41517"/>
    <n v="20967.000000000004"/>
    <n v="20548"/>
    <n v="138150.00000000003"/>
    <n v="66960.999999999971"/>
    <n v="71189"/>
  </r>
  <r>
    <n v="167"/>
    <x v="166"/>
    <s v="VCT"/>
    <x v="4"/>
    <x v="1"/>
    <s v=""/>
    <s v="Blend"/>
    <s v=""/>
    <m/>
    <x v="0"/>
    <n v="0"/>
    <n v="0"/>
    <s v="n/a"/>
    <s v="n/a"/>
    <x v="2"/>
    <n v="18"/>
    <n v="0"/>
    <s v="n/a"/>
    <s v="n/a"/>
    <s v="n/a"/>
    <n v="0"/>
    <n v="0"/>
    <n v="0"/>
    <n v="0"/>
    <x v="1"/>
    <n v="100"/>
    <s v="–"/>
    <s v="–"/>
    <s v="–"/>
    <s v="–"/>
    <n v="89527"/>
    <s v="Voter"/>
    <n v="45823"/>
    <n v="43704"/>
    <n v="110200.0000000001"/>
    <n v="31358"/>
    <n v="15858"/>
    <n v="15498"/>
    <n v="78842.000000000102"/>
    <n v="39693.000000000029"/>
    <n v="39143.000000000015"/>
  </r>
  <r>
    <n v="168"/>
    <x v="167"/>
    <s v="SDN"/>
    <x v="3"/>
    <x v="3"/>
    <s v=""/>
    <s v="IDA"/>
    <s v="HIPC"/>
    <m/>
    <x v="0"/>
    <n v="15801190.165000012"/>
    <n v="38.064585158830361"/>
    <s v="n/a"/>
    <s v="n/a"/>
    <x v="2"/>
    <n v="17"/>
    <n v="6114048.165000001"/>
    <n v="2963022.8160000001"/>
    <n v="3146585.7060000012"/>
    <n v="51.464849819350434"/>
    <n v="9687142.0000000112"/>
    <n v="42.461148311982633"/>
    <s v="n/a"/>
    <s v="n/a"/>
    <x v="2"/>
    <n v="67.3"/>
    <n v="68.8"/>
    <n v="65.8"/>
    <n v="59.2"/>
    <n v="89"/>
    <n v="13126989"/>
    <s v="Voter"/>
    <s v="n/a"/>
    <s v="n/a"/>
    <n v="41511526.000000015"/>
    <n v="18697395"/>
    <n v="9496867.9999999981"/>
    <n v="9200543.0000000019"/>
    <n v="22814131.000000011"/>
    <n v="11252470.000000006"/>
    <n v="11561641.999999996"/>
  </r>
  <r>
    <n v="169"/>
    <x v="168"/>
    <s v="SUR"/>
    <x v="4"/>
    <x v="1"/>
    <s v=""/>
    <s v="IBRD"/>
    <s v=""/>
    <m/>
    <x v="0"/>
    <n v="35856.001999999804"/>
    <n v="6.3093329063295363"/>
    <s v="n/a"/>
    <s v="n/a"/>
    <x v="2"/>
    <n v="18"/>
    <n v="1960.001999999982"/>
    <n v="829.68300000000079"/>
    <n v="1117.9610000000011"/>
    <n v="57.038768327788006"/>
    <n v="33895.999999999825"/>
    <n v="8.6886309049289672"/>
    <s v="n/a"/>
    <s v="n/a"/>
    <x v="2"/>
    <n v="98.9"/>
    <n v="99.1"/>
    <n v="98.7"/>
    <n v="97.8"/>
    <n v="99.6"/>
    <n v="356223"/>
    <s v="Voter"/>
    <s v="n/a"/>
    <s v="n/a"/>
    <n v="568300.99999999977"/>
    <n v="178182"/>
    <n v="92187"/>
    <n v="85997.000000000015"/>
    <n v="390118.99999999983"/>
    <n v="192918.99999999983"/>
    <n v="197208.00000000003"/>
  </r>
  <r>
    <n v="170"/>
    <x v="169"/>
    <s v="SWZ"/>
    <x v="3"/>
    <x v="3"/>
    <s v=""/>
    <s v="IBRD"/>
    <s v=""/>
    <m/>
    <x v="0"/>
    <n v="653053.23999999836"/>
    <n v="46.935480833845347"/>
    <s v="n/a"/>
    <s v="n/a"/>
    <x v="2"/>
    <n v="18"/>
    <n v="281016.23999999993"/>
    <n v="148959.08900000001"/>
    <n v="149875.59"/>
    <n v="53.333426566379238"/>
    <n v="372036.99999999849"/>
    <n v="47.269865027463247"/>
    <s v="n/a"/>
    <s v="n/a"/>
    <x v="2"/>
    <n v="53.5"/>
    <n v="50.9"/>
    <n v="50.2"/>
    <n v="50.6"/>
    <n v="63.5"/>
    <n v="415012"/>
    <s v="Voter"/>
    <s v="n/a"/>
    <s v="n/a"/>
    <n v="1391384.9999999984"/>
    <n v="604335.99999999988"/>
    <n v="303379"/>
    <n v="300955"/>
    <n v="787048.99999999849"/>
    <n v="370255"/>
    <n v="416795.99999999988"/>
  </r>
  <r>
    <n v="171"/>
    <x v="170"/>
    <s v="SWE"/>
    <x v="1"/>
    <x v="2"/>
    <s v="OECD"/>
    <s v=".."/>
    <s v=""/>
    <m/>
    <x v="1"/>
    <n v="545770.00000000466"/>
    <n v="5.4671532546927342"/>
    <s v="n/a"/>
    <s v="n/a"/>
    <x v="2"/>
    <n v="18"/>
    <n v="0"/>
    <s v="n/a"/>
    <s v="n/a"/>
    <s v="n/a"/>
    <n v="545770.00000000466"/>
    <n v="6.9034720630550632"/>
    <s v="n/a"/>
    <s v="n/a"/>
    <x v="2"/>
    <n v="100"/>
    <s v="–"/>
    <s v="–"/>
    <s v="–"/>
    <s v="–"/>
    <n v="7359962"/>
    <s v="Voter"/>
    <s v="n/a"/>
    <s v="n/a"/>
    <n v="9982709.0000000037"/>
    <n v="2076976.9999999998"/>
    <n v="1066190"/>
    <n v="1010780"/>
    <n v="7905732.0000000047"/>
    <n v="3932525"/>
    <n v="3973208.0000000005"/>
  </r>
  <r>
    <n v="172"/>
    <x v="171"/>
    <s v="CHE"/>
    <x v="1"/>
    <x v="2"/>
    <s v="OECD"/>
    <s v=".."/>
    <s v=""/>
    <m/>
    <x v="1"/>
    <n v="1660257.9999999963"/>
    <n v="19.431781287387164"/>
    <s v="n/a"/>
    <s v="n/a"/>
    <x v="2"/>
    <n v="18"/>
    <n v="0"/>
    <s v="n/a"/>
    <s v="n/a"/>
    <s v="n/a"/>
    <n v="1660257.9999999963"/>
    <n v="23.66119807387869"/>
    <s v="n/a"/>
    <s v="n/a"/>
    <x v="2"/>
    <n v="100"/>
    <s v="–"/>
    <s v="–"/>
    <s v="–"/>
    <s v="–"/>
    <n v="5356538"/>
    <s v="Voter"/>
    <s v="n/a"/>
    <s v="n/a"/>
    <n v="8544033.9999999963"/>
    <n v="1527237.9999999998"/>
    <n v="782755.99999999988"/>
    <n v="744483.99999999988"/>
    <n v="7016795.9999999963"/>
    <n v="3452345.0000000023"/>
    <n v="3564440.9999999995"/>
  </r>
  <r>
    <n v="173"/>
    <x v="172"/>
    <s v="SYR"/>
    <x v="2"/>
    <x v="3"/>
    <s v=""/>
    <s v="IDA"/>
    <s v=""/>
    <m/>
    <x v="0"/>
    <n v="1873288.8400000096"/>
    <n v="10.245280801286084"/>
    <s v="n/a"/>
    <s v="n/a"/>
    <x v="2"/>
    <n v="18"/>
    <n v="315671.84000000026"/>
    <n v="149676.13700000016"/>
    <n v="161556.23400000014"/>
    <n v="51.178538446761678"/>
    <n v="1557617.0000000093"/>
    <n v="14.987735035979005"/>
    <s v="n/a"/>
    <s v="n/a"/>
    <x v="2"/>
    <n v="96"/>
    <n v="96.3"/>
    <n v="95.8"/>
    <n v="95.4"/>
    <n v="96.6"/>
    <n v="8834994"/>
    <s v="Voter"/>
    <s v="n/a"/>
    <s v="n/a"/>
    <n v="18284407.000000007"/>
    <n v="7891796"/>
    <n v="4045301.0000000005"/>
    <n v="3846577"/>
    <n v="10392611.000000009"/>
    <n v="5182282.0000000075"/>
    <n v="5210262.9999999963"/>
  </r>
  <r>
    <n v="174"/>
    <x v="173"/>
    <s v="TWN"/>
    <x v="5"/>
    <x v="2"/>
    <s v=""/>
    <s v=".."/>
    <m/>
    <m/>
    <x v="0"/>
    <n v="658656.85000000766"/>
    <n v="2.7798361439429367"/>
    <s v="n/a"/>
    <s v="n/a"/>
    <x v="2"/>
    <n v="20"/>
    <n v="223604.85000000021"/>
    <n v="116517.35000000011"/>
    <n v="107086.30000000009"/>
    <n v="47.890866410097985"/>
    <n v="435052.00000000745"/>
    <n v="2.2633034078882526"/>
    <s v="n/a"/>
    <s v="n/a"/>
    <x v="2"/>
    <n v="95"/>
    <n v="95"/>
    <n v="95"/>
    <s v="–"/>
    <e v="#N/A"/>
    <n v="18786940"/>
    <s v="Voter"/>
    <s v="n/a"/>
    <s v="n/a"/>
    <n v="23694089.000000007"/>
    <n v="4472097"/>
    <n v="2330347"/>
    <n v="2141726"/>
    <n v="19221992.000000007"/>
    <n v="9481117"/>
    <n v="9740893"/>
  </r>
  <r>
    <n v="175"/>
    <x v="174"/>
    <s v="TJK"/>
    <x v="1"/>
    <x v="3"/>
    <s v=""/>
    <s v="IDA"/>
    <s v=""/>
    <m/>
    <x v="0"/>
    <n v="1425841.9560000084"/>
    <n v="15.65618668547382"/>
    <s v="n/a"/>
    <s v="n/a"/>
    <x v="2"/>
    <n v="18"/>
    <n v="430387.95600000001"/>
    <n v="209410.95999999996"/>
    <n v="220393.36600000001"/>
    <n v="51.208070051105238"/>
    <n v="995454.00000000838"/>
    <n v="18.444682849821415"/>
    <s v="n/a"/>
    <s v="n/a"/>
    <x v="2"/>
    <n v="88.4"/>
    <n v="89"/>
    <n v="87.8"/>
    <n v="88.6"/>
    <n v="87.8"/>
    <n v="4401516"/>
    <s v="Voter"/>
    <s v="n/a"/>
    <s v="n/a"/>
    <n v="9107211.0000000093"/>
    <n v="3710241.0000000005"/>
    <n v="1903735.9999999998"/>
    <n v="1806503.0000000002"/>
    <n v="5396970.0000000084"/>
    <n v="2668474.9999999995"/>
    <n v="2728497.0000000019"/>
  </r>
  <r>
    <n v="176"/>
    <x v="175"/>
    <s v="TZA"/>
    <x v="3"/>
    <x v="0"/>
    <s v=""/>
    <s v="IDA"/>
    <s v="HIPC"/>
    <m/>
    <x v="0"/>
    <n v="27826392.831999984"/>
    <n v="47.090433801254825"/>
    <s v="n/a"/>
    <s v="n/a"/>
    <x v="2"/>
    <n v="18"/>
    <n v="22333744.831999999"/>
    <n v="11013151.183999998"/>
    <n v="11318327.25"/>
    <n v="50.678143478128192"/>
    <n v="5492647.9999999851"/>
    <n v="19.107102293381825"/>
    <s v="n/a"/>
    <s v="n/a"/>
    <x v="2"/>
    <n v="26.4"/>
    <n v="27.8"/>
    <n v="25"/>
    <n v="17.7"/>
    <n v="50.9"/>
    <n v="23253982"/>
    <s v="Voter"/>
    <s v="n/a"/>
    <s v="n/a"/>
    <n v="59091391.999999985"/>
    <n v="30344762"/>
    <n v="15253671.999999998"/>
    <n v="15091103"/>
    <n v="28746629.999999985"/>
    <n v="13979888.000000002"/>
    <n v="14766733.000000022"/>
  </r>
  <r>
    <n v="177"/>
    <x v="176"/>
    <s v="THA"/>
    <x v="5"/>
    <x v="1"/>
    <s v=""/>
    <s v="IBRD"/>
    <s v=""/>
    <m/>
    <x v="0"/>
    <n v="25679.350000000024"/>
    <n v="3.7117913050909106E-2"/>
    <n v="13198.445000000012"/>
    <n v="12480.825000000012"/>
    <x v="29"/>
    <n v="7"/>
    <n v="25679.350000000024"/>
    <n v="13198.445000000012"/>
    <n v="12480.825000000012"/>
    <n v="48.602573663274185"/>
    <n v="0"/>
    <n v="0"/>
    <n v="0"/>
    <n v="0"/>
    <x v="1"/>
    <n v="99.5"/>
    <n v="99.5"/>
    <n v="99.5"/>
    <n v="99.9"/>
    <n v="99"/>
    <n v="66188503"/>
    <s v="Direct"/>
    <n v="32464906"/>
    <n v="33723597"/>
    <n v="69183173"/>
    <n v="5135870"/>
    <n v="2639689"/>
    <n v="2496165"/>
    <n v="64047302.999999993"/>
    <n v="31073913.000000022"/>
    <n v="32973407.999999981"/>
  </r>
  <r>
    <n v="178"/>
    <x v="177"/>
    <s v="TLS"/>
    <x v="5"/>
    <x v="3"/>
    <s v=""/>
    <s v="Blend"/>
    <m/>
    <m/>
    <x v="0"/>
    <n v="285624.63999999996"/>
    <n v="21.571326507030463"/>
    <s v="n/a"/>
    <s v="n/a"/>
    <x v="2"/>
    <n v="17"/>
    <n v="285624.63999999996"/>
    <n v="146980.00400000002"/>
    <n v="139007.76499999996"/>
    <n v="48.667987817857721"/>
    <n v="0"/>
    <n v="0"/>
    <s v="n/a"/>
    <s v="n/a"/>
    <x v="2"/>
    <n v="55.2"/>
    <n v="54.8"/>
    <n v="55.5"/>
    <n v="56.8"/>
    <n v="49.7"/>
    <n v="760907"/>
    <s v="Voter"/>
    <s v="n/a"/>
    <s v="n/a"/>
    <n v="1324094"/>
    <n v="637555"/>
    <n v="325177"/>
    <n v="312376.99999999994"/>
    <n v="686539.00000000012"/>
    <n v="347213.00000000006"/>
    <n v="339322.00000000023"/>
  </r>
  <r>
    <n v="179"/>
    <x v="178"/>
    <s v="TGO"/>
    <x v="3"/>
    <x v="0"/>
    <s v=""/>
    <s v="IDA"/>
    <s v="HIPC"/>
    <m/>
    <x v="0"/>
    <n v="1496816.4270000013"/>
    <n v="18.731451486348401"/>
    <s v="n/a"/>
    <s v="n/a"/>
    <x v="2"/>
    <n v="18"/>
    <n v="836981.42700000037"/>
    <n v="404448.598"/>
    <n v="430533.16399999999"/>
    <n v="51.438795427416316"/>
    <n v="659835.00000000093"/>
    <n v="15.826823724009053"/>
    <s v="n/a"/>
    <s v="n/a"/>
    <x v="2"/>
    <n v="78.099999999999994"/>
    <n v="78.900000000000006"/>
    <n v="77.400000000000006"/>
    <n v="68.7"/>
    <n v="95.1"/>
    <n v="3509258"/>
    <s v="Voter"/>
    <s v="n/a"/>
    <s v="n/a"/>
    <n v="7990926.0000000019"/>
    <n v="3821833.0000000005"/>
    <n v="1916818.0000000002"/>
    <n v="1905014.0000000002"/>
    <n v="4169093.0000000009"/>
    <n v="2067359"/>
    <n v="2101734.9999999981"/>
  </r>
  <r>
    <n v="180"/>
    <x v="179"/>
    <s v="TON"/>
    <x v="5"/>
    <x v="1"/>
    <s v=""/>
    <s v="IDA"/>
    <s v=""/>
    <m/>
    <x v="0"/>
    <n v="3481.9619999999973"/>
    <n v="3.1942261118449999"/>
    <s v="n/a"/>
    <s v="n/a"/>
    <x v="2"/>
    <n v="21"/>
    <n v="3481.9619999999973"/>
    <n v="1749.5040000000017"/>
    <n v="1754.2560000000019"/>
    <n v="50.381250570798976"/>
    <n v="0"/>
    <n v="0"/>
    <s v="n/a"/>
    <s v="n/a"/>
    <x v="2"/>
    <n v="93.4"/>
    <n v="93.6"/>
    <n v="93.1"/>
    <n v="93.8"/>
    <n v="92"/>
    <n v="59000"/>
    <s v="Voter"/>
    <s v="n/a"/>
    <s v="n/a"/>
    <n v="109007.99999999999"/>
    <n v="52757"/>
    <n v="27336.000000000004"/>
    <n v="25424.000000000004"/>
    <n v="56250.999999999985"/>
    <n v="27367.999999999978"/>
    <n v="28892.000000000015"/>
  </r>
  <r>
    <n v="181"/>
    <x v="180"/>
    <s v="TTO"/>
    <x v="4"/>
    <x v="2"/>
    <s v=""/>
    <s v="IBRD"/>
    <s v=""/>
    <m/>
    <x v="0"/>
    <n v="11381.330000000011"/>
    <n v="0.82918159577676853"/>
    <s v="n/a"/>
    <s v="n/a"/>
    <x v="2"/>
    <n v="18"/>
    <n v="11381.330000000011"/>
    <n v="5770.8540000000048"/>
    <n v="5610.5780000000041"/>
    <n v="49.296330042270966"/>
    <n v="0"/>
    <n v="0"/>
    <s v="n/a"/>
    <s v="n/a"/>
    <x v="2"/>
    <n v="96.6"/>
    <n v="96.6"/>
    <n v="96.6"/>
    <s v="–"/>
    <s v="–"/>
    <n v="1100000"/>
    <s v="Voter"/>
    <s v="n/a"/>
    <s v="n/a"/>
    <n v="1372598"/>
    <n v="334745"/>
    <n v="169731"/>
    <n v="165016.99999999997"/>
    <n v="1037853.0000000001"/>
    <n v="505858.00000000017"/>
    <n v="531986.0000000007"/>
  </r>
  <r>
    <n v="182"/>
    <x v="181"/>
    <s v="TUN"/>
    <x v="2"/>
    <x v="3"/>
    <s v=""/>
    <s v="IBRD"/>
    <s v=""/>
    <m/>
    <x v="0"/>
    <n v="3102681.663999998"/>
    <n v="26.611504931652945"/>
    <s v="n/a"/>
    <s v="n/a"/>
    <x v="2"/>
    <n v="18"/>
    <n v="26194.66400000003"/>
    <n v="18419.477999999832"/>
    <n v="7999.025000000006"/>
    <n v="30.536849031543206"/>
    <n v="3076486.9999999981"/>
    <n v="36.691059496536653"/>
    <s v="n/a"/>
    <s v="n/a"/>
    <x v="2"/>
    <n v="99.2"/>
    <n v="98.9"/>
    <n v="99.5"/>
    <n v="98.3"/>
    <n v="99.7"/>
    <n v="5308354"/>
    <s v="Voter"/>
    <s v="n/a"/>
    <s v="n/a"/>
    <n v="11659174"/>
    <n v="3274333.0000000009"/>
    <n v="1674498.0000000002"/>
    <n v="1599804.9999999998"/>
    <n v="8384840.9999999981"/>
    <n v="4086216.0000000014"/>
    <n v="4298656.0000000028"/>
  </r>
  <r>
    <n v="183"/>
    <x v="182"/>
    <s v="TUR"/>
    <x v="1"/>
    <x v="1"/>
    <s v="OECD"/>
    <s v="IBRD"/>
    <s v=""/>
    <m/>
    <x v="0"/>
    <n v="1269997"/>
    <n v="1.5503485234439678"/>
    <n v="0"/>
    <n v="1269997"/>
    <x v="30"/>
    <n v="0"/>
    <n v="0"/>
    <n v="0"/>
    <n v="0"/>
    <n v="0"/>
    <n v="1269997"/>
    <n v="1.5503485234439678"/>
    <n v="0"/>
    <n v="1269997"/>
    <x v="0"/>
    <n v="98.8"/>
    <n v="98.6"/>
    <n v="99"/>
    <n v="97.7"/>
    <n v="99.1"/>
    <n v="80810525"/>
    <s v="Direct"/>
    <n v="40535135"/>
    <n v="40275390"/>
    <n v="81916871.000000015"/>
    <n v="0"/>
    <n v="0"/>
    <n v="0"/>
    <n v="81916871.000000015"/>
    <n v="40371479"/>
    <n v="41545387"/>
  </r>
  <r>
    <n v="184"/>
    <x v="183"/>
    <s v="TKM"/>
    <x v="1"/>
    <x v="1"/>
    <s v=""/>
    <s v="IBRD"/>
    <s v=""/>
    <m/>
    <x v="1"/>
    <n v="476622.59600000235"/>
    <n v="8.1453535917324338"/>
    <s v="n/a"/>
    <s v="n/a"/>
    <x v="2"/>
    <n v="18"/>
    <n v="8367.5960000000068"/>
    <n v="4239.6200000000035"/>
    <n v="3095.9820000000022"/>
    <n v="36.99965916136486"/>
    <n v="468255.00000000233"/>
    <n v="12.455024740881118"/>
    <s v="n/a"/>
    <s v="n/a"/>
    <x v="2"/>
    <n v="99.6"/>
    <n v="99.6"/>
    <n v="99.7"/>
    <n v="99.7"/>
    <n v="99.5"/>
    <n v="3291312"/>
    <s v="Voter"/>
    <s v="n/a"/>
    <s v="n/a"/>
    <n v="5851466.0000000019"/>
    <n v="2091899"/>
    <n v="1059905"/>
    <n v="1031993.9999999999"/>
    <n v="3759567.0000000023"/>
    <n v="1821306.9999999981"/>
    <n v="1938256.0000000019"/>
  </r>
  <r>
    <n v="185"/>
    <x v="184"/>
    <s v="TUV"/>
    <x v="5"/>
    <x v="1"/>
    <s v=""/>
    <s v="IDA"/>
    <m/>
    <m/>
    <x v="0"/>
    <n v="1980.4530000000002"/>
    <n v="20.713868842171319"/>
    <s v="n/a"/>
    <s v="n/a"/>
    <x v="2"/>
    <n v="18"/>
    <n v="1980.4530000000002"/>
    <n v="1070.2543999999998"/>
    <n v="912.02279999999996"/>
    <n v="46.051221614448806"/>
    <n v="0"/>
    <n v="0"/>
    <s v="n/a"/>
    <s v="n/a"/>
    <x v="2"/>
    <n v="49.9"/>
    <n v="49.2"/>
    <n v="50.6"/>
    <n v="38.200000000000003"/>
    <n v="59.6"/>
    <n v="7819"/>
    <s v="Voter"/>
    <s v="n/a"/>
    <s v="n/a"/>
    <n v="9561.0000000000018"/>
    <n v="3953.0000000000005"/>
    <n v="2106.7999999999997"/>
    <n v="1846.2"/>
    <n v="5608.0000000000018"/>
    <n v="2622.1999999999994"/>
    <n v="2985.7999999999997"/>
  </r>
  <r>
    <n v="186"/>
    <x v="185"/>
    <s v="UGA"/>
    <x v="3"/>
    <x v="0"/>
    <s v=""/>
    <s v="IDA"/>
    <s v="HIPC"/>
    <m/>
    <x v="0"/>
    <n v="21786592.817000017"/>
    <n v="49.212368988847075"/>
    <s v="n/a"/>
    <s v="n/a"/>
    <x v="2"/>
    <n v="18"/>
    <n v="16896144.816999998"/>
    <n v="8511731.2700000014"/>
    <n v="8384407.9390000021"/>
    <n v="49.623201208384884"/>
    <n v="4890448.0000000186"/>
    <n v="24.248977793442101"/>
    <s v="n/a"/>
    <s v="n/a"/>
    <x v="2"/>
    <n v="29.9"/>
    <n v="29.9"/>
    <n v="29.9"/>
    <n v="28.7"/>
    <n v="38"/>
    <n v="15277198"/>
    <s v="Voter"/>
    <s v="n/a"/>
    <s v="n/a"/>
    <n v="44270563.000000015"/>
    <n v="24102916.999999996"/>
    <n v="12142270"/>
    <n v="11960639.000000002"/>
    <n v="20167646.000000019"/>
    <n v="9881893.9999999814"/>
    <n v="10285761.999999996"/>
  </r>
  <r>
    <n v="187"/>
    <x v="186"/>
    <s v="UKR"/>
    <x v="1"/>
    <x v="3"/>
    <s v=""/>
    <s v="IBRD"/>
    <s v=""/>
    <m/>
    <x v="0"/>
    <n v="1273013.1000000075"/>
    <n v="2.8926058529470837"/>
    <s v="n/a"/>
    <s v="n/a"/>
    <x v="2"/>
    <n v="18"/>
    <n v="16163.100000000013"/>
    <n v="4159.3219999995417"/>
    <n v="11766.83700000001"/>
    <n v="72.800619930582627"/>
    <n v="1256850.0000000075"/>
    <n v="3.4982792090240187"/>
    <s v="n/a"/>
    <s v="n/a"/>
    <x v="2"/>
    <n v="99.8"/>
    <n v="99.9"/>
    <n v="99.7"/>
    <n v="100"/>
    <n v="99.7"/>
    <n v="34670814"/>
    <s v="Voter"/>
    <s v="n/a"/>
    <s v="n/a"/>
    <n v="44009214.000000007"/>
    <n v="8081549.9999999991"/>
    <n v="4159322"/>
    <n v="3922279"/>
    <n v="35927664.000000007"/>
    <n v="16190086.000000004"/>
    <n v="19737524.000000004"/>
  </r>
  <r>
    <n v="188"/>
    <x v="187"/>
    <s v="ARE"/>
    <x v="2"/>
    <x v="2"/>
    <s v=""/>
    <s v=".."/>
    <s v=""/>
    <n v="1"/>
    <x v="1"/>
    <n v="600443.6479999997"/>
    <n v="18.437408661010917"/>
    <s v="n/a"/>
    <s v="n/a"/>
    <x v="2"/>
    <n v="25"/>
    <n v="0"/>
    <s v="n/a"/>
    <s v="n/a"/>
    <s v="n/a"/>
    <n v="600443.6479999997"/>
    <n v="72.805524312459511"/>
    <s v="n/a"/>
    <s v="n/a"/>
    <x v="2"/>
    <n v="100"/>
    <s v="–"/>
    <s v="–"/>
    <s v="–"/>
    <s v="–"/>
    <n v="224279"/>
    <s v="Voter"/>
    <s v="n/a"/>
    <s v="n/a"/>
    <n v="3256659.648"/>
    <n v="2431937.0000000005"/>
    <n v="1402203"/>
    <n v="1029897.0000000001"/>
    <n v="824722.6479999997"/>
    <n v="5473746.0000000009"/>
    <n v="1635766.0000000007"/>
  </r>
  <r>
    <n v="189"/>
    <x v="188"/>
    <s v="GBR"/>
    <x v="1"/>
    <x v="2"/>
    <s v="OECD"/>
    <s v=".."/>
    <s v=""/>
    <m/>
    <x v="1"/>
    <n v="7177557.9999999925"/>
    <n v="10.781403364317423"/>
    <s v="n/a"/>
    <s v="n/a"/>
    <x v="2"/>
    <n v="16"/>
    <n v="0"/>
    <s v="n/a"/>
    <s v="n/a"/>
    <s v="n/a"/>
    <n v="7177557.9999999925"/>
    <n v="13.291149882294404"/>
    <s v="n/a"/>
    <s v="n/a"/>
    <x v="2"/>
    <n v="100"/>
    <s v="–"/>
    <s v="–"/>
    <s v="–"/>
    <s v="–"/>
    <n v="46824978"/>
    <s v="Voter"/>
    <s v="n/a"/>
    <s v="n/a"/>
    <n v="66573503.999999985"/>
    <n v="12570967.999999996"/>
    <n v="6433063"/>
    <n v="6137870.0000000009"/>
    <n v="54002535.999999993"/>
    <n v="26432175.999999993"/>
    <n v="27570394"/>
  </r>
  <r>
    <n v="190"/>
    <x v="189"/>
    <s v="USA"/>
    <x v="6"/>
    <x v="2"/>
    <s v="OECD"/>
    <s v=".."/>
    <s v=""/>
    <m/>
    <x v="1"/>
    <n v="38490479.000000209"/>
    <n v="11.779190886338343"/>
    <s v="n/a"/>
    <s v="n/a"/>
    <x v="2"/>
    <n v="18"/>
    <n v="0"/>
    <s v="n/a"/>
    <s v="n/a"/>
    <s v="n/a"/>
    <n v="38490479.000000209"/>
    <n v="15.237728608908249"/>
    <s v="n/a"/>
    <s v="n/a"/>
    <x v="2"/>
    <n v="100"/>
    <s v="–"/>
    <s v="–"/>
    <s v="–"/>
    <s v="–"/>
    <n v="214109367"/>
    <s v="Voter"/>
    <s v="n/a"/>
    <s v="n/a"/>
    <n v="326766748.00000024"/>
    <n v="74166902"/>
    <n v="37899032"/>
    <n v="36267734"/>
    <n v="252599846.00000021"/>
    <n v="123872674.99999999"/>
    <n v="128727311.00000001"/>
  </r>
  <r>
    <n v="191"/>
    <x v="190"/>
    <s v="URY"/>
    <x v="4"/>
    <x v="2"/>
    <s v=""/>
    <s v="IBRD"/>
    <s v=""/>
    <m/>
    <x v="0"/>
    <n v="1750.1680000000015"/>
    <n v="5.0443645301654329E-2"/>
    <s v="n/a"/>
    <s v="n/a"/>
    <x v="2"/>
    <n v="18"/>
    <n v="1750.1680000000015"/>
    <n v="446.94999999995076"/>
    <n v="1284.3570000000011"/>
    <n v="73.384783632199884"/>
    <n v="0"/>
    <n v="0"/>
    <s v="n/a"/>
    <s v="n/a"/>
    <x v="2"/>
    <n v="99.8"/>
    <n v="99.9"/>
    <n v="99.7"/>
    <n v="99.9"/>
    <n v="99.8"/>
    <n v="2620791"/>
    <s v="Voter"/>
    <s v="n/a"/>
    <s v="n/a"/>
    <n v="3469551.0000000014"/>
    <n v="875084"/>
    <n v="446950"/>
    <n v="428119"/>
    <n v="2594467.0000000014"/>
    <n v="1229890.9999999995"/>
    <n v="1364590.9999999998"/>
  </r>
  <r>
    <n v="192"/>
    <x v="191"/>
    <s v="UZB"/>
    <x v="1"/>
    <x v="3"/>
    <s v=""/>
    <s v="Blend"/>
    <s v=""/>
    <m/>
    <x v="0"/>
    <n v="1333873.8970000027"/>
    <n v="4.1213473253634971"/>
    <s v="n/a"/>
    <s v="n/a"/>
    <x v="2"/>
    <n v="18"/>
    <n v="10579.896999998833"/>
    <n v="5445.0519999994012"/>
    <n v="0"/>
    <n v="0"/>
    <n v="1323294.0000000037"/>
    <n v="6.0743079478316968"/>
    <s v="n/a"/>
    <s v="n/a"/>
    <x v="2"/>
    <n v="99.9"/>
    <n v="99.9"/>
    <n v="100"/>
    <n v="99.9"/>
    <n v="100"/>
    <n v="20461805"/>
    <s v="Voter"/>
    <s v="n/a"/>
    <s v="n/a"/>
    <n v="32364996"/>
    <n v="10579896.999999998"/>
    <n v="5445052.0000000009"/>
    <n v="5134862.9999999991"/>
    <n v="21785099.000000004"/>
    <n v="10691569.000000007"/>
    <n v="11093521.999999996"/>
  </r>
  <r>
    <n v="193"/>
    <x v="192"/>
    <s v="VUT"/>
    <x v="5"/>
    <x v="3"/>
    <s v=""/>
    <s v="IDA"/>
    <s v=""/>
    <m/>
    <x v="0"/>
    <n v="66154.645999999993"/>
    <n v="23.449365334240767"/>
    <s v="n/a"/>
    <s v="n/a"/>
    <x v="2"/>
    <n v="18"/>
    <n v="66154.645999999993"/>
    <n v="34035.120000000003"/>
    <n v="32035.384000000002"/>
    <n v="48.424994973142184"/>
    <n v="0"/>
    <n v="0"/>
    <s v="n/a"/>
    <s v="n/a"/>
    <x v="2"/>
    <n v="43.4"/>
    <n v="44"/>
    <n v="42.9"/>
    <n v="36.700000000000003"/>
    <n v="50.8"/>
    <n v="197400"/>
    <s v="Voter"/>
    <s v="n/a"/>
    <s v="n/a"/>
    <n v="282116.99999999988"/>
    <n v="116880.99999999997"/>
    <n v="60777"/>
    <n v="56104.000000000007"/>
    <n v="165235.99999999988"/>
    <n v="81910.999999999956"/>
    <n v="83321"/>
  </r>
  <r>
    <n v="194"/>
    <x v="193"/>
    <s v="VEN"/>
    <x v="4"/>
    <x v="1"/>
    <s v=""/>
    <s v="IBRD"/>
    <s v=""/>
    <m/>
    <x v="0"/>
    <n v="4359713.8959999997"/>
    <n v="13.463710636482793"/>
    <s v="n/a"/>
    <s v="n/a"/>
    <x v="2"/>
    <n v="18"/>
    <n v="2023936.8960000002"/>
    <s v="n/a"/>
    <s v="n/a"/>
    <s v="n/a"/>
    <n v="2335777"/>
    <n v="10.695006928379607"/>
    <s v="n/a"/>
    <s v="n/a"/>
    <x v="2"/>
    <n v="80.8"/>
    <s v="–"/>
    <s v="–"/>
    <s v="–"/>
    <s v="–"/>
    <n v="19504106"/>
    <s v="Voter"/>
    <s v="n/a"/>
    <s v="n/a"/>
    <n v="32381221"/>
    <n v="10541337.999999998"/>
    <n v="5380708"/>
    <n v="5160617"/>
    <n v="21839883"/>
    <n v="10717859.999999996"/>
    <n v="11122038.000000009"/>
  </r>
  <r>
    <n v="195"/>
    <x v="194"/>
    <s v="VNM"/>
    <x v="5"/>
    <x v="3"/>
    <s v=""/>
    <s v="IBRD"/>
    <m/>
    <m/>
    <x v="0"/>
    <n v="3874282.0759999566"/>
    <n v="4.0151684756650718"/>
    <s v="n/a"/>
    <s v="n/a"/>
    <x v="2"/>
    <n v="18"/>
    <n v="1019900.076000001"/>
    <n v="559630.85299999907"/>
    <n v="462564.56500000041"/>
    <n v="45.353910239339953"/>
    <n v="2854381.9999999553"/>
    <n v="4.0579863520345789"/>
    <s v="n/a"/>
    <s v="n/a"/>
    <x v="2"/>
    <n v="96.1"/>
    <n v="95.9"/>
    <n v="96.3"/>
    <n v="95.8"/>
    <n v="96.7"/>
    <n v="67485480"/>
    <s v="Voter"/>
    <s v="n/a"/>
    <s v="n/a"/>
    <n v="96491145.999999955"/>
    <n v="26151284.000000004"/>
    <n v="13649533.000000002"/>
    <n v="12501745"/>
    <n v="70339861.999999955"/>
    <n v="34105878.999999985"/>
    <n v="36233984.999999993"/>
  </r>
  <r>
    <n v="196"/>
    <x v="195"/>
    <s v="YEM"/>
    <x v="2"/>
    <x v="3"/>
    <s v=""/>
    <s v="IDA"/>
    <m/>
    <m/>
    <x v="0"/>
    <n v="14573512.672999993"/>
    <n v="50.400724658281057"/>
    <s v="n/a"/>
    <s v="n/a"/>
    <x v="2"/>
    <n v="18"/>
    <n v="9251453.6729999986"/>
    <n v="4693384.6310000001"/>
    <n v="4556979.727"/>
    <n v="49.256904785670223"/>
    <n v="5322058.9999999944"/>
    <n v="34.191547508859834"/>
    <s v="n/a"/>
    <s v="n/a"/>
    <x v="2"/>
    <n v="30.7"/>
    <n v="31.1"/>
    <n v="30.3"/>
    <n v="24.1"/>
    <n v="48.2"/>
    <n v="10243364"/>
    <s v="Voter"/>
    <s v="n/a"/>
    <s v="n/a"/>
    <n v="28915283.999999993"/>
    <n v="13349860.999999996"/>
    <n v="6811879"/>
    <n v="6537991"/>
    <n v="15565422.999999994"/>
    <n v="7793159.9999999991"/>
    <n v="7772256.0000000009"/>
  </r>
  <r>
    <n v="197"/>
    <x v="196"/>
    <s v="ZMB"/>
    <x v="3"/>
    <x v="3"/>
    <s v=""/>
    <s v="IDA"/>
    <s v="HIPC"/>
    <m/>
    <x v="0"/>
    <n v="9885886.0559999961"/>
    <n v="56.140531125302942"/>
    <s v="n/a"/>
    <s v="n/a"/>
    <x v="2"/>
    <n v="18"/>
    <n v="8045168.0559999999"/>
    <n v="4032299.8530000001"/>
    <n v="4012623.8459999999"/>
    <n v="49.876196719190077"/>
    <n v="1840717.9999999963"/>
    <n v="21.556371931903719"/>
    <s v="n/a"/>
    <s v="n/a"/>
    <x v="2"/>
    <n v="11.3"/>
    <n v="11.7"/>
    <n v="10.9"/>
    <n v="6.7"/>
    <n v="20.399999999999999"/>
    <n v="6698372"/>
    <s v="Voter"/>
    <s v="n/a"/>
    <s v="n/a"/>
    <n v="17609177.999999996"/>
    <n v="9070088"/>
    <n v="4566591"/>
    <n v="4503506"/>
    <n v="8539089.9999999963"/>
    <n v="4171173.0000000023"/>
    <n v="4367919.9999999916"/>
  </r>
  <r>
    <n v="198"/>
    <x v="197"/>
    <s v="ZWE"/>
    <x v="3"/>
    <x v="0"/>
    <s v=""/>
    <s v="Blend"/>
    <s v=""/>
    <m/>
    <x v="0"/>
    <n v="7029969.3549999986"/>
    <n v="41.564836934757871"/>
    <s v="n/a"/>
    <s v="n/a"/>
    <x v="2"/>
    <n v="18"/>
    <n v="4524275.3549999986"/>
    <n v="2296694.9720000005"/>
    <n v="2231699.0539999995"/>
    <n v="49.327215496148781"/>
    <n v="2505694"/>
    <n v="28.135864537901256"/>
    <s v="n/a"/>
    <s v="n/a"/>
    <x v="2"/>
    <n v="43.5"/>
    <n v="42.8"/>
    <n v="44.1"/>
    <n v="34.299999999999997"/>
    <n v="66.7"/>
    <n v="6400000"/>
    <s v="Voter"/>
    <s v="n/a"/>
    <s v="n/a"/>
    <n v="16913261"/>
    <n v="8007566.9999999991"/>
    <n v="4015201.0000000005"/>
    <n v="3992306"/>
    <n v="8905694"/>
    <n v="4227396.9999999972"/>
    <n v="4678359.00000000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untry">
  <location ref="C51:D203" firstHeaderRow="1" firstDataRow="1" firstDataCol="1" rowPageCount="1" colPageCount="1"/>
  <pivotFields count="40">
    <pivotField axis="axisRow" showAll="0" sortType="descending">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axis="axisPage" multipleItemSelectionAllowed="1" showAll="0">
      <items count="3">
        <item h="1" x="1"/>
        <item x="0"/>
        <item t="default"/>
      </items>
    </pivotField>
    <pivotField dataField="1" numFmtId="3" showAll="0"/>
    <pivotField numFmtId="3" showAll="0"/>
    <pivotField showAll="0"/>
    <pivotField showAll="0"/>
    <pivotField showAll="0"/>
    <pivotField showAll="0"/>
    <pivotField numFmtId="3" showAll="0"/>
    <pivotField showAll="0"/>
    <pivotField showAll="0"/>
    <pivotField showAll="0"/>
    <pivotField numFmtId="3" showAll="0"/>
    <pivotField numFmtId="3" showAll="0"/>
    <pivotField showAll="0"/>
    <pivotField showAll="0"/>
    <pivotField showAll="0"/>
    <pivotField showAll="0"/>
    <pivotField showAll="0"/>
    <pivotField showAll="0"/>
    <pivotField showAll="0"/>
    <pivotField showAll="0"/>
    <pivotField numFmtId="3" showAll="0"/>
    <pivotField showAll="0"/>
    <pivotField showAll="0"/>
    <pivotField showAll="0"/>
    <pivotField numFmtId="3" showAll="0"/>
    <pivotField numFmtId="3" showAll="0"/>
    <pivotField numFmtId="3" showAll="0"/>
    <pivotField numFmtId="3" showAll="0"/>
    <pivotField numFmtId="3" showAll="0"/>
    <pivotField numFmtId="3" showAll="0"/>
    <pivotField numFmtId="3" showAll="0"/>
  </pivotFields>
  <rowFields count="1">
    <field x="0"/>
  </rowFields>
  <rowItems count="152">
    <i>
      <x v="76"/>
    </i>
    <i>
      <x v="130"/>
    </i>
    <i>
      <x v="133"/>
    </i>
    <i>
      <x v="56"/>
    </i>
    <i>
      <x v="13"/>
    </i>
    <i>
      <x v="38"/>
    </i>
    <i>
      <x v="175"/>
    </i>
    <i>
      <x v="77"/>
    </i>
    <i>
      <x v="185"/>
    </i>
    <i>
      <x v="4"/>
    </i>
    <i>
      <x v="122"/>
    </i>
    <i>
      <x v="140"/>
    </i>
    <i>
      <x v="167"/>
    </i>
    <i>
      <x v="150"/>
    </i>
    <i>
      <x v="160"/>
    </i>
    <i>
      <x v="195"/>
    </i>
    <i>
      <x v="23"/>
    </i>
    <i>
      <x v="121"/>
    </i>
    <i>
      <x/>
    </i>
    <i>
      <x v="159"/>
    </i>
    <i>
      <x v="30"/>
    </i>
    <i>
      <x v="41"/>
    </i>
    <i>
      <x v="196"/>
    </i>
    <i>
      <x v="120"/>
    </i>
    <i>
      <x v="87"/>
    </i>
    <i>
      <x v="33"/>
    </i>
    <i>
      <x v="105"/>
    </i>
    <i>
      <x v="125"/>
    </i>
    <i>
      <x v="197"/>
    </i>
    <i>
      <x v="161"/>
    </i>
    <i>
      <x v="129"/>
    </i>
    <i>
      <x v="26"/>
    </i>
    <i>
      <x v="2"/>
    </i>
    <i>
      <x v="151"/>
    </i>
    <i>
      <x v="64"/>
    </i>
    <i>
      <x v="193"/>
    </i>
    <i>
      <x v="109"/>
    </i>
    <i>
      <x v="106"/>
    </i>
    <i>
      <x v="194"/>
    </i>
    <i>
      <x v="114"/>
    </i>
    <i>
      <x v="54"/>
    </i>
    <i>
      <x v="78"/>
    </i>
    <i>
      <x v="68"/>
    </i>
    <i>
      <x v="181"/>
    </i>
    <i>
      <x v="27"/>
    </i>
    <i>
      <x v="99"/>
    </i>
    <i>
      <x v="67"/>
    </i>
    <i>
      <x v="86"/>
    </i>
    <i>
      <x v="73"/>
    </i>
    <i>
      <x v="146"/>
    </i>
    <i>
      <x v="29"/>
    </i>
    <i>
      <x v="51"/>
    </i>
    <i>
      <x v="155"/>
    </i>
    <i>
      <x v="98"/>
    </i>
    <i>
      <x v="10"/>
    </i>
    <i>
      <x v="20"/>
    </i>
    <i>
      <x v="89"/>
    </i>
    <i>
      <x v="18"/>
    </i>
    <i>
      <x v="172"/>
    </i>
    <i>
      <x v="112"/>
    </i>
    <i>
      <x v="137"/>
    </i>
    <i>
      <x v="85"/>
    </i>
    <i>
      <x v="154"/>
    </i>
    <i>
      <x v="178"/>
    </i>
    <i>
      <x v="71"/>
    </i>
    <i>
      <x v="174"/>
    </i>
    <i>
      <x v="132"/>
    </i>
    <i>
      <x v="138"/>
    </i>
    <i>
      <x v="32"/>
    </i>
    <i>
      <x v="191"/>
    </i>
    <i>
      <x v="186"/>
    </i>
    <i>
      <x v="182"/>
    </i>
    <i>
      <x v="94"/>
    </i>
    <i>
      <x v="69"/>
    </i>
    <i>
      <x v="128"/>
    </i>
    <i>
      <x v="96"/>
    </i>
    <i>
      <x v="22"/>
    </i>
    <i>
      <x v="53"/>
    </i>
    <i>
      <x v="39"/>
    </i>
    <i>
      <x v="60"/>
    </i>
    <i>
      <x v="135"/>
    </i>
    <i>
      <x v="173"/>
    </i>
    <i>
      <x v="169"/>
    </i>
    <i>
      <x v="49"/>
    </i>
    <i>
      <x v="43"/>
    </i>
    <i>
      <x v="97"/>
    </i>
    <i>
      <x v="61"/>
    </i>
    <i>
      <x v="47"/>
    </i>
    <i>
      <x v="136"/>
    </i>
    <i>
      <x v="40"/>
    </i>
    <i>
      <x v="123"/>
    </i>
    <i>
      <x v="107"/>
    </i>
    <i>
      <x v="152"/>
    </i>
    <i>
      <x v="177"/>
    </i>
    <i>
      <x v="34"/>
    </i>
    <i>
      <x v="103"/>
    </i>
    <i>
      <x v="72"/>
    </i>
    <i>
      <x v="37"/>
    </i>
    <i>
      <x v="83"/>
    </i>
    <i>
      <x v="36"/>
    </i>
    <i>
      <x v="19"/>
    </i>
    <i>
      <x v="163"/>
    </i>
    <i>
      <x v="79"/>
    </i>
    <i>
      <x v="11"/>
    </i>
    <i>
      <x v="93"/>
    </i>
    <i>
      <x v="92"/>
    </i>
    <i>
      <x v="42"/>
    </i>
    <i>
      <x v="108"/>
    </i>
    <i>
      <x v="192"/>
    </i>
    <i>
      <x v="12"/>
    </i>
    <i>
      <x v="6"/>
    </i>
    <i>
      <x v="158"/>
    </i>
    <i>
      <x v="113"/>
    </i>
    <i>
      <x v="17"/>
    </i>
    <i>
      <x v="147"/>
    </i>
    <i>
      <x v="91"/>
    </i>
    <i>
      <x v="168"/>
    </i>
    <i>
      <x v="115"/>
    </i>
    <i>
      <x v="88"/>
    </i>
    <i>
      <x v="52"/>
    </i>
    <i>
      <x v="70"/>
    </i>
    <i>
      <x v="57"/>
    </i>
    <i>
      <x v="176"/>
    </i>
    <i>
      <x v="5"/>
    </i>
    <i>
      <x v="28"/>
    </i>
    <i>
      <x v="66"/>
    </i>
    <i>
      <x v="180"/>
    </i>
    <i>
      <x v="7"/>
    </i>
    <i>
      <x v="1"/>
    </i>
    <i>
      <x v="118"/>
    </i>
    <i>
      <x v="149"/>
    </i>
    <i>
      <x v="104"/>
    </i>
    <i>
      <x v="62"/>
    </i>
    <i>
      <x v="179"/>
    </i>
    <i>
      <x v="165"/>
    </i>
    <i>
      <x v="21"/>
    </i>
    <i>
      <x v="48"/>
    </i>
    <i>
      <x v="184"/>
    </i>
    <i>
      <x v="190"/>
    </i>
    <i>
      <x v="164"/>
    </i>
    <i>
      <x v="14"/>
    </i>
    <i>
      <x v="124"/>
    </i>
    <i>
      <x v="119"/>
    </i>
    <i>
      <x v="50"/>
    </i>
    <i>
      <x v="116"/>
    </i>
    <i>
      <x v="145"/>
    </i>
    <i>
      <x v="15"/>
    </i>
    <i>
      <x v="144"/>
    </i>
    <i>
      <x v="139"/>
    </i>
    <i>
      <x v="166"/>
    </i>
    <i>
      <x v="25"/>
    </i>
    <i t="grand">
      <x/>
    </i>
  </rowItems>
  <colItems count="1">
    <i/>
  </colItems>
  <pageFields count="1">
    <pageField fld="8" hier="-1"/>
  </pageFields>
  <dataFields count="1">
    <dataField name="Total Estimated Unregistered Population" fld="9" baseField="0" baseItem="0" numFmtId="3"/>
  </dataFields>
  <formats count="2">
    <format dxfId="7">
      <pivotArea dataOnly="0" labelOnly="1" outline="0" axis="axisValues" fieldPosition="0"/>
    </format>
    <format dxfId="6">
      <pivotArea outline="0" fieldPosition="0">
        <references count="1">
          <reference field="4294967294" count="1">
            <x v="0"/>
          </reference>
        </references>
      </pivotArea>
    </format>
  </formats>
  <conditionalFormats count="1">
    <conditionalFormat priority="2">
      <pivotAreas count="1">
        <pivotArea type="data" collapsedLevelsAreSubtotals="1" fieldPosition="0">
          <references count="2">
            <reference field="4294967294" count="1" selected="0">
              <x v="0"/>
            </reference>
            <reference field="0" count="151">
              <x v="0"/>
              <x v="1"/>
              <x v="2"/>
              <x v="4"/>
              <x v="5"/>
              <x v="6"/>
              <x v="7"/>
              <x v="10"/>
              <x v="11"/>
              <x v="12"/>
              <x v="13"/>
              <x v="14"/>
              <x v="15"/>
              <x v="17"/>
              <x v="18"/>
              <x v="19"/>
              <x v="20"/>
              <x v="21"/>
              <x v="22"/>
              <x v="23"/>
              <x v="25"/>
              <x v="26"/>
              <x v="27"/>
              <x v="28"/>
              <x v="29"/>
              <x v="30"/>
              <x v="32"/>
              <x v="33"/>
              <x v="34"/>
              <x v="36"/>
              <x v="37"/>
              <x v="38"/>
              <x v="39"/>
              <x v="40"/>
              <x v="41"/>
              <x v="42"/>
              <x v="43"/>
              <x v="47"/>
              <x v="48"/>
              <x v="49"/>
              <x v="50"/>
              <x v="51"/>
              <x v="52"/>
              <x v="53"/>
              <x v="54"/>
              <x v="56"/>
              <x v="57"/>
              <x v="60"/>
              <x v="61"/>
              <x v="62"/>
              <x v="64"/>
              <x v="66"/>
              <x v="67"/>
              <x v="68"/>
              <x v="69"/>
              <x v="70"/>
              <x v="71"/>
              <x v="72"/>
              <x v="73"/>
              <x v="76"/>
              <x v="77"/>
              <x v="78"/>
              <x v="79"/>
              <x v="83"/>
              <x v="85"/>
              <x v="86"/>
              <x v="87"/>
              <x v="88"/>
              <x v="89"/>
              <x v="91"/>
              <x v="92"/>
              <x v="93"/>
              <x v="94"/>
              <x v="96"/>
              <x v="97"/>
              <x v="98"/>
              <x v="99"/>
              <x v="103"/>
              <x v="104"/>
              <x v="105"/>
              <x v="106"/>
              <x v="107"/>
              <x v="108"/>
              <x v="109"/>
              <x v="112"/>
              <x v="113"/>
              <x v="114"/>
              <x v="115"/>
              <x v="116"/>
              <x v="118"/>
              <x v="119"/>
              <x v="120"/>
              <x v="121"/>
              <x v="122"/>
              <x v="123"/>
              <x v="124"/>
              <x v="125"/>
              <x v="128"/>
              <x v="129"/>
              <x v="130"/>
              <x v="132"/>
              <x v="133"/>
              <x v="135"/>
              <x v="136"/>
              <x v="137"/>
              <x v="138"/>
              <x v="139"/>
              <x v="140"/>
              <x v="144"/>
              <x v="145"/>
              <x v="146"/>
              <x v="147"/>
              <x v="149"/>
              <x v="150"/>
              <x v="151"/>
              <x v="152"/>
              <x v="154"/>
              <x v="155"/>
              <x v="158"/>
              <x v="159"/>
              <x v="160"/>
              <x v="161"/>
              <x v="163"/>
              <x v="164"/>
              <x v="165"/>
              <x v="166"/>
              <x v="167"/>
              <x v="168"/>
              <x v="169"/>
              <x v="172"/>
              <x v="173"/>
              <x v="174"/>
              <x v="175"/>
              <x v="176"/>
              <x v="177"/>
              <x v="178"/>
              <x v="179"/>
              <x v="180"/>
              <x v="181"/>
              <x v="182"/>
              <x v="184"/>
              <x v="185"/>
              <x v="186"/>
              <x v="190"/>
              <x v="191"/>
              <x v="192"/>
              <x v="193"/>
              <x v="194"/>
              <x v="195"/>
              <x v="196"/>
              <x v="19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6"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ountry">
  <location ref="F214:H256" firstHeaderRow="0" firstDataRow="1" firstDataCol="1" rowPageCount="2" colPageCount="1"/>
  <pivotFields count="41">
    <pivotField subtotalTop="0" showAll="0"/>
    <pivotField axis="axisRow" subtotalTop="0" showAll="0" sortType="descending">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autoSortScope>
        <pivotArea dataOnly="0" outline="0" fieldPosition="0">
          <references count="1">
            <reference field="4294967294" count="1" selected="0">
              <x v="0"/>
            </reference>
          </references>
        </pivotArea>
      </autoSortScope>
    </pivotField>
    <pivotField subtotalTop="0" showAll="0"/>
    <pivotField subtotalTop="0" showAll="0"/>
    <pivotField subtotalTop="0" showAll="0"/>
    <pivotField subtotalTop="0" showAll="0"/>
    <pivotField subtotalTop="0" showAll="0"/>
    <pivotField subtotalTop="0" showAll="0"/>
    <pivotField subtotalTop="0" showAll="0"/>
    <pivotField axis="axisPage" subtotalTop="0" multipleItemSelectionAllowed="1" showAll="0">
      <items count="3">
        <item h="1" x="1"/>
        <item x="0"/>
        <item t="default"/>
      </items>
    </pivotField>
    <pivotField numFmtId="3" subtotalTop="0" showAll="0"/>
    <pivotField numFmtId="3" subtotalTop="0" showAll="0"/>
    <pivotField subtotalTop="0" showAll="0"/>
    <pivotField subtotalTop="0" showAll="0"/>
    <pivotField showAll="0"/>
    <pivotField dataField="1" subtotalTop="0" showAll="0"/>
    <pivotField numFmtId="3" subtotalTop="0" showAll="0"/>
    <pivotField subtotalTop="0" showAll="0"/>
    <pivotField subtotalTop="0" showAll="0"/>
    <pivotField showAll="0"/>
    <pivotField numFmtId="3" subtotalTop="0" showAll="0"/>
    <pivotField numFmtId="3" subtotalTop="0" showAll="0"/>
    <pivotField subtotalTop="0" showAll="0"/>
    <pivotField subtotalTop="0" showAll="0"/>
    <pivotField axis="axisPage" dataField="1" multipleItemSelectionAllowed="1" showAll="0">
      <items count="33">
        <item x="1"/>
        <item x="24"/>
        <item x="20"/>
        <item x="23"/>
        <item x="11"/>
        <item x="8"/>
        <item x="6"/>
        <item x="19"/>
        <item x="30"/>
        <item x="9"/>
        <item x="29"/>
        <item x="3"/>
        <item x="17"/>
        <item x="16"/>
        <item x="31"/>
        <item x="4"/>
        <item x="22"/>
        <item x="28"/>
        <item x="10"/>
        <item x="14"/>
        <item x="25"/>
        <item x="7"/>
        <item x="5"/>
        <item x="21"/>
        <item x="15"/>
        <item x="12"/>
        <item x="26"/>
        <item x="27"/>
        <item x="18"/>
        <item x="13"/>
        <item x="0"/>
        <item h="1" x="2"/>
        <item t="default"/>
      </items>
    </pivotField>
    <pivotField subtotalTop="0" showAll="0"/>
    <pivotField subtotalTop="0" showAll="0"/>
    <pivotField subtotalTop="0" showAll="0"/>
    <pivotField subtotalTop="0" showAll="0"/>
    <pivotField subtotalTop="0" showAll="0"/>
    <pivotField numFmtId="3" subtotalTop="0" showAll="0"/>
    <pivotField subtotalTop="0" showAll="0"/>
    <pivotField subtotalTop="0" showAll="0"/>
    <pivotField subtotalTop="0" showAll="0"/>
    <pivotField numFmtId="3" showAll="0"/>
    <pivotField numFmtId="3" subtotalTop="0" showAll="0"/>
    <pivotField numFmtId="3" subtotalTop="0" showAll="0"/>
    <pivotField numFmtId="3" subtotalTop="0" showAll="0"/>
    <pivotField numFmtId="3" showAll="0"/>
    <pivotField numFmtId="3" subtotalTop="0" showAll="0"/>
    <pivotField numFmtId="3" subtotalTop="0" showAll="0"/>
  </pivotFields>
  <rowFields count="1">
    <field x="1"/>
  </rowFields>
  <rowItems count="42">
    <i>
      <x v="104"/>
    </i>
    <i>
      <x/>
    </i>
    <i>
      <x v="182"/>
    </i>
    <i>
      <x v="92"/>
    </i>
    <i>
      <x v="49"/>
    </i>
    <i>
      <x v="87"/>
    </i>
    <i>
      <x v="133"/>
    </i>
    <i>
      <x v="125"/>
    </i>
    <i>
      <x v="41"/>
    </i>
    <i>
      <x v="71"/>
    </i>
    <i>
      <x v="98"/>
    </i>
    <i>
      <x v="10"/>
    </i>
    <i>
      <x v="17"/>
    </i>
    <i>
      <x v="109"/>
    </i>
    <i>
      <x v="135"/>
    </i>
    <i>
      <x v="154"/>
    </i>
    <i>
      <x v="76"/>
    </i>
    <i>
      <x v="140"/>
    </i>
    <i>
      <x v="23"/>
    </i>
    <i>
      <x v="150"/>
    </i>
    <i>
      <x v="93"/>
    </i>
    <i>
      <x v="12"/>
    </i>
    <i>
      <x v="19"/>
    </i>
    <i>
      <x v="106"/>
    </i>
    <i>
      <x v="97"/>
    </i>
    <i>
      <x v="108"/>
    </i>
    <i>
      <x v="36"/>
    </i>
    <i>
      <x v="163"/>
    </i>
    <i>
      <x v="72"/>
    </i>
    <i>
      <x v="114"/>
    </i>
    <i>
      <x v="1"/>
    </i>
    <i>
      <x v="176"/>
    </i>
    <i>
      <x v="118"/>
    </i>
    <i>
      <x v="144"/>
    </i>
    <i>
      <x v="119"/>
    </i>
    <i>
      <x v="15"/>
    </i>
    <i>
      <x v="50"/>
    </i>
    <i>
      <x v="166"/>
    </i>
    <i>
      <x v="52"/>
    </i>
    <i>
      <x v="107"/>
    </i>
    <i>
      <x v="57"/>
    </i>
    <i>
      <x v="139"/>
    </i>
  </rowItems>
  <colFields count="1">
    <field x="-2"/>
  </colFields>
  <colItems count="2">
    <i>
      <x/>
    </i>
    <i i="1">
      <x v="1"/>
    </i>
  </colItems>
  <pageFields count="2">
    <pageField fld="9" hier="-1"/>
    <pageField fld="24" hier="-1"/>
  </pageFields>
  <dataFields count="2">
    <dataField name="Female Share (%) of Unregistered Population above Cut-off Age" fld="24" baseField="1" baseItem="1" numFmtId="1"/>
    <dataField name="Cut off Age" fld="15" baseField="1" baseItem="104"/>
  </dataFields>
  <formats count="6">
    <format dxfId="13">
      <pivotArea dataOnly="0" labelOnly="1" outline="0" fieldPosition="0">
        <references count="1">
          <reference field="4294967294" count="1">
            <x v="0"/>
          </reference>
        </references>
      </pivotArea>
    </format>
    <format dxfId="12">
      <pivotArea collapsedLevelsAreSubtotals="1" fieldPosition="0">
        <references count="1">
          <reference field="1" count="1">
            <x v="139"/>
          </reference>
        </references>
      </pivotArea>
    </format>
    <format dxfId="11">
      <pivotArea dataOnly="0" labelOnly="1" fieldPosition="0">
        <references count="1">
          <reference field="1" count="1">
            <x v="139"/>
          </reference>
        </references>
      </pivotArea>
    </format>
    <format dxfId="10">
      <pivotArea collapsedLevelsAreSubtotals="1" fieldPosition="0">
        <references count="1">
          <reference field="1" count="1">
            <x v="139"/>
          </reference>
        </references>
      </pivotArea>
    </format>
    <format dxfId="9">
      <pivotArea dataOnly="0" labelOnly="1" fieldPosition="0">
        <references count="1">
          <reference field="1" count="1">
            <x v="139"/>
          </reference>
        </references>
      </pivotArea>
    </format>
    <format dxfId="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ountry">
  <location ref="C214:D244" firstHeaderRow="1" firstDataRow="1" firstDataCol="1" rowPageCount="2" colPageCount="1"/>
  <pivotFields count="41">
    <pivotField subtotalTop="0" showAll="0"/>
    <pivotField axis="axisRow" showAll="0" sortType="descending">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autoSortScope>
        <pivotArea dataOnly="0" outline="0" fieldPosition="0">
          <references count="1">
            <reference field="4294967294" count="1" selected="0">
              <x v="0"/>
            </reference>
          </references>
        </pivotArea>
      </autoSortScope>
    </pivotField>
    <pivotField showAll="0"/>
    <pivotField subtotalTop="0" showAll="0"/>
    <pivotField subtotalTop="0" showAll="0"/>
    <pivotField subtotalTop="0" showAll="0"/>
    <pivotField subtotalTop="0" showAll="0"/>
    <pivotField subtotalTop="0" showAll="0"/>
    <pivotField showAll="0"/>
    <pivotField axis="axisPage" subtotalTop="0" multipleItemSelectionAllowed="1" showAll="0">
      <items count="3">
        <item h="1" x="1"/>
        <item x="0"/>
        <item t="default"/>
      </items>
    </pivotField>
    <pivotField numFmtId="3" showAll="0"/>
    <pivotField numFmtId="3" showAll="0"/>
    <pivotField showAll="0"/>
    <pivotField showAll="0"/>
    <pivotField axis="axisPage" dataField="1" multipleItemSelectionAllowed="1" showAll="0">
      <items count="32">
        <item x="8"/>
        <item x="19"/>
        <item x="21"/>
        <item x="5"/>
        <item x="14"/>
        <item x="18"/>
        <item x="15"/>
        <item x="12"/>
        <item x="27"/>
        <item x="29"/>
        <item x="22"/>
        <item x="11"/>
        <item x="16"/>
        <item x="26"/>
        <item x="9"/>
        <item x="28"/>
        <item x="13"/>
        <item x="20"/>
        <item x="4"/>
        <item x="10"/>
        <item x="25"/>
        <item x="0"/>
        <item x="3"/>
        <item x="24"/>
        <item x="6"/>
        <item x="7"/>
        <item x="1"/>
        <item x="23"/>
        <item x="17"/>
        <item x="30"/>
        <item h="1" x="2"/>
        <item t="default"/>
      </items>
    </pivotField>
    <pivotField showAll="0"/>
    <pivotField numFmtId="3" showAll="0"/>
    <pivotField showAll="0"/>
    <pivotField showAll="0"/>
    <pivotField showAll="0"/>
    <pivotField numFmtId="3" showAll="0"/>
    <pivotField numFmtId="3" showAll="0"/>
    <pivotField showAll="0"/>
    <pivotField showAll="0"/>
    <pivotField showAll="0"/>
    <pivotField showAll="0"/>
    <pivotField showAll="0"/>
    <pivotField showAll="0"/>
    <pivotField showAll="0"/>
    <pivotField showAll="0"/>
    <pivotField numFmtId="3" showAll="0"/>
    <pivotField subtotalTop="0" showAll="0"/>
    <pivotField showAll="0"/>
    <pivotField showAll="0"/>
    <pivotField numFmtId="3" showAll="0"/>
    <pivotField numFmtId="3" showAll="0"/>
    <pivotField numFmtId="3" showAll="0"/>
    <pivotField numFmtId="3" showAll="0"/>
    <pivotField numFmtId="3" showAll="0"/>
    <pivotField numFmtId="3" showAll="0"/>
    <pivotField numFmtId="3" showAll="0"/>
  </pivotFields>
  <rowFields count="1">
    <field x="1"/>
  </rowFields>
  <rowItems count="30">
    <i>
      <x v="182"/>
    </i>
    <i>
      <x v="104"/>
    </i>
    <i>
      <x v="119"/>
    </i>
    <i>
      <x v="1"/>
    </i>
    <i>
      <x v="49"/>
    </i>
    <i>
      <x v="41"/>
    </i>
    <i>
      <x v="125"/>
    </i>
    <i>
      <x v="10"/>
    </i>
    <i>
      <x/>
    </i>
    <i>
      <x v="133"/>
    </i>
    <i>
      <x v="71"/>
    </i>
    <i>
      <x v="17"/>
    </i>
    <i>
      <x v="109"/>
    </i>
    <i>
      <x v="87"/>
    </i>
    <i>
      <x v="163"/>
    </i>
    <i>
      <x v="52"/>
    </i>
    <i>
      <x v="135"/>
    </i>
    <i>
      <x v="98"/>
    </i>
    <i>
      <x v="72"/>
    </i>
    <i>
      <x v="118"/>
    </i>
    <i>
      <x v="176"/>
    </i>
    <i>
      <x v="154"/>
    </i>
    <i>
      <x v="76"/>
    </i>
    <i>
      <x v="97"/>
    </i>
    <i>
      <x v="106"/>
    </i>
    <i>
      <x v="93"/>
    </i>
    <i>
      <x v="19"/>
    </i>
    <i>
      <x v="114"/>
    </i>
    <i>
      <x v="108"/>
    </i>
    <i>
      <x v="50"/>
    </i>
  </rowItems>
  <colItems count="1">
    <i/>
  </colItems>
  <pageFields count="2">
    <pageField fld="9" hier="-1"/>
    <pageField fld="14" hier="-1"/>
  </pageFields>
  <dataFields count="1">
    <dataField name="Female Share (%) of Unregistered Population" fld="14" baseField="1" baseItem="0" numFmtId="1"/>
  </dataFields>
  <formats count="10">
    <format dxfId="23">
      <pivotArea field="9" type="button" dataOnly="0" labelOnly="1" outline="0" axis="axisPage" fieldPosition="0"/>
    </format>
    <format dxfId="22">
      <pivotArea dataOnly="0" labelOnly="1" outline="0" axis="axisValues" fieldPosition="0"/>
    </format>
    <format dxfId="21">
      <pivotArea dataOnly="0" labelOnly="1" outline="0" axis="axisValues" fieldPosition="0"/>
    </format>
    <format dxfId="20">
      <pivotArea outline="0" fieldPosition="0">
        <references count="1">
          <reference field="4294967294" count="1">
            <x v="0"/>
          </reference>
        </references>
      </pivotArea>
    </format>
    <format dxfId="19">
      <pivotArea collapsedLevelsAreSubtotals="1" fieldPosition="0">
        <references count="1">
          <reference field="1" count="1">
            <x v="50"/>
          </reference>
        </references>
      </pivotArea>
    </format>
    <format dxfId="18">
      <pivotArea dataOnly="0" labelOnly="1" fieldPosition="0">
        <references count="1">
          <reference field="1" count="1">
            <x v="50"/>
          </reference>
        </references>
      </pivotArea>
    </format>
    <format dxfId="17">
      <pivotArea collapsedLevelsAreSubtotals="1" fieldPosition="0">
        <references count="1">
          <reference field="1" count="1">
            <x v="50"/>
          </reference>
        </references>
      </pivotArea>
    </format>
    <format dxfId="16">
      <pivotArea dataOnly="0" labelOnly="1" fieldPosition="0">
        <references count="1">
          <reference field="1" count="1">
            <x v="50"/>
          </reference>
        </references>
      </pivotArea>
    </format>
    <format dxfId="15">
      <pivotArea dataOnly="0" labelOnly="1" outline="0" axis="axisValues" fieldPosition="0"/>
    </format>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8">
  <location ref="C28:H36" firstHeaderRow="1" firstDataRow="2" firstDataCol="1" rowPageCount="1" colPageCount="1"/>
  <pivotFields count="40">
    <pivotField showAll="0"/>
    <pivotField showAll="0"/>
    <pivotField axis="axisRow" subtotalTop="0" showAll="0" sortType="ascending">
      <items count="8">
        <item n="East Asia &amp; Pacific" x="5"/>
        <item n="Europe &amp; Central Asia" x="1"/>
        <item n="Latin America &amp; Caribbean" x="4"/>
        <item n="Middle East &amp; North Africa" x="2"/>
        <item x="6"/>
        <item n="South Asia" x="0"/>
        <item n="Sub-Saharan Africa" x="3"/>
        <item t="default"/>
      </items>
      <autoSortScope>
        <pivotArea dataOnly="0" outline="0" fieldPosition="0">
          <references count="1">
            <reference field="4294967294" count="1" selected="0">
              <x v="0"/>
            </reference>
          </references>
        </pivotArea>
      </autoSortScope>
    </pivotField>
    <pivotField axis="axisCol" subtotalTop="0" showAll="0">
      <items count="5">
        <item n="Low Income (LIC)" x="0"/>
        <item n="Lower middle income (LMC)" x="3"/>
        <item n="Upper Middle Income (UMC)" x="1"/>
        <item n="High Income (HIC)" x="2"/>
        <item t="default"/>
      </items>
    </pivotField>
    <pivotField subtotalTop="0" showAll="0"/>
    <pivotField subtotalTop="0" showAll="0"/>
    <pivotField subtotalTop="0" showAll="0"/>
    <pivotField showAll="0"/>
    <pivotField axis="axisPage" subtotalTop="0" multipleItemSelectionAllowed="1" showAll="0">
      <items count="3">
        <item h="1" x="1"/>
        <item x="0"/>
        <item t="default"/>
      </items>
    </pivotField>
    <pivotField dataField="1" numFmtId="3" showAll="0"/>
    <pivotField numFmtId="3" showAll="0"/>
    <pivotField showAll="0"/>
    <pivotField showAll="0"/>
    <pivotField showAll="0"/>
    <pivotField showAll="0"/>
    <pivotField numFmtId="3" showAll="0"/>
    <pivotField showAll="0"/>
    <pivotField showAll="0"/>
    <pivotField showAll="0"/>
    <pivotField numFmtId="3" showAll="0"/>
    <pivotField numFmtId="3" showAll="0"/>
    <pivotField showAll="0"/>
    <pivotField showAll="0"/>
    <pivotField showAll="0"/>
    <pivotField showAll="0"/>
    <pivotField showAll="0"/>
    <pivotField showAll="0"/>
    <pivotField showAll="0"/>
    <pivotField showAll="0"/>
    <pivotField numFmtId="3" showAll="0"/>
    <pivotField showAll="0"/>
    <pivotField showAll="0"/>
    <pivotField showAll="0"/>
    <pivotField numFmtId="3" showAll="0"/>
    <pivotField numFmtId="3" showAll="0"/>
    <pivotField numFmtId="3" showAll="0"/>
    <pivotField numFmtId="3" showAll="0"/>
    <pivotField numFmtId="3" showAll="0"/>
    <pivotField numFmtId="3" showAll="0"/>
    <pivotField numFmtId="3" showAll="0"/>
  </pivotFields>
  <rowFields count="1">
    <field x="2"/>
  </rowFields>
  <rowItems count="7">
    <i>
      <x v="1"/>
    </i>
    <i>
      <x v="2"/>
    </i>
    <i>
      <x v="3"/>
    </i>
    <i>
      <x/>
    </i>
    <i>
      <x v="5"/>
    </i>
    <i>
      <x v="6"/>
    </i>
    <i t="grand">
      <x/>
    </i>
  </rowItems>
  <colFields count="1">
    <field x="3"/>
  </colFields>
  <colItems count="5">
    <i>
      <x/>
    </i>
    <i>
      <x v="1"/>
    </i>
    <i>
      <x v="2"/>
    </i>
    <i>
      <x v="3"/>
    </i>
    <i t="grand">
      <x/>
    </i>
  </colItems>
  <pageFields count="1">
    <pageField fld="8" hier="-1"/>
  </pageFields>
  <dataFields count="1">
    <dataField name="Total Unregistered Population" fld="9" baseField="0" baseItem="0" numFmtId="3"/>
  </dataFields>
  <formats count="9">
    <format dxfId="32">
      <pivotArea outline="0" collapsedLevelsAreSubtotals="1" fieldPosition="0"/>
    </format>
    <format dxfId="31">
      <pivotArea dataOnly="0" labelOnly="1" fieldPosition="0">
        <references count="1">
          <reference field="3" count="0"/>
        </references>
      </pivotArea>
    </format>
    <format dxfId="30">
      <pivotArea dataOnly="0" labelOnly="1" grandCol="1" outline="0" fieldPosition="0"/>
    </format>
    <format dxfId="29">
      <pivotArea dataOnly="0" labelOnly="1" fieldPosition="0">
        <references count="1">
          <reference field="3" count="0"/>
        </references>
      </pivotArea>
    </format>
    <format dxfId="28">
      <pivotArea dataOnly="0" labelOnly="1" grandCol="1" outline="0" fieldPosition="0"/>
    </format>
    <format dxfId="27">
      <pivotArea dataOnly="0" labelOnly="1" fieldPosition="0">
        <references count="1">
          <reference field="3" count="0"/>
        </references>
      </pivotArea>
    </format>
    <format dxfId="26">
      <pivotArea dataOnly="0" labelOnly="1" grandCol="1" outline="0" fieldPosition="0"/>
    </format>
    <format dxfId="25">
      <pivotArea field="2" type="button" dataOnly="0" labelOnly="1" outline="0" axis="axisRow" fieldPosition="0"/>
    </format>
    <format dxfId="24">
      <pivotArea outline="0" fieldPosition="0">
        <references count="1">
          <reference field="4294967294" count="1">
            <x v="0"/>
          </reference>
        </references>
      </pivotArea>
    </format>
  </formats>
  <conditionalFormats count="1">
    <conditionalFormat priority="3">
      <pivotAreas count="1">
        <pivotArea type="data" grandCol="1" collapsedLevelsAreSubtotals="1" fieldPosition="0">
          <references count="2">
            <reference field="4294967294" count="1" selected="0">
              <x v="0"/>
            </reference>
            <reference field="2" count="6">
              <x v="0"/>
              <x v="1"/>
              <x v="2"/>
              <x v="3"/>
              <x v="5"/>
              <x v="6"/>
            </reference>
          </references>
        </pivotArea>
      </pivotAreas>
    </conditionalFormat>
  </conditionalFormats>
  <chartFormats count="8">
    <chartFormat chart="0" format="0" series="1">
      <pivotArea type="data" outline="0" fieldPosition="0">
        <references count="1">
          <reference field="3" count="1" selected="0">
            <x v="3"/>
          </reference>
        </references>
      </pivotArea>
    </chartFormat>
    <chartFormat chart="0" format="1" series="1">
      <pivotArea type="data" outline="0" fieldPosition="0">
        <references count="1">
          <reference field="3" count="1" selected="0">
            <x v="0"/>
          </reference>
        </references>
      </pivotArea>
    </chartFormat>
    <chartFormat chart="0" format="2" series="1">
      <pivotArea type="data" outline="0" fieldPosition="0">
        <references count="1">
          <reference field="3" count="1" selected="0">
            <x v="1"/>
          </reference>
        </references>
      </pivotArea>
    </chartFormat>
    <chartFormat chart="0" format="3" series="1">
      <pivotArea type="data" outline="0" fieldPosition="0">
        <references count="1">
          <reference field="3" count="1" selected="0">
            <x v="2"/>
          </reference>
        </references>
      </pivotArea>
    </chartFormat>
    <chartFormat chart="0" format="8" series="1">
      <pivotArea type="data" outline="0" fieldPosition="0">
        <references count="2">
          <reference field="4294967294" count="1" selected="0">
            <x v="0"/>
          </reference>
          <reference field="3" count="1" selected="0">
            <x v="3"/>
          </reference>
        </references>
      </pivotArea>
    </chartFormat>
    <chartFormat chart="0" format="9" series="1">
      <pivotArea type="data" outline="0" fieldPosition="0">
        <references count="2">
          <reference field="4294967294" count="1" selected="0">
            <x v="0"/>
          </reference>
          <reference field="3" count="1" selected="0">
            <x v="0"/>
          </reference>
        </references>
      </pivotArea>
    </chartFormat>
    <chartFormat chart="0" format="10" series="1">
      <pivotArea type="data" outline="0" fieldPosition="0">
        <references count="2">
          <reference field="4294967294" count="1" selected="0">
            <x v="0"/>
          </reference>
          <reference field="3" count="1" selected="0">
            <x v="1"/>
          </reference>
        </references>
      </pivotArea>
    </chartFormat>
    <chartFormat chart="0"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ountry">
  <location ref="F51:G202" firstHeaderRow="1" firstDataRow="1" firstDataCol="1" rowPageCount="1" colPageCount="1"/>
  <pivotFields count="40">
    <pivotField axis="axisRow" showAll="0" sortType="descending">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axis="axisPage" multipleItemSelectionAllowed="1" showAll="0">
      <items count="3">
        <item h="1" x="1"/>
        <item x="0"/>
        <item t="default"/>
      </items>
    </pivotField>
    <pivotField numFmtId="3" showAll="0"/>
    <pivotField dataField="1" numFmtId="3" showAll="0"/>
    <pivotField showAll="0"/>
    <pivotField showAll="0"/>
    <pivotField showAll="0"/>
    <pivotField showAll="0"/>
    <pivotField numFmtId="3" showAll="0"/>
    <pivotField showAll="0"/>
    <pivotField showAll="0"/>
    <pivotField showAll="0"/>
    <pivotField numFmtId="3" showAll="0"/>
    <pivotField numFmtId="3" showAll="0"/>
    <pivotField showAll="0"/>
    <pivotField showAll="0"/>
    <pivotField showAll="0"/>
    <pivotField showAll="0"/>
    <pivotField showAll="0"/>
    <pivotField showAll="0"/>
    <pivotField showAll="0"/>
    <pivotField showAll="0"/>
    <pivotField numFmtId="3" showAll="0"/>
    <pivotField showAll="0"/>
    <pivotField showAll="0"/>
    <pivotField showAll="0"/>
    <pivotField numFmtId="3" showAll="0"/>
    <pivotField numFmtId="3" showAll="0"/>
    <pivotField numFmtId="3" showAll="0"/>
    <pivotField numFmtId="3" showAll="0"/>
    <pivotField numFmtId="3" showAll="0"/>
    <pivotField numFmtId="3" showAll="0"/>
    <pivotField numFmtId="3" showAll="0"/>
  </pivotFields>
  <rowFields count="1">
    <field x="0"/>
  </rowFields>
  <rowItems count="151">
    <i>
      <x v="159"/>
    </i>
    <i>
      <x v="130"/>
    </i>
    <i>
      <x v="54"/>
    </i>
    <i>
      <x v="56"/>
    </i>
    <i>
      <x v="150"/>
    </i>
    <i>
      <x v="4"/>
    </i>
    <i>
      <x v="196"/>
    </i>
    <i>
      <x v="161"/>
    </i>
    <i>
      <x v="33"/>
    </i>
    <i>
      <x v="53"/>
    </i>
    <i>
      <x v="195"/>
    </i>
    <i>
      <x v="185"/>
    </i>
    <i>
      <x v="69"/>
    </i>
    <i>
      <x v="175"/>
    </i>
    <i>
      <x v="99"/>
    </i>
    <i>
      <x v="169"/>
    </i>
    <i>
      <x v="47"/>
    </i>
    <i>
      <x v="98"/>
    </i>
    <i>
      <x v="132"/>
    </i>
    <i>
      <x v="197"/>
    </i>
    <i>
      <x v="30"/>
    </i>
    <i>
      <x v="41"/>
    </i>
    <i>
      <x v="112"/>
    </i>
    <i>
      <x v="38"/>
    </i>
    <i>
      <x v="121"/>
    </i>
    <i>
      <x v="133"/>
    </i>
    <i>
      <x v="167"/>
    </i>
    <i>
      <x v="103"/>
    </i>
    <i>
      <x v="155"/>
    </i>
    <i>
      <x v="73"/>
    </i>
    <i>
      <x v="11"/>
    </i>
    <i>
      <x v="22"/>
    </i>
    <i>
      <x/>
    </i>
    <i>
      <x v="60"/>
    </i>
    <i>
      <x v="26"/>
    </i>
    <i>
      <x v="13"/>
    </i>
    <i>
      <x v="122"/>
    </i>
    <i>
      <x v="115"/>
    </i>
    <i>
      <x v="105"/>
    </i>
    <i>
      <x v="129"/>
    </i>
    <i>
      <x v="88"/>
    </i>
    <i>
      <x v="151"/>
    </i>
    <i>
      <x v="32"/>
    </i>
    <i>
      <x v="27"/>
    </i>
    <i>
      <x v="160"/>
    </i>
    <i>
      <x v="181"/>
    </i>
    <i>
      <x v="125"/>
    </i>
    <i>
      <x v="120"/>
    </i>
    <i>
      <x v="68"/>
    </i>
    <i>
      <x v="5"/>
    </i>
    <i>
      <x v="37"/>
    </i>
    <i>
      <x v="192"/>
    </i>
    <i>
      <x v="97"/>
    </i>
    <i>
      <x v="109"/>
    </i>
    <i>
      <x v="19"/>
    </i>
    <i>
      <x v="61"/>
    </i>
    <i>
      <x v="177"/>
    </i>
    <i>
      <x v="106"/>
    </i>
    <i>
      <x v="10"/>
    </i>
    <i>
      <x v="137"/>
    </i>
    <i>
      <x v="147"/>
    </i>
    <i>
      <x v="184"/>
    </i>
    <i>
      <x v="154"/>
    </i>
    <i>
      <x v="146"/>
    </i>
    <i>
      <x v="138"/>
    </i>
    <i>
      <x v="178"/>
    </i>
    <i>
      <x v="20"/>
    </i>
    <i>
      <x v="87"/>
    </i>
    <i>
      <x v="85"/>
    </i>
    <i>
      <x v="94"/>
    </i>
    <i>
      <x v="18"/>
    </i>
    <i>
      <x v="67"/>
    </i>
    <i>
      <x v="174"/>
    </i>
    <i>
      <x v="140"/>
    </i>
    <i>
      <x v="64"/>
    </i>
    <i>
      <x v="86"/>
    </i>
    <i>
      <x v="108"/>
    </i>
    <i>
      <x v="66"/>
    </i>
    <i>
      <x v="128"/>
    </i>
    <i>
      <x v="29"/>
    </i>
    <i>
      <x v="96"/>
    </i>
    <i>
      <x v="193"/>
    </i>
    <i>
      <x v="71"/>
    </i>
    <i>
      <x v="135"/>
    </i>
    <i>
      <x v="123"/>
    </i>
    <i>
      <x v="39"/>
    </i>
    <i>
      <x v="76"/>
    </i>
    <i>
      <x v="17"/>
    </i>
    <i>
      <x v="2"/>
    </i>
    <i>
      <x v="172"/>
    </i>
    <i>
      <x v="136"/>
    </i>
    <i>
      <x v="158"/>
    </i>
    <i>
      <x v="77"/>
    </i>
    <i>
      <x v="124"/>
    </i>
    <i>
      <x v="89"/>
    </i>
    <i>
      <x v="40"/>
    </i>
    <i>
      <x v="83"/>
    </i>
    <i>
      <x v="23"/>
    </i>
    <i>
      <x v="168"/>
    </i>
    <i>
      <x v="49"/>
    </i>
    <i>
      <x v="43"/>
    </i>
    <i>
      <x v="28"/>
    </i>
    <i>
      <x v="12"/>
    </i>
    <i>
      <x v="191"/>
    </i>
    <i>
      <x v="78"/>
    </i>
    <i>
      <x v="194"/>
    </i>
    <i>
      <x v="70"/>
    </i>
    <i>
      <x v="113"/>
    </i>
    <i>
      <x v="164"/>
    </i>
    <i>
      <x v="48"/>
    </i>
    <i>
      <x v="57"/>
    </i>
    <i>
      <x v="152"/>
    </i>
    <i>
      <x v="179"/>
    </i>
    <i>
      <x v="92"/>
    </i>
    <i>
      <x v="186"/>
    </i>
    <i>
      <x v="114"/>
    </i>
    <i>
      <x v="173"/>
    </i>
    <i>
      <x v="72"/>
    </i>
    <i>
      <x v="149"/>
    </i>
    <i>
      <x v="91"/>
    </i>
    <i>
      <x v="93"/>
    </i>
    <i>
      <x v="51"/>
    </i>
    <i>
      <x v="165"/>
    </i>
    <i>
      <x v="42"/>
    </i>
    <i>
      <x v="182"/>
    </i>
    <i>
      <x v="34"/>
    </i>
    <i>
      <x v="107"/>
    </i>
    <i>
      <x v="180"/>
    </i>
    <i>
      <x v="163"/>
    </i>
    <i>
      <x v="52"/>
    </i>
    <i>
      <x v="36"/>
    </i>
    <i>
      <x v="79"/>
    </i>
    <i>
      <x v="7"/>
    </i>
    <i>
      <x v="14"/>
    </i>
    <i>
      <x v="1"/>
    </i>
    <i>
      <x v="118"/>
    </i>
    <i>
      <x v="104"/>
    </i>
    <i>
      <x v="6"/>
    </i>
    <i>
      <x v="119"/>
    </i>
    <i>
      <x v="62"/>
    </i>
    <i>
      <x v="21"/>
    </i>
    <i>
      <x v="190"/>
    </i>
    <i>
      <x v="176"/>
    </i>
    <i>
      <x v="145"/>
    </i>
    <i>
      <x v="166"/>
    </i>
    <i>
      <x v="15"/>
    </i>
    <i>
      <x v="50"/>
    </i>
    <i>
      <x v="144"/>
    </i>
    <i>
      <x v="116"/>
    </i>
    <i>
      <x v="25"/>
    </i>
    <i>
      <x v="139"/>
    </i>
  </rowItems>
  <colItems count="1">
    <i/>
  </colItems>
  <pageFields count="1">
    <pageField fld="8" hier="-1"/>
  </pageFields>
  <dataFields count="1">
    <dataField name="Share of Population (%) that is Unregistered " fld="10" baseField="0" baseItem="0" numFmtId="1"/>
  </dataFields>
  <formats count="4">
    <format dxfId="36">
      <pivotArea dataOnly="0" labelOnly="1" outline="0" axis="axisValues" fieldPosition="0"/>
    </format>
    <format dxfId="35">
      <pivotArea outline="0" fieldPosition="0">
        <references count="1">
          <reference field="4294967294" count="1">
            <x v="0"/>
          </reference>
        </references>
      </pivotArea>
    </format>
    <format dxfId="34">
      <pivotArea collapsedLevelsAreSubtotals="1" fieldPosition="0">
        <references count="1">
          <reference field="0" count="2">
            <x v="25"/>
            <x v="139"/>
          </reference>
        </references>
      </pivotArea>
    </format>
    <format dxfId="33">
      <pivotArea dataOnly="0" labelOnly="1" fieldPosition="0">
        <references count="1">
          <reference field="0" count="2">
            <x v="25"/>
            <x v="139"/>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id4d.worldbank.org/"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unstats.un.org/unsd/demographic-social/crvs/" TargetMode="External"/><Relationship Id="rId13" Type="http://schemas.openxmlformats.org/officeDocument/2006/relationships/hyperlink" Target="https://unstats.un.org/unsd/demographic-social/crvs/" TargetMode="External"/><Relationship Id="rId18" Type="http://schemas.openxmlformats.org/officeDocument/2006/relationships/hyperlink" Target="http://unstats.un.org/unsd/demographic/CRVS/CR_coverage.htm" TargetMode="External"/><Relationship Id="rId26" Type="http://schemas.openxmlformats.org/officeDocument/2006/relationships/hyperlink" Target="https://unstats.un.org/unsd/demographic-social/crvs/" TargetMode="External"/><Relationship Id="rId3" Type="http://schemas.openxmlformats.org/officeDocument/2006/relationships/hyperlink" Target="https://unstats.un.org/unsd/demographic-social/crvs/" TargetMode="External"/><Relationship Id="rId21" Type="http://schemas.openxmlformats.org/officeDocument/2006/relationships/hyperlink" Target="http://www.spc.int/prism/images/CRVS_Posters/FSM_FINAL_print.pdf" TargetMode="External"/><Relationship Id="rId7" Type="http://schemas.openxmlformats.org/officeDocument/2006/relationships/hyperlink" Target="https://unstats.un.org/unsd/demographic-social/crvs/" TargetMode="External"/><Relationship Id="rId12" Type="http://schemas.openxmlformats.org/officeDocument/2006/relationships/hyperlink" Target="https://unstats.un.org/unsd/demographic-social/crvs/" TargetMode="External"/><Relationship Id="rId17" Type="http://schemas.openxmlformats.org/officeDocument/2006/relationships/hyperlink" Target="http://unstats.un.org/unsd/demographic/CRVS/CR_coverage.htm" TargetMode="External"/><Relationship Id="rId25" Type="http://schemas.openxmlformats.org/officeDocument/2006/relationships/hyperlink" Target="https://unstats.un.org/unsd/demographic-social/crvs/" TargetMode="External"/><Relationship Id="rId2" Type="http://schemas.openxmlformats.org/officeDocument/2006/relationships/hyperlink" Target="https://unstats.un.org/unsd/demographic-social/crvs/" TargetMode="External"/><Relationship Id="rId16" Type="http://schemas.openxmlformats.org/officeDocument/2006/relationships/hyperlink" Target="http://unstats.un.org/unsd/demographic/meetings/wshops/Civil_Registration_Dec07_Cairo/docs/Oman_Ministry_of_Health.pdf" TargetMode="External"/><Relationship Id="rId20" Type="http://schemas.openxmlformats.org/officeDocument/2006/relationships/hyperlink" Target="https://unstats.un.org/unsd/demographic-social/crvs/" TargetMode="External"/><Relationship Id="rId29" Type="http://schemas.openxmlformats.org/officeDocument/2006/relationships/hyperlink" Target="https://unstats.un.org/unsd/demographic-social/crvs/" TargetMode="External"/><Relationship Id="rId1" Type="http://schemas.openxmlformats.org/officeDocument/2006/relationships/hyperlink" Target="mailto:data@unicef.org" TargetMode="External"/><Relationship Id="rId6" Type="http://schemas.openxmlformats.org/officeDocument/2006/relationships/hyperlink" Target="http://documents.worldbank.org/curated/en/298651503551191964/pdf/119065-WP-ID4D-country-profiles-report-final-PUBLIC.pdf" TargetMode="External"/><Relationship Id="rId11" Type="http://schemas.openxmlformats.org/officeDocument/2006/relationships/hyperlink" Target="https://unstats.un.org/unsd/demographic-social/crvs/" TargetMode="External"/><Relationship Id="rId24" Type="http://schemas.openxmlformats.org/officeDocument/2006/relationships/hyperlink" Target="https://unstats.un.org/unsd/demographic-social/crvs/" TargetMode="External"/><Relationship Id="rId5" Type="http://schemas.openxmlformats.org/officeDocument/2006/relationships/hyperlink" Target="https://unstats.un.org/unsd/demographic-social/crvs/" TargetMode="External"/><Relationship Id="rId15" Type="http://schemas.openxmlformats.org/officeDocument/2006/relationships/hyperlink" Target="http://www.unicef.org/about/annualreport/files/Malaysia_Annual_Report_2014.pdf" TargetMode="External"/><Relationship Id="rId23" Type="http://schemas.openxmlformats.org/officeDocument/2006/relationships/hyperlink" Target="http://www.unicef.org/kosovoprogramme/UNICEF_Birth_Registration_2009_English.pdf" TargetMode="External"/><Relationship Id="rId28" Type="http://schemas.openxmlformats.org/officeDocument/2006/relationships/hyperlink" Target="https://unstats.un.org/unsd/demographic-social/crvs/" TargetMode="External"/><Relationship Id="rId10" Type="http://schemas.openxmlformats.org/officeDocument/2006/relationships/hyperlink" Target="https://unstats.un.org/unsd/demographic-social/crvs/" TargetMode="External"/><Relationship Id="rId19" Type="http://schemas.openxmlformats.org/officeDocument/2006/relationships/hyperlink" Target="https://unstats.un.org/unsd/demographic-social/crvs/" TargetMode="External"/><Relationship Id="rId31" Type="http://schemas.openxmlformats.org/officeDocument/2006/relationships/drawing" Target="../drawings/drawing4.xml"/><Relationship Id="rId4" Type="http://schemas.openxmlformats.org/officeDocument/2006/relationships/hyperlink" Target="https://unstats.un.org/unsd/demographic-social/crvs/" TargetMode="External"/><Relationship Id="rId9" Type="http://schemas.openxmlformats.org/officeDocument/2006/relationships/hyperlink" Target="https://unstats.un.org/unsd/demographic-social/crvs/" TargetMode="External"/><Relationship Id="rId14" Type="http://schemas.openxmlformats.org/officeDocument/2006/relationships/hyperlink" Target="http://www.unicef.org/esaro/Technical_paper_low_res_.pdf" TargetMode="External"/><Relationship Id="rId22" Type="http://schemas.openxmlformats.org/officeDocument/2006/relationships/hyperlink" Target="http://www.unicef.org/esaro/Technical_paper_low_res_.pdf" TargetMode="External"/><Relationship Id="rId27" Type="http://schemas.openxmlformats.org/officeDocument/2006/relationships/hyperlink" Target="http://eng.stat.gov.tw/lp.asp?ctNode=2265&amp;CtUnit=1072&amp;BaseDSD=36&amp;mp=5" TargetMode="External"/><Relationship Id="rId30"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http://gulfmigration.eu/gcc-total-population-percentage-nationals-foreign-nationals-gcc-countries-national-statistics-2010-2016-numbers/" TargetMode="External"/><Relationship Id="rId7" Type="http://schemas.openxmlformats.org/officeDocument/2006/relationships/hyperlink" Target="https://data.worldbank.org/indicator/SM.POP.TOTL.ZS?year_high_desc=false" TargetMode="External"/><Relationship Id="rId2" Type="http://schemas.openxmlformats.org/officeDocument/2006/relationships/hyperlink" Target="http://gulfmigration.eu/gcc-total-population-percentage-nationals-foreign-nationals-gcc-countries-national-statistics-2010-2016-numbers/" TargetMode="External"/><Relationship Id="rId1" Type="http://schemas.openxmlformats.org/officeDocument/2006/relationships/hyperlink" Target="http://gulfmigration.eu/gcc-total-population-percentage-nationals-foreign-nationals-gcc-countries-national-statistics-2010-2016-numbers/" TargetMode="External"/><Relationship Id="rId6" Type="http://schemas.openxmlformats.org/officeDocument/2006/relationships/hyperlink" Target="https://data.worldbank.org/indicator/SM.POP.TOTL.ZS?year_high_desc=false" TargetMode="External"/><Relationship Id="rId5" Type="http://schemas.openxmlformats.org/officeDocument/2006/relationships/hyperlink" Target="http://gulfmigration.eu/media/pubs/exno/GLMM_EN_2017_03.pdf" TargetMode="External"/><Relationship Id="rId4" Type="http://schemas.openxmlformats.org/officeDocument/2006/relationships/hyperlink" Target="http://gulfmigration.eu/gcc-total-population-percentage-nationals-foreign-nationals-gcc-countries-national-statistics-2010-2016-numbers/"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askdata.rks-gov.net/PXWeb/pxweb/en/askdata/askdata__14%20Census%20population__Census%202011__3%20By%20Municipalities/census20.px/?rxid=7dfdcd4c-7453-4e06-803f-d08166e1f535" TargetMode="External"/><Relationship Id="rId3" Type="http://schemas.openxmlformats.org/officeDocument/2006/relationships/hyperlink" Target="https://www.llv.li/" TargetMode="External"/><Relationship Id="rId7" Type="http://schemas.openxmlformats.org/officeDocument/2006/relationships/hyperlink" Target="http://data.un.org/Data.aspx?d=POP&amp;f=tableCode%3a22" TargetMode="External"/><Relationship Id="rId12" Type="http://schemas.openxmlformats.org/officeDocument/2006/relationships/printerSettings" Target="../printerSettings/printerSettings12.bin"/><Relationship Id="rId2" Type="http://schemas.openxmlformats.org/officeDocument/2006/relationships/hyperlink" Target="http://www.estadistica.ad/serveiestudis/web/banc_dades4.asp?tipus_grafic=&amp;bGrafic=&amp;formules=inici&amp;any1=01/01/2017&amp;any2=01/01/2017&amp;codi_divisio=2119&amp;lang=4&amp;codi_subtemes=228&amp;codi_tema=24&amp;chkseries=" TargetMode="External"/><Relationship Id="rId1" Type="http://schemas.openxmlformats.org/officeDocument/2006/relationships/hyperlink" Target="http://www.monacostatistics.mc/Publications/Population-census" TargetMode="External"/><Relationship Id="rId6" Type="http://schemas.openxmlformats.org/officeDocument/2006/relationships/hyperlink" Target="http://data.un.org/Data.aspx?d=POP&amp;f=tableCode%3a22" TargetMode="External"/><Relationship Id="rId11" Type="http://schemas.openxmlformats.org/officeDocument/2006/relationships/hyperlink" Target="http://data.un.org/Data.aspx?d=POP&amp;f=tableCode%3a22" TargetMode="External"/><Relationship Id="rId5" Type="http://schemas.openxmlformats.org/officeDocument/2006/relationships/hyperlink" Target="http://tuvalu.prism.spc.int/index.php/social/demographic" TargetMode="External"/><Relationship Id="rId10" Type="http://schemas.openxmlformats.org/officeDocument/2006/relationships/hyperlink" Target="http://data.un.org/Data.aspx?d=POP&amp;f=tableCode%3a22" TargetMode="External"/><Relationship Id="rId4" Type="http://schemas.openxmlformats.org/officeDocument/2006/relationships/hyperlink" Target="http://data.un.org/Data.aspx?d=POP&amp;f=tableCode%3a22" TargetMode="External"/><Relationship Id="rId9" Type="http://schemas.openxmlformats.org/officeDocument/2006/relationships/hyperlink" Target="http://data.un.org/Data.aspx?d=POP&amp;f=tableCode%3a22"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poseidon01.ssrn.com/delivery.php?ID=968120070017096019068091008068088081127015066012065038099103065095067121118100089000019101125033110002058114101119064031081114013010054030001013065071080064119009016039085123000027119090116114119006087119085105076097093102007064003101127029029025&amp;EXT=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http://www.electionguide.org/countries/id/231/" TargetMode="External"/><Relationship Id="rId21" Type="http://schemas.openxmlformats.org/officeDocument/2006/relationships/hyperlink" Target="http://www.electionguide.org/countries/id/27/" TargetMode="External"/><Relationship Id="rId42" Type="http://schemas.openxmlformats.org/officeDocument/2006/relationships/hyperlink" Target="http://www.elections.gov.bz/modules/wfdownloads/viewcat.php?cid=274" TargetMode="External"/><Relationship Id="rId47" Type="http://schemas.openxmlformats.org/officeDocument/2006/relationships/hyperlink" Target="http://www.anerca.org/images/2etour_legis/resulta_provisoire_legis.pdf" TargetMode="External"/><Relationship Id="rId63" Type="http://schemas.openxmlformats.org/officeDocument/2006/relationships/hyperlink" Target="http://www.housing.gov.ie/sites/default/files/publications/files/32nd_dail_-_general_election_february_2016_-_table_2_-_statistics.pdf" TargetMode="External"/><Relationship Id="rId68" Type="http://schemas.openxmlformats.org/officeDocument/2006/relationships/hyperlink" Target="https://data.val.se/val/ep2014/slutresultat/protokoll/protokoll_00E.pdf" TargetMode="External"/><Relationship Id="rId2" Type="http://schemas.openxmlformats.org/officeDocument/2006/relationships/hyperlink" Target="https://www.idea.int/data-tools/country-view/109/40" TargetMode="External"/><Relationship Id="rId16" Type="http://schemas.openxmlformats.org/officeDocument/2006/relationships/hyperlink" Target="http://volitve.gov.si/vp2017/" TargetMode="External"/><Relationship Id="rId29" Type="http://schemas.openxmlformats.org/officeDocument/2006/relationships/hyperlink" Target="http://www.electionguide.org/countries/id/12/" TargetMode="External"/><Relationship Id="rId11" Type="http://schemas.openxmlformats.org/officeDocument/2006/relationships/hyperlink" Target="https://www.kiesraad.nl/actueel/nieuws/2017/03/20/officiele-uitslag-tweede-kamerverkiezing-15-maart-2017" TargetMode="External"/><Relationship Id="rId24" Type="http://schemas.openxmlformats.org/officeDocument/2006/relationships/hyperlink" Target="http://www.electionguide.org/countries/id/176/" TargetMode="External"/><Relationship Id="rId32" Type="http://schemas.openxmlformats.org/officeDocument/2006/relationships/hyperlink" Target="https://www.idea.int/data-tools/country-view/97/40" TargetMode="External"/><Relationship Id="rId37" Type="http://schemas.openxmlformats.org/officeDocument/2006/relationships/hyperlink" Target="https://wahl17.bmi.gv.at/" TargetMode="External"/><Relationship Id="rId40" Type="http://schemas.openxmlformats.org/officeDocument/2006/relationships/hyperlink" Target="http://polling2014.belgium.be/en/cha/results/results_tab_CKR00000.html" TargetMode="External"/><Relationship Id="rId45" Type="http://schemas.openxmlformats.org/officeDocument/2006/relationships/hyperlink" Target="http://results.cik.bg/pi2017/rezultati/index.html" TargetMode="External"/><Relationship Id="rId53" Type="http://schemas.openxmlformats.org/officeDocument/2006/relationships/hyperlink" Target="https://www.idea.int/data-tools/country-view/283/40" TargetMode="External"/><Relationship Id="rId58" Type="http://schemas.openxmlformats.org/officeDocument/2006/relationships/hyperlink" Target="http://www.depd.gov.bn/SitePages/Population.aspx" TargetMode="External"/><Relationship Id="rId66" Type="http://schemas.openxmlformats.org/officeDocument/2006/relationships/hyperlink" Target="https://valgresultat.no/?type=st&amp;year=2017" TargetMode="External"/><Relationship Id="rId74" Type="http://schemas.openxmlformats.org/officeDocument/2006/relationships/printerSettings" Target="../printerSettings/printerSettings6.bin"/><Relationship Id="rId5" Type="http://schemas.openxmlformats.org/officeDocument/2006/relationships/hyperlink" Target="http://www.landtagswahlen.li/resultat/10" TargetMode="External"/><Relationship Id="rId61" Type="http://schemas.openxmlformats.org/officeDocument/2006/relationships/hyperlink" Target="https://ifes.org/sites/default/files/2018_ifes_guatemala_national_referendum_faqs_final.pdf" TargetMode="External"/><Relationship Id="rId19" Type="http://schemas.openxmlformats.org/officeDocument/2006/relationships/hyperlink" Target="http://www.bbc.com/news/world-middle-east-35075702" TargetMode="External"/><Relationship Id="rId14" Type="http://schemas.openxmlformats.org/officeDocument/2006/relationships/hyperlink" Target="http://tulospalvelu.vaalit.fi/TPV-2018_1/en/aoik_kokomaa.html" TargetMode="External"/><Relationship Id="rId22" Type="http://schemas.openxmlformats.org/officeDocument/2006/relationships/hyperlink" Target="http://www.idea.int/data-tools/country-view/142/40" TargetMode="External"/><Relationship Id="rId27" Type="http://schemas.openxmlformats.org/officeDocument/2006/relationships/hyperlink" Target="https://www.idea.int/data-tools/country-view/65/40" TargetMode="External"/><Relationship Id="rId30" Type="http://schemas.openxmlformats.org/officeDocument/2006/relationships/hyperlink" Target="http://www.electionguide.org/countries/id/35/" TargetMode="External"/><Relationship Id="rId35" Type="http://schemas.openxmlformats.org/officeDocument/2006/relationships/hyperlink" Target="http://www.electionguide.org/countries/id/11/" TargetMode="External"/><Relationship Id="rId43" Type="http://schemas.openxmlformats.org/officeDocument/2006/relationships/hyperlink" Target="http://www.election-bhutan.org.bt/NAGResult2013/index.php" TargetMode="External"/><Relationship Id="rId48" Type="http://schemas.openxmlformats.org/officeDocument/2006/relationships/hyperlink" Target="http://www.idea.int/data-tools/country-view/277/40" TargetMode="External"/><Relationship Id="rId56" Type="http://schemas.openxmlformats.org/officeDocument/2006/relationships/hyperlink" Target="https://www.idea.int/data-tools/country-view/104/40" TargetMode="External"/><Relationship Id="rId64" Type="http://schemas.openxmlformats.org/officeDocument/2006/relationships/hyperlink" Target="http://www.electionguide.org/countries/id/126/" TargetMode="External"/><Relationship Id="rId69" Type="http://schemas.openxmlformats.org/officeDocument/2006/relationships/hyperlink" Target="http://www.electionguide.org/countries/id/207/" TargetMode="External"/><Relationship Id="rId8" Type="http://schemas.openxmlformats.org/officeDocument/2006/relationships/hyperlink" Target="https://vanuatudaily.files.wordpress.com/2016/02/extraordinary-gazette-no-1-of-2016-01-february-2016.pdf" TargetMode="External"/><Relationship Id="rId51" Type="http://schemas.openxmlformats.org/officeDocument/2006/relationships/hyperlink" Target="http://www.ifes.org/sites/default/files/2017_ifes_nepal_house_of_representatives_and_state_assembly_elections_faqs_final_1.pdf" TargetMode="External"/><Relationship Id="rId72" Type="http://schemas.openxmlformats.org/officeDocument/2006/relationships/hyperlink" Target="http://listanominal.ife.org.mx/ubicamodulo/PHP/index.php" TargetMode="External"/><Relationship Id="rId3" Type="http://schemas.openxmlformats.org/officeDocument/2006/relationships/hyperlink" Target="http://www.guyana.org/Elections/elections_2015.html" TargetMode="External"/><Relationship Id="rId12" Type="http://schemas.openxmlformats.org/officeDocument/2006/relationships/hyperlink" Target="https://senego.com/wp-content/uploads/2017/08/national_cc_2017.pdf" TargetMode="External"/><Relationship Id="rId17" Type="http://schemas.openxmlformats.org/officeDocument/2006/relationships/hyperlink" Target="http://ceni.cd/articles/decision-n007-ceni-bur-18-du-06-avril-2018-portant-publication-des-statistiques-des-electeurs-par-entites-electorales" TargetMode="External"/><Relationship Id="rId25" Type="http://schemas.openxmlformats.org/officeDocument/2006/relationships/hyperlink" Target="https://www.ifes.org/sites/default/files/2014_ifes_afghanistan_presidential_and_pc_elections.pdf" TargetMode="External"/><Relationship Id="rId33" Type="http://schemas.openxmlformats.org/officeDocument/2006/relationships/hyperlink" Target="http://www.electionguide.org/countries/id/6/" TargetMode="External"/><Relationship Id="rId38" Type="http://schemas.openxmlformats.org/officeDocument/2006/relationships/hyperlink" Target="http://www.caribbeanelections.com/bs/elections/bs_results_2017.asp" TargetMode="External"/><Relationship Id="rId46" Type="http://schemas.openxmlformats.org/officeDocument/2006/relationships/hyperlink" Target="http://www.elections.ca/content.aspx?dir=turn&amp;document=index&amp;lang=e&amp;section=ele" TargetMode="External"/><Relationship Id="rId59" Type="http://schemas.openxmlformats.org/officeDocument/2006/relationships/hyperlink" Target="http://www.dst.dk/valg/Valg1487635/valgopg/valgopgHL.htm" TargetMode="External"/><Relationship Id="rId67" Type="http://schemas.openxmlformats.org/officeDocument/2006/relationships/hyperlink" Target="https://en.wikipedia.org/wiki/Results_breakdown_of_the_Spanish_general_election,_2016_(Congress)" TargetMode="External"/><Relationship Id="rId20" Type="http://schemas.openxmlformats.org/officeDocument/2006/relationships/hyperlink" Target="http://www.electionguide.org/countries/id/148/" TargetMode="External"/><Relationship Id="rId41" Type="http://schemas.openxmlformats.org/officeDocument/2006/relationships/hyperlink" Target="http://www.electoral.barbados.gov.bb/electoralreginfo.html" TargetMode="External"/><Relationship Id="rId54" Type="http://schemas.openxmlformats.org/officeDocument/2006/relationships/hyperlink" Target="http://www.electoralcommission.org.uk/find-information-by-subject/elections-and-referendums/past-elections-and-referendums/eu-referendum/electorate-and-count-information" TargetMode="External"/><Relationship Id="rId62" Type="http://schemas.openxmlformats.org/officeDocument/2006/relationships/hyperlink" Target="http://www.electionguide.org/countries/id/98/" TargetMode="External"/><Relationship Id="rId70" Type="http://schemas.openxmlformats.org/officeDocument/2006/relationships/hyperlink" Target="http://www.electionguide.org/countries/id/224/" TargetMode="External"/><Relationship Id="rId75" Type="http://schemas.openxmlformats.org/officeDocument/2006/relationships/vmlDrawing" Target="../drawings/vmlDrawing2.vml"/><Relationship Id="rId1" Type="http://schemas.openxmlformats.org/officeDocument/2006/relationships/hyperlink" Target="http://en.granma.cu/cuba/2018-03-12/national-electoral-commission-releases-preliminary-data" TargetMode="External"/><Relationship Id="rId6" Type="http://schemas.openxmlformats.org/officeDocument/2006/relationships/hyperlink" Target="http://www.electionguide.org/countries/id/210/" TargetMode="External"/><Relationship Id="rId15" Type="http://schemas.openxmlformats.org/officeDocument/2006/relationships/hyperlink" Target="http://www.electionguide.org/countries/id/193/" TargetMode="External"/><Relationship Id="rId23" Type="http://schemas.openxmlformats.org/officeDocument/2006/relationships/hyperlink" Target="http://www.idea.int/data-tools/country-view/297/40" TargetMode="External"/><Relationship Id="rId28" Type="http://schemas.openxmlformats.org/officeDocument/2006/relationships/hyperlink" Target="http://www.electionguide.org/countries/id/7/" TargetMode="External"/><Relationship Id="rId36" Type="http://schemas.openxmlformats.org/officeDocument/2006/relationships/hyperlink" Target="http://www.aec.gov.au/Enrolling_to_vote/Enrolment_stats/elector_count/index.htm" TargetMode="External"/><Relationship Id="rId49" Type="http://schemas.openxmlformats.org/officeDocument/2006/relationships/hyperlink" Target="https://www.elections.eg/results-2018" TargetMode="External"/><Relationship Id="rId57" Type="http://schemas.openxmlformats.org/officeDocument/2006/relationships/hyperlink" Target="http://www.electionguide.org/countries/id/253/" TargetMode="External"/><Relationship Id="rId10" Type="http://schemas.openxmlformats.org/officeDocument/2006/relationships/hyperlink" Target="https://electoral.gov.mt/Elections/General" TargetMode="External"/><Relationship Id="rId31" Type="http://schemas.openxmlformats.org/officeDocument/2006/relationships/hyperlink" Target="https://www.idea.int/data-tools/country-view/64/40" TargetMode="External"/><Relationship Id="rId44" Type="http://schemas.openxmlformats.org/officeDocument/2006/relationships/hyperlink" Target="http://www.tse.jus.br/eleitor-e-eleicoes/estatisticas/eleicoes/eleicoes-anteriores/estatisticas-eleitorais-2016/eleicoes-2016" TargetMode="External"/><Relationship Id="rId52" Type="http://schemas.openxmlformats.org/officeDocument/2006/relationships/hyperlink" Target="http://www.elections.org.nz/events/2017-general-election/2017-general-election-results/voter-turnout-statistics" TargetMode="External"/><Relationship Id="rId60" Type="http://schemas.openxmlformats.org/officeDocument/2006/relationships/hyperlink" Target="https://www.bundeswahlleiter.de/en/bundestagswahlen/2017/ergebnisse/bund-99.html" TargetMode="External"/><Relationship Id="rId65" Type="http://schemas.openxmlformats.org/officeDocument/2006/relationships/hyperlink" Target="http://www.electionguide.org/countries/id/127/" TargetMode="External"/><Relationship Id="rId73" Type="http://schemas.openxmlformats.org/officeDocument/2006/relationships/hyperlink" Target="http://www.comelec.gov.ph/?r=Archives/RegularElections/2016NLE/Statistics/Philippine2016VotersProfile/ByAgeGroup" TargetMode="External"/><Relationship Id="rId4" Type="http://schemas.openxmlformats.org/officeDocument/2006/relationships/hyperlink" Target="https://drive.google.com/file/d/0B56RZ3-JtuHxSXhxdVRpdG5mVFU/view" TargetMode="External"/><Relationship Id="rId9" Type="http://schemas.openxmlformats.org/officeDocument/2006/relationships/hyperlink" Target="http://www.micronesiaforum.org/index.php?p=/discussion/14765/low-voter-turnout-impacts-marshalls-election-results" TargetMode="External"/><Relationship Id="rId13" Type="http://schemas.openxmlformats.org/officeDocument/2006/relationships/hyperlink" Target="http://www.xiaze.org/2017/" TargetMode="External"/><Relationship Id="rId18" Type="http://schemas.openxmlformats.org/officeDocument/2006/relationships/hyperlink" Target="http://www.electionguide.org/countries/id/115/" TargetMode="External"/><Relationship Id="rId39" Type="http://schemas.openxmlformats.org/officeDocument/2006/relationships/hyperlink" Target="https://www.azernews.az/news.php?news_id=128186&amp;cat=nation" TargetMode="External"/><Relationship Id="rId34" Type="http://schemas.openxmlformats.org/officeDocument/2006/relationships/hyperlink" Target="http://www.electionguide.org/countries/id/10/" TargetMode="External"/><Relationship Id="rId50" Type="http://schemas.openxmlformats.org/officeDocument/2006/relationships/hyperlink" Target="https://volby.cz/pls/prez2018/pe2?xjazyk=EN&amp;xf=1" TargetMode="External"/><Relationship Id="rId55" Type="http://schemas.openxmlformats.org/officeDocument/2006/relationships/hyperlink" Target="http://www.elections.ps/tabid/938/language/en-US/Default.aspx?rid=2&amp;ep=10" TargetMode="External"/><Relationship Id="rId76" Type="http://schemas.openxmlformats.org/officeDocument/2006/relationships/comments" Target="../comments2.xml"/><Relationship Id="rId7" Type="http://schemas.openxmlformats.org/officeDocument/2006/relationships/hyperlink" Target="https://www.eac.gov/assets/1/6/2016_EAVS_Comprehensive_Report.pdf" TargetMode="External"/><Relationship Id="rId71" Type="http://schemas.openxmlformats.org/officeDocument/2006/relationships/hyperlink" Target="https://www.ecp.gov.pk/frmGenericPage.aspx?PageID=3047"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www.astynomia.gr/index.php?option=ozo_content&amp;perform=view&amp;id=139&amp;Itemid=132&amp;lang" TargetMode="External"/><Relationship Id="rId299" Type="http://schemas.openxmlformats.org/officeDocument/2006/relationships/hyperlink" Target="http://health.gov.sl/" TargetMode="External"/><Relationship Id="rId21" Type="http://schemas.openxmlformats.org/officeDocument/2006/relationships/hyperlink" Target="http://www.mvr.bg/en/CSCA/default.htm" TargetMode="External"/><Relationship Id="rId63" Type="http://schemas.openxmlformats.org/officeDocument/2006/relationships/hyperlink" Target="http://www.barbadoslawcourts.gov.bb/" TargetMode="External"/><Relationship Id="rId159" Type="http://schemas.openxmlformats.org/officeDocument/2006/relationships/hyperlink" Target="http://www.nidmc.gov.np/" TargetMode="External"/><Relationship Id="rId324" Type="http://schemas.openxmlformats.org/officeDocument/2006/relationships/hyperlink" Target="https://www.etatcivil.gov.tn/Madania/web/indexen" TargetMode="External"/><Relationship Id="rId170" Type="http://schemas.openxmlformats.org/officeDocument/2006/relationships/hyperlink" Target="https://mswia.gov.pl/en/document/personal-identity-card-1/901,Personal-Identity-Card-2015-Specimen.html" TargetMode="External"/><Relationship Id="rId226" Type="http://schemas.openxmlformats.org/officeDocument/2006/relationships/hyperlink" Target="http://www.dominica.gov.dm/services/citizenship/63-how-do-i-obtain-a-birth-death-or-marriage-certificate" TargetMode="External"/><Relationship Id="rId268" Type="http://schemas.openxmlformats.org/officeDocument/2006/relationships/hyperlink" Target="https://citizen.egov.mv/G2CWeb/CMSPages/NCITG2C/Municipalty/English/RegisteringBirthOfAChildBornInMale_ENG_FNL.htm" TargetMode="External"/><Relationship Id="rId32" Type="http://schemas.openxmlformats.org/officeDocument/2006/relationships/hyperlink" Target="http://www.dfcd.gov.pg/" TargetMode="External"/><Relationship Id="rId74" Type="http://schemas.openxmlformats.org/officeDocument/2006/relationships/hyperlink" Target="http://www.hudumakenya.go.ke/charter.html" TargetMode="External"/><Relationship Id="rId128" Type="http://schemas.openxmlformats.org/officeDocument/2006/relationships/hyperlink" Target="http://www.rgd.gov.jm/" TargetMode="External"/><Relationship Id="rId335" Type="http://schemas.openxmlformats.org/officeDocument/2006/relationships/hyperlink" Target="https://www.rgd.gov.jm/" TargetMode="External"/><Relationship Id="rId5" Type="http://schemas.openxmlformats.org/officeDocument/2006/relationships/hyperlink" Target="http://www.nadra.gov.pk/" TargetMode="External"/><Relationship Id="rId181" Type="http://schemas.openxmlformats.org/officeDocument/2006/relationships/hyperlink" Target="http://www.mnz.gov.si/si/mnz_za_vas/osebni_dokumenti_in_prebivalisce/" TargetMode="External"/><Relationship Id="rId237" Type="http://schemas.openxmlformats.org/officeDocument/2006/relationships/hyperlink" Target="http://www.e-gif.gov.gr/portal/page/portal/ermis/KepIndex" TargetMode="External"/><Relationship Id="rId279" Type="http://schemas.openxmlformats.org/officeDocument/2006/relationships/hyperlink" Target="http://www.service-public.ma/en/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13%26procedureSelected.idProcedure%3D5463&amp;_mmspservicepublicdiffusion_WAR_mmspservicepublicdiffusionportlet_rubriqueSelected.idRubrique=20313&amp;_mmspservicepublicdiffusion_WAR_mmspservicepublicdiffusionportlet_procedureSelected.idProcedure=5465" TargetMode="External"/><Relationship Id="rId43" Type="http://schemas.openxmlformats.org/officeDocument/2006/relationships/hyperlink" Target="http://www.cso.gov.eg/" TargetMode="External"/><Relationship Id="rId139" Type="http://schemas.openxmlformats.org/officeDocument/2006/relationships/hyperlink" Target="http://www.interior.gov.lb/" TargetMode="External"/><Relationship Id="rId290" Type="http://schemas.openxmlformats.org/officeDocument/2006/relationships/hyperlink" Target="http://www.irn.mj.pt/IRN/sections/irn/a_registral/registo-civil/docs-do-civil/registo-de-nascimento/" TargetMode="External"/><Relationship Id="rId304" Type="http://schemas.openxmlformats.org/officeDocument/2006/relationships/hyperlink" Target="http://syriamoi.gov.sy/portal/site/arabic/" TargetMode="External"/><Relationship Id="rId85" Type="http://schemas.openxmlformats.org/officeDocument/2006/relationships/hyperlink" Target="https://eid.belgium.be/en" TargetMode="External"/><Relationship Id="rId150" Type="http://schemas.openxmlformats.org/officeDocument/2006/relationships/hyperlink" Target="http://kassataya.com/societe/13317-agence-nationale-du-registre-de-la-population-et-des-titres-securises-les-mauritaniens-de-l-etranger-gardent-espoir" TargetMode="External"/><Relationship Id="rId192" Type="http://schemas.openxmlformats.org/officeDocument/2006/relationships/hyperlink" Target="http://www.dopa.go.th/" TargetMode="External"/><Relationship Id="rId206" Type="http://schemas.openxmlformats.org/officeDocument/2006/relationships/hyperlink" Target="http://www.gov.ls/" TargetMode="External"/><Relationship Id="rId248" Type="http://schemas.openxmlformats.org/officeDocument/2006/relationships/hyperlink" Target="http://www.tokyo-icc.jp/" TargetMode="External"/><Relationship Id="rId12" Type="http://schemas.openxmlformats.org/officeDocument/2006/relationships/hyperlink" Target="http://syriamoi.gov.sy/portal/site/arabic/" TargetMode="External"/><Relationship Id="rId108" Type="http://schemas.openxmlformats.org/officeDocument/2006/relationships/hyperlink" Target="https://www.politsei.ee/et/nouanded/id-kaart-ja-pass/index.dot" TargetMode="External"/><Relationship Id="rId315" Type="http://schemas.openxmlformats.org/officeDocument/2006/relationships/hyperlink" Target="http://www.cdc.gov/nchs/nvss.htm" TargetMode="External"/><Relationship Id="rId54" Type="http://schemas.openxmlformats.org/officeDocument/2006/relationships/hyperlink" Target="https://india.gov.in/services/register" TargetMode="External"/><Relationship Id="rId96" Type="http://schemas.openxmlformats.org/officeDocument/2006/relationships/hyperlink" Target="http://www.tse.go.cr/servicios.htm" TargetMode="External"/><Relationship Id="rId161" Type="http://schemas.openxmlformats.org/officeDocument/2006/relationships/hyperlink" Target="http://www.cse.gob.ni/" TargetMode="External"/><Relationship Id="rId217" Type="http://schemas.openxmlformats.org/officeDocument/2006/relationships/hyperlink" Target="https://portondinosilhas.gov.cv/portonprd/porton.portoncv?p=B7B0B2BAC4C4C4" TargetMode="External"/><Relationship Id="rId259" Type="http://schemas.openxmlformats.org/officeDocument/2006/relationships/hyperlink" Target="http://moh.gov.lr/" TargetMode="External"/><Relationship Id="rId23" Type="http://schemas.openxmlformats.org/officeDocument/2006/relationships/hyperlink" Target="http://www.registrocivil.cl/" TargetMode="External"/><Relationship Id="rId119" Type="http://schemas.openxmlformats.org/officeDocument/2006/relationships/hyperlink" Target="https://www.renap.gob.gt/" TargetMode="External"/><Relationship Id="rId270" Type="http://schemas.openxmlformats.org/officeDocument/2006/relationships/hyperlink" Target="http://www.pianzea.org/network-members/member-states/viewgroup/7-republic-marshall-islands-ministry-of-internal-affairs.html" TargetMode="External"/><Relationship Id="rId326" Type="http://schemas.openxmlformats.org/officeDocument/2006/relationships/hyperlink" Target="http://www.mjusticia.gob.es/cs/Satellite/en/1200666550200/Tramite_C/1214483957117/Detalle.html" TargetMode="External"/><Relationship Id="rId65" Type="http://schemas.openxmlformats.org/officeDocument/2006/relationships/hyperlink" Target="http://www.brussels.be/artdet.cfm/4840" TargetMode="External"/><Relationship Id="rId130" Type="http://schemas.openxmlformats.org/officeDocument/2006/relationships/hyperlink" Target="http://www.cspd.gov.jo/SubDefault.aspx?PageId=186&amp;MenuId=111" TargetMode="External"/><Relationship Id="rId172" Type="http://schemas.openxmlformats.org/officeDocument/2006/relationships/hyperlink" Target="http://www.moi.gov.qa/site/Arabic/index.html" TargetMode="External"/><Relationship Id="rId228" Type="http://schemas.openxmlformats.org/officeDocument/2006/relationships/hyperlink" Target="http://www.rnpn.gob.sv/" TargetMode="External"/><Relationship Id="rId281" Type="http://schemas.openxmlformats.org/officeDocument/2006/relationships/hyperlink" Target="http://www.mip.gov.mm/" TargetMode="External"/><Relationship Id="rId337" Type="http://schemas.openxmlformats.org/officeDocument/2006/relationships/hyperlink" Target="http://www.clarciev.com/cms/?page_id=164" TargetMode="External"/><Relationship Id="rId34" Type="http://schemas.openxmlformats.org/officeDocument/2006/relationships/hyperlink" Target="http://www.registrecivil.ad/" TargetMode="External"/><Relationship Id="rId76" Type="http://schemas.openxmlformats.org/officeDocument/2006/relationships/hyperlink" Target="http://www.cra.gov.ye/indexen.php?sub=birth_new" TargetMode="External"/><Relationship Id="rId141" Type="http://schemas.openxmlformats.org/officeDocument/2006/relationships/hyperlink" Target="http://www.llv.li/" TargetMode="External"/><Relationship Id="rId7" Type="http://schemas.openxmlformats.org/officeDocument/2006/relationships/hyperlink" Target="http://www.nuevodni.gov.ar/inicio/index.php" TargetMode="External"/><Relationship Id="rId183" Type="http://schemas.openxmlformats.org/officeDocument/2006/relationships/hyperlink" Target="http://www.policianacional.gov.py/" TargetMode="External"/><Relationship Id="rId239" Type="http://schemas.openxmlformats.org/officeDocument/2006/relationships/hyperlink" Target="https://www.renap.gob.gt/" TargetMode="External"/><Relationship Id="rId250" Type="http://schemas.openxmlformats.org/officeDocument/2006/relationships/hyperlink" Target="http://www.mpss.go.kr/en/" TargetMode="External"/><Relationship Id="rId292" Type="http://schemas.openxmlformats.org/officeDocument/2006/relationships/hyperlink" Target="https://www.migration.gov.rw/" TargetMode="External"/><Relationship Id="rId306" Type="http://schemas.openxmlformats.org/officeDocument/2006/relationships/hyperlink" Target="http://www.rita.go.tz/page.php?pg=85&amp;lang=en" TargetMode="External"/><Relationship Id="rId45" Type="http://schemas.openxmlformats.org/officeDocument/2006/relationships/hyperlink" Target="http://ghdx.healthdata.org/organizations/ministry-health-and-public-hygiene-gabon" TargetMode="External"/><Relationship Id="rId87" Type="http://schemas.openxmlformats.org/officeDocument/2006/relationships/hyperlink" Target="https://www.citizenservices.gov.bt/web/guest/issuance-new-cid" TargetMode="External"/><Relationship Id="rId110" Type="http://schemas.openxmlformats.org/officeDocument/2006/relationships/hyperlink" Target="http://www.frca.org.fj/quick-links/frca-fnpf-joint-card/" TargetMode="External"/><Relationship Id="rId152" Type="http://schemas.openxmlformats.org/officeDocument/2006/relationships/hyperlink" Target="http://en.service-public-particuliers.gouv.mc/Nationality-and-residency/Monegasque-nationality/Identity-documents/Monaco-national-identity-card" TargetMode="External"/><Relationship Id="rId173" Type="http://schemas.openxmlformats.org/officeDocument/2006/relationships/hyperlink" Target="http://depabd.mai.gov.ro/documente_necesare.html" TargetMode="External"/><Relationship Id="rId194" Type="http://schemas.openxmlformats.org/officeDocument/2006/relationships/hyperlink" Target="http://www.mic.gov.to/palace-office/1834-tonga-to-distribute-first-ever-national-id-card" TargetMode="External"/><Relationship Id="rId208" Type="http://schemas.openxmlformats.org/officeDocument/2006/relationships/hyperlink" Target="http://www.gouv.bj/" TargetMode="External"/><Relationship Id="rId229" Type="http://schemas.openxmlformats.org/officeDocument/2006/relationships/hyperlink" Target="http://www.egjustice.org/" TargetMode="External"/><Relationship Id="rId240" Type="http://schemas.openxmlformats.org/officeDocument/2006/relationships/hyperlink" Target="http://novasdaguinebissau.blogspot.com/2013/08/registo-civil-gratis-faz-disparar.html" TargetMode="External"/><Relationship Id="rId261" Type="http://schemas.openxmlformats.org/officeDocument/2006/relationships/hyperlink" Target="http://www.llv.li/" TargetMode="External"/><Relationship Id="rId14" Type="http://schemas.openxmlformats.org/officeDocument/2006/relationships/hyperlink" Target="http://www.nyilvantarto.hu/hu/" TargetMode="External"/><Relationship Id="rId35" Type="http://schemas.openxmlformats.org/officeDocument/2006/relationships/hyperlink" Target="http://www.legalaffairs.gov.ag/" TargetMode="External"/><Relationship Id="rId56" Type="http://schemas.openxmlformats.org/officeDocument/2006/relationships/hyperlink" Target="http://www.interno.gov.it/mininterno/export/sites/default/it/temi/servizi_demografici/scheda_003.html" TargetMode="External"/><Relationship Id="rId77" Type="http://schemas.openxmlformats.org/officeDocument/2006/relationships/hyperlink" Target="http://www.legalaffairs.gov.tt/" TargetMode="External"/><Relationship Id="rId100" Type="http://schemas.openxmlformats.org/officeDocument/2006/relationships/hyperlink" Target="http://www.moi.gov.cy/moi/crmd/crmd.nsf/index_gr/index_gr?OpenDocument" TargetMode="External"/><Relationship Id="rId282" Type="http://schemas.openxmlformats.org/officeDocument/2006/relationships/hyperlink" Target="http://www.mha.gov.na/" TargetMode="External"/><Relationship Id="rId317" Type="http://schemas.openxmlformats.org/officeDocument/2006/relationships/hyperlink" Target="https://my.gov.uz/en/authority/23" TargetMode="External"/><Relationship Id="rId338" Type="http://schemas.openxmlformats.org/officeDocument/2006/relationships/printerSettings" Target="../printerSettings/printerSettings7.bin"/><Relationship Id="rId8" Type="http://schemas.openxmlformats.org/officeDocument/2006/relationships/hyperlink" Target="http://www.cso.gov.eg/index.aspx?lid=9" TargetMode="External"/><Relationship Id="rId98" Type="http://schemas.openxmlformats.org/officeDocument/2006/relationships/hyperlink" Target="http://stari.mup.hr/default.aspx?id=1257" TargetMode="External"/><Relationship Id="rId121" Type="http://schemas.openxmlformats.org/officeDocument/2006/relationships/hyperlink" Target="http://www.rnp.hn/" TargetMode="External"/><Relationship Id="rId142" Type="http://schemas.openxmlformats.org/officeDocument/2006/relationships/hyperlink" Target="http://www.vdtat.lt/new/index.php?menu=27" TargetMode="External"/><Relationship Id="rId163" Type="http://schemas.openxmlformats.org/officeDocument/2006/relationships/hyperlink" Target="http://www.nimc.gov.ng/" TargetMode="External"/><Relationship Id="rId184" Type="http://schemas.openxmlformats.org/officeDocument/2006/relationships/hyperlink" Target="http://www.egov.sc/MyCitizen/ApplyIDCard.aspx" TargetMode="External"/><Relationship Id="rId219" Type="http://schemas.openxmlformats.org/officeDocument/2006/relationships/hyperlink" Target="http://www.minisanterdc.cd/new/index.php/contacts" TargetMode="External"/><Relationship Id="rId230" Type="http://schemas.openxmlformats.org/officeDocument/2006/relationships/hyperlink" Target="https://www.eesti.ee/eng/perekond/rasedus_ja_lapse_sund/sunni_registreerimine_ja_nime_valik" TargetMode="External"/><Relationship Id="rId251" Type="http://schemas.openxmlformats.org/officeDocument/2006/relationships/hyperlink" Target="https://www.moi.go.kr/eng/a01/engMain.do" TargetMode="External"/><Relationship Id="rId25" Type="http://schemas.openxmlformats.org/officeDocument/2006/relationships/hyperlink" Target="http://www.drp.gov.lk/Templates/aboutus.english.Department-for-Registration-of-Persons.html" TargetMode="External"/><Relationship Id="rId46" Type="http://schemas.openxmlformats.org/officeDocument/2006/relationships/hyperlink" Target="http://www.servicepublic.gouv.sn/index.php/demarche_administrative/services/1/205" TargetMode="External"/><Relationship Id="rId67" Type="http://schemas.openxmlformats.org/officeDocument/2006/relationships/hyperlink" Target="http://www.belizejudiciary.org/web/supreme-court/general-registry/" TargetMode="External"/><Relationship Id="rId272" Type="http://schemas.openxmlformats.org/officeDocument/2006/relationships/hyperlink" Target="http://csd.pmo.govmu.org/English/Pages/Services.aspx" TargetMode="External"/><Relationship Id="rId293" Type="http://schemas.openxmlformats.org/officeDocument/2006/relationships/hyperlink" Target="http://www.nia.gov.kn/index.php/ministries/health/registrar-general" TargetMode="External"/><Relationship Id="rId307" Type="http://schemas.openxmlformats.org/officeDocument/2006/relationships/hyperlink" Target="http://www.togoleseministryofhealthlome.myewebsite.com/" TargetMode="External"/><Relationship Id="rId328" Type="http://schemas.openxmlformats.org/officeDocument/2006/relationships/hyperlink" Target="https://psa.gov.ph/" TargetMode="External"/><Relationship Id="rId88" Type="http://schemas.openxmlformats.org/officeDocument/2006/relationships/hyperlink" Target="http://segip.gob.bo/" TargetMode="External"/><Relationship Id="rId111" Type="http://schemas.openxmlformats.org/officeDocument/2006/relationships/hyperlink" Target="http://www.interieur.gouv.fr/A-votre-service/Mes-demarches/Particuliers" TargetMode="External"/><Relationship Id="rId132" Type="http://schemas.openxmlformats.org/officeDocument/2006/relationships/hyperlink" Target="http://www.immigration.go.ke/AboutUs.html" TargetMode="External"/><Relationship Id="rId153" Type="http://schemas.openxmlformats.org/officeDocument/2006/relationships/hyperlink" Target="http://burtgel.gov.mn/eng/" TargetMode="External"/><Relationship Id="rId174" Type="http://schemas.openxmlformats.org/officeDocument/2006/relationships/hyperlink" Target="http://www.nid.gov.rw/" TargetMode="External"/><Relationship Id="rId195" Type="http://schemas.openxmlformats.org/officeDocument/2006/relationships/hyperlink" Target="http://www.ttconnect.gov.tt/gortt/portal/ttconnect/Non-sidentDetail/?WCM_GLOBAL_CONTEXT=/gortt/wcm/connect/GorTT%20Web%20Content/ttconnect/citizen/topic/governmentandpolitics/documents+and+policies/obtaining+a+national+identification+card" TargetMode="External"/><Relationship Id="rId209" Type="http://schemas.openxmlformats.org/officeDocument/2006/relationships/hyperlink" Target="http://sereci.oep.org.bo/sereci/" TargetMode="External"/><Relationship Id="rId220" Type="http://schemas.openxmlformats.org/officeDocument/2006/relationships/hyperlink" Target="http://www.oni.ci/" TargetMode="External"/><Relationship Id="rId241" Type="http://schemas.openxmlformats.org/officeDocument/2006/relationships/hyperlink" Target="http://administracion.gob.es/pagFront/atencionCiudadana/oficinas/detalleOficina.htm;jsessionid=36676D042D840049545506D03B2BF1AF?idOficina=O00000212&amp;direccion=&amp;especialidad=Informacion%20y%20registro%20general&amp;mostrarMapa=N&amp;numPaginaActual=1&amp;coordenadaX=-3.691341&amp;coordenadaY=40.4274463&amp;cIdUdOrganica=E00003801&amp;idUnidOrganica=15&amp;origenUO=gobiernoEstado&amp;volver=volverFicha" TargetMode="External"/><Relationship Id="rId15" Type="http://schemas.openxmlformats.org/officeDocument/2006/relationships/hyperlink" Target="http://www.registru.md/" TargetMode="External"/><Relationship Id="rId36" Type="http://schemas.openxmlformats.org/officeDocument/2006/relationships/hyperlink" Target="http://www.mininterior.gov.ar/renaper/renaper.php" TargetMode="External"/><Relationship Id="rId57" Type="http://schemas.openxmlformats.org/officeDocument/2006/relationships/hyperlink" Target="http://www.jakarta.go.id/web/news/2009/11/Akta-Kelahiran" TargetMode="External"/><Relationship Id="rId262" Type="http://schemas.openxmlformats.org/officeDocument/2006/relationships/hyperlink" Target="https://mepis.vrm.lt/kontaktai" TargetMode="External"/><Relationship Id="rId283" Type="http://schemas.openxmlformats.org/officeDocument/2006/relationships/hyperlink" Target="http://www.naurugov.nr/government/departments/department-of-chief-secretary.aspx" TargetMode="External"/><Relationship Id="rId318" Type="http://schemas.openxmlformats.org/officeDocument/2006/relationships/hyperlink" Target="http://www.pvmc.gov.vu/en/civil-status-unit" TargetMode="External"/><Relationship Id="rId339" Type="http://schemas.openxmlformats.org/officeDocument/2006/relationships/vmlDrawing" Target="../drawings/vmlDrawing3.vml"/><Relationship Id="rId78" Type="http://schemas.openxmlformats.org/officeDocument/2006/relationships/hyperlink" Target="http://www.consuladovirtual.gob.ec/servicios/req_rci_insnac_ing.html" TargetMode="External"/><Relationship Id="rId99" Type="http://schemas.openxmlformats.org/officeDocument/2006/relationships/hyperlink" Target="https://www.ecured.cu/Ministerio_del_Interior_(Cuba)" TargetMode="External"/><Relationship Id="rId101" Type="http://schemas.openxmlformats.org/officeDocument/2006/relationships/hyperlink" Target="http://www.mvcr.cz/clanek/osobni-doklady.aspx" TargetMode="External"/><Relationship Id="rId122" Type="http://schemas.openxmlformats.org/officeDocument/2006/relationships/hyperlink" Target="https://www.skra.is/einstaklingar/vegabref-og-skilriki/nafnskirteini/" TargetMode="External"/><Relationship Id="rId143" Type="http://schemas.openxmlformats.org/officeDocument/2006/relationships/hyperlink" Target="http://www.guichet.public.lu/citoyens/fr/citoyennete/papiers-identite/carte-identite/nouv-carte-identite-adulte/index.html" TargetMode="External"/><Relationship Id="rId164" Type="http://schemas.openxmlformats.org/officeDocument/2006/relationships/hyperlink" Target="http://www.skatteetaten.no/" TargetMode="External"/><Relationship Id="rId185" Type="http://schemas.openxmlformats.org/officeDocument/2006/relationships/hyperlink" Target="http://www.newelectoralframework.gov.kn/default.asp?ContentType=References" TargetMode="External"/><Relationship Id="rId9" Type="http://schemas.openxmlformats.org/officeDocument/2006/relationships/hyperlink" Target="http://www.ica.gov.sg/page.aspx?pageid=138" TargetMode="External"/><Relationship Id="rId210" Type="http://schemas.openxmlformats.org/officeDocument/2006/relationships/hyperlink" Target="http://www.centar.ba/" TargetMode="External"/><Relationship Id="rId26" Type="http://schemas.openxmlformats.org/officeDocument/2006/relationships/hyperlink" Target="http://www.id.gov.ae/en/home.aspx" TargetMode="External"/><Relationship Id="rId231" Type="http://schemas.openxmlformats.org/officeDocument/2006/relationships/hyperlink" Target="http://www.bdm.gov.fj/births.htm" TargetMode="External"/><Relationship Id="rId252" Type="http://schemas.openxmlformats.org/officeDocument/2006/relationships/hyperlink" Target="https://www.rks-gov.net/" TargetMode="External"/><Relationship Id="rId273" Type="http://schemas.openxmlformats.org/officeDocument/2006/relationships/hyperlink" Target="http://www.renapo.gob.mx/" TargetMode="External"/><Relationship Id="rId294" Type="http://schemas.openxmlformats.org/officeDocument/2006/relationships/hyperlink" Target="http://archive.stlucia.gov.lc/Government%20How%20To/how_to_register_a_birth.htm" TargetMode="External"/><Relationship Id="rId308" Type="http://schemas.openxmlformats.org/officeDocument/2006/relationships/hyperlink" Target="http://www.mic.gov.to/news-today/press-releases/4409-digitization-project-of-the-national-civil-registry-registrar-generals-office-ministry-of-justice" TargetMode="External"/><Relationship Id="rId329" Type="http://schemas.openxmlformats.org/officeDocument/2006/relationships/hyperlink" Target="http://www.starecivila1.ro/inregistrare-nastere/" TargetMode="External"/><Relationship Id="rId47" Type="http://schemas.openxmlformats.org/officeDocument/2006/relationships/hyperlink" Target="http://www.mpravde.gov.rs/en/tekst/1121/internal-organization-of-the-ministry.php" TargetMode="External"/><Relationship Id="rId68" Type="http://schemas.openxmlformats.org/officeDocument/2006/relationships/hyperlink" Target="http://www.population.gov.ng/" TargetMode="External"/><Relationship Id="rId89" Type="http://schemas.openxmlformats.org/officeDocument/2006/relationships/hyperlink" Target="http://www.gov.bw/en/Ministries--Authorities/Ministries/Ministry-of-Labour--Home-Affairs-MLHA/Tools--Services/Services--Forms/National-identity-application/" TargetMode="External"/><Relationship Id="rId112" Type="http://schemas.openxmlformats.org/officeDocument/2006/relationships/hyperlink" Target="http://www.legabon.org/news/1084/use-biometrics-electoral-process-approaching" TargetMode="External"/><Relationship Id="rId133" Type="http://schemas.openxmlformats.org/officeDocument/2006/relationships/hyperlink" Target="http://www.korea-dpr.com/citizen.html" TargetMode="External"/><Relationship Id="rId154" Type="http://schemas.openxmlformats.org/officeDocument/2006/relationships/hyperlink" Target="http://www.mup.gov.me/rubrike/izdavanje-dokumenata/85194/159611.html" TargetMode="External"/><Relationship Id="rId175" Type="http://schemas.openxmlformats.org/officeDocument/2006/relationships/hyperlink" Target="http://stlucianic.org/news/10/96/National-Insurance-Registration-Card/d,nic_news/" TargetMode="External"/><Relationship Id="rId340" Type="http://schemas.openxmlformats.org/officeDocument/2006/relationships/comments" Target="../comments3.xml"/><Relationship Id="rId196" Type="http://schemas.openxmlformats.org/officeDocument/2006/relationships/hyperlink" Target="http://www.tunisie.gov.tn/index.php?option=com_content&amp;task=view&amp;id=1578&amp;Itemid=538&amp;lang=french" TargetMode="External"/><Relationship Id="rId200" Type="http://schemas.openxmlformats.org/officeDocument/2006/relationships/hyperlink" Target="https://www.minterior.gub.uy/webs/dnic" TargetMode="External"/><Relationship Id="rId16" Type="http://schemas.openxmlformats.org/officeDocument/2006/relationships/hyperlink" Target="http://www.minjusdh.gov.ao/VerPrestadorServico.aspx?id=228" TargetMode="External"/><Relationship Id="rId221" Type="http://schemas.openxmlformats.org/officeDocument/2006/relationships/hyperlink" Target="http://clarciev.com/en/paises/cuba-2/" TargetMode="External"/><Relationship Id="rId242" Type="http://schemas.openxmlformats.org/officeDocument/2006/relationships/hyperlink" Target="http://www.rnp.hn/?page_id=97" TargetMode="External"/><Relationship Id="rId263" Type="http://schemas.openxmlformats.org/officeDocument/2006/relationships/hyperlink" Target="http://www.guichet.public.lu/citoyens/fr/certificats/etat-civil-authentification/etat-civil/acte-naissance/index.html" TargetMode="External"/><Relationship Id="rId284" Type="http://schemas.openxmlformats.org/officeDocument/2006/relationships/hyperlink" Target="https://techsansar.com/vdc-nepal-list/" TargetMode="External"/><Relationship Id="rId319" Type="http://schemas.openxmlformats.org/officeDocument/2006/relationships/hyperlink" Target="http://www.cne.gob.ve/" TargetMode="External"/><Relationship Id="rId37" Type="http://schemas.openxmlformats.org/officeDocument/2006/relationships/hyperlink" Target="http://www.moj.am/services/civil_registry/item/518" TargetMode="External"/><Relationship Id="rId58" Type="http://schemas.openxmlformats.org/officeDocument/2006/relationships/hyperlink" Target="http://www.registraduria.gov.co/" TargetMode="External"/><Relationship Id="rId79" Type="http://schemas.openxmlformats.org/officeDocument/2006/relationships/hyperlink" Target="http://www.punetebrendshme.gov.al/" TargetMode="External"/><Relationship Id="rId102" Type="http://schemas.openxmlformats.org/officeDocument/2006/relationships/hyperlink" Target="https://www.borger.dk/samfund-og-rettigheder/Folkeregister-og-CPR/Det-Centrale-Personregister-CPR" TargetMode="External"/><Relationship Id="rId123" Type="http://schemas.openxmlformats.org/officeDocument/2006/relationships/hyperlink" Target="http://www.e-ktp.com/" TargetMode="External"/><Relationship Id="rId144" Type="http://schemas.openxmlformats.org/officeDocument/2006/relationships/hyperlink" Target="http://www.dsi.gov.mo/idcard03_e.jsp" TargetMode="External"/><Relationship Id="rId330" Type="http://schemas.openxmlformats.org/officeDocument/2006/relationships/hyperlink" Target="http://www.dipartimento.interni.sm/on-line/home.html" TargetMode="External"/><Relationship Id="rId90" Type="http://schemas.openxmlformats.org/officeDocument/2006/relationships/hyperlink" Target="http://justica.gov.br/" TargetMode="External"/><Relationship Id="rId165" Type="http://schemas.openxmlformats.org/officeDocument/2006/relationships/hyperlink" Target="http://www.civilstatus.gov.om/english/services_IDCard.asp" TargetMode="External"/><Relationship Id="rId186" Type="http://schemas.openxmlformats.org/officeDocument/2006/relationships/hyperlink" Target="http://www.policia.es/documentacion/docu_esp/oficinas.html" TargetMode="External"/><Relationship Id="rId211" Type="http://schemas.openxmlformats.org/officeDocument/2006/relationships/hyperlink" Target="http://www.gov.bw/en/Ministries--Authorities/Ministries/Ministry-of-Labour--Home-Affairs-MLHA/Tools--Services/Services--Forms/Birth-registration/" TargetMode="External"/><Relationship Id="rId232" Type="http://schemas.openxmlformats.org/officeDocument/2006/relationships/hyperlink" Target="http://www.interieur.gouv.fr/A-votre-service/Mes-demarches/Particuliers" TargetMode="External"/><Relationship Id="rId253" Type="http://schemas.openxmlformats.org/officeDocument/2006/relationships/hyperlink" Target="https://www.e.gov.kw/sites/kgoenglish/Pages/Services/MOH/IssuanceBirthCertificatesForNewborns.aspx" TargetMode="External"/><Relationship Id="rId274" Type="http://schemas.openxmlformats.org/officeDocument/2006/relationships/hyperlink" Target="http://www.fsmgov.org/birth.html" TargetMode="External"/><Relationship Id="rId295" Type="http://schemas.openxmlformats.org/officeDocument/2006/relationships/hyperlink" Target="http://www.judiciary.gov.vc/judiciary/" TargetMode="External"/><Relationship Id="rId309" Type="http://schemas.openxmlformats.org/officeDocument/2006/relationships/hyperlink" Target="http://www.nvi.gov.tr/Hizmetler/Nufus,Dogumislem.html" TargetMode="External"/><Relationship Id="rId27" Type="http://schemas.openxmlformats.org/officeDocument/2006/relationships/hyperlink" Target="http://www.rg.gov.zw/" TargetMode="External"/><Relationship Id="rId48" Type="http://schemas.openxmlformats.org/officeDocument/2006/relationships/hyperlink" Target="http://www.gov.sr/themas/burgerzaken-cbb-en-archief-nas/aangifte-geboorte.aspx" TargetMode="External"/><Relationship Id="rId69" Type="http://schemas.openxmlformats.org/officeDocument/2006/relationships/hyperlink" Target="http://www.rop.gov.om/english/cs_services.html" TargetMode="External"/><Relationship Id="rId113" Type="http://schemas.openxmlformats.org/officeDocument/2006/relationships/hyperlink" Target="http://www.accessgambia.com/extra/gambis-gambia-biometric-identity-system.html" TargetMode="External"/><Relationship Id="rId134" Type="http://schemas.openxmlformats.org/officeDocument/2006/relationships/hyperlink" Target="http://www.mogaha.go.kr/eng/a01/engMain.do" TargetMode="External"/><Relationship Id="rId320" Type="http://schemas.openxmlformats.org/officeDocument/2006/relationships/hyperlink" Target="http://www.tracuuphapluat.info/2012/06/huong-dan-thu-tuc-ang-ky-lam-giay-khai.html" TargetMode="External"/><Relationship Id="rId80" Type="http://schemas.openxmlformats.org/officeDocument/2006/relationships/hyperlink" Target="https://www.help.gv.at/Portal.Node/hlpd/public/content/54/Seite.540600.html" TargetMode="External"/><Relationship Id="rId155" Type="http://schemas.openxmlformats.org/officeDocument/2006/relationships/hyperlink" Target="http://www.service-public.ma/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08%26procedureSelected.idProcedure%3D5327&amp;_mmspservicepublicdiffusion_WAR_mmspservicepublicdiffusionportlet_rubriqueSelected.idRubrique=20308&amp;_mmspservicepublicdiffusion_WAR_mmspservicepublicdiffusionportlet_procedureSelected.idProcedure=5327" TargetMode="External"/><Relationship Id="rId176" Type="http://schemas.openxmlformats.org/officeDocument/2006/relationships/hyperlink" Target="http://www.security.gov.vc/security/index.php?option=com_content&amp;view=article&amp;id=219:registration-for-new-national-identity-cards&amp;catid=68:general-information" TargetMode="External"/><Relationship Id="rId197" Type="http://schemas.openxmlformats.org/officeDocument/2006/relationships/hyperlink" Target="http://www.icisleri.gov.tr/" TargetMode="External"/><Relationship Id="rId201" Type="http://schemas.openxmlformats.org/officeDocument/2006/relationships/hyperlink" Target="http://www.saime.gob.ve/identificacion/cedulacion/primera_vez" TargetMode="External"/><Relationship Id="rId222" Type="http://schemas.openxmlformats.org/officeDocument/2006/relationships/hyperlink" Target="http://www.moi.gov.cy/" TargetMode="External"/><Relationship Id="rId243" Type="http://schemas.openxmlformats.org/officeDocument/2006/relationships/hyperlink" Target="https://kozigazgatas.magyarorszag.hu/" TargetMode="External"/><Relationship Id="rId264" Type="http://schemas.openxmlformats.org/officeDocument/2006/relationships/hyperlink" Target="http://www.immd.gov.hk/eng/services/birth-death-marriage-registration.html" TargetMode="External"/><Relationship Id="rId285" Type="http://schemas.openxmlformats.org/officeDocument/2006/relationships/hyperlink" Target="https://www.government.nl/topics/family-law/contents/birth-of-a-child" TargetMode="External"/><Relationship Id="rId17" Type="http://schemas.openxmlformats.org/officeDocument/2006/relationships/hyperlink" Target="https://www.ekeng.am/hy/" TargetMode="External"/><Relationship Id="rId38" Type="http://schemas.openxmlformats.org/officeDocument/2006/relationships/hyperlink" Target="https://www.help.gv.at/Portal.Node/hlpd/public/content/8/Seite.080100.html" TargetMode="External"/><Relationship Id="rId59" Type="http://schemas.openxmlformats.org/officeDocument/2006/relationships/hyperlink" Target="http://www.gz.gov.cn/" TargetMode="External"/><Relationship Id="rId103" Type="http://schemas.openxmlformats.org/officeDocument/2006/relationships/hyperlink" Target="http://electoraloffice.gov.dm/" TargetMode="External"/><Relationship Id="rId124" Type="http://schemas.openxmlformats.org/officeDocument/2006/relationships/hyperlink" Target="http://www.moi.ir/" TargetMode="External"/><Relationship Id="rId310" Type="http://schemas.openxmlformats.org/officeDocument/2006/relationships/hyperlink" Target="http://cis-legislation.com/document.fwx?rgn=26669" TargetMode="External"/><Relationship Id="rId70" Type="http://schemas.openxmlformats.org/officeDocument/2006/relationships/hyperlink" Target="http://www.skatteetaten.no/" TargetMode="External"/><Relationship Id="rId91" Type="http://schemas.openxmlformats.org/officeDocument/2006/relationships/hyperlink" Target="http://imigresen.gov.bn/en/Theme/Home.aspx" TargetMode="External"/><Relationship Id="rId145" Type="http://schemas.openxmlformats.org/officeDocument/2006/relationships/hyperlink" Target="http://www.mra.mw/about/about-us" TargetMode="External"/><Relationship Id="rId166" Type="http://schemas.openxmlformats.org/officeDocument/2006/relationships/hyperlink" Target="http://www.tribunal-electoral.gob.pa/html/index.php?id=8" TargetMode="External"/><Relationship Id="rId187" Type="http://schemas.openxmlformats.org/officeDocument/2006/relationships/hyperlink" Target="http://www.gov.sz/index.php?option=com_content&amp;view=article&amp;id=311&amp;Itemid=441" TargetMode="External"/><Relationship Id="rId331" Type="http://schemas.openxmlformats.org/officeDocument/2006/relationships/hyperlink" Target="http://www.ics.gov.sc/civil-status/birth-registration" TargetMode="External"/><Relationship Id="rId1" Type="http://schemas.openxmlformats.org/officeDocument/2006/relationships/hyperlink" Target="http://www.ine.mx/es/web/portal/inicio?" TargetMode="External"/><Relationship Id="rId212" Type="http://schemas.openxmlformats.org/officeDocument/2006/relationships/hyperlink" Target="http://thebrazilbusiness.com/article/notary-public-offices-in-brazil" TargetMode="External"/><Relationship Id="rId233" Type="http://schemas.openxmlformats.org/officeDocument/2006/relationships/hyperlink" Target="http://www.accessgambia.com/information/health-social-welfare.html" TargetMode="External"/><Relationship Id="rId254" Type="http://schemas.openxmlformats.org/officeDocument/2006/relationships/hyperlink" Target="http://grs.gov.kg/" TargetMode="External"/><Relationship Id="rId28" Type="http://schemas.openxmlformats.org/officeDocument/2006/relationships/hyperlink" Target="http://www.gov.sr/themas/burgerzaken-cbb-en-archief-nas/identiteitskaart.aspx" TargetMode="External"/><Relationship Id="rId49" Type="http://schemas.openxmlformats.org/officeDocument/2006/relationships/hyperlink" Target="http://www.gov.sz/index.php?option=com_content&amp;view=article&amp;catid=81%3Ahome-affairs&amp;id=1368%3Acivil-registration&amp;Itemid=304" TargetMode="External"/><Relationship Id="rId114" Type="http://schemas.openxmlformats.org/officeDocument/2006/relationships/hyperlink" Target="http://psh.gov.ge/index.php?lang_id=ENG&amp;sec_id=282" TargetMode="External"/><Relationship Id="rId275" Type="http://schemas.openxmlformats.org/officeDocument/2006/relationships/hyperlink" Target="http://starecivila.gov.md/en/pages/nastere" TargetMode="External"/><Relationship Id="rId296" Type="http://schemas.openxmlformats.org/officeDocument/2006/relationships/hyperlink" Target="http://www.mjca.gov.ws/" TargetMode="External"/><Relationship Id="rId300" Type="http://schemas.openxmlformats.org/officeDocument/2006/relationships/hyperlink" Target="http://www.ica.gov.sg/page.aspx?pageid=144" TargetMode="External"/><Relationship Id="rId60" Type="http://schemas.openxmlformats.org/officeDocument/2006/relationships/hyperlink" Target="http://www.gov.hk/en/residents/immigration/bdmreg/birth/birthreg/" TargetMode="External"/><Relationship Id="rId81" Type="http://schemas.openxmlformats.org/officeDocument/2006/relationships/hyperlink" Target="http://www.bahamas.gov.bs/wps/portal/public/!ut/p/b1/04_Sj9CPykssy0xPLMnMz0vMAfGjzOKNDdx9HR1NLHzdQ8IMDDwNDRyDgg0DDfyNDYEKIoEKDHAARwNC-sP1o_ArMYIqwGOFn0d-bqp-QW6EQZaJoyIA1iL9zQ!!/dl4/d5/L2dBISEvZ0FBIS9nQSEh/" TargetMode="External"/><Relationship Id="rId135" Type="http://schemas.openxmlformats.org/officeDocument/2006/relationships/hyperlink" Target="http://www.mpb-ks.org/" TargetMode="External"/><Relationship Id="rId156" Type="http://schemas.openxmlformats.org/officeDocument/2006/relationships/hyperlink" Target="http://www.portaldogoverno.gov.mz/Servicos/IdentCivil/bi/" TargetMode="External"/><Relationship Id="rId177" Type="http://schemas.openxmlformats.org/officeDocument/2006/relationships/hyperlink" Target="http://www.moi.gov.sa/" TargetMode="External"/><Relationship Id="rId198" Type="http://schemas.openxmlformats.org/officeDocument/2006/relationships/hyperlink" Target="http://www.immigration.go.ug/" TargetMode="External"/><Relationship Id="rId321" Type="http://schemas.openxmlformats.org/officeDocument/2006/relationships/hyperlink" Target="http://www.homeaffairs.gov.zm/?q=national_registration_passport_and_citizenship_department" TargetMode="External"/><Relationship Id="rId202" Type="http://schemas.openxmlformats.org/officeDocument/2006/relationships/hyperlink" Target="http://www.chinhphu.vn/portal/page/portal/English/ministries/ministrydetail?optionId=1&amp;ministryTypeId=270&amp;governmentId=1583&amp;ministryId=1601" TargetMode="External"/><Relationship Id="rId223" Type="http://schemas.openxmlformats.org/officeDocument/2006/relationships/hyperlink" Target="http://www.mvcr.cz/mvcren/article/issuing-documents-from-the-register-of-vital-records-certificates-of-birth-marriage-and-or-death.aspx" TargetMode="External"/><Relationship Id="rId244" Type="http://schemas.openxmlformats.org/officeDocument/2006/relationships/hyperlink" Target="http://www.skra.is/" TargetMode="External"/><Relationship Id="rId18" Type="http://schemas.openxmlformats.org/officeDocument/2006/relationships/hyperlink" Target="http://www.mia.gov.az/index.php?/en/content/171/" TargetMode="External"/><Relationship Id="rId39" Type="http://schemas.openxmlformats.org/officeDocument/2006/relationships/hyperlink" Target="http://www.justice.gov.az/" TargetMode="External"/><Relationship Id="rId265" Type="http://schemas.openxmlformats.org/officeDocument/2006/relationships/hyperlink" Target="http://eudo-citizenship.eu/NationalDB/docs/MAC%20Law_Registers_Birth_eng.pdf" TargetMode="External"/><Relationship Id="rId286" Type="http://schemas.openxmlformats.org/officeDocument/2006/relationships/hyperlink" Target="http://www.dia.govt.nz/Births-deaths-and-marriages" TargetMode="External"/><Relationship Id="rId50" Type="http://schemas.openxmlformats.org/officeDocument/2006/relationships/hyperlink" Target="http://www.regeringen.se/sveriges-regering/finansdepartementet/" TargetMode="External"/><Relationship Id="rId104" Type="http://schemas.openxmlformats.org/officeDocument/2006/relationships/hyperlink" Target="http://www.jce.gob.do/Dependencias/Cedulaci%C3%B3n/ServiciosyRequisitos.aspx" TargetMode="External"/><Relationship Id="rId125" Type="http://schemas.openxmlformats.org/officeDocument/2006/relationships/hyperlink" Target="http://iraqinationality.gov.iq/about_ar.htm" TargetMode="External"/><Relationship Id="rId146" Type="http://schemas.openxmlformats.org/officeDocument/2006/relationships/hyperlink" Target="http://www.jpn.gov.my/" TargetMode="External"/><Relationship Id="rId167" Type="http://schemas.openxmlformats.org/officeDocument/2006/relationships/hyperlink" Target="http://www.looppng.com/tags/papua-new-guinea-national-identity-nid-card-system" TargetMode="External"/><Relationship Id="rId188" Type="http://schemas.openxmlformats.org/officeDocument/2006/relationships/hyperlink" Target="http://www.schweizerpass.admin.ch/pass/de/home.html" TargetMode="External"/><Relationship Id="rId311" Type="http://schemas.openxmlformats.org/officeDocument/2006/relationships/hyperlink" Target="http://www.ursb.go.ug/" TargetMode="External"/><Relationship Id="rId332" Type="http://schemas.openxmlformats.org/officeDocument/2006/relationships/hyperlink" Target="http://www.mnz.gov.si/si/mnz_za_vas/maticni_register/rojstvo/" TargetMode="External"/><Relationship Id="rId71" Type="http://schemas.openxmlformats.org/officeDocument/2006/relationships/hyperlink" Target="https://www.nadra.gov.pk/identity/identity-crc/" TargetMode="External"/><Relationship Id="rId92" Type="http://schemas.openxmlformats.org/officeDocument/2006/relationships/hyperlink" Target="http://www.interior.gov.kh/" TargetMode="External"/><Relationship Id="rId213" Type="http://schemas.openxmlformats.org/officeDocument/2006/relationships/hyperlink" Target="http://www.imigresen.gov.bn/" TargetMode="External"/><Relationship Id="rId234" Type="http://schemas.openxmlformats.org/officeDocument/2006/relationships/hyperlink" Target="http://psh.gov.ge/index.php?lang_id=ENG&amp;sec_id=286" TargetMode="External"/><Relationship Id="rId2" Type="http://schemas.openxmlformats.org/officeDocument/2006/relationships/hyperlink" Target="http://www.uidai.gov.in/" TargetMode="External"/><Relationship Id="rId29" Type="http://schemas.openxmlformats.org/officeDocument/2006/relationships/hyperlink" Target="http://www.mid.ru/ru/home" TargetMode="External"/><Relationship Id="rId255" Type="http://schemas.openxmlformats.org/officeDocument/2006/relationships/hyperlink" Target="http://www.moha.gov.la/" TargetMode="External"/><Relationship Id="rId276" Type="http://schemas.openxmlformats.org/officeDocument/2006/relationships/hyperlink" Target="http://www.mairie.mc/services/service-de-l-etat-civil-nationalite/" TargetMode="External"/><Relationship Id="rId297" Type="http://schemas.openxmlformats.org/officeDocument/2006/relationships/hyperlink" Target="http://www.irn.mj.pt/sections/irn/a_registral/registo-comercial/docs-comercial/sucursal-na-hora-contact/" TargetMode="External"/><Relationship Id="rId40" Type="http://schemas.openxmlformats.org/officeDocument/2006/relationships/hyperlink" Target="http://www.bahamas.gov.bs/rgd" TargetMode="External"/><Relationship Id="rId115" Type="http://schemas.openxmlformats.org/officeDocument/2006/relationships/hyperlink" Target="http://www.personalausweisportal.de/EN/Citizens/German_ID_Card/German_ID_Card_node.html" TargetMode="External"/><Relationship Id="rId136" Type="http://schemas.openxmlformats.org/officeDocument/2006/relationships/hyperlink" Target="http://www.grs.gov.kg/" TargetMode="External"/><Relationship Id="rId157" Type="http://schemas.openxmlformats.org/officeDocument/2006/relationships/hyperlink" Target="http://www.mip.gov.mm/" TargetMode="External"/><Relationship Id="rId178" Type="http://schemas.openxmlformats.org/officeDocument/2006/relationships/hyperlink" Target="http://www.servicepublic.gouv.sn/index.php/demarche_administrative/demarche/1/30" TargetMode="External"/><Relationship Id="rId301" Type="http://schemas.openxmlformats.org/officeDocument/2006/relationships/hyperlink" Target="http://www.minv.sk/" TargetMode="External"/><Relationship Id="rId322" Type="http://schemas.openxmlformats.org/officeDocument/2006/relationships/hyperlink" Target="http://www.rg.gov.zw/services/birth" TargetMode="External"/><Relationship Id="rId61" Type="http://schemas.openxmlformats.org/officeDocument/2006/relationships/hyperlink" Target="http://www.moh.gov.bh/" TargetMode="External"/><Relationship Id="rId82" Type="http://schemas.openxmlformats.org/officeDocument/2006/relationships/hyperlink" Target="http://www.cio.gov.bh/CIO_ENG/SubDetailed.aspx?subcatid=29" TargetMode="External"/><Relationship Id="rId199" Type="http://schemas.openxmlformats.org/officeDocument/2006/relationships/hyperlink" Target="http://dmsu.gov.ua/posluhy/pasport-gromadyanina-ukrajini" TargetMode="External"/><Relationship Id="rId203" Type="http://schemas.openxmlformats.org/officeDocument/2006/relationships/hyperlink" Target="http://www.moi.gov.ps/" TargetMode="External"/><Relationship Id="rId19" Type="http://schemas.openxmlformats.org/officeDocument/2006/relationships/hyperlink" Target="http://www.electoral.barbados.gov.bb/nationalregqualifications.html" TargetMode="External"/><Relationship Id="rId224" Type="http://schemas.openxmlformats.org/officeDocument/2006/relationships/hyperlink" Target="http://www.personregistrering.dk/" TargetMode="External"/><Relationship Id="rId245" Type="http://schemas.openxmlformats.org/officeDocument/2006/relationships/hyperlink" Target="http://www.mohiraq.org/overview.htm" TargetMode="External"/><Relationship Id="rId266" Type="http://schemas.openxmlformats.org/officeDocument/2006/relationships/hyperlink" Target="https://www.registrargeneral.gov.mw/" TargetMode="External"/><Relationship Id="rId287" Type="http://schemas.openxmlformats.org/officeDocument/2006/relationships/hyperlink" Target="http://www.crwflags.com/fotw/flags/ni-muni.html" TargetMode="External"/><Relationship Id="rId30" Type="http://schemas.openxmlformats.org/officeDocument/2006/relationships/hyperlink" Target="http://www.australia.gov.au/topics/law-and-justice/births-deaths-and-marriages-registries" TargetMode="External"/><Relationship Id="rId105" Type="http://schemas.openxmlformats.org/officeDocument/2006/relationships/hyperlink" Target="http://www.registrocivil.gob.ec/?p=1654" TargetMode="External"/><Relationship Id="rId126" Type="http://schemas.openxmlformats.org/officeDocument/2006/relationships/hyperlink" Target="http://piba.gov.il/Subject/RegistryAndPassports/IdentityCard/Pages/TzRishona.aspx" TargetMode="External"/><Relationship Id="rId147" Type="http://schemas.openxmlformats.org/officeDocument/2006/relationships/hyperlink" Target="http://dnr.gov.mv/" TargetMode="External"/><Relationship Id="rId168" Type="http://schemas.openxmlformats.org/officeDocument/2006/relationships/hyperlink" Target="http://www.reniec.gob.pe/portal/homeDepartamento.htm" TargetMode="External"/><Relationship Id="rId312" Type="http://schemas.openxmlformats.org/officeDocument/2006/relationships/hyperlink" Target="https://minjust.gov.ua/en" TargetMode="External"/><Relationship Id="rId333" Type="http://schemas.openxmlformats.org/officeDocument/2006/relationships/hyperlink" Target="https://en.mvd.ru/" TargetMode="External"/><Relationship Id="rId51" Type="http://schemas.openxmlformats.org/officeDocument/2006/relationships/hyperlink" Target="https://www.ch.ch/en/register-birth/" TargetMode="External"/><Relationship Id="rId72" Type="http://schemas.openxmlformats.org/officeDocument/2006/relationships/hyperlink" Target="http://www.palausupremecourt.net/faq_main.cshtml" TargetMode="External"/><Relationship Id="rId93" Type="http://schemas.openxmlformats.org/officeDocument/2006/relationships/hyperlink" Target="http://www.spm.gov.cm/administrations-publiques/administrations-publiques/article/delivrance-de-la-carte-nationale-didentite-le-chef-de-letat-prescrit-des-mesures-de-facilitation.html" TargetMode="External"/><Relationship Id="rId189" Type="http://schemas.openxmlformats.org/officeDocument/2006/relationships/hyperlink" Target="http://www.ris.gov.tw/" TargetMode="External"/><Relationship Id="rId3" Type="http://schemas.openxmlformats.org/officeDocument/2006/relationships/hyperlink" Target="http://mcit.gov.af/en/page/7081" TargetMode="External"/><Relationship Id="rId214" Type="http://schemas.openxmlformats.org/officeDocument/2006/relationships/hyperlink" Target="http://www.mh.government.bg/" TargetMode="External"/><Relationship Id="rId235" Type="http://schemas.openxmlformats.org/officeDocument/2006/relationships/hyperlink" Target="https://www.germany-service.com/" TargetMode="External"/><Relationship Id="rId256" Type="http://schemas.openxmlformats.org/officeDocument/2006/relationships/hyperlink" Target="http://www.tm.gov.lv/lv/pakalpojumi/nozares-pakalpojumi-1/dzimsanas-fakta-registracija" TargetMode="External"/><Relationship Id="rId277" Type="http://schemas.openxmlformats.org/officeDocument/2006/relationships/hyperlink" Target="http://burtgel.gov.mn/eng/" TargetMode="External"/><Relationship Id="rId298" Type="http://schemas.openxmlformats.org/officeDocument/2006/relationships/hyperlink" Target="http://www.moi.gov.sa/" TargetMode="External"/><Relationship Id="rId116" Type="http://schemas.openxmlformats.org/officeDocument/2006/relationships/hyperlink" Target="http://nia.gov.gh/" TargetMode="External"/><Relationship Id="rId137" Type="http://schemas.openxmlformats.org/officeDocument/2006/relationships/hyperlink" Target="http://mops.gov.il/English/Pages/HomePage.aspx" TargetMode="External"/><Relationship Id="rId158" Type="http://schemas.openxmlformats.org/officeDocument/2006/relationships/hyperlink" Target="http://www.gov.na/identity-documents" TargetMode="External"/><Relationship Id="rId302" Type="http://schemas.openxmlformats.org/officeDocument/2006/relationships/hyperlink" Target="https://sites.google.com/a/mps.gov.sb/ministry-of-public-service-in-solomon-islands/home-1" TargetMode="External"/><Relationship Id="rId323" Type="http://schemas.openxmlformats.org/officeDocument/2006/relationships/hyperlink" Target="http://www.tuvaluislands.com/const_tuvalu.htm" TargetMode="External"/><Relationship Id="rId20" Type="http://schemas.openxmlformats.org/officeDocument/2006/relationships/hyperlink" Target="http://mup.ks.gov.ba/node/35" TargetMode="External"/><Relationship Id="rId41" Type="http://schemas.openxmlformats.org/officeDocument/2006/relationships/hyperlink" Target="http://www.tse.go.cr/devolucion_inscripciones.htm" TargetMode="External"/><Relationship Id="rId62" Type="http://schemas.openxmlformats.org/officeDocument/2006/relationships/hyperlink" Target="http://br.lgd.gov.bd/" TargetMode="External"/><Relationship Id="rId83" Type="http://schemas.openxmlformats.org/officeDocument/2006/relationships/hyperlink" Target="http://www.nidw.gov.bd/" TargetMode="External"/><Relationship Id="rId179" Type="http://schemas.openxmlformats.org/officeDocument/2006/relationships/hyperlink" Target="http://www.euprava.gov.rs/eusluge/opis_usluge?generatedServiceId=293&amp;title=Izdavan%D1%98e-li%C4%8Dnih-karata" TargetMode="External"/><Relationship Id="rId190" Type="http://schemas.openxmlformats.org/officeDocument/2006/relationships/hyperlink" Target="http://vkd.tj/index.php/en/" TargetMode="External"/><Relationship Id="rId204" Type="http://schemas.openxmlformats.org/officeDocument/2006/relationships/hyperlink" Target="http://www.cra.gov.ye/indexen.php?sub=ID_new" TargetMode="External"/><Relationship Id="rId225" Type="http://schemas.openxmlformats.org/officeDocument/2006/relationships/hyperlink" Target="https://comoros.eregulations.org/index.asp?l=en" TargetMode="External"/><Relationship Id="rId246" Type="http://schemas.openxmlformats.org/officeDocument/2006/relationships/hyperlink" Target="http://www.welfare.ie/en/Pages/General-Register-Office.aspx" TargetMode="External"/><Relationship Id="rId267" Type="http://schemas.openxmlformats.org/officeDocument/2006/relationships/hyperlink" Target="http://www.jpn.gov.my/en/" TargetMode="External"/><Relationship Id="rId288" Type="http://schemas.openxmlformats.org/officeDocument/2006/relationships/hyperlink" Target="http://www.reniec.gob.pe/portal/intro.htm" TargetMode="External"/><Relationship Id="rId106" Type="http://schemas.openxmlformats.org/officeDocument/2006/relationships/hyperlink" Target="http://www.rnpn.gob.sv/rnpn/" TargetMode="External"/><Relationship Id="rId127" Type="http://schemas.openxmlformats.org/officeDocument/2006/relationships/hyperlink" Target="http://servizidemografici.interno.it/it" TargetMode="External"/><Relationship Id="rId313" Type="http://schemas.openxmlformats.org/officeDocument/2006/relationships/hyperlink" Target="https://www.haad.ae/haad/tabid/1110/Default.aspx" TargetMode="External"/><Relationship Id="rId10" Type="http://schemas.openxmlformats.org/officeDocument/2006/relationships/hyperlink" Target="http://www.mvr.gov.mk/" TargetMode="External"/><Relationship Id="rId31" Type="http://schemas.openxmlformats.org/officeDocument/2006/relationships/hyperlink" Target="http://www.punetebrendshme.gov.al/" TargetMode="External"/><Relationship Id="rId52" Type="http://schemas.openxmlformats.org/officeDocument/2006/relationships/hyperlink" Target="http://www.gic.gov.lk/gic/index.php?option=com_org&amp;Itemid=4&amp;id=3&amp;task=org&amp;lang=en" TargetMode="External"/><Relationship Id="rId73" Type="http://schemas.openxmlformats.org/officeDocument/2006/relationships/hyperlink" Target="http://www.tribunal-electoral.gob.pa/" TargetMode="External"/><Relationship Id="rId94" Type="http://schemas.openxmlformats.org/officeDocument/2006/relationships/hyperlink" Target="http://www.mps.gov.cn/" TargetMode="External"/><Relationship Id="rId148" Type="http://schemas.openxmlformats.org/officeDocument/2006/relationships/hyperlink" Target="http://homeaffairs.gov.mt/en/MHAS-Departments/Land%20Public%20Registry/Pages/ID-MO.aspx" TargetMode="External"/><Relationship Id="rId169" Type="http://schemas.openxmlformats.org/officeDocument/2006/relationships/hyperlink" Target="https://www.ecensus.com.ph/Default.aspx" TargetMode="External"/><Relationship Id="rId334" Type="http://schemas.openxmlformats.org/officeDocument/2006/relationships/hyperlink" Target="http://egov.kz/wps/portal/Content?contentPath=/egovcontent/_family/child_/article/childbirth&amp;lang=en" TargetMode="External"/><Relationship Id="rId4" Type="http://schemas.openxmlformats.org/officeDocument/2006/relationships/hyperlink" Target="http://www.interieur.gov.dz/" TargetMode="External"/><Relationship Id="rId180" Type="http://schemas.openxmlformats.org/officeDocument/2006/relationships/hyperlink" Target="http://www.minv.sk/?obcianske-preukazy" TargetMode="External"/><Relationship Id="rId215" Type="http://schemas.openxmlformats.org/officeDocument/2006/relationships/hyperlink" Target="http://www.fonction-publique.gov.bf/" TargetMode="External"/><Relationship Id="rId236" Type="http://schemas.openxmlformats.org/officeDocument/2006/relationships/hyperlink" Target="http://www.eservices.gov.gh/BDR/SitePages/bdr-home.aspx" TargetMode="External"/><Relationship Id="rId257" Type="http://schemas.openxmlformats.org/officeDocument/2006/relationships/hyperlink" Target="http://www.moim.gov.lb/" TargetMode="External"/><Relationship Id="rId278" Type="http://schemas.openxmlformats.org/officeDocument/2006/relationships/hyperlink" Target="http://www.gov.me/en/homepage" TargetMode="External"/><Relationship Id="rId303" Type="http://schemas.openxmlformats.org/officeDocument/2006/relationships/hyperlink" Target="http://www.dha.gov.za/index.php/civic-services/birth-certificates" TargetMode="External"/><Relationship Id="rId42" Type="http://schemas.openxmlformats.org/officeDocument/2006/relationships/hyperlink" Target="http://www.mup.hr/" TargetMode="External"/><Relationship Id="rId84" Type="http://schemas.openxmlformats.org/officeDocument/2006/relationships/hyperlink" Target="http://mvd.gov.by/ru/main.aspx?guid=12611" TargetMode="External"/><Relationship Id="rId138" Type="http://schemas.openxmlformats.org/officeDocument/2006/relationships/hyperlink" Target="http://www.pmlp.gov.lv/en/home/about-ocma/" TargetMode="External"/><Relationship Id="rId191" Type="http://schemas.openxmlformats.org/officeDocument/2006/relationships/hyperlink" Target="http://nida.go.tz/swahili/" TargetMode="External"/><Relationship Id="rId205" Type="http://schemas.openxmlformats.org/officeDocument/2006/relationships/hyperlink" Target="http://www.homeaffairs.gov.zm/?q=new" TargetMode="External"/><Relationship Id="rId247" Type="http://schemas.openxmlformats.org/officeDocument/2006/relationships/hyperlink" Target="http://www.nbn.org.il/aliyahpedia/government-services/post-aliyah-travel/misrad-hapnim/" TargetMode="External"/><Relationship Id="rId107" Type="http://schemas.openxmlformats.org/officeDocument/2006/relationships/hyperlink" Target="http://www.shabait.com/articles/q-a-a/3558-public-registration-office-and-the-public-mutual-cooperation-for-efficient-services-" TargetMode="External"/><Relationship Id="rId289" Type="http://schemas.openxmlformats.org/officeDocument/2006/relationships/hyperlink" Target="https://www.msw.gov.pl/" TargetMode="External"/><Relationship Id="rId11" Type="http://schemas.openxmlformats.org/officeDocument/2006/relationships/hyperlink" Target="http://www.polisen.se/Service/Pass-och-id-kort/" TargetMode="External"/><Relationship Id="rId53" Type="http://schemas.openxmlformats.org/officeDocument/2006/relationships/hyperlink" Target="http://welfare.gov.sd/" TargetMode="External"/><Relationship Id="rId149" Type="http://schemas.openxmlformats.org/officeDocument/2006/relationships/hyperlink" Target="http://www.rmimissa.org/ssidcard.html" TargetMode="External"/><Relationship Id="rId314" Type="http://schemas.openxmlformats.org/officeDocument/2006/relationships/hyperlink" Target="https://www.gov.uk/register-birth" TargetMode="External"/><Relationship Id="rId95" Type="http://schemas.openxmlformats.org/officeDocument/2006/relationships/hyperlink" Target="http://www.registraduria.gov.co/-El-parche-del-regi-.html" TargetMode="External"/><Relationship Id="rId160" Type="http://schemas.openxmlformats.org/officeDocument/2006/relationships/hyperlink" Target="https://www.government.nl/topics/identification-documents/contents/compulsory-identification" TargetMode="External"/><Relationship Id="rId216" Type="http://schemas.openxmlformats.org/officeDocument/2006/relationships/hyperlink" Target="http://www.vs.gov.bc.ca/admin/offices.html" TargetMode="External"/><Relationship Id="rId258" Type="http://schemas.openxmlformats.org/officeDocument/2006/relationships/hyperlink" Target="http://www.gov.ls/gov_webportal/home/index.html" TargetMode="External"/><Relationship Id="rId22" Type="http://schemas.openxmlformats.org/officeDocument/2006/relationships/hyperlink" Target="http://www.fonction-publique.gov.bf/" TargetMode="External"/><Relationship Id="rId64" Type="http://schemas.openxmlformats.org/officeDocument/2006/relationships/hyperlink" Target="http://mvd.gov.by/ru/main.aspx?guid=152273" TargetMode="External"/><Relationship Id="rId118" Type="http://schemas.openxmlformats.org/officeDocument/2006/relationships/hyperlink" Target="http://www.gov.gd/ministries/works.html" TargetMode="External"/><Relationship Id="rId325" Type="http://schemas.openxmlformats.org/officeDocument/2006/relationships/hyperlink" Target="http://www.mj.gov.tl/" TargetMode="External"/><Relationship Id="rId171" Type="http://schemas.openxmlformats.org/officeDocument/2006/relationships/hyperlink" Target="http://www.cartaodecidadao.pt/" TargetMode="External"/><Relationship Id="rId227" Type="http://schemas.openxmlformats.org/officeDocument/2006/relationships/hyperlink" Target="http://www.jce.do/web" TargetMode="External"/><Relationship Id="rId269" Type="http://schemas.openxmlformats.org/officeDocument/2006/relationships/hyperlink" Target="https://secure2.gov.mt/certifikati/Birth.aspx" TargetMode="External"/><Relationship Id="rId33" Type="http://schemas.openxmlformats.org/officeDocument/2006/relationships/hyperlink" Target="http://www.interieur.gov.dz/" TargetMode="External"/><Relationship Id="rId129" Type="http://schemas.openxmlformats.org/officeDocument/2006/relationships/hyperlink" Target="http://www.soumu.go.jp/english/lab/index.html" TargetMode="External"/><Relationship Id="rId280" Type="http://schemas.openxmlformats.org/officeDocument/2006/relationships/hyperlink" Target="http://www.portaldogoverno.gov.mz/" TargetMode="External"/><Relationship Id="rId336" Type="http://schemas.openxmlformats.org/officeDocument/2006/relationships/hyperlink" Target="http://www.sabteahval.ir/" TargetMode="External"/><Relationship Id="rId75" Type="http://schemas.openxmlformats.org/officeDocument/2006/relationships/hyperlink" Target="https://www.citizenservices.gov.bt/web/guest/birth-registration" TargetMode="External"/><Relationship Id="rId140" Type="http://schemas.openxmlformats.org/officeDocument/2006/relationships/hyperlink" Target="http://www.mia.gov.lr/" TargetMode="External"/><Relationship Id="rId182" Type="http://schemas.openxmlformats.org/officeDocument/2006/relationships/hyperlink" Target="http://www.dha.gov.za/index.php/civic-services/identity-documents" TargetMode="External"/><Relationship Id="rId6" Type="http://schemas.openxmlformats.org/officeDocument/2006/relationships/hyperlink" Target="https://www.poliisi.fi/applying_for_an_identity_card" TargetMode="External"/><Relationship Id="rId238" Type="http://schemas.openxmlformats.org/officeDocument/2006/relationships/hyperlink" Target="http://health.gov.gd/" TargetMode="External"/><Relationship Id="rId291" Type="http://schemas.openxmlformats.org/officeDocument/2006/relationships/hyperlink" Target="http://portal.www.gov.qa/wps/portal/!ut/p/a0/NYoxFoIwEETPYpE6QTs71EJrCpVuE1bYR9jkhSVeX7awmpn_x_b2ZXuGSiMIJYa47_c3LOcMMpnm1N63OaWFTHN0T_Qa18SCLMb9leuwVAq4GvfggSoNG0R9Rtgnj1ozjOovVGRaFexK44agwCUvQOxVByxCHwogaDtkm-f28APWYakI/" TargetMode="External"/><Relationship Id="rId305" Type="http://schemas.openxmlformats.org/officeDocument/2006/relationships/hyperlink" Target="https://www.e-services.taipei.gov.tw/hypage.cgi?HYPAGE=form.htm&amp;s_uid=160011" TargetMode="External"/><Relationship Id="rId44" Type="http://schemas.openxmlformats.org/officeDocument/2006/relationships/hyperlink" Target="http://www.maistraatti.fi/" TargetMode="External"/><Relationship Id="rId86" Type="http://schemas.openxmlformats.org/officeDocument/2006/relationships/hyperlink" Target="http://gouv.bj/" TargetMode="External"/><Relationship Id="rId151" Type="http://schemas.openxmlformats.org/officeDocument/2006/relationships/hyperlink" Target="http://csd.pmo.govmu.org/English/Pages/Services.aspx" TargetMode="External"/><Relationship Id="rId193" Type="http://schemas.openxmlformats.org/officeDocument/2006/relationships/hyperlink" Target="http://www.mj.gov.tl/" TargetMode="External"/><Relationship Id="rId207" Type="http://schemas.openxmlformats.org/officeDocument/2006/relationships/hyperlink" Target="http://www.minjusdh.gov.ao/" TargetMode="External"/><Relationship Id="rId249" Type="http://schemas.openxmlformats.org/officeDocument/2006/relationships/hyperlink" Target="http://starecivila.gov.md/en/pages/nastere" TargetMode="External"/><Relationship Id="rId13" Type="http://schemas.openxmlformats.org/officeDocument/2006/relationships/hyperlink" Target="http://www.immd.gov.hk/eng/services/hkid.html" TargetMode="External"/><Relationship Id="rId109" Type="http://schemas.openxmlformats.org/officeDocument/2006/relationships/hyperlink" Target="http://www.moj.gov.et/Default.aspx" TargetMode="External"/><Relationship Id="rId260" Type="http://schemas.openxmlformats.org/officeDocument/2006/relationships/hyperlink" Target="https://healthresearchweb.org/en/libya/institution_4810" TargetMode="External"/><Relationship Id="rId316" Type="http://schemas.openxmlformats.org/officeDocument/2006/relationships/hyperlink" Target="http://uruguay.gub.uy/dgrec/usuario/FormasDePago.asp" TargetMode="External"/><Relationship Id="rId55" Type="http://schemas.openxmlformats.org/officeDocument/2006/relationships/hyperlink" Target="http://www.moi.go.th/" TargetMode="External"/><Relationship Id="rId97" Type="http://schemas.openxmlformats.org/officeDocument/2006/relationships/hyperlink" Target="http://www.oni.ci/?q=content/cr%C3%A9ation-de-loni" TargetMode="External"/><Relationship Id="rId120" Type="http://schemas.openxmlformats.org/officeDocument/2006/relationships/hyperlink" Target="http://www.oni.gouv.ht/" TargetMode="External"/><Relationship Id="rId162" Type="http://schemas.openxmlformats.org/officeDocument/2006/relationships/hyperlink" Target="http://interior.gov.ng/" TargetMode="External"/><Relationship Id="rId218" Type="http://schemas.openxmlformats.org/officeDocument/2006/relationships/hyperlink" Target="http://www.registrocivil.cl/" TargetMode="External"/><Relationship Id="rId271" Type="http://schemas.openxmlformats.org/officeDocument/2006/relationships/hyperlink" Target="http://www.justice.gov.mr/" TargetMode="External"/><Relationship Id="rId24" Type="http://schemas.openxmlformats.org/officeDocument/2006/relationships/hyperlink" Target="http://www.gecom.org.gy/nat_registration.html" TargetMode="External"/><Relationship Id="rId66" Type="http://schemas.openxmlformats.org/officeDocument/2006/relationships/hyperlink" Target="http://www.interior.gov.kh/" TargetMode="External"/><Relationship Id="rId131" Type="http://schemas.openxmlformats.org/officeDocument/2006/relationships/hyperlink" Target="http://egov.kz/wps/portal/Content?contentPath=/egovcontent/citizen_migration/passport_id_card/article/iin_info&amp;lang=en" TargetMode="External"/><Relationship Id="rId327" Type="http://schemas.openxmlformats.org/officeDocument/2006/relationships/hyperlink" Target="http://registrocivil.gov.py/"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17" Type="http://schemas.openxmlformats.org/officeDocument/2006/relationships/hyperlink" Target="http://www.jornal.gov.tl/lawsTL/RDTL-Law/RDTL-Decree-Laws/Decree-Law-2004-2.pdf" TargetMode="External"/><Relationship Id="rId21" Type="http://schemas.openxmlformats.org/officeDocument/2006/relationships/hyperlink" Target="https://data.unicef.org/wp-content/uploads/2017/12/COG-38825.pdf" TargetMode="External"/><Relationship Id="rId42" Type="http://schemas.openxmlformats.org/officeDocument/2006/relationships/hyperlink" Target="http://www.pgrweb.go.cr/scij/Busqueda/Normativa/Normas/nrm_texto_completo.aspx?param1=NRTC&amp;nValor1=1&amp;nValor2=4967&amp;nValor3=106998&amp;strTipM=TC" TargetMode="External"/><Relationship Id="rId47" Type="http://schemas.openxmlformats.org/officeDocument/2006/relationships/hyperlink" Target="http://www.jurisprudenciaelectoral.org/sites/default/files/legislacion/Republica_Dominicana/2ley_8-92_sobre_cedula_identidad_y_electoral.pdf" TargetMode="External"/><Relationship Id="rId63" Type="http://schemas.openxmlformats.org/officeDocument/2006/relationships/hyperlink" Target="http://www.refworld.org/cgi-bin/texis/vtx/rwmain/opendocpdf.pdf?reldoc=y&amp;docid=54eeefde4" TargetMode="External"/><Relationship Id="rId68" Type="http://schemas.openxmlformats.org/officeDocument/2006/relationships/hyperlink" Target="https://elaw.klri.re.kr/eng_service/lawPrint.do?hseq=19562" TargetMode="External"/><Relationship Id="rId84" Type="http://schemas.openxmlformats.org/officeDocument/2006/relationships/hyperlink" Target="http://legislacion.asamblea.gob.ni/normaweb.nsf/($All)/9EA6715355B32B680625712D00570495?OpenDocument" TargetMode="External"/><Relationship Id="rId89" Type="http://schemas.openxmlformats.org/officeDocument/2006/relationships/hyperlink" Target="http://www.parliament.gov.pg/uploads/acts/14A_17.pdf" TargetMode="External"/><Relationship Id="rId112" Type="http://schemas.openxmlformats.org/officeDocument/2006/relationships/hyperlink" Target="http://www.admin.ch/opc/fr/classified-compilation/19994375/index.html" TargetMode="External"/><Relationship Id="rId16" Type="http://schemas.openxmlformats.org/officeDocument/2006/relationships/hyperlink" Target="https://www.prc.cm/fr/actualites/actes/decrets/1881-decret-n-2016-375-du-04-aout-2016-fixant-les-caracteristiques-et-les-modalites-d-etablissement-et-de-delivrance-de-la-carte-nationale-d-identite" TargetMode="External"/><Relationship Id="rId107" Type="http://schemas.openxmlformats.org/officeDocument/2006/relationships/hyperlink" Target="http://www.dnielectronico.es/marco_legal/RD_1553_2005.html" TargetMode="External"/><Relationship Id="rId11" Type="http://schemas.openxmlformats.org/officeDocument/2006/relationships/hyperlink" Target="http://www.commonlii.org/bn/legis/nra19nrr657/" TargetMode="External"/><Relationship Id="rId32" Type="http://schemas.openxmlformats.org/officeDocument/2006/relationships/hyperlink" Target="https://data.unicef.org/wp-content/uploads/2017/12/Mauritanie-Code-2011-etat-civil.pdf" TargetMode="External"/><Relationship Id="rId37" Type="http://schemas.openxmlformats.org/officeDocument/2006/relationships/hyperlink" Target="http://www.parliament.am/legislation.php?sel=show&amp;ID=4348&amp;lang=eng" TargetMode="External"/><Relationship Id="rId53" Type="http://schemas.openxmlformats.org/officeDocument/2006/relationships/hyperlink" Target="http://www.finlex.fi/fi/laki/ajantasa/2016/20160663" TargetMode="External"/><Relationship Id="rId58" Type="http://schemas.openxmlformats.org/officeDocument/2006/relationships/hyperlink" Target="https://www.renap.gob.gt/sites/default/files/1_decreto_90-2005_ley_del_registro_nacional_de_las_personas.pdf" TargetMode="External"/><Relationship Id="rId74" Type="http://schemas.openxmlformats.org/officeDocument/2006/relationships/hyperlink" Target="http://www.mvr.gov.mk/Upload/Documents/1.Zakon%20za%20licnata%20karta%208-95.pdf" TargetMode="External"/><Relationship Id="rId79" Type="http://schemas.openxmlformats.org/officeDocument/2006/relationships/hyperlink" Target="http://www.legalinfo.mn/law/details/297" TargetMode="External"/><Relationship Id="rId102" Type="http://schemas.openxmlformats.org/officeDocument/2006/relationships/hyperlink" Target="http://www.sierralii.org/sl/legislation/act/7/THE%20NATIONAL%20CIVIL%20REGISTRATION%20ACT%2C%202016.pdf" TargetMode="External"/><Relationship Id="rId123" Type="http://schemas.openxmlformats.org/officeDocument/2006/relationships/hyperlink" Target="http://www.id.gov.ae/ar/emirates-id/laws-and-legislation.aspx" TargetMode="External"/><Relationship Id="rId128" Type="http://schemas.openxmlformats.org/officeDocument/2006/relationships/hyperlink" Target="http://www.yemen-nic.info/contents/laws_ye/detail.php?ID=11296" TargetMode="External"/><Relationship Id="rId5" Type="http://schemas.openxmlformats.org/officeDocument/2006/relationships/hyperlink" Target="http://bdlaws.minlaw.gov.bd/bangla_all_sections.php?id=1030" TargetMode="External"/><Relationship Id="rId90" Type="http://schemas.openxmlformats.org/officeDocument/2006/relationships/hyperlink" Target="https://www.reniec.gob.pe/portal/html/dni/ley26497.html" TargetMode="External"/><Relationship Id="rId95" Type="http://schemas.openxmlformats.org/officeDocument/2006/relationships/hyperlink" Target="http://www.consultant.ru/document/cons_doc_LAW_15101/ecb5cb8dc8b96e4d513f07fcc2a3bbdfb541affb/" TargetMode="External"/><Relationship Id="rId22" Type="http://schemas.openxmlformats.org/officeDocument/2006/relationships/hyperlink" Target="https://data.unicef.org/wp-content/uploads/2017/12/ga023fr.pdf" TargetMode="External"/><Relationship Id="rId27" Type="http://schemas.openxmlformats.org/officeDocument/2006/relationships/hyperlink" Target="https://data.unicef.org/wp-content/uploads/2017/12/registration_of_births_and_deaths_regulations_1974_lesotho.pdf" TargetMode="External"/><Relationship Id="rId43" Type="http://schemas.openxmlformats.org/officeDocument/2006/relationships/hyperlink" Target="http://www.loidici.com/Identificationcentral/identificationmodification2004303.php" TargetMode="External"/><Relationship Id="rId48" Type="http://schemas.openxmlformats.org/officeDocument/2006/relationships/hyperlink" Target="http://www.registrocivil.gob.ec/wp-content/uploads/downloads/2016/03/LEY_ORGANICA_RC_2016.pdf" TargetMode="External"/><Relationship Id="rId64" Type="http://schemas.openxmlformats.org/officeDocument/2006/relationships/hyperlink" Target="http://rc.majlis.ir/fa/law/show/120033" TargetMode="External"/><Relationship Id="rId69" Type="http://schemas.openxmlformats.org/officeDocument/2006/relationships/hyperlink" Target="http://www.assembly-kosova.org/common/docs/ligjet/2008_3-L099_en.pdf" TargetMode="External"/><Relationship Id="rId113" Type="http://schemas.openxmlformats.org/officeDocument/2006/relationships/hyperlink" Target="http://www.mofa.gov.sy/ar/pages106/%D8%AA%D8%B0%D9%83%D8%B1%D8%A9-%D8%A7%D9%84%D9%87%D9%88%D9%8A%D9%80%D8%A9" TargetMode="External"/><Relationship Id="rId118" Type="http://schemas.openxmlformats.org/officeDocument/2006/relationships/hyperlink" Target="http://www.service-public.gouv.tg/sites/default/files/le_guide_juridique.pdf" TargetMode="External"/><Relationship Id="rId80" Type="http://schemas.openxmlformats.org/officeDocument/2006/relationships/hyperlink" Target="http://www.gov.me/files/1207921654.doc" TargetMode="External"/><Relationship Id="rId85" Type="http://schemas.openxmlformats.org/officeDocument/2006/relationships/hyperlink" Target="http://resourcedat.com/wp-content/uploads/2013/03/National-Identity-Management-Commission-Act-2007.pdf" TargetMode="External"/><Relationship Id="rId12" Type="http://schemas.openxmlformats.org/officeDocument/2006/relationships/hyperlink" Target="https://www.access-info.org/wp-content/uploads/law_bg_identification_documents_en.pdf" TargetMode="External"/><Relationship Id="rId17" Type="http://schemas.openxmlformats.org/officeDocument/2006/relationships/hyperlink" Target="http://www.asianlii.org/cn/legis/cen/laws/rotproccric703/" TargetMode="External"/><Relationship Id="rId33" Type="http://schemas.openxmlformats.org/officeDocument/2006/relationships/hyperlink" Target="http://paloptl.dev4.javali.pt/sites/default/files/decreto_no_11-2008_29_de_abril.pdf" TargetMode="External"/><Relationship Id="rId38" Type="http://schemas.openxmlformats.org/officeDocument/2006/relationships/hyperlink" Target="http://www.legalaffairs.gov.bh/LegislationSearchDetails.aspx?id=2091" TargetMode="External"/><Relationship Id="rId59" Type="http://schemas.openxmlformats.org/officeDocument/2006/relationships/hyperlink" Target="http://oni.gouv.ht/index.php?option=com_wrapper&amp;view=wrapper&amp;Itemid=63" TargetMode="External"/><Relationship Id="rId103" Type="http://schemas.openxmlformats.org/officeDocument/2006/relationships/hyperlink" Target="https://sso.agc.gov.sg/Act/NRA1965?ViewType=Pdf&amp;_=20171006165412" TargetMode="External"/><Relationship Id="rId108" Type="http://schemas.openxmlformats.org/officeDocument/2006/relationships/hyperlink" Target="http://www.lawnet.lk/process.php?st=1968Y0V0C32A&amp;hword=%27%27&amp;path=2" TargetMode="External"/><Relationship Id="rId124" Type="http://schemas.openxmlformats.org/officeDocument/2006/relationships/hyperlink" Target="https://www.tbmm.gov.tr/kanunlar/k5490.html" TargetMode="External"/><Relationship Id="rId129" Type="http://schemas.openxmlformats.org/officeDocument/2006/relationships/hyperlink" Target="http://www.zambialii.org/zm/legislation/consolidated-act/126" TargetMode="External"/><Relationship Id="rId54" Type="http://schemas.openxmlformats.org/officeDocument/2006/relationships/hyperlink" Target="http://www.legifrance.gouv.fr/affichTexte.do?cidTexte=JORFTEXT000000848756" TargetMode="External"/><Relationship Id="rId70" Type="http://schemas.openxmlformats.org/officeDocument/2006/relationships/hyperlink" Target="http://cbd.minjust.gov.kg/act/view/ru-ru/55415/30?cl=ru-ru" TargetMode="External"/><Relationship Id="rId75" Type="http://schemas.openxmlformats.org/officeDocument/2006/relationships/hyperlink" Target="http://www.mvlaw.gov.mv/pdf/gavaid/minHome/17.pdf" TargetMode="External"/><Relationship Id="rId91" Type="http://schemas.openxmlformats.org/officeDocument/2006/relationships/hyperlink" Target="http://isap.sejm.gov.pl/DetailsServlet?id=WDU19740140085" TargetMode="External"/><Relationship Id="rId96" Type="http://schemas.openxmlformats.org/officeDocument/2006/relationships/hyperlink" Target="http://nid.gov.rw/uploads/media/Itegeko_ID_special_gazette_16.07.2008.pdf" TargetMode="External"/><Relationship Id="rId1" Type="http://schemas.openxmlformats.org/officeDocument/2006/relationships/hyperlink" Target="http://www.asianlii.org/af/legis/laws/loropr1955426/" TargetMode="External"/><Relationship Id="rId6" Type="http://schemas.openxmlformats.org/officeDocument/2006/relationships/hyperlink" Target="http://208.109.177.6/en/ShowPdf/192.pdf" TargetMode="External"/><Relationship Id="rId23" Type="http://schemas.openxmlformats.org/officeDocument/2006/relationships/hyperlink" Target="https://data.unicef.org/wp-content/uploads/2017/12/Births-Deaths-Marriages-ACT-Copy.pdf" TargetMode="External"/><Relationship Id="rId28" Type="http://schemas.openxmlformats.org/officeDocument/2006/relationships/hyperlink" Target="https://data.unicef.org/wp-content/uploads/2017/12/birthDeathRegistrationActLiberia.pdf" TargetMode="External"/><Relationship Id="rId49" Type="http://schemas.openxmlformats.org/officeDocument/2006/relationships/hyperlink" Target="http://www.maatpeace.org/old/node/3138.htm" TargetMode="External"/><Relationship Id="rId114" Type="http://schemas.openxmlformats.org/officeDocument/2006/relationships/hyperlink" Target="http://base.mmk.tj/view_sanadhoview.php?showdetail=&amp;sanadID=310&amp;language=ru" TargetMode="External"/><Relationship Id="rId119" Type="http://schemas.openxmlformats.org/officeDocument/2006/relationships/hyperlink" Target="http://www.crownlaw.gov.to/cms/images/LEGISLATION/PRINCIPAL/2010/2010-0036/NationalIdentityCardAct2010_1.pdf" TargetMode="External"/><Relationship Id="rId44" Type="http://schemas.openxmlformats.org/officeDocument/2006/relationships/hyperlink" Target="https://www.zakon.hr/z/447/Zakon-o-osobnoj-iskaznici" TargetMode="External"/><Relationship Id="rId60" Type="http://schemas.openxmlformats.org/officeDocument/2006/relationships/hyperlink" Target="http://portalunico.iaip.gob.hn/Archivos/RNP/Estructura/Funciones/2015/Ley%20del%20RNP%20Decreto%2062_2004.pdf" TargetMode="External"/><Relationship Id="rId65" Type="http://schemas.openxmlformats.org/officeDocument/2006/relationships/hyperlink" Target="http://www.iraq-lg-law.org/ar/content/%D9%86%D8%B8%D8%A7%D9%85-%D8%A7%D9%84%D8%A7%D8%AD%D9%88%D8%A7%D9%84-%D8%A7%D9%84%D9%85%D8%AF%D9%86%D9%8A%D8%A9-%D8%B1%D9%82%D9%85-32-%D9%84%D8%B3%D9%86%D8%A9-1974" TargetMode="External"/><Relationship Id="rId81" Type="http://schemas.openxmlformats.org/officeDocument/2006/relationships/hyperlink" Target="http://adala.justice.gov.ma/production/legislation/fr/civil/carte%20nationale%20d%20identite%20electronique-dahir-.htm" TargetMode="External"/><Relationship Id="rId86" Type="http://schemas.openxmlformats.org/officeDocument/2006/relationships/hyperlink" Target="http://mola.gov.om/mainlaws.aspx?page=4" TargetMode="External"/><Relationship Id="rId130" Type="http://schemas.openxmlformats.org/officeDocument/2006/relationships/printerSettings" Target="../printerSettings/printerSettings9.bin"/><Relationship Id="rId13" Type="http://schemas.openxmlformats.org/officeDocument/2006/relationships/hyperlink" Target="http://policehumanrightsresources.org/wp-content/uploads/2016/07/Police-Code-Burundi-2005.pdf" TargetMode="External"/><Relationship Id="rId18" Type="http://schemas.openxmlformats.org/officeDocument/2006/relationships/hyperlink" Target="http://laws.gov.ag/statutaryI/SI2013/si_tbl_No_36_2013.pdf" TargetMode="External"/><Relationship Id="rId39" Type="http://schemas.openxmlformats.org/officeDocument/2006/relationships/hyperlink" Target="http://www.alcaldiabogota.gov.co/sisjur/normas/Norma1.jsp?i=8256" TargetMode="External"/><Relationship Id="rId109" Type="http://schemas.openxmlformats.org/officeDocument/2006/relationships/hyperlink" Target="http://citizenshiprightsafrica.org/wp-content/uploads/2011/01/Sudan-Civil-Registration-Act-2011-EN.pdf" TargetMode="External"/><Relationship Id="rId34" Type="http://schemas.openxmlformats.org/officeDocument/2006/relationships/hyperlink" Target="http://www.qbz.gov.al/doc.jsp?doc=docs/Ligj%20Nr%208952%20Dat%C3%AB%2010-10-2002.htm" TargetMode="External"/><Relationship Id="rId50" Type="http://schemas.openxmlformats.org/officeDocument/2006/relationships/hyperlink" Target="http://www.asamblea.gob.sv/eparlamento/indice-legislativo/buscador-de-documentos-legislativos/ley-especial-reguladora-de-la-emision-del-documento-unico-de-identidad/?searchterm=identidad" TargetMode="External"/><Relationship Id="rId55" Type="http://schemas.openxmlformats.org/officeDocument/2006/relationships/hyperlink" Target="https://matsne.gov.ge/en/document/download/31504/28/en/pdf" TargetMode="External"/><Relationship Id="rId76" Type="http://schemas.openxmlformats.org/officeDocument/2006/relationships/hyperlink" Target="http://www.justiceservices.gov.mt/DownloadDocument.aspx?app=lom&amp;itemid=8751&amp;l=1" TargetMode="External"/><Relationship Id="rId97" Type="http://schemas.openxmlformats.org/officeDocument/2006/relationships/hyperlink" Target="http://www.consigliograndeegenerale.sm/on-line/home/archivio-leggi-decreti-e-regolamenti/scheda17149910.html" TargetMode="External"/><Relationship Id="rId104" Type="http://schemas.openxmlformats.org/officeDocument/2006/relationships/hyperlink" Target="http://www.zakonypreludi.sk/zz/2006-224" TargetMode="External"/><Relationship Id="rId120" Type="http://schemas.openxmlformats.org/officeDocument/2006/relationships/hyperlink" Target="http://www.legislation.tn/sites/default/files/journal-officiel/1993/1993F/Jo02493.pdf" TargetMode="External"/><Relationship Id="rId125" Type="http://schemas.openxmlformats.org/officeDocument/2006/relationships/hyperlink" Target="http://www.mp.gob.ve/c/document_library/get_file?uuid=21f6fec0-0087-4a5c-b8ad-da21c8fd9216&amp;groupId=10136" TargetMode="External"/><Relationship Id="rId7" Type="http://schemas.openxmlformats.org/officeDocument/2006/relationships/hyperlink" Target="http://www.ejustice.just.fgov.be/cgi_loi/change_lg.pl?language=fr&amp;amp;la=F&amp;amp;cn=1991071931&amp;amp;table_name=loi" TargetMode="External"/><Relationship Id="rId71" Type="http://schemas.openxmlformats.org/officeDocument/2006/relationships/hyperlink" Target="http://likumi.lv/doc.php?id=244720&amp;amp;from=off" TargetMode="External"/><Relationship Id="rId92" Type="http://schemas.openxmlformats.org/officeDocument/2006/relationships/hyperlink" Target="http://www.irn.mj.pt/IRN/sections/irn/a_registral/identificacao-civil/docs-sobre-ident-c-e-cc/legislacao-diversa/downloadFile/attachedFile_f0/Lei_7-2007_de_5_de_Fevereiro.pdf?nocache=1266507650.89" TargetMode="External"/><Relationship Id="rId2" Type="http://schemas.openxmlformats.org/officeDocument/2006/relationships/hyperlink" Target="http://www.lexlink.eu/FileGet.aspx?FileId=1154837" TargetMode="External"/><Relationship Id="rId29" Type="http://schemas.openxmlformats.org/officeDocument/2006/relationships/hyperlink" Target="https://data.unicef.org/wp-content/uploads/2017/12/Law61-025_Madagascar.pdf" TargetMode="External"/><Relationship Id="rId24" Type="http://schemas.openxmlformats.org/officeDocument/2006/relationships/hyperlink" Target="http://www.refworld.org/docid/548ee10b4.html" TargetMode="External"/><Relationship Id="rId40" Type="http://schemas.openxmlformats.org/officeDocument/2006/relationships/hyperlink" Target="http://www.droit-afrique.com/upload/doc/comores/Comores-Loi-1987-carte-d-identite.pdf" TargetMode="External"/><Relationship Id="rId45" Type="http://schemas.openxmlformats.org/officeDocument/2006/relationships/hyperlink" Target="http://www.cylaw.org/nomoi/enop/non-ind/2002_1_141/full.html" TargetMode="External"/><Relationship Id="rId66" Type="http://schemas.openxmlformats.org/officeDocument/2006/relationships/hyperlink" Target="http://www.normattiva.it/uri-res/N2Ls?urn:nir:stato:decreto.legge:2011-05-13;70" TargetMode="External"/><Relationship Id="rId87" Type="http://schemas.openxmlformats.org/officeDocument/2006/relationships/hyperlink" Target="http://nasirlawsite.com/laws/nadra.htm" TargetMode="External"/><Relationship Id="rId110" Type="http://schemas.openxmlformats.org/officeDocument/2006/relationships/hyperlink" Target="http://crm.misa.org/upload/web/IDENTIFICATION%20ORDER%201998K004.pdf" TargetMode="External"/><Relationship Id="rId115" Type="http://schemas.openxmlformats.org/officeDocument/2006/relationships/hyperlink" Target="http://www.africanchildinfo.net/clr/Legislation%20Per%20Country/Tanzania/tanzania_registration_1986_en.pdf" TargetMode="External"/><Relationship Id="rId131" Type="http://schemas.openxmlformats.org/officeDocument/2006/relationships/vmlDrawing" Target="../drawings/vmlDrawing5.vml"/><Relationship Id="rId61" Type="http://schemas.openxmlformats.org/officeDocument/2006/relationships/hyperlink" Target="https://www.elegislation.gov.hk/hk/cap177!en@2003-05-12T00:00:00" TargetMode="External"/><Relationship Id="rId82" Type="http://schemas.openxmlformats.org/officeDocument/2006/relationships/hyperlink" Target="http://www.lac.org.na/laws/1996/1447.pdf" TargetMode="External"/><Relationship Id="rId19" Type="http://schemas.openxmlformats.org/officeDocument/2006/relationships/hyperlink" Target="http://www.elaws.gov.bw/default.php?UID=602" TargetMode="External"/><Relationship Id="rId14" Type="http://schemas.openxmlformats.org/officeDocument/2006/relationships/hyperlink" Target="http://www.ilo.org/dyn/natlex/natlex4.detail?p_lang=fr&amp;p_isn=66732&amp;p_country=BFA&amp;p_count=579" TargetMode="External"/><Relationship Id="rId30" Type="http://schemas.openxmlformats.org/officeDocument/2006/relationships/hyperlink" Target="https://data.unicef.org/wp-content/uploads/2017/12/Malawi-NATIONAL-REGISTRATION-ACT.pdf" TargetMode="External"/><Relationship Id="rId35" Type="http://schemas.openxmlformats.org/officeDocument/2006/relationships/hyperlink" Target="http://www.interieur.gov.dz/index.php/fr/le-ministere/le-minist%C3%A8re/textes-legislatifs-et-reglementaires/52-la-carte-nationale-d-identite/417-d%C3%A9cret-n%C2%B0-67-126-du-21-07-1967-portant-institution-de-la-carte-nationale-d%E2%80%99identit%C3%A9.html" TargetMode="External"/><Relationship Id="rId56" Type="http://schemas.openxmlformats.org/officeDocument/2006/relationships/hyperlink" Target="http://www.personalausweisportal.de/SharedDocs/Downloads/EN/Legal-bases/Act_Identity_Cards_and_Electronic_Identification.pdf?__blob=publicationFile" TargetMode="External"/><Relationship Id="rId77" Type="http://schemas.openxmlformats.org/officeDocument/2006/relationships/hyperlink" Target="http://attorneygeneral.govmu.org/English/Documents/A-Z%20Acts/N/Page%202/NATIONALIDENTITYCARD1.pdf" TargetMode="External"/><Relationship Id="rId100" Type="http://schemas.openxmlformats.org/officeDocument/2006/relationships/hyperlink" Target="http://www.mup.gov.rs/wps/wcm/connect/058bf3d1-9c96-4dd1-ae81-b39c34d12dd5/Zakon+o+licnoj+karti-cir.pdf?MOD=AJPERES&amp;CVID=l0z4BNu&amp;CVID=l0z4BNu&amp;CVID=l0z4BNu&amp;CVID=l0z4BNu&amp;CVID=l0z4BNu&amp;CVID=l0z4BNu" TargetMode="External"/><Relationship Id="rId105" Type="http://schemas.openxmlformats.org/officeDocument/2006/relationships/hyperlink" Target="https://www.uradni-list.si/glasilo-uradni-list-rs/vsebina/103676" TargetMode="External"/><Relationship Id="rId126" Type="http://schemas.openxmlformats.org/officeDocument/2006/relationships/hyperlink" Target="http://www.unhcr.org/refworld/pdfid/3ddb96ca4.pdf" TargetMode="External"/><Relationship Id="rId8" Type="http://schemas.openxmlformats.org/officeDocument/2006/relationships/hyperlink" Target="http://www.silep.gob.bo/silep/masterley/118686" TargetMode="External"/><Relationship Id="rId51" Type="http://schemas.openxmlformats.org/officeDocument/2006/relationships/hyperlink" Target="http://www.unhcr.org/refworld/pdfid/4728ab1b2.pdf" TargetMode="External"/><Relationship Id="rId72" Type="http://schemas.openxmlformats.org/officeDocument/2006/relationships/hyperlink" Target="https://www.e-tar.lt/portal/lt/legalAct/00554c90ceff11e4bcd1a882e9a189f1" TargetMode="External"/><Relationship Id="rId93" Type="http://schemas.openxmlformats.org/officeDocument/2006/relationships/hyperlink" Target="http://www.almeezan.qa/LawView.aspx?opt&amp;LawID=2590&amp;language=en" TargetMode="External"/><Relationship Id="rId98" Type="http://schemas.openxmlformats.org/officeDocument/2006/relationships/hyperlink" Target="https://www.moi.gov.sa/wps/wcm/connect/c152dd004d4bb7bd8debddbed7ca8368/AR_civil_affairs_system.pdf?MOD=AJPERES&amp;CACHEID=c152dd004d4bb7bd8debddbed7ca8368" TargetMode="External"/><Relationship Id="rId121" Type="http://schemas.openxmlformats.org/officeDocument/2006/relationships/hyperlink" Target="http://www.nira.go.ug/wp-content/uploads/Publish/Registration%20of%20Person%20Act%202015.pdf" TargetMode="External"/><Relationship Id="rId3" Type="http://schemas.openxmlformats.org/officeDocument/2006/relationships/hyperlink" Target="http://www.ris.bka.gv.at/GeltendeFassung.wxe?Abfrage=Bundesnormen&amp;Gesetzesnummer=10005792" TargetMode="External"/><Relationship Id="rId25" Type="http://schemas.openxmlformats.org/officeDocument/2006/relationships/hyperlink" Target="https://data.unicef.org/wp-content/uploads/2017/12/codigo_civil_guine_bissau_e_legisl_complementar.pdf" TargetMode="External"/><Relationship Id="rId46" Type="http://schemas.openxmlformats.org/officeDocument/2006/relationships/hyperlink" Target="http://www.presidence.dj/texte.php?ID=2015-345&amp;ID2=2015-12-27&amp;ID3=D%E9cret&amp;ID4=24&amp;ID5=2015-12-31&amp;ID6=n" TargetMode="External"/><Relationship Id="rId67" Type="http://schemas.openxmlformats.org/officeDocument/2006/relationships/hyperlink" Target="http://www.cspd.gov.jo/Portal1/Upload/Menu/Image/%D9%82%D8%A7%D9%86%D9%88%D9%86%20%D8%A7%D9%84%D8%A7%D8%AD%D9%88%D8%A7%D9%84.pdf" TargetMode="External"/><Relationship Id="rId116" Type="http://schemas.openxmlformats.org/officeDocument/2006/relationships/hyperlink" Target="http://www.ratchakitcha.soc.go.th/DATA/PDF/2554/A/034/64.PDF" TargetMode="External"/><Relationship Id="rId20" Type="http://schemas.openxmlformats.org/officeDocument/2006/relationships/hyperlink" Target="https://data.unicef.org/wp-content/uploads/2017/12/DECRET-LOI-08-PORTANT-ORGANISATION-DE-LETAT-CIVIL-AU-TCHAD.pdf" TargetMode="External"/><Relationship Id="rId41" Type="http://schemas.openxmlformats.org/officeDocument/2006/relationships/hyperlink" Target="http://www.leganet.cd/Legislation/Droit%20civil/Dpersonnes/D%E9cret.10.03.1995.htm" TargetMode="External"/><Relationship Id="rId62" Type="http://schemas.openxmlformats.org/officeDocument/2006/relationships/hyperlink" Target="http://net.jogtar.hu/jr/gen/getdoc2.cgi?dbnum=1&amp;docid=A1500414.KOR&amp;cel=P(13)" TargetMode="External"/><Relationship Id="rId83" Type="http://schemas.openxmlformats.org/officeDocument/2006/relationships/hyperlink" Target="http://www.rijksoverheid.nl/onderwerpen/paspoort-en-identificatie/aanvragen-van-een-paspoort-of-identiteitskaart" TargetMode="External"/><Relationship Id="rId88" Type="http://schemas.openxmlformats.org/officeDocument/2006/relationships/hyperlink" Target="http://200.46.254.138/APPS/LEGISPAN/PDF_NORMAS/1940/1941/1941_078_2139.PDF" TargetMode="External"/><Relationship Id="rId111" Type="http://schemas.openxmlformats.org/officeDocument/2006/relationships/hyperlink" Target="https://www.riksdagen.se/sv/dokument-lagar/dokument/svensk-forfattningssamling/lag-2015899-om-identitetskort-for-folkbokforda_sfs-2015-899" TargetMode="External"/><Relationship Id="rId132" Type="http://schemas.openxmlformats.org/officeDocument/2006/relationships/comments" Target="../comments5.xml"/><Relationship Id="rId15" Type="http://schemas.openxmlformats.org/officeDocument/2006/relationships/hyperlink" Target="http://www.refworld.org/docid/3ae6b51714.html" TargetMode="External"/><Relationship Id="rId36" Type="http://schemas.openxmlformats.org/officeDocument/2006/relationships/hyperlink" Target="http://servicios.infoleg.gob.ar/infolegInternet/anexos/25000-29999/28130/texact.htm" TargetMode="External"/><Relationship Id="rId57" Type="http://schemas.openxmlformats.org/officeDocument/2006/relationships/hyperlink" Target="https://www.e-nomothesia.gr/kat-deltia-tautotetos/kya-3021-19-53-2005.html" TargetMode="External"/><Relationship Id="rId106" Type="http://schemas.openxmlformats.org/officeDocument/2006/relationships/hyperlink" Target="http://www.gov.za/documents/identification-act" TargetMode="External"/><Relationship Id="rId127" Type="http://schemas.openxmlformats.org/officeDocument/2006/relationships/hyperlink" Target="http://muqtafi.birzeit.edu/pg/getleg.asp?id=13141" TargetMode="External"/><Relationship Id="rId10" Type="http://schemas.openxmlformats.org/officeDocument/2006/relationships/hyperlink" Target="https://www.planalto.gov.br/ccivil_03/_ato2015-2018/2017/lei/l13444.htm" TargetMode="External"/><Relationship Id="rId31" Type="http://schemas.openxmlformats.org/officeDocument/2006/relationships/hyperlink" Target="https://data.unicef.org/wp-content/uploads/2017/12/mali-code-2011-personnes-famille-2.pdf" TargetMode="External"/><Relationship Id="rId52" Type="http://schemas.openxmlformats.org/officeDocument/2006/relationships/hyperlink" Target="http://chilot.files.wordpress.com/2013/04/proclamation-no-760-2012-registration-of-vital-events-and-national-identity-card-proclamation.pdf" TargetMode="External"/><Relationship Id="rId73" Type="http://schemas.openxmlformats.org/officeDocument/2006/relationships/hyperlink" Target="http://data.legilux.public.lu/file/eli-etat-leg-memorial-2013-107-fr-pdf.pdf" TargetMode="External"/><Relationship Id="rId78" Type="http://schemas.openxmlformats.org/officeDocument/2006/relationships/hyperlink" Target="http://lex.justice.md/viewdoc.php?action=view&amp;view=doc&amp;id=311641&amp;lang=2" TargetMode="External"/><Relationship Id="rId94" Type="http://schemas.openxmlformats.org/officeDocument/2006/relationships/hyperlink" Target="http://www.avocatnet.ro/content/articles/id_31619" TargetMode="External"/><Relationship Id="rId99" Type="http://schemas.openxmlformats.org/officeDocument/2006/relationships/hyperlink" Target="http://www.jo.gouv.sn/spip.php?article10986" TargetMode="External"/><Relationship Id="rId101" Type="http://schemas.openxmlformats.org/officeDocument/2006/relationships/hyperlink" Target="https://www.seylii.org/sc/legislation/consolidated-act/138a" TargetMode="External"/><Relationship Id="rId122" Type="http://schemas.openxmlformats.org/officeDocument/2006/relationships/hyperlink" Target="http://zakon4.rada.gov.ua/laws/show/185%D0%B0-2013-%D0%BF/paran24" TargetMode="External"/><Relationship Id="rId4" Type="http://schemas.openxmlformats.org/officeDocument/2006/relationships/hyperlink" Target="http://www.carim-east.eu/2230/russian-%D0%B7%D0%B0%D0%BA%D0%BE%D0%BD-%D0%B0%D0%B7%D0%B5%D1%80%D0%B1%D0%B0%D0%B9%D0%B4%D0%B6%D0%B0%D0%BD%D1%81%D0%BA%D0%BE%D0%B9-%D1%80%D0%B5%D1%81%D0%BF%D1%83%D0%B1%D0%BB%D0%B8%D0%BA%D0%B8-%C2%AB/" TargetMode="External"/><Relationship Id="rId9" Type="http://schemas.openxmlformats.org/officeDocument/2006/relationships/hyperlink" Target="http://mup.ks.gov.ba/sites/mup.ks.gov.ba/files/sl%20glasnik%20BiH%20broj%2032_01%2C16_02%2C%2032_07%2C53_07.pdf" TargetMode="External"/><Relationship Id="rId26" Type="http://schemas.openxmlformats.org/officeDocument/2006/relationships/hyperlink" Target="http://www.kenyalaw.org:8181/exist/kenyalex/actview.xql?actid=CAP.%201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B1:S39"/>
  <sheetViews>
    <sheetView showGridLines="0" zoomScale="110" zoomScaleNormal="110" workbookViewId="0"/>
  </sheetViews>
  <sheetFormatPr defaultColWidth="8.77734375" defaultRowHeight="13.8" x14ac:dyDescent="0.25"/>
  <cols>
    <col min="1" max="1" width="4.77734375" style="178" customWidth="1"/>
    <col min="2" max="2" width="2.77734375" style="178" customWidth="1"/>
    <col min="3" max="3" width="3.21875" style="178" customWidth="1"/>
    <col min="4" max="4" width="4" style="178" customWidth="1"/>
    <col min="5" max="5" width="11" style="178" customWidth="1"/>
    <col min="6" max="6" width="33.44140625" style="178" customWidth="1"/>
    <col min="7" max="7" width="6.44140625" style="179" customWidth="1"/>
    <col min="8" max="8" width="11.21875" style="178" customWidth="1"/>
    <col min="9" max="10" width="2.21875" style="178" customWidth="1"/>
    <col min="11" max="11" width="29.21875" style="178" customWidth="1"/>
    <col min="12" max="12" width="2" style="178" customWidth="1"/>
    <col min="13" max="15" width="8.77734375" style="178"/>
    <col min="16" max="16" width="7.21875" style="178" customWidth="1"/>
    <col min="17" max="17" width="5.21875" style="178" customWidth="1"/>
    <col min="18" max="18" width="27.21875" style="178" customWidth="1"/>
    <col min="19" max="19" width="5.77734375" style="178" customWidth="1"/>
    <col min="20" max="16384" width="8.77734375" style="178"/>
  </cols>
  <sheetData>
    <row r="1" spans="2:19" ht="14.85" customHeight="1" thickBot="1" x14ac:dyDescent="0.3"/>
    <row r="2" spans="2:19" x14ac:dyDescent="0.25">
      <c r="B2" s="180"/>
      <c r="C2" s="181"/>
      <c r="D2" s="181"/>
      <c r="E2" s="181"/>
      <c r="F2" s="181"/>
      <c r="G2" s="182"/>
      <c r="H2" s="181"/>
      <c r="I2" s="181"/>
      <c r="J2" s="181"/>
      <c r="K2" s="181"/>
      <c r="L2" s="181"/>
      <c r="M2" s="181"/>
      <c r="N2" s="181"/>
      <c r="O2" s="181"/>
      <c r="P2" s="181"/>
      <c r="Q2" s="181"/>
      <c r="R2" s="181"/>
      <c r="S2" s="183"/>
    </row>
    <row r="3" spans="2:19" ht="14.4" x14ac:dyDescent="0.3">
      <c r="B3" s="184"/>
      <c r="C3" s="185"/>
      <c r="D3" s="185"/>
      <c r="E3" s="185"/>
      <c r="F3" s="185"/>
      <c r="G3" s="186"/>
      <c r="H3" s="185"/>
      <c r="I3" s="185"/>
      <c r="J3" s="185"/>
      <c r="K3" s="185"/>
      <c r="L3" s="185"/>
      <c r="M3" s="185"/>
      <c r="N3" s="185"/>
      <c r="O3" s="185"/>
      <c r="P3" s="293" t="s">
        <v>2753</v>
      </c>
      <c r="Q3" s="185"/>
      <c r="R3" s="185"/>
      <c r="S3" s="187"/>
    </row>
    <row r="4" spans="2:19" x14ac:dyDescent="0.25">
      <c r="B4" s="184"/>
      <c r="C4" s="185"/>
      <c r="D4" s="185"/>
      <c r="E4" s="185"/>
      <c r="F4" s="185"/>
      <c r="G4" s="186"/>
      <c r="H4" s="185"/>
      <c r="I4" s="185"/>
      <c r="J4" s="185"/>
      <c r="K4" s="185"/>
      <c r="L4" s="185"/>
      <c r="M4" s="185"/>
      <c r="N4" s="185"/>
      <c r="O4" s="185"/>
      <c r="P4" s="185"/>
      <c r="Q4" s="185"/>
      <c r="R4" s="185"/>
      <c r="S4" s="187"/>
    </row>
    <row r="5" spans="2:19" x14ac:dyDescent="0.25">
      <c r="B5" s="184"/>
      <c r="C5" s="185"/>
      <c r="D5" s="185"/>
      <c r="E5" s="185"/>
      <c r="F5" s="185"/>
      <c r="G5" s="186"/>
      <c r="H5" s="185"/>
      <c r="I5" s="185"/>
      <c r="J5" s="185"/>
      <c r="K5" s="185"/>
      <c r="L5" s="185"/>
      <c r="M5" s="185"/>
      <c r="N5" s="185"/>
      <c r="O5" s="185"/>
      <c r="P5" s="185"/>
      <c r="Q5" s="185"/>
      <c r="R5" s="185"/>
      <c r="S5" s="187"/>
    </row>
    <row r="6" spans="2:19" ht="20.100000000000001" customHeight="1" x14ac:dyDescent="0.4">
      <c r="B6" s="415" t="s">
        <v>2319</v>
      </c>
      <c r="C6" s="416"/>
      <c r="D6" s="416"/>
      <c r="E6" s="416"/>
      <c r="F6" s="416"/>
      <c r="G6" s="416"/>
      <c r="H6" s="416"/>
      <c r="I6" s="416"/>
      <c r="J6" s="416"/>
      <c r="K6" s="416"/>
      <c r="L6" s="416"/>
      <c r="M6" s="416"/>
      <c r="N6" s="416"/>
      <c r="O6" s="416"/>
      <c r="P6" s="416"/>
      <c r="Q6" s="416"/>
      <c r="R6" s="416"/>
      <c r="S6" s="417"/>
    </row>
    <row r="7" spans="2:19" ht="18" customHeight="1" x14ac:dyDescent="0.3">
      <c r="B7" s="418" t="s">
        <v>2617</v>
      </c>
      <c r="C7" s="419"/>
      <c r="D7" s="419"/>
      <c r="E7" s="419"/>
      <c r="F7" s="419"/>
      <c r="G7" s="419"/>
      <c r="H7" s="419"/>
      <c r="I7" s="419"/>
      <c r="J7" s="419"/>
      <c r="K7" s="419"/>
      <c r="L7" s="419"/>
      <c r="M7" s="419"/>
      <c r="N7" s="419"/>
      <c r="O7" s="419"/>
      <c r="P7" s="419"/>
      <c r="Q7" s="419"/>
      <c r="R7" s="419"/>
      <c r="S7" s="420"/>
    </row>
    <row r="8" spans="2:19" ht="18" customHeight="1" x14ac:dyDescent="0.25">
      <c r="B8" s="188"/>
      <c r="C8" s="189"/>
      <c r="D8" s="189"/>
      <c r="E8" s="189"/>
      <c r="F8" s="189"/>
      <c r="G8" s="189"/>
      <c r="H8" s="189"/>
      <c r="I8" s="189"/>
      <c r="J8" s="189"/>
      <c r="K8" s="189"/>
      <c r="L8" s="189"/>
      <c r="M8" s="189"/>
      <c r="N8" s="189"/>
      <c r="O8" s="189"/>
      <c r="P8" s="189"/>
      <c r="Q8" s="189"/>
      <c r="R8" s="189"/>
      <c r="S8" s="190"/>
    </row>
    <row r="9" spans="2:19" s="198" customFormat="1" ht="16.2" thickBot="1" x14ac:dyDescent="0.35">
      <c r="B9" s="191"/>
      <c r="C9" s="192" t="s">
        <v>2285</v>
      </c>
      <c r="D9" s="193"/>
      <c r="E9" s="193"/>
      <c r="F9" s="193"/>
      <c r="G9" s="194"/>
      <c r="H9" s="193"/>
      <c r="I9" s="193"/>
      <c r="J9" s="193"/>
      <c r="K9" s="195" t="s">
        <v>2286</v>
      </c>
      <c r="L9" s="195"/>
      <c r="M9" s="196"/>
      <c r="N9" s="196"/>
      <c r="O9" s="196"/>
      <c r="P9" s="196"/>
      <c r="Q9" s="196"/>
      <c r="R9" s="196"/>
      <c r="S9" s="197"/>
    </row>
    <row r="10" spans="2:19" ht="19.5" customHeight="1" thickTop="1" x14ac:dyDescent="0.3">
      <c r="B10" s="199"/>
      <c r="C10" s="421" t="s">
        <v>2698</v>
      </c>
      <c r="D10" s="421"/>
      <c r="E10" s="421"/>
      <c r="F10" s="421"/>
      <c r="G10" s="421"/>
      <c r="H10" s="421"/>
      <c r="I10" s="200"/>
      <c r="J10" s="200"/>
      <c r="K10" s="356" t="s">
        <v>2612</v>
      </c>
      <c r="L10" s="356"/>
      <c r="M10" s="201" t="s">
        <v>2287</v>
      </c>
      <c r="N10" s="202"/>
      <c r="O10" s="200"/>
      <c r="P10" s="200"/>
      <c r="Q10" s="200"/>
      <c r="R10" s="202"/>
      <c r="S10" s="203"/>
    </row>
    <row r="11" spans="2:19" ht="15" customHeight="1" x14ac:dyDescent="0.3">
      <c r="B11" s="199"/>
      <c r="C11" s="422"/>
      <c r="D11" s="422"/>
      <c r="E11" s="422"/>
      <c r="F11" s="422"/>
      <c r="G11" s="422"/>
      <c r="H11" s="422"/>
      <c r="I11" s="200"/>
      <c r="J11" s="200"/>
      <c r="K11" s="293" t="s">
        <v>2288</v>
      </c>
      <c r="L11" s="200"/>
      <c r="M11" s="423" t="s">
        <v>2706</v>
      </c>
      <c r="N11" s="423"/>
      <c r="O11" s="423"/>
      <c r="P11" s="423"/>
      <c r="Q11" s="423"/>
      <c r="R11" s="423"/>
      <c r="S11" s="203"/>
    </row>
    <row r="12" spans="2:19" ht="15" customHeight="1" x14ac:dyDescent="0.25">
      <c r="B12" s="199"/>
      <c r="C12" s="422"/>
      <c r="D12" s="422"/>
      <c r="E12" s="422"/>
      <c r="F12" s="422"/>
      <c r="G12" s="422"/>
      <c r="H12" s="422"/>
      <c r="I12" s="200"/>
      <c r="J12" s="200"/>
      <c r="K12" s="346"/>
      <c r="L12" s="346"/>
      <c r="M12" s="424"/>
      <c r="N12" s="424"/>
      <c r="O12" s="424"/>
      <c r="P12" s="424"/>
      <c r="Q12" s="424"/>
      <c r="R12" s="424"/>
      <c r="S12" s="203"/>
    </row>
    <row r="13" spans="2:19" ht="13.5" customHeight="1" x14ac:dyDescent="0.3">
      <c r="B13" s="199"/>
      <c r="C13" s="204"/>
      <c r="D13" s="204"/>
      <c r="E13" s="204"/>
      <c r="F13" s="204"/>
      <c r="G13" s="205"/>
      <c r="H13" s="204"/>
      <c r="I13" s="200"/>
      <c r="J13" s="200"/>
      <c r="K13" s="348" t="s">
        <v>2610</v>
      </c>
      <c r="L13" s="347"/>
      <c r="M13" s="347" t="s">
        <v>2294</v>
      </c>
      <c r="N13" s="349"/>
      <c r="O13" s="349"/>
      <c r="P13" s="349"/>
      <c r="Q13" s="349"/>
      <c r="R13" s="349"/>
      <c r="S13" s="203"/>
    </row>
    <row r="14" spans="2:19" ht="15" customHeight="1" x14ac:dyDescent="0.3">
      <c r="B14" s="199"/>
      <c r="C14" s="425" t="s">
        <v>2289</v>
      </c>
      <c r="D14" s="425"/>
      <c r="E14" s="425"/>
      <c r="F14" s="425"/>
      <c r="G14" s="425"/>
      <c r="H14" s="425"/>
      <c r="I14" s="200"/>
      <c r="J14" s="200"/>
      <c r="K14" s="348" t="s">
        <v>2676</v>
      </c>
      <c r="L14" s="347"/>
      <c r="M14" s="347" t="s">
        <v>2708</v>
      </c>
      <c r="N14" s="347"/>
      <c r="O14" s="347"/>
      <c r="P14" s="347"/>
      <c r="Q14" s="347"/>
      <c r="R14" s="347"/>
      <c r="S14" s="203"/>
    </row>
    <row r="15" spans="2:19" ht="15" customHeight="1" x14ac:dyDescent="0.3">
      <c r="B15" s="199"/>
      <c r="C15" s="206"/>
      <c r="D15" s="207" t="s">
        <v>2290</v>
      </c>
      <c r="E15" s="413" t="s">
        <v>2705</v>
      </c>
      <c r="F15" s="413"/>
      <c r="G15" s="413"/>
      <c r="H15" s="413"/>
      <c r="I15" s="200"/>
      <c r="J15" s="200"/>
      <c r="K15" s="348" t="s">
        <v>2677</v>
      </c>
      <c r="L15" s="347"/>
      <c r="M15" s="347" t="s">
        <v>2710</v>
      </c>
      <c r="N15" s="378"/>
      <c r="O15" s="378"/>
      <c r="P15" s="378"/>
      <c r="Q15" s="378"/>
      <c r="R15" s="378"/>
      <c r="S15" s="203"/>
    </row>
    <row r="16" spans="2:19" ht="15" customHeight="1" x14ac:dyDescent="0.25">
      <c r="B16" s="199"/>
      <c r="C16" s="206"/>
      <c r="D16" s="206"/>
      <c r="E16" s="413"/>
      <c r="F16" s="413"/>
      <c r="G16" s="413"/>
      <c r="H16" s="413"/>
      <c r="I16" s="200"/>
      <c r="J16" s="200"/>
      <c r="K16" s="355"/>
      <c r="L16" s="355"/>
      <c r="M16" s="378"/>
      <c r="N16" s="378"/>
      <c r="O16" s="378"/>
      <c r="P16" s="378"/>
      <c r="Q16" s="378"/>
      <c r="R16" s="378"/>
      <c r="S16" s="203"/>
    </row>
    <row r="17" spans="2:19" ht="14.25" customHeight="1" x14ac:dyDescent="0.3">
      <c r="B17" s="199"/>
      <c r="C17" s="208"/>
      <c r="D17" s="209" t="s">
        <v>2291</v>
      </c>
      <c r="E17" s="414" t="s">
        <v>2704</v>
      </c>
      <c r="F17" s="414"/>
      <c r="G17" s="414"/>
      <c r="H17" s="414"/>
      <c r="I17" s="210"/>
      <c r="J17" s="210"/>
      <c r="K17" s="348" t="s">
        <v>2678</v>
      </c>
      <c r="L17" s="347"/>
      <c r="M17" s="351" t="s">
        <v>2709</v>
      </c>
      <c r="N17" s="352"/>
      <c r="O17" s="352"/>
      <c r="P17" s="352"/>
      <c r="Q17" s="352"/>
      <c r="R17" s="352"/>
      <c r="S17" s="203"/>
    </row>
    <row r="18" spans="2:19" ht="14.4" x14ac:dyDescent="0.3">
      <c r="B18" s="199"/>
      <c r="C18" s="208"/>
      <c r="D18" s="208"/>
      <c r="E18" s="414"/>
      <c r="F18" s="414"/>
      <c r="G18" s="414"/>
      <c r="H18" s="414"/>
      <c r="I18" s="210"/>
      <c r="J18" s="210"/>
      <c r="K18" s="350" t="s">
        <v>2679</v>
      </c>
      <c r="L18" s="353"/>
      <c r="M18" s="347" t="s">
        <v>2752</v>
      </c>
      <c r="N18" s="347"/>
      <c r="O18" s="347"/>
      <c r="P18" s="347"/>
      <c r="Q18" s="347"/>
      <c r="R18" s="347"/>
      <c r="S18" s="203"/>
    </row>
    <row r="19" spans="2:19" ht="14.4" x14ac:dyDescent="0.3">
      <c r="B19" s="199"/>
      <c r="C19" s="208"/>
      <c r="D19" s="208"/>
      <c r="E19" s="414"/>
      <c r="F19" s="414"/>
      <c r="G19" s="414"/>
      <c r="H19" s="414"/>
      <c r="I19" s="210"/>
      <c r="J19" s="210"/>
      <c r="K19" s="350" t="s">
        <v>2680</v>
      </c>
      <c r="L19" s="347"/>
      <c r="M19" s="347" t="s">
        <v>2292</v>
      </c>
      <c r="N19" s="347"/>
      <c r="O19" s="347"/>
      <c r="P19" s="347"/>
      <c r="Q19" s="347"/>
      <c r="R19" s="347"/>
      <c r="S19" s="203"/>
    </row>
    <row r="20" spans="2:19" ht="15" customHeight="1" x14ac:dyDescent="0.3">
      <c r="B20" s="199"/>
      <c r="C20" s="210"/>
      <c r="D20" s="210"/>
      <c r="E20" s="414"/>
      <c r="F20" s="414"/>
      <c r="G20" s="414"/>
      <c r="H20" s="414"/>
      <c r="I20" s="210"/>
      <c r="J20" s="210"/>
      <c r="K20" s="350" t="s">
        <v>2681</v>
      </c>
      <c r="L20" s="354"/>
      <c r="M20" s="347" t="s">
        <v>2293</v>
      </c>
      <c r="N20" s="347"/>
      <c r="O20" s="347"/>
      <c r="P20" s="347"/>
      <c r="Q20" s="347"/>
      <c r="R20" s="347"/>
      <c r="S20" s="203"/>
    </row>
    <row r="21" spans="2:19" ht="15" customHeight="1" x14ac:dyDescent="0.25">
      <c r="B21" s="199"/>
      <c r="C21" s="210"/>
      <c r="D21" s="210"/>
      <c r="E21" s="276"/>
      <c r="F21" s="276"/>
      <c r="G21" s="276"/>
      <c r="H21" s="276"/>
      <c r="I21" s="210"/>
      <c r="J21" s="210"/>
      <c r="K21" s="292"/>
      <c r="L21" s="292"/>
      <c r="M21" s="292"/>
      <c r="N21" s="292"/>
      <c r="O21" s="292"/>
      <c r="P21" s="292"/>
      <c r="Q21" s="292"/>
      <c r="R21" s="292"/>
      <c r="S21" s="203"/>
    </row>
    <row r="22" spans="2:19" ht="15" customHeight="1" x14ac:dyDescent="0.3">
      <c r="B22" s="199"/>
      <c r="C22" s="210"/>
      <c r="D22" s="210"/>
      <c r="E22" s="276"/>
      <c r="F22" s="276"/>
      <c r="G22" s="276"/>
      <c r="H22" s="276"/>
      <c r="I22" s="210"/>
      <c r="J22" s="210"/>
      <c r="K22" s="294" t="s">
        <v>2611</v>
      </c>
      <c r="L22" s="294"/>
      <c r="M22" s="294" t="s">
        <v>2287</v>
      </c>
      <c r="N22" s="294"/>
      <c r="O22" s="294"/>
      <c r="P22" s="294"/>
      <c r="Q22" s="294"/>
      <c r="R22" s="294"/>
      <c r="S22" s="203"/>
    </row>
    <row r="23" spans="2:19" ht="15" customHeight="1" x14ac:dyDescent="0.3">
      <c r="B23" s="199"/>
      <c r="C23" s="210"/>
      <c r="D23" s="210"/>
      <c r="E23" s="276"/>
      <c r="F23" s="276"/>
      <c r="G23" s="276"/>
      <c r="H23" s="276"/>
      <c r="I23" s="210"/>
      <c r="J23" s="210"/>
      <c r="K23" s="293" t="s">
        <v>1139</v>
      </c>
      <c r="L23" s="200"/>
      <c r="M23" s="200" t="s">
        <v>2699</v>
      </c>
      <c r="N23" s="200"/>
      <c r="O23" s="200"/>
      <c r="P23" s="200"/>
      <c r="Q23" s="200"/>
      <c r="R23" s="200"/>
      <c r="S23" s="203"/>
    </row>
    <row r="24" spans="2:19" ht="15" customHeight="1" x14ac:dyDescent="0.3">
      <c r="B24" s="199"/>
      <c r="C24" s="210"/>
      <c r="D24" s="210"/>
      <c r="E24" s="276"/>
      <c r="F24" s="276"/>
      <c r="G24" s="276"/>
      <c r="H24" s="276"/>
      <c r="I24" s="210"/>
      <c r="J24" s="210"/>
      <c r="K24" s="348" t="s">
        <v>2613</v>
      </c>
      <c r="L24" s="347"/>
      <c r="M24" s="347" t="s">
        <v>2700</v>
      </c>
      <c r="N24" s="349"/>
      <c r="O24" s="349"/>
      <c r="P24" s="349"/>
      <c r="Q24" s="349"/>
      <c r="R24" s="349"/>
      <c r="S24" s="203"/>
    </row>
    <row r="25" spans="2:19" ht="15" customHeight="1" x14ac:dyDescent="0.3">
      <c r="B25" s="199"/>
      <c r="C25" s="210"/>
      <c r="D25" s="210"/>
      <c r="E25" s="276"/>
      <c r="F25" s="276"/>
      <c r="G25" s="276"/>
      <c r="H25" s="276"/>
      <c r="I25" s="210"/>
      <c r="J25" s="210"/>
      <c r="K25" s="348" t="s">
        <v>2614</v>
      </c>
      <c r="L25" s="347"/>
      <c r="M25" s="410" t="s">
        <v>2711</v>
      </c>
      <c r="N25" s="410"/>
      <c r="O25" s="410"/>
      <c r="P25" s="410"/>
      <c r="Q25" s="410"/>
      <c r="R25" s="410"/>
      <c r="S25" s="203"/>
    </row>
    <row r="26" spans="2:19" ht="15" customHeight="1" x14ac:dyDescent="0.3">
      <c r="B26" s="199"/>
      <c r="C26" s="210"/>
      <c r="D26" s="210"/>
      <c r="E26" s="276"/>
      <c r="F26" s="276"/>
      <c r="G26" s="276"/>
      <c r="H26" s="276"/>
      <c r="I26" s="210"/>
      <c r="J26" s="210"/>
      <c r="K26" s="348" t="s">
        <v>2615</v>
      </c>
      <c r="L26" s="347"/>
      <c r="M26" s="411"/>
      <c r="N26" s="411"/>
      <c r="O26" s="411"/>
      <c r="P26" s="411"/>
      <c r="Q26" s="411"/>
      <c r="R26" s="411"/>
      <c r="S26" s="203"/>
    </row>
    <row r="27" spans="2:19" ht="15" customHeight="1" x14ac:dyDescent="0.3">
      <c r="B27" s="199"/>
      <c r="C27" s="210"/>
      <c r="D27" s="210"/>
      <c r="E27" s="276"/>
      <c r="F27" s="276"/>
      <c r="G27" s="276"/>
      <c r="H27" s="276"/>
      <c r="I27" s="210"/>
      <c r="J27" s="210"/>
      <c r="K27" s="348" t="s">
        <v>2616</v>
      </c>
      <c r="L27" s="347"/>
      <c r="M27" s="412"/>
      <c r="N27" s="412"/>
      <c r="O27" s="412"/>
      <c r="P27" s="412"/>
      <c r="Q27" s="412"/>
      <c r="R27" s="412"/>
      <c r="S27" s="203"/>
    </row>
    <row r="28" spans="2:19" ht="15" customHeight="1" x14ac:dyDescent="0.25">
      <c r="B28" s="199"/>
      <c r="C28" s="210"/>
      <c r="D28" s="210"/>
      <c r="E28" s="276"/>
      <c r="F28" s="276"/>
      <c r="G28" s="276"/>
      <c r="H28" s="276"/>
      <c r="I28" s="210"/>
      <c r="J28" s="210"/>
      <c r="K28" s="292"/>
      <c r="L28" s="200"/>
      <c r="M28" s="200"/>
      <c r="N28" s="200"/>
      <c r="O28" s="200"/>
      <c r="P28" s="200"/>
      <c r="Q28" s="200"/>
      <c r="R28" s="200"/>
      <c r="S28" s="203"/>
    </row>
    <row r="29" spans="2:19" ht="7.5" customHeight="1" x14ac:dyDescent="0.25">
      <c r="B29" s="199"/>
      <c r="C29" s="211"/>
      <c r="D29" s="211"/>
      <c r="E29" s="211"/>
      <c r="F29" s="211"/>
      <c r="G29" s="211"/>
      <c r="H29" s="211"/>
      <c r="I29" s="210"/>
      <c r="J29" s="210"/>
      <c r="K29" s="210"/>
      <c r="L29" s="210"/>
      <c r="M29" s="210"/>
      <c r="N29" s="210"/>
      <c r="O29" s="210"/>
      <c r="P29" s="210"/>
      <c r="Q29" s="210"/>
      <c r="R29" s="210"/>
      <c r="S29" s="203"/>
    </row>
    <row r="30" spans="2:19" ht="16.2" thickBot="1" x14ac:dyDescent="0.35">
      <c r="B30" s="199"/>
      <c r="C30" s="195" t="s">
        <v>2295</v>
      </c>
      <c r="D30" s="195"/>
      <c r="E30" s="195"/>
      <c r="F30" s="195"/>
      <c r="G30" s="195"/>
      <c r="H30" s="195"/>
      <c r="I30" s="195"/>
      <c r="J30" s="195"/>
      <c r="K30" s="195"/>
      <c r="L30" s="195"/>
      <c r="M30" s="195"/>
      <c r="N30" s="195"/>
      <c r="O30" s="195"/>
      <c r="P30" s="195"/>
      <c r="Q30" s="195"/>
      <c r="R30" s="195"/>
      <c r="S30" s="203"/>
    </row>
    <row r="31" spans="2:19" ht="9" customHeight="1" thickTop="1" x14ac:dyDescent="0.3">
      <c r="B31" s="199"/>
      <c r="C31" s="212"/>
      <c r="D31" s="213"/>
      <c r="E31" s="213"/>
      <c r="F31" s="213"/>
      <c r="G31" s="213"/>
      <c r="H31" s="213"/>
      <c r="I31" s="193"/>
      <c r="J31" s="193"/>
      <c r="K31" s="193"/>
      <c r="L31" s="193"/>
      <c r="M31" s="193"/>
      <c r="N31" s="193"/>
      <c r="O31" s="193"/>
      <c r="P31" s="193"/>
      <c r="Q31" s="193"/>
      <c r="R31" s="193"/>
      <c r="S31" s="203"/>
    </row>
    <row r="32" spans="2:19" ht="15.6" x14ac:dyDescent="0.3">
      <c r="B32" s="199"/>
      <c r="C32" s="192"/>
      <c r="D32" s="214" t="s">
        <v>1681</v>
      </c>
      <c r="E32" s="214" t="s">
        <v>2296</v>
      </c>
      <c r="F32" s="214" t="s">
        <v>2297</v>
      </c>
      <c r="G32" s="214" t="s">
        <v>2298</v>
      </c>
      <c r="H32" s="214"/>
      <c r="I32" s="214"/>
      <c r="J32" s="214"/>
      <c r="K32" s="214"/>
      <c r="L32" s="214"/>
      <c r="M32" s="214"/>
      <c r="N32" s="214"/>
      <c r="O32" s="214"/>
      <c r="P32" s="214"/>
      <c r="Q32" s="214"/>
      <c r="R32" s="214"/>
      <c r="S32" s="203"/>
    </row>
    <row r="33" spans="2:19" ht="25.5" customHeight="1" x14ac:dyDescent="0.25">
      <c r="B33" s="199"/>
      <c r="C33" s="211"/>
      <c r="D33" s="215">
        <v>0</v>
      </c>
      <c r="E33" s="216">
        <v>42019</v>
      </c>
      <c r="F33" s="217" t="s">
        <v>2299</v>
      </c>
      <c r="G33" s="218" t="s">
        <v>2300</v>
      </c>
      <c r="H33" s="218"/>
      <c r="I33" s="219"/>
      <c r="J33" s="219"/>
      <c r="K33" s="220"/>
      <c r="L33" s="220"/>
      <c r="M33" s="220"/>
      <c r="N33" s="220"/>
      <c r="O33" s="220"/>
      <c r="P33" s="220"/>
      <c r="Q33" s="220"/>
      <c r="R33" s="220"/>
      <c r="S33" s="203"/>
    </row>
    <row r="34" spans="2:19" x14ac:dyDescent="0.25">
      <c r="B34" s="199"/>
      <c r="C34" s="211"/>
      <c r="D34" s="221">
        <v>1</v>
      </c>
      <c r="E34" s="222">
        <v>42230</v>
      </c>
      <c r="F34" s="223" t="s">
        <v>2301</v>
      </c>
      <c r="G34" s="224" t="s">
        <v>2302</v>
      </c>
      <c r="H34" s="224"/>
      <c r="I34" s="225"/>
      <c r="J34" s="225"/>
      <c r="K34" s="226"/>
      <c r="L34" s="226"/>
      <c r="M34" s="226"/>
      <c r="N34" s="226"/>
      <c r="O34" s="226"/>
      <c r="P34" s="226"/>
      <c r="Q34" s="226"/>
      <c r="R34" s="226"/>
      <c r="S34" s="203"/>
    </row>
    <row r="35" spans="2:19" ht="30" customHeight="1" x14ac:dyDescent="0.25">
      <c r="B35" s="199"/>
      <c r="C35" s="211"/>
      <c r="D35" s="221">
        <v>2</v>
      </c>
      <c r="E35" s="222">
        <v>42400</v>
      </c>
      <c r="F35" s="227" t="s">
        <v>2303</v>
      </c>
      <c r="G35" s="223" t="s">
        <v>2304</v>
      </c>
      <c r="H35" s="227"/>
      <c r="I35" s="227"/>
      <c r="J35" s="227"/>
      <c r="K35" s="226"/>
      <c r="L35" s="226"/>
      <c r="M35" s="226"/>
      <c r="N35" s="226"/>
      <c r="O35" s="226"/>
      <c r="P35" s="226"/>
      <c r="Q35" s="226"/>
      <c r="R35" s="226"/>
      <c r="S35" s="203"/>
    </row>
    <row r="36" spans="2:19" ht="40.5" customHeight="1" x14ac:dyDescent="0.25">
      <c r="B36" s="199"/>
      <c r="C36" s="211"/>
      <c r="D36" s="403">
        <v>3</v>
      </c>
      <c r="E36" s="404">
        <v>42881</v>
      </c>
      <c r="F36" s="405" t="s">
        <v>2305</v>
      </c>
      <c r="G36" s="406" t="s">
        <v>2306</v>
      </c>
      <c r="H36" s="405"/>
      <c r="I36" s="405"/>
      <c r="J36" s="405"/>
      <c r="K36" s="407"/>
      <c r="L36" s="407"/>
      <c r="M36" s="407"/>
      <c r="N36" s="407"/>
      <c r="O36" s="407"/>
      <c r="P36" s="407"/>
      <c r="Q36" s="407"/>
      <c r="R36" s="407"/>
      <c r="S36" s="203"/>
    </row>
    <row r="37" spans="2:19" ht="15" customHeight="1" x14ac:dyDescent="0.25">
      <c r="B37" s="199"/>
      <c r="C37" s="211"/>
      <c r="D37" s="398">
        <v>4</v>
      </c>
      <c r="E37" s="399">
        <v>43215</v>
      </c>
      <c r="F37" s="400" t="s">
        <v>2701</v>
      </c>
      <c r="G37" s="401" t="s">
        <v>2703</v>
      </c>
      <c r="H37" s="401"/>
      <c r="I37" s="402"/>
      <c r="J37" s="402"/>
      <c r="K37" s="200"/>
      <c r="L37" s="200"/>
      <c r="M37" s="200"/>
      <c r="N37" s="200"/>
      <c r="O37" s="200"/>
      <c r="P37" s="200"/>
      <c r="Q37" s="200"/>
      <c r="R37" s="200"/>
      <c r="S37" s="203"/>
    </row>
    <row r="38" spans="2:19" ht="15" customHeight="1" x14ac:dyDescent="0.25">
      <c r="B38" s="199"/>
      <c r="C38" s="211"/>
      <c r="D38" s="398"/>
      <c r="E38" s="408"/>
      <c r="F38" s="408"/>
      <c r="G38" s="409" t="s">
        <v>2754</v>
      </c>
      <c r="H38" s="409"/>
      <c r="I38" s="409"/>
      <c r="J38" s="409"/>
      <c r="K38" s="409"/>
      <c r="L38" s="200"/>
      <c r="M38" s="200"/>
      <c r="N38" s="200"/>
      <c r="O38" s="200"/>
      <c r="P38" s="200"/>
      <c r="Q38" s="200"/>
      <c r="R38" s="200"/>
      <c r="S38" s="203"/>
    </row>
    <row r="39" spans="2:19" ht="14.4" thickBot="1" x14ac:dyDescent="0.3">
      <c r="B39" s="228"/>
      <c r="C39" s="229"/>
      <c r="D39" s="229"/>
      <c r="E39" s="229"/>
      <c r="F39" s="229"/>
      <c r="G39" s="230"/>
      <c r="H39" s="229"/>
      <c r="I39" s="229"/>
      <c r="J39" s="229"/>
      <c r="K39" s="229"/>
      <c r="L39" s="229"/>
      <c r="M39" s="229"/>
      <c r="N39" s="229"/>
      <c r="O39" s="229"/>
      <c r="P39" s="229"/>
      <c r="Q39" s="229"/>
      <c r="R39" s="229"/>
      <c r="S39" s="231"/>
    </row>
  </sheetData>
  <mergeCells count="9">
    <mergeCell ref="G38:K38"/>
    <mergeCell ref="M25:R27"/>
    <mergeCell ref="E15:H16"/>
    <mergeCell ref="E17:H20"/>
    <mergeCell ref="B6:S6"/>
    <mergeCell ref="B7:S7"/>
    <mergeCell ref="C10:H12"/>
    <mergeCell ref="M11:R12"/>
    <mergeCell ref="C14:H14"/>
  </mergeCells>
  <hyperlinks>
    <hyperlink ref="K11" location="Dashboard!A1" display="1. Dashboard" xr:uid="{00000000-0004-0000-0000-000000000000}"/>
    <hyperlink ref="K13" location="'Methodology &amp; Sources'!A1" display="7. Methodology &amp; Sources" xr:uid="{00000000-0004-0000-0000-000001000000}"/>
    <hyperlink ref="K15" location="'Unregistered Population Data'!A1" display="2. Unregistered Population Data" xr:uid="{00000000-0004-0000-0000-000002000000}"/>
    <hyperlink ref="K14" location="'Country List'!A1" display="9. Country List" xr:uid="{00000000-0004-0000-0000-000003000000}"/>
    <hyperlink ref="K17" location="RPB!A1" display="6. RPB" xr:uid="{00000000-0004-0000-0000-000004000000}"/>
    <hyperlink ref="K23" location="'Birth registration'!A1" display="Birth registration" xr:uid="{00000000-0004-0000-0000-000005000000}"/>
    <hyperlink ref="K24" location="'GCC foreign nationals share'!A1" display="GCC foreign nationals share" xr:uid="{00000000-0004-0000-0000-000006000000}"/>
    <hyperlink ref="K25" location="'2018 Population by age'!A1" display="2018 Population by age" xr:uid="{00000000-0004-0000-0000-000007000000}"/>
    <hyperlink ref="K26" location="'2018 Population by age male'!A1" display="2018 Population by age male" xr:uid="{00000000-0004-0000-0000-000008000000}"/>
    <hyperlink ref="K27" location="'2018 Population by age female'!A1" display="2018 Population by age female" xr:uid="{00000000-0004-0000-0000-000009000000}"/>
    <hyperlink ref="P3" r:id="rId1" xr:uid="{00000000-0004-0000-0000-00000A00000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14999847407452621"/>
  </sheetPr>
  <dimension ref="A1:BD385"/>
  <sheetViews>
    <sheetView workbookViewId="0">
      <pane ySplit="10" topLeftCell="A11" activePane="bottomLeft" state="frozen"/>
      <selection activeCell="F8" sqref="F8"/>
      <selection pane="bottomLeft" activeCell="A11" sqref="A11"/>
    </sheetView>
  </sheetViews>
  <sheetFormatPr defaultColWidth="9.77734375" defaultRowHeight="14.4" x14ac:dyDescent="0.3"/>
  <cols>
    <col min="1" max="1" width="26.44140625" style="18" customWidth="1"/>
    <col min="2" max="2" width="12.77734375" style="127" customWidth="1"/>
    <col min="3" max="3" width="5.44140625" style="21" customWidth="1"/>
    <col min="4" max="4" width="3.21875" style="22" customWidth="1"/>
    <col min="5" max="5" width="5.44140625" style="21" customWidth="1"/>
    <col min="6" max="6" width="2.77734375" style="22" customWidth="1"/>
    <col min="7" max="7" width="5.44140625" style="21" customWidth="1"/>
    <col min="8" max="8" width="2.77734375" style="22" customWidth="1"/>
    <col min="9" max="9" width="5.44140625" style="22" customWidth="1"/>
    <col min="10" max="10" width="2.77734375" style="18" customWidth="1"/>
    <col min="11" max="11" width="6" style="18" customWidth="1"/>
    <col min="12" max="12" width="2.77734375" style="18" customWidth="1"/>
    <col min="13" max="13" width="5.44140625" style="18" customWidth="1"/>
    <col min="14" max="14" width="3.21875" style="18" customWidth="1"/>
    <col min="15" max="15" width="6" style="18" customWidth="1"/>
    <col min="16" max="16" width="2.77734375" style="18" customWidth="1"/>
    <col min="17" max="17" width="5.44140625" style="18" customWidth="1"/>
    <col min="18" max="18" width="3.21875" style="18" customWidth="1"/>
    <col min="19" max="19" width="6" style="18" customWidth="1"/>
    <col min="20" max="20" width="3.21875" style="18" customWidth="1"/>
    <col min="21" max="21" width="6" style="18" customWidth="1"/>
    <col min="22" max="22" width="3.21875" style="18" customWidth="1"/>
    <col min="23" max="23" width="23.44140625" style="18" customWidth="1"/>
    <col min="24" max="44" width="9.77734375" style="18"/>
    <col min="45" max="16384" width="9.77734375" style="19"/>
  </cols>
  <sheetData>
    <row r="1" spans="1:56" ht="18" x14ac:dyDescent="0.3">
      <c r="A1" s="17"/>
      <c r="B1" s="117"/>
      <c r="C1" s="452" t="s">
        <v>1137</v>
      </c>
      <c r="D1" s="452"/>
      <c r="E1" s="452"/>
      <c r="F1" s="452"/>
      <c r="G1" s="452"/>
      <c r="H1" s="452"/>
      <c r="I1" s="452"/>
    </row>
    <row r="2" spans="1:56" ht="18" x14ac:dyDescent="0.3">
      <c r="A2" s="20"/>
      <c r="B2" s="118"/>
      <c r="C2" s="453" t="s">
        <v>1138</v>
      </c>
      <c r="D2" s="453"/>
      <c r="E2" s="453"/>
      <c r="F2" s="453"/>
      <c r="G2" s="453"/>
      <c r="H2" s="453"/>
      <c r="I2" s="453"/>
    </row>
    <row r="3" spans="1:56" hidden="1" x14ac:dyDescent="0.3">
      <c r="A3" s="20"/>
      <c r="B3" s="118"/>
      <c r="E3" s="23"/>
      <c r="F3" s="23"/>
      <c r="G3" s="23"/>
      <c r="H3" s="23"/>
    </row>
    <row r="4" spans="1:56" s="26" customFormat="1" ht="21" hidden="1" x14ac:dyDescent="0.4">
      <c r="A4" s="24" t="s">
        <v>1139</v>
      </c>
      <c r="B4" s="119"/>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row>
    <row r="5" spans="1:56" s="26" customFormat="1" hidden="1" x14ac:dyDescent="0.3">
      <c r="A5" s="25"/>
      <c r="B5" s="120"/>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row>
    <row r="6" spans="1:56" s="26" customFormat="1" x14ac:dyDescent="0.3">
      <c r="A6" s="27" t="s">
        <v>1140</v>
      </c>
      <c r="B6" s="277">
        <v>1</v>
      </c>
      <c r="C6" s="25">
        <f>B6+1</f>
        <v>2</v>
      </c>
      <c r="D6" s="25">
        <f t="shared" ref="D6:V6" si="0">C6+1</f>
        <v>3</v>
      </c>
      <c r="E6" s="25">
        <f t="shared" si="0"/>
        <v>4</v>
      </c>
      <c r="F6" s="25">
        <f t="shared" si="0"/>
        <v>5</v>
      </c>
      <c r="G6" s="25">
        <f t="shared" si="0"/>
        <v>6</v>
      </c>
      <c r="H6" s="25">
        <f t="shared" si="0"/>
        <v>7</v>
      </c>
      <c r="I6" s="25">
        <f t="shared" si="0"/>
        <v>8</v>
      </c>
      <c r="J6" s="25">
        <f t="shared" si="0"/>
        <v>9</v>
      </c>
      <c r="K6" s="25">
        <f t="shared" si="0"/>
        <v>10</v>
      </c>
      <c r="L6" s="25">
        <f t="shared" si="0"/>
        <v>11</v>
      </c>
      <c r="M6" s="25">
        <f t="shared" si="0"/>
        <v>12</v>
      </c>
      <c r="N6" s="25">
        <f t="shared" si="0"/>
        <v>13</v>
      </c>
      <c r="O6" s="25">
        <f t="shared" si="0"/>
        <v>14</v>
      </c>
      <c r="P6" s="25">
        <f t="shared" si="0"/>
        <v>15</v>
      </c>
      <c r="Q6" s="25">
        <f t="shared" si="0"/>
        <v>16</v>
      </c>
      <c r="R6" s="25">
        <f t="shared" si="0"/>
        <v>17</v>
      </c>
      <c r="S6" s="25">
        <f t="shared" si="0"/>
        <v>18</v>
      </c>
      <c r="T6" s="25">
        <f t="shared" si="0"/>
        <v>19</v>
      </c>
      <c r="U6" s="25">
        <f t="shared" si="0"/>
        <v>20</v>
      </c>
      <c r="V6" s="25">
        <f t="shared" si="0"/>
        <v>21</v>
      </c>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row>
    <row r="7" spans="1:56" hidden="1" x14ac:dyDescent="0.3">
      <c r="A7" s="20"/>
      <c r="B7" s="118"/>
      <c r="E7" s="23"/>
      <c r="F7" s="23"/>
      <c r="G7" s="23"/>
      <c r="H7" s="23"/>
    </row>
    <row r="8" spans="1:56" ht="33" customHeight="1" x14ac:dyDescent="0.3">
      <c r="B8" s="84"/>
      <c r="C8" s="454" t="s">
        <v>1142</v>
      </c>
      <c r="D8" s="455"/>
      <c r="E8" s="455"/>
      <c r="F8" s="455"/>
      <c r="G8" s="455"/>
      <c r="H8" s="455"/>
      <c r="I8" s="455"/>
      <c r="J8" s="455"/>
      <c r="K8" s="455"/>
      <c r="L8" s="455"/>
      <c r="M8" s="455"/>
      <c r="N8" s="455"/>
      <c r="O8" s="455"/>
      <c r="P8" s="455"/>
      <c r="Q8" s="455"/>
      <c r="R8" s="455"/>
      <c r="S8" s="455"/>
      <c r="T8" s="455"/>
      <c r="U8" s="455"/>
      <c r="V8" s="455"/>
    </row>
    <row r="9" spans="1:56" ht="24" customHeight="1" x14ac:dyDescent="0.3">
      <c r="A9" s="91"/>
      <c r="B9" s="84"/>
      <c r="C9" s="460"/>
      <c r="D9" s="461"/>
      <c r="E9" s="456" t="s">
        <v>1144</v>
      </c>
      <c r="F9" s="456"/>
      <c r="G9" s="456"/>
      <c r="H9" s="456"/>
      <c r="I9" s="457" t="s">
        <v>1145</v>
      </c>
      <c r="J9" s="457"/>
      <c r="K9" s="457"/>
      <c r="L9" s="457"/>
      <c r="M9" s="457" t="s">
        <v>1146</v>
      </c>
      <c r="N9" s="457"/>
      <c r="O9" s="457"/>
      <c r="P9" s="457"/>
      <c r="Q9" s="457"/>
      <c r="R9" s="457"/>
      <c r="S9" s="457"/>
      <c r="T9" s="457"/>
      <c r="U9" s="457"/>
      <c r="V9" s="457"/>
    </row>
    <row r="10" spans="1:56" ht="29.25" customHeight="1" x14ac:dyDescent="0.3">
      <c r="A10" s="91" t="s">
        <v>1141</v>
      </c>
      <c r="B10" s="86" t="s">
        <v>1268</v>
      </c>
      <c r="C10" s="458" t="s">
        <v>1143</v>
      </c>
      <c r="D10" s="459"/>
      <c r="E10" s="462" t="s">
        <v>1148</v>
      </c>
      <c r="F10" s="462"/>
      <c r="G10" s="462" t="s">
        <v>1149</v>
      </c>
      <c r="H10" s="462"/>
      <c r="I10" s="463" t="s">
        <v>1150</v>
      </c>
      <c r="J10" s="463"/>
      <c r="K10" s="451" t="s">
        <v>1151</v>
      </c>
      <c r="L10" s="451"/>
      <c r="M10" s="451" t="s">
        <v>1152</v>
      </c>
      <c r="N10" s="451"/>
      <c r="O10" s="451" t="s">
        <v>1153</v>
      </c>
      <c r="P10" s="451"/>
      <c r="Q10" s="451" t="s">
        <v>1154</v>
      </c>
      <c r="R10" s="451"/>
      <c r="S10" s="451" t="s">
        <v>1155</v>
      </c>
      <c r="T10" s="451"/>
      <c r="U10" s="451" t="s">
        <v>1156</v>
      </c>
      <c r="V10" s="451"/>
      <c r="W10" s="92" t="s">
        <v>1147</v>
      </c>
    </row>
    <row r="11" spans="1:56" s="35" customFormat="1" x14ac:dyDescent="0.3">
      <c r="A11" s="28" t="s">
        <v>5</v>
      </c>
      <c r="B11" s="122" t="s">
        <v>6</v>
      </c>
      <c r="C11" s="29">
        <v>42.3</v>
      </c>
      <c r="D11" s="30"/>
      <c r="E11" s="31">
        <v>42.7</v>
      </c>
      <c r="F11" s="32"/>
      <c r="G11" s="31">
        <v>41.9</v>
      </c>
      <c r="H11" s="32"/>
      <c r="I11" s="33">
        <v>63.5</v>
      </c>
      <c r="J11" s="34"/>
      <c r="K11" s="33">
        <v>36</v>
      </c>
      <c r="L11" s="34"/>
      <c r="M11" s="33">
        <v>29.8</v>
      </c>
      <c r="N11" s="34"/>
      <c r="O11" s="33">
        <v>30.9</v>
      </c>
      <c r="P11" s="34"/>
      <c r="Q11" s="33">
        <v>34.9</v>
      </c>
      <c r="R11" s="34"/>
      <c r="S11" s="33">
        <v>48.2</v>
      </c>
      <c r="T11" s="34"/>
      <c r="U11" s="33">
        <v>69.900000000000006</v>
      </c>
      <c r="V11" s="34"/>
      <c r="W11" s="34" t="s">
        <v>1157</v>
      </c>
      <c r="X11" s="22"/>
      <c r="Y11" s="22"/>
      <c r="Z11" s="22"/>
      <c r="AA11" s="22"/>
      <c r="AB11" s="22"/>
      <c r="AC11" s="22"/>
      <c r="AD11" s="22"/>
      <c r="AE11" s="22"/>
      <c r="AF11" s="22"/>
      <c r="AG11" s="22"/>
      <c r="AH11" s="22"/>
      <c r="AI11" s="22"/>
      <c r="AJ11" s="22"/>
      <c r="AK11" s="22"/>
      <c r="AL11" s="22"/>
      <c r="AM11" s="22"/>
      <c r="AN11" s="22"/>
      <c r="AO11" s="22"/>
      <c r="AP11" s="22"/>
      <c r="AQ11" s="22"/>
      <c r="AR11" s="22"/>
    </row>
    <row r="12" spans="1:56" s="35" customFormat="1" x14ac:dyDescent="0.3">
      <c r="A12" s="28" t="s">
        <v>12</v>
      </c>
      <c r="B12" s="122" t="s">
        <v>13</v>
      </c>
      <c r="C12" s="29">
        <v>98.6</v>
      </c>
      <c r="D12" s="30" t="s">
        <v>1158</v>
      </c>
      <c r="E12" s="31">
        <v>99.4</v>
      </c>
      <c r="F12" s="32" t="s">
        <v>1158</v>
      </c>
      <c r="G12" s="31">
        <v>97.9</v>
      </c>
      <c r="H12" s="32" t="s">
        <v>1158</v>
      </c>
      <c r="I12" s="33">
        <v>99</v>
      </c>
      <c r="J12" s="34" t="s">
        <v>1158</v>
      </c>
      <c r="K12" s="33">
        <v>98.4</v>
      </c>
      <c r="L12" s="34" t="s">
        <v>1158</v>
      </c>
      <c r="M12" s="33">
        <v>98.1</v>
      </c>
      <c r="N12" s="34" t="s">
        <v>1158</v>
      </c>
      <c r="O12" s="33">
        <v>98.7</v>
      </c>
      <c r="P12" s="34" t="s">
        <v>1158</v>
      </c>
      <c r="Q12" s="33">
        <v>98.2</v>
      </c>
      <c r="R12" s="34" t="s">
        <v>1158</v>
      </c>
      <c r="S12" s="33">
        <v>99.2</v>
      </c>
      <c r="T12" s="34" t="s">
        <v>1158</v>
      </c>
      <c r="U12" s="33">
        <v>99.2</v>
      </c>
      <c r="V12" s="34" t="s">
        <v>1158</v>
      </c>
      <c r="W12" s="34" t="s">
        <v>1159</v>
      </c>
      <c r="X12" s="22"/>
      <c r="Y12" s="22"/>
      <c r="Z12" s="22"/>
      <c r="AA12" s="22"/>
      <c r="AB12" s="22"/>
      <c r="AC12" s="22"/>
      <c r="AD12" s="22"/>
      <c r="AE12" s="22"/>
      <c r="AF12" s="22"/>
      <c r="AG12" s="22"/>
      <c r="AH12" s="22"/>
      <c r="AI12" s="22"/>
      <c r="AJ12" s="22"/>
      <c r="AK12" s="22"/>
      <c r="AL12" s="22"/>
      <c r="AM12" s="22"/>
      <c r="AN12" s="22"/>
      <c r="AO12" s="22"/>
      <c r="AP12" s="22"/>
      <c r="AQ12" s="22"/>
      <c r="AR12" s="22"/>
    </row>
    <row r="13" spans="1:56" s="35" customFormat="1" x14ac:dyDescent="0.3">
      <c r="A13" s="28" t="s">
        <v>17</v>
      </c>
      <c r="B13" s="122" t="s">
        <v>18</v>
      </c>
      <c r="C13" s="29">
        <v>99.6</v>
      </c>
      <c r="D13" s="30"/>
      <c r="E13" s="31">
        <v>99.6</v>
      </c>
      <c r="F13" s="32"/>
      <c r="G13" s="31">
        <v>99.6</v>
      </c>
      <c r="H13" s="32"/>
      <c r="I13" s="33">
        <v>99.7</v>
      </c>
      <c r="J13" s="34"/>
      <c r="K13" s="33">
        <v>99.5</v>
      </c>
      <c r="L13" s="34"/>
      <c r="M13" s="33">
        <v>98.8</v>
      </c>
      <c r="N13" s="34"/>
      <c r="O13" s="33">
        <v>99.8</v>
      </c>
      <c r="P13" s="34"/>
      <c r="Q13" s="33">
        <v>99.9</v>
      </c>
      <c r="R13" s="34"/>
      <c r="S13" s="33">
        <v>99.8</v>
      </c>
      <c r="T13" s="34"/>
      <c r="U13" s="33">
        <v>99.9</v>
      </c>
      <c r="V13" s="34"/>
      <c r="W13" s="34" t="s">
        <v>1160</v>
      </c>
      <c r="X13" s="22"/>
      <c r="Y13" s="22"/>
      <c r="Z13" s="22"/>
      <c r="AA13" s="22"/>
      <c r="AB13" s="22"/>
      <c r="AC13" s="22"/>
      <c r="AD13" s="22"/>
      <c r="AE13" s="22"/>
      <c r="AF13" s="22"/>
      <c r="AG13" s="22"/>
      <c r="AH13" s="22"/>
      <c r="AI13" s="22"/>
      <c r="AJ13" s="22"/>
      <c r="AK13" s="22"/>
      <c r="AL13" s="22"/>
      <c r="AM13" s="22"/>
      <c r="AN13" s="22"/>
      <c r="AO13" s="22"/>
      <c r="AP13" s="22"/>
      <c r="AQ13" s="22"/>
      <c r="AR13" s="22"/>
    </row>
    <row r="14" spans="1:56" s="35" customFormat="1" x14ac:dyDescent="0.3">
      <c r="A14" s="28" t="s">
        <v>20</v>
      </c>
      <c r="B14" s="122" t="s">
        <v>21</v>
      </c>
      <c r="C14" s="29">
        <v>100</v>
      </c>
      <c r="D14" s="30" t="s">
        <v>1161</v>
      </c>
      <c r="E14" s="31" t="s">
        <v>1162</v>
      </c>
      <c r="F14" s="32"/>
      <c r="G14" s="31" t="s">
        <v>1162</v>
      </c>
      <c r="H14" s="32"/>
      <c r="I14" s="36" t="s">
        <v>1162</v>
      </c>
      <c r="J14" s="37"/>
      <c r="K14" s="36" t="s">
        <v>1162</v>
      </c>
      <c r="L14" s="37"/>
      <c r="M14" s="36" t="s">
        <v>1162</v>
      </c>
      <c r="N14" s="37"/>
      <c r="O14" s="36" t="s">
        <v>1162</v>
      </c>
      <c r="P14" s="37"/>
      <c r="Q14" s="36" t="s">
        <v>1162</v>
      </c>
      <c r="R14" s="37"/>
      <c r="S14" s="36" t="s">
        <v>1162</v>
      </c>
      <c r="T14" s="37"/>
      <c r="U14" s="36" t="s">
        <v>1162</v>
      </c>
      <c r="V14" s="37"/>
      <c r="W14" s="34" t="s">
        <v>1163</v>
      </c>
      <c r="X14" s="22"/>
      <c r="Y14" s="22"/>
      <c r="Z14" s="22"/>
      <c r="AA14" s="22"/>
      <c r="AB14" s="22"/>
      <c r="AC14" s="22"/>
      <c r="AD14" s="22"/>
      <c r="AE14" s="22"/>
      <c r="AF14" s="22"/>
      <c r="AG14" s="22"/>
      <c r="AH14" s="22"/>
      <c r="AI14" s="22"/>
      <c r="AJ14" s="22"/>
      <c r="AK14" s="22"/>
      <c r="AL14" s="22"/>
      <c r="AM14" s="22"/>
      <c r="AN14" s="22"/>
      <c r="AO14" s="22"/>
      <c r="AP14" s="22"/>
      <c r="AQ14" s="22"/>
      <c r="AR14" s="22"/>
    </row>
    <row r="15" spans="1:56" s="35" customFormat="1" x14ac:dyDescent="0.3">
      <c r="A15" s="28" t="s">
        <v>24</v>
      </c>
      <c r="B15" s="122" t="s">
        <v>25</v>
      </c>
      <c r="C15" s="29">
        <v>25</v>
      </c>
      <c r="D15" s="30"/>
      <c r="E15" s="31">
        <v>24.8</v>
      </c>
      <c r="F15" s="32"/>
      <c r="G15" s="31">
        <v>25.2</v>
      </c>
      <c r="H15" s="32"/>
      <c r="I15" s="33">
        <v>32.9</v>
      </c>
      <c r="J15" s="34"/>
      <c r="K15" s="33">
        <v>13.6</v>
      </c>
      <c r="L15" s="34"/>
      <c r="M15" s="33">
        <v>9.6</v>
      </c>
      <c r="N15" s="34"/>
      <c r="O15" s="33">
        <v>16.600000000000001</v>
      </c>
      <c r="P15" s="34"/>
      <c r="Q15" s="33">
        <v>26.9</v>
      </c>
      <c r="R15" s="34"/>
      <c r="S15" s="33">
        <v>30.7</v>
      </c>
      <c r="T15" s="34"/>
      <c r="U15" s="33">
        <v>54.9</v>
      </c>
      <c r="V15" s="34"/>
      <c r="W15" s="34" t="s">
        <v>1164</v>
      </c>
      <c r="X15" s="22"/>
      <c r="Y15" s="22"/>
      <c r="Z15" s="22"/>
      <c r="AA15" s="22"/>
      <c r="AB15" s="22"/>
      <c r="AC15" s="22"/>
      <c r="AD15" s="22"/>
      <c r="AE15" s="22"/>
      <c r="AF15" s="22"/>
      <c r="AG15" s="22"/>
      <c r="AH15" s="22"/>
      <c r="AI15" s="22"/>
      <c r="AJ15" s="22"/>
      <c r="AK15" s="22"/>
      <c r="AL15" s="22"/>
      <c r="AM15" s="22"/>
      <c r="AN15" s="22"/>
      <c r="AO15" s="22"/>
      <c r="AP15" s="22"/>
      <c r="AQ15" s="22"/>
      <c r="AR15" s="22"/>
    </row>
    <row r="16" spans="1:56" s="35" customFormat="1" x14ac:dyDescent="0.3">
      <c r="A16" s="28" t="s">
        <v>28</v>
      </c>
      <c r="B16" s="122" t="s">
        <v>29</v>
      </c>
      <c r="C16" s="29" t="s">
        <v>1162</v>
      </c>
      <c r="D16" s="30"/>
      <c r="E16" s="31" t="s">
        <v>1162</v>
      </c>
      <c r="F16" s="32"/>
      <c r="G16" s="31" t="s">
        <v>1162</v>
      </c>
      <c r="H16" s="32"/>
      <c r="I16" s="38" t="s">
        <v>1162</v>
      </c>
      <c r="J16" s="34"/>
      <c r="K16" s="33" t="s">
        <v>1162</v>
      </c>
      <c r="L16" s="34"/>
      <c r="M16" s="33" t="s">
        <v>1162</v>
      </c>
      <c r="N16" s="34"/>
      <c r="O16" s="33" t="s">
        <v>1162</v>
      </c>
      <c r="P16" s="34"/>
      <c r="Q16" s="33" t="s">
        <v>1162</v>
      </c>
      <c r="R16" s="34"/>
      <c r="S16" s="33" t="s">
        <v>1162</v>
      </c>
      <c r="T16" s="34"/>
      <c r="U16" s="33" t="s">
        <v>1162</v>
      </c>
      <c r="V16" s="34"/>
      <c r="W16" s="34"/>
      <c r="X16" s="22"/>
      <c r="Y16" s="22"/>
      <c r="Z16" s="22"/>
      <c r="AA16" s="22"/>
      <c r="AB16" s="22"/>
      <c r="AC16" s="22"/>
      <c r="AD16" s="22"/>
      <c r="AE16" s="22"/>
      <c r="AF16" s="22"/>
      <c r="AG16" s="22"/>
      <c r="AH16" s="22"/>
      <c r="AI16" s="22"/>
      <c r="AJ16" s="22"/>
      <c r="AK16" s="22"/>
      <c r="AL16" s="22"/>
      <c r="AM16" s="22"/>
      <c r="AN16" s="22"/>
      <c r="AO16" s="22"/>
      <c r="AP16" s="22"/>
      <c r="AQ16" s="22"/>
      <c r="AR16" s="22"/>
    </row>
    <row r="17" spans="1:44" s="35" customFormat="1" x14ac:dyDescent="0.3">
      <c r="A17" s="28" t="s">
        <v>31</v>
      </c>
      <c r="B17" s="122" t="s">
        <v>32</v>
      </c>
      <c r="C17" s="29">
        <v>99.5</v>
      </c>
      <c r="D17" s="30" t="s">
        <v>1165</v>
      </c>
      <c r="E17" s="31">
        <v>99.6</v>
      </c>
      <c r="F17" s="32" t="s">
        <v>1165</v>
      </c>
      <c r="G17" s="31">
        <v>99.5</v>
      </c>
      <c r="H17" s="32" t="s">
        <v>1165</v>
      </c>
      <c r="I17" s="38" t="s">
        <v>1162</v>
      </c>
      <c r="J17" s="34"/>
      <c r="K17" s="33" t="s">
        <v>1162</v>
      </c>
      <c r="L17" s="34"/>
      <c r="M17" s="33">
        <v>99.4</v>
      </c>
      <c r="N17" s="34" t="s">
        <v>1165</v>
      </c>
      <c r="O17" s="33">
        <v>99.4</v>
      </c>
      <c r="P17" s="34" t="s">
        <v>1165</v>
      </c>
      <c r="Q17" s="33">
        <v>99.6</v>
      </c>
      <c r="R17" s="34" t="s">
        <v>1165</v>
      </c>
      <c r="S17" s="33">
        <v>99.7</v>
      </c>
      <c r="T17" s="34" t="s">
        <v>1165</v>
      </c>
      <c r="U17" s="33">
        <v>99.7</v>
      </c>
      <c r="V17" s="34" t="s">
        <v>1165</v>
      </c>
      <c r="W17" s="34" t="s">
        <v>1166</v>
      </c>
      <c r="X17" s="22"/>
      <c r="Y17" s="22"/>
      <c r="Z17" s="22"/>
      <c r="AA17" s="22"/>
      <c r="AB17" s="22"/>
      <c r="AC17" s="22"/>
      <c r="AD17" s="22"/>
      <c r="AE17" s="22"/>
      <c r="AF17" s="22"/>
      <c r="AG17" s="22"/>
      <c r="AH17" s="22"/>
      <c r="AI17" s="22"/>
      <c r="AJ17" s="22"/>
      <c r="AK17" s="22"/>
      <c r="AL17" s="22"/>
      <c r="AM17" s="22"/>
      <c r="AN17" s="22"/>
      <c r="AO17" s="22"/>
      <c r="AP17" s="22"/>
      <c r="AQ17" s="22"/>
      <c r="AR17" s="22"/>
    </row>
    <row r="18" spans="1:44" s="35" customFormat="1" x14ac:dyDescent="0.3">
      <c r="A18" s="28" t="s">
        <v>33</v>
      </c>
      <c r="B18" s="122" t="s">
        <v>34</v>
      </c>
      <c r="C18" s="29">
        <v>98.7</v>
      </c>
      <c r="D18" s="30"/>
      <c r="E18" s="31">
        <v>98.9</v>
      </c>
      <c r="F18" s="32"/>
      <c r="G18" s="31">
        <v>98.5</v>
      </c>
      <c r="H18" s="32"/>
      <c r="I18" s="33">
        <v>99.1</v>
      </c>
      <c r="J18" s="34"/>
      <c r="K18" s="33">
        <v>98.1</v>
      </c>
      <c r="L18" s="34"/>
      <c r="M18" s="33">
        <v>98.1</v>
      </c>
      <c r="N18" s="34"/>
      <c r="O18" s="33">
        <v>97.4</v>
      </c>
      <c r="P18" s="34"/>
      <c r="Q18" s="33">
        <v>99.7</v>
      </c>
      <c r="R18" s="34"/>
      <c r="S18" s="33">
        <v>99.7</v>
      </c>
      <c r="T18" s="34"/>
      <c r="U18" s="33">
        <v>98.8</v>
      </c>
      <c r="V18" s="34"/>
      <c r="W18" s="34" t="s">
        <v>1164</v>
      </c>
      <c r="X18" s="22"/>
      <c r="Y18" s="22"/>
      <c r="Z18" s="22"/>
      <c r="AA18" s="22"/>
      <c r="AB18" s="22"/>
      <c r="AC18" s="22"/>
      <c r="AD18" s="22"/>
      <c r="AE18" s="22"/>
      <c r="AF18" s="22"/>
      <c r="AG18" s="22"/>
      <c r="AH18" s="22"/>
      <c r="AI18" s="22"/>
      <c r="AJ18" s="22"/>
      <c r="AK18" s="22"/>
      <c r="AL18" s="22"/>
      <c r="AM18" s="22"/>
      <c r="AN18" s="22"/>
      <c r="AO18" s="22"/>
      <c r="AP18" s="22"/>
      <c r="AQ18" s="22"/>
      <c r="AR18" s="22"/>
    </row>
    <row r="19" spans="1:44" s="35" customFormat="1" x14ac:dyDescent="0.3">
      <c r="A19" s="28" t="s">
        <v>35</v>
      </c>
      <c r="B19" s="122" t="s">
        <v>36</v>
      </c>
      <c r="C19" s="29">
        <v>100</v>
      </c>
      <c r="D19" s="30" t="s">
        <v>1161</v>
      </c>
      <c r="E19" s="31" t="s">
        <v>1162</v>
      </c>
      <c r="F19" s="32"/>
      <c r="G19" s="31" t="s">
        <v>1162</v>
      </c>
      <c r="H19" s="32"/>
      <c r="I19" s="36" t="s">
        <v>1162</v>
      </c>
      <c r="J19" s="37"/>
      <c r="K19" s="36" t="s">
        <v>1162</v>
      </c>
      <c r="L19" s="37"/>
      <c r="M19" s="36" t="s">
        <v>1162</v>
      </c>
      <c r="N19" s="37"/>
      <c r="O19" s="36" t="s">
        <v>1162</v>
      </c>
      <c r="P19" s="37"/>
      <c r="Q19" s="36" t="s">
        <v>1162</v>
      </c>
      <c r="R19" s="37"/>
      <c r="S19" s="36" t="s">
        <v>1162</v>
      </c>
      <c r="T19" s="37"/>
      <c r="U19" s="36" t="s">
        <v>1162</v>
      </c>
      <c r="V19" s="37"/>
      <c r="W19" s="34" t="s">
        <v>1167</v>
      </c>
      <c r="X19" s="22"/>
      <c r="Y19" s="22"/>
      <c r="Z19" s="22"/>
      <c r="AA19" s="22"/>
      <c r="AB19" s="22"/>
      <c r="AC19" s="22"/>
      <c r="AD19" s="22"/>
      <c r="AE19" s="22"/>
      <c r="AF19" s="22"/>
      <c r="AG19" s="22"/>
      <c r="AH19" s="22"/>
      <c r="AI19" s="22"/>
      <c r="AJ19" s="22"/>
      <c r="AK19" s="22"/>
      <c r="AL19" s="22"/>
      <c r="AM19" s="22"/>
      <c r="AN19" s="22"/>
      <c r="AO19" s="22"/>
      <c r="AP19" s="22"/>
      <c r="AQ19" s="22"/>
      <c r="AR19" s="22"/>
    </row>
    <row r="20" spans="1:44" s="35" customFormat="1" x14ac:dyDescent="0.3">
      <c r="A20" s="28" t="s">
        <v>39</v>
      </c>
      <c r="B20" s="122" t="s">
        <v>40</v>
      </c>
      <c r="C20" s="29">
        <v>100</v>
      </c>
      <c r="D20" s="30" t="s">
        <v>1161</v>
      </c>
      <c r="E20" s="31" t="s">
        <v>1162</v>
      </c>
      <c r="F20" s="32"/>
      <c r="G20" s="31" t="s">
        <v>1162</v>
      </c>
      <c r="H20" s="32"/>
      <c r="I20" s="36" t="s">
        <v>1162</v>
      </c>
      <c r="J20" s="37"/>
      <c r="K20" s="36" t="s">
        <v>1162</v>
      </c>
      <c r="L20" s="37"/>
      <c r="M20" s="36" t="s">
        <v>1162</v>
      </c>
      <c r="N20" s="37"/>
      <c r="O20" s="36" t="s">
        <v>1162</v>
      </c>
      <c r="P20" s="37"/>
      <c r="Q20" s="36" t="s">
        <v>1162</v>
      </c>
      <c r="R20" s="37"/>
      <c r="S20" s="36" t="s">
        <v>1162</v>
      </c>
      <c r="T20" s="37"/>
      <c r="U20" s="36" t="s">
        <v>1162</v>
      </c>
      <c r="V20" s="37"/>
      <c r="W20" s="34" t="s">
        <v>1163</v>
      </c>
      <c r="X20" s="22"/>
      <c r="Y20" s="22"/>
      <c r="Z20" s="22"/>
      <c r="AA20" s="22"/>
      <c r="AB20" s="22"/>
      <c r="AC20" s="22"/>
      <c r="AD20" s="22"/>
      <c r="AE20" s="22"/>
      <c r="AF20" s="22"/>
      <c r="AG20" s="22"/>
      <c r="AH20" s="22"/>
      <c r="AI20" s="22"/>
      <c r="AJ20" s="22"/>
      <c r="AK20" s="22"/>
      <c r="AL20" s="22"/>
      <c r="AM20" s="22"/>
      <c r="AN20" s="22"/>
      <c r="AO20" s="22"/>
      <c r="AP20" s="22"/>
      <c r="AQ20" s="22"/>
      <c r="AR20" s="22"/>
    </row>
    <row r="21" spans="1:44" s="35" customFormat="1" x14ac:dyDescent="0.3">
      <c r="A21" s="28" t="s">
        <v>42</v>
      </c>
      <c r="B21" s="122" t="s">
        <v>43</v>
      </c>
      <c r="C21" s="29">
        <v>93.6</v>
      </c>
      <c r="D21" s="30" t="s">
        <v>1158</v>
      </c>
      <c r="E21" s="31">
        <v>93.4</v>
      </c>
      <c r="F21" s="32" t="s">
        <v>1158</v>
      </c>
      <c r="G21" s="31">
        <v>93.9</v>
      </c>
      <c r="H21" s="32" t="s">
        <v>1158</v>
      </c>
      <c r="I21" s="33">
        <v>95.5</v>
      </c>
      <c r="J21" s="34" t="s">
        <v>1158</v>
      </c>
      <c r="K21" s="33">
        <v>91.7</v>
      </c>
      <c r="L21" s="34" t="s">
        <v>1158</v>
      </c>
      <c r="M21" s="33">
        <v>91.6</v>
      </c>
      <c r="N21" s="34" t="s">
        <v>1158</v>
      </c>
      <c r="O21" s="33">
        <v>91.8</v>
      </c>
      <c r="P21" s="34" t="s">
        <v>1158</v>
      </c>
      <c r="Q21" s="33">
        <v>95</v>
      </c>
      <c r="R21" s="34" t="s">
        <v>1158</v>
      </c>
      <c r="S21" s="33">
        <v>93.9</v>
      </c>
      <c r="T21" s="34" t="s">
        <v>1158</v>
      </c>
      <c r="U21" s="33">
        <v>97</v>
      </c>
      <c r="V21" s="34" t="s">
        <v>1158</v>
      </c>
      <c r="W21" s="34" t="s">
        <v>1168</v>
      </c>
      <c r="X21" s="22"/>
      <c r="Y21" s="22"/>
      <c r="Z21" s="22"/>
      <c r="AA21" s="22"/>
      <c r="AB21" s="22"/>
      <c r="AC21" s="22"/>
      <c r="AD21" s="22"/>
      <c r="AE21" s="22"/>
      <c r="AF21" s="22"/>
      <c r="AG21" s="22"/>
      <c r="AH21" s="22"/>
      <c r="AI21" s="22"/>
      <c r="AJ21" s="22"/>
      <c r="AK21" s="22"/>
      <c r="AL21" s="22"/>
      <c r="AM21" s="22"/>
      <c r="AN21" s="22"/>
      <c r="AO21" s="22"/>
      <c r="AP21" s="22"/>
      <c r="AQ21" s="22"/>
      <c r="AR21" s="22"/>
    </row>
    <row r="22" spans="1:44" s="35" customFormat="1" x14ac:dyDescent="0.3">
      <c r="A22" s="28" t="s">
        <v>1065</v>
      </c>
      <c r="B22" s="122" t="s">
        <v>45</v>
      </c>
      <c r="C22" s="29" t="s">
        <v>1162</v>
      </c>
      <c r="D22" s="30"/>
      <c r="E22" s="31" t="s">
        <v>1162</v>
      </c>
      <c r="F22" s="32"/>
      <c r="G22" s="31" t="s">
        <v>1162</v>
      </c>
      <c r="H22" s="32"/>
      <c r="I22" s="38" t="s">
        <v>1162</v>
      </c>
      <c r="J22" s="34"/>
      <c r="K22" s="33" t="s">
        <v>1162</v>
      </c>
      <c r="L22" s="34"/>
      <c r="M22" s="33" t="s">
        <v>1162</v>
      </c>
      <c r="N22" s="34"/>
      <c r="O22" s="33" t="s">
        <v>1162</v>
      </c>
      <c r="P22" s="34"/>
      <c r="Q22" s="33" t="s">
        <v>1162</v>
      </c>
      <c r="R22" s="34"/>
      <c r="S22" s="33" t="s">
        <v>1162</v>
      </c>
      <c r="T22" s="34"/>
      <c r="U22" s="33" t="s">
        <v>1162</v>
      </c>
      <c r="V22" s="34"/>
      <c r="W22" s="34"/>
      <c r="X22" s="22"/>
      <c r="Y22" s="22"/>
      <c r="Z22" s="22"/>
      <c r="AA22" s="22"/>
      <c r="AB22" s="22"/>
      <c r="AC22" s="22"/>
      <c r="AD22" s="22"/>
      <c r="AE22" s="22"/>
      <c r="AF22" s="22"/>
      <c r="AG22" s="22"/>
      <c r="AH22" s="22"/>
      <c r="AI22" s="22"/>
      <c r="AJ22" s="22"/>
      <c r="AK22" s="22"/>
      <c r="AL22" s="22"/>
      <c r="AM22" s="22"/>
      <c r="AN22" s="22"/>
      <c r="AO22" s="22"/>
      <c r="AP22" s="22"/>
      <c r="AQ22" s="22"/>
      <c r="AR22" s="22"/>
    </row>
    <row r="23" spans="1:44" s="35" customFormat="1" x14ac:dyDescent="0.3">
      <c r="A23" s="28" t="s">
        <v>46</v>
      </c>
      <c r="B23" s="122" t="s">
        <v>47</v>
      </c>
      <c r="C23" s="29" t="s">
        <v>1162</v>
      </c>
      <c r="D23" s="30"/>
      <c r="E23" s="31" t="s">
        <v>1162</v>
      </c>
      <c r="F23" s="32"/>
      <c r="G23" s="31" t="s">
        <v>1162</v>
      </c>
      <c r="H23" s="32"/>
      <c r="I23" s="38" t="s">
        <v>1162</v>
      </c>
      <c r="J23" s="34"/>
      <c r="K23" s="33" t="s">
        <v>1162</v>
      </c>
      <c r="L23" s="34"/>
      <c r="M23" s="33" t="s">
        <v>1162</v>
      </c>
      <c r="N23" s="34"/>
      <c r="O23" s="33" t="s">
        <v>1162</v>
      </c>
      <c r="P23" s="34"/>
      <c r="Q23" s="33" t="s">
        <v>1162</v>
      </c>
      <c r="R23" s="34"/>
      <c r="S23" s="33" t="s">
        <v>1162</v>
      </c>
      <c r="T23" s="34"/>
      <c r="U23" s="33" t="s">
        <v>1162</v>
      </c>
      <c r="V23" s="34"/>
      <c r="W23" s="34"/>
      <c r="X23" s="22"/>
      <c r="Y23" s="22"/>
      <c r="Z23" s="22"/>
      <c r="AA23" s="22"/>
      <c r="AB23" s="22"/>
      <c r="AC23" s="22"/>
      <c r="AD23" s="22"/>
      <c r="AE23" s="22"/>
      <c r="AF23" s="22"/>
      <c r="AG23" s="22"/>
      <c r="AH23" s="22"/>
      <c r="AI23" s="22"/>
      <c r="AJ23" s="22"/>
      <c r="AK23" s="22"/>
      <c r="AL23" s="22"/>
      <c r="AM23" s="22"/>
      <c r="AN23" s="22"/>
      <c r="AO23" s="22"/>
      <c r="AP23" s="22"/>
      <c r="AQ23" s="22"/>
      <c r="AR23" s="22"/>
    </row>
    <row r="24" spans="1:44" s="35" customFormat="1" x14ac:dyDescent="0.3">
      <c r="A24" s="28" t="s">
        <v>48</v>
      </c>
      <c r="B24" s="122" t="s">
        <v>49</v>
      </c>
      <c r="C24" s="29">
        <v>20.2</v>
      </c>
      <c r="D24" s="30"/>
      <c r="E24" s="31">
        <v>20.3</v>
      </c>
      <c r="F24" s="32"/>
      <c r="G24" s="31">
        <v>20</v>
      </c>
      <c r="H24" s="32"/>
      <c r="I24" s="33">
        <v>22.8</v>
      </c>
      <c r="J24" s="34"/>
      <c r="K24" s="33">
        <v>19.3</v>
      </c>
      <c r="L24" s="34"/>
      <c r="M24" s="33">
        <v>15.4</v>
      </c>
      <c r="N24" s="34"/>
      <c r="O24" s="33">
        <v>18.7</v>
      </c>
      <c r="P24" s="34"/>
      <c r="Q24" s="33">
        <v>17.5</v>
      </c>
      <c r="R24" s="34"/>
      <c r="S24" s="33">
        <v>20.399999999999999</v>
      </c>
      <c r="T24" s="34"/>
      <c r="U24" s="33">
        <v>28</v>
      </c>
      <c r="V24" s="34"/>
      <c r="W24" s="34" t="s">
        <v>1169</v>
      </c>
      <c r="X24" s="22"/>
      <c r="Y24" s="22"/>
      <c r="Z24" s="22"/>
      <c r="AA24" s="22"/>
      <c r="AB24" s="22"/>
      <c r="AC24" s="22"/>
      <c r="AD24" s="22"/>
      <c r="AE24" s="22"/>
      <c r="AF24" s="22"/>
      <c r="AG24" s="22"/>
      <c r="AH24" s="22"/>
      <c r="AI24" s="22"/>
      <c r="AJ24" s="22"/>
      <c r="AK24" s="22"/>
      <c r="AL24" s="22"/>
      <c r="AM24" s="22"/>
      <c r="AN24" s="22"/>
      <c r="AO24" s="22"/>
      <c r="AP24" s="22"/>
      <c r="AQ24" s="22"/>
      <c r="AR24" s="22"/>
    </row>
    <row r="25" spans="1:44" s="22" customFormat="1" x14ac:dyDescent="0.3">
      <c r="A25" s="28" t="s">
        <v>50</v>
      </c>
      <c r="B25" s="122" t="s">
        <v>51</v>
      </c>
      <c r="C25" s="29">
        <v>98.7</v>
      </c>
      <c r="D25" s="30"/>
      <c r="E25" s="31">
        <v>98.8</v>
      </c>
      <c r="F25" s="32"/>
      <c r="G25" s="31">
        <v>98.7</v>
      </c>
      <c r="H25" s="32"/>
      <c r="I25" s="33">
        <v>98.3</v>
      </c>
      <c r="J25" s="34"/>
      <c r="K25" s="33">
        <v>99.5</v>
      </c>
      <c r="L25" s="34"/>
      <c r="M25" s="33">
        <v>98.2</v>
      </c>
      <c r="N25" s="34"/>
      <c r="O25" s="33">
        <v>98.4</v>
      </c>
      <c r="P25" s="34"/>
      <c r="Q25" s="33">
        <v>100</v>
      </c>
      <c r="R25" s="34"/>
      <c r="S25" s="33">
        <v>98.4</v>
      </c>
      <c r="T25" s="34"/>
      <c r="U25" s="33">
        <v>98.5</v>
      </c>
      <c r="V25" s="34"/>
      <c r="W25" s="34" t="s">
        <v>1170</v>
      </c>
    </row>
    <row r="26" spans="1:44" s="35" customFormat="1" x14ac:dyDescent="0.3">
      <c r="A26" s="28" t="s">
        <v>52</v>
      </c>
      <c r="B26" s="122" t="s">
        <v>53</v>
      </c>
      <c r="C26" s="29">
        <v>100</v>
      </c>
      <c r="D26" s="30" t="s">
        <v>1165</v>
      </c>
      <c r="E26" s="31" t="s">
        <v>1162</v>
      </c>
      <c r="F26" s="32"/>
      <c r="G26" s="31" t="s">
        <v>1162</v>
      </c>
      <c r="H26" s="32"/>
      <c r="I26" s="38" t="s">
        <v>1162</v>
      </c>
      <c r="J26" s="34"/>
      <c r="K26" s="33" t="s">
        <v>1162</v>
      </c>
      <c r="L26" s="34"/>
      <c r="M26" s="33" t="s">
        <v>1162</v>
      </c>
      <c r="N26" s="34"/>
      <c r="O26" s="33" t="s">
        <v>1162</v>
      </c>
      <c r="P26" s="34"/>
      <c r="Q26" s="33" t="s">
        <v>1162</v>
      </c>
      <c r="R26" s="34"/>
      <c r="S26" s="33" t="s">
        <v>1162</v>
      </c>
      <c r="T26" s="34"/>
      <c r="U26" s="33" t="s">
        <v>1162</v>
      </c>
      <c r="V26" s="34"/>
      <c r="W26" s="34" t="s">
        <v>1171</v>
      </c>
      <c r="X26" s="22"/>
      <c r="Y26" s="22"/>
      <c r="Z26" s="22"/>
      <c r="AA26" s="22"/>
      <c r="AB26" s="22"/>
      <c r="AC26" s="22"/>
      <c r="AD26" s="22"/>
      <c r="AE26" s="22"/>
      <c r="AF26" s="22"/>
      <c r="AG26" s="22"/>
      <c r="AH26" s="22"/>
      <c r="AI26" s="22"/>
      <c r="AJ26" s="22"/>
      <c r="AK26" s="22"/>
      <c r="AL26" s="22"/>
      <c r="AM26" s="22"/>
      <c r="AN26" s="22"/>
      <c r="AO26" s="22"/>
      <c r="AP26" s="22"/>
      <c r="AQ26" s="22"/>
      <c r="AR26" s="22"/>
    </row>
    <row r="27" spans="1:44" s="35" customFormat="1" x14ac:dyDescent="0.3">
      <c r="A27" s="28" t="s">
        <v>54</v>
      </c>
      <c r="B27" s="122" t="s">
        <v>55</v>
      </c>
      <c r="C27" s="29">
        <v>100</v>
      </c>
      <c r="D27" s="30" t="s">
        <v>1161</v>
      </c>
      <c r="E27" s="31" t="s">
        <v>1162</v>
      </c>
      <c r="F27" s="32"/>
      <c r="G27" s="31" t="s">
        <v>1162</v>
      </c>
      <c r="H27" s="32"/>
      <c r="I27" s="36" t="s">
        <v>1162</v>
      </c>
      <c r="J27" s="37"/>
      <c r="K27" s="36" t="s">
        <v>1162</v>
      </c>
      <c r="L27" s="37"/>
      <c r="M27" s="36" t="s">
        <v>1162</v>
      </c>
      <c r="N27" s="37"/>
      <c r="O27" s="36" t="s">
        <v>1162</v>
      </c>
      <c r="P27" s="37"/>
      <c r="Q27" s="36" t="s">
        <v>1162</v>
      </c>
      <c r="R27" s="37"/>
      <c r="S27" s="36" t="s">
        <v>1162</v>
      </c>
      <c r="T27" s="37"/>
      <c r="U27" s="36" t="s">
        <v>1162</v>
      </c>
      <c r="V27" s="37"/>
      <c r="W27" s="34" t="s">
        <v>1163</v>
      </c>
      <c r="X27" s="22"/>
      <c r="Y27" s="22"/>
      <c r="Z27" s="22"/>
      <c r="AA27" s="22"/>
      <c r="AB27" s="22"/>
      <c r="AC27" s="22"/>
      <c r="AD27" s="22"/>
      <c r="AE27" s="22"/>
      <c r="AF27" s="22"/>
      <c r="AG27" s="22"/>
      <c r="AH27" s="22"/>
      <c r="AI27" s="22"/>
      <c r="AJ27" s="22"/>
      <c r="AK27" s="22"/>
      <c r="AL27" s="22"/>
      <c r="AM27" s="22"/>
      <c r="AN27" s="22"/>
      <c r="AO27" s="22"/>
      <c r="AP27" s="22"/>
      <c r="AQ27" s="22"/>
      <c r="AR27" s="22"/>
    </row>
    <row r="28" spans="1:44" s="35" customFormat="1" x14ac:dyDescent="0.3">
      <c r="A28" s="28" t="s">
        <v>56</v>
      </c>
      <c r="B28" s="122" t="s">
        <v>57</v>
      </c>
      <c r="C28" s="29">
        <v>95.7</v>
      </c>
      <c r="D28" s="30"/>
      <c r="E28" s="31">
        <v>95.3</v>
      </c>
      <c r="F28" s="32"/>
      <c r="G28" s="31">
        <v>96.1</v>
      </c>
      <c r="H28" s="32"/>
      <c r="I28" s="33">
        <v>96.8</v>
      </c>
      <c r="J28" s="34"/>
      <c r="K28" s="33">
        <v>95</v>
      </c>
      <c r="L28" s="34"/>
      <c r="M28" s="33">
        <v>93.5</v>
      </c>
      <c r="N28" s="34"/>
      <c r="O28" s="33">
        <v>94.7</v>
      </c>
      <c r="P28" s="34"/>
      <c r="Q28" s="33">
        <v>97</v>
      </c>
      <c r="R28" s="34"/>
      <c r="S28" s="33">
        <v>96.1</v>
      </c>
      <c r="T28" s="34"/>
      <c r="U28" s="33">
        <v>98.5</v>
      </c>
      <c r="V28" s="34"/>
      <c r="W28" s="34" t="s">
        <v>1172</v>
      </c>
      <c r="X28" s="22"/>
      <c r="Y28" s="22"/>
      <c r="Z28" s="22"/>
      <c r="AA28" s="22"/>
      <c r="AB28" s="22"/>
      <c r="AC28" s="22"/>
      <c r="AD28" s="22"/>
      <c r="AE28" s="22"/>
      <c r="AF28" s="22"/>
      <c r="AG28" s="22"/>
      <c r="AH28" s="22"/>
      <c r="AI28" s="22"/>
      <c r="AJ28" s="22"/>
      <c r="AK28" s="22"/>
      <c r="AL28" s="22"/>
      <c r="AM28" s="22"/>
      <c r="AN28" s="22"/>
      <c r="AO28" s="22"/>
      <c r="AP28" s="22"/>
      <c r="AQ28" s="22"/>
      <c r="AR28" s="22"/>
    </row>
    <row r="29" spans="1:44" s="35" customFormat="1" x14ac:dyDescent="0.3">
      <c r="A29" s="28" t="s">
        <v>58</v>
      </c>
      <c r="B29" s="122" t="s">
        <v>59</v>
      </c>
      <c r="C29" s="29">
        <v>84.8</v>
      </c>
      <c r="D29" s="30"/>
      <c r="E29" s="31">
        <v>85.2</v>
      </c>
      <c r="F29" s="32"/>
      <c r="G29" s="31">
        <v>84.3</v>
      </c>
      <c r="H29" s="32"/>
      <c r="I29" s="31">
        <v>88</v>
      </c>
      <c r="J29" s="34"/>
      <c r="K29" s="31">
        <v>82.2</v>
      </c>
      <c r="L29" s="34"/>
      <c r="M29" s="31">
        <v>68.8</v>
      </c>
      <c r="N29" s="34"/>
      <c r="O29" s="31">
        <v>81.599999999999994</v>
      </c>
      <c r="P29" s="34"/>
      <c r="Q29" s="31">
        <v>89</v>
      </c>
      <c r="R29" s="34"/>
      <c r="S29" s="31">
        <v>91.1</v>
      </c>
      <c r="T29" s="34"/>
      <c r="U29" s="31">
        <v>95.6</v>
      </c>
      <c r="V29" s="34"/>
      <c r="W29" s="34" t="s">
        <v>1173</v>
      </c>
      <c r="X29" s="22"/>
      <c r="Y29" s="22"/>
      <c r="Z29" s="22"/>
      <c r="AA29" s="22"/>
      <c r="AB29" s="22"/>
      <c r="AC29" s="22"/>
      <c r="AD29" s="22"/>
      <c r="AE29" s="22"/>
      <c r="AF29" s="22"/>
      <c r="AG29" s="22"/>
      <c r="AH29" s="22"/>
      <c r="AI29" s="22"/>
      <c r="AJ29" s="22"/>
      <c r="AK29" s="22"/>
      <c r="AL29" s="22"/>
      <c r="AM29" s="22"/>
      <c r="AN29" s="22"/>
      <c r="AO29" s="22"/>
      <c r="AP29" s="22"/>
      <c r="AQ29" s="22"/>
      <c r="AR29" s="22"/>
    </row>
    <row r="30" spans="1:44" s="35" customFormat="1" x14ac:dyDescent="0.3">
      <c r="A30" s="28" t="s">
        <v>60</v>
      </c>
      <c r="B30" s="122" t="s">
        <v>61</v>
      </c>
      <c r="C30" s="29">
        <v>99.9</v>
      </c>
      <c r="D30" s="30"/>
      <c r="E30" s="31">
        <v>100</v>
      </c>
      <c r="F30" s="32"/>
      <c r="G30" s="31">
        <v>99.8</v>
      </c>
      <c r="H30" s="32"/>
      <c r="I30" s="33">
        <v>100</v>
      </c>
      <c r="J30" s="34"/>
      <c r="K30" s="33">
        <v>99.8</v>
      </c>
      <c r="L30" s="34"/>
      <c r="M30" s="33">
        <v>99.7</v>
      </c>
      <c r="N30" s="34"/>
      <c r="O30" s="33">
        <v>99.8</v>
      </c>
      <c r="P30" s="34"/>
      <c r="Q30" s="33">
        <v>100</v>
      </c>
      <c r="R30" s="34"/>
      <c r="S30" s="33">
        <v>100</v>
      </c>
      <c r="T30" s="34"/>
      <c r="U30" s="33">
        <v>100</v>
      </c>
      <c r="V30" s="34"/>
      <c r="W30" s="34" t="s">
        <v>1174</v>
      </c>
      <c r="X30" s="22"/>
      <c r="Y30" s="22"/>
      <c r="Z30" s="22"/>
      <c r="AA30" s="22"/>
      <c r="AB30" s="22"/>
      <c r="AC30" s="22"/>
      <c r="AD30" s="22"/>
      <c r="AE30" s="22"/>
      <c r="AF30" s="22"/>
      <c r="AG30" s="22"/>
      <c r="AH30" s="22"/>
      <c r="AI30" s="22"/>
      <c r="AJ30" s="22"/>
      <c r="AK30" s="22"/>
      <c r="AL30" s="22"/>
      <c r="AM30" s="22"/>
      <c r="AN30" s="22"/>
      <c r="AO30" s="22"/>
      <c r="AP30" s="22"/>
      <c r="AQ30" s="22"/>
      <c r="AR30" s="22"/>
    </row>
    <row r="31" spans="1:44" s="35" customFormat="1" x14ac:dyDescent="0.3">
      <c r="A31" s="28" t="s">
        <v>1055</v>
      </c>
      <c r="B31" s="122" t="s">
        <v>63</v>
      </c>
      <c r="C31" s="29">
        <v>75.8</v>
      </c>
      <c r="D31" s="30" t="s">
        <v>1175</v>
      </c>
      <c r="E31" s="31">
        <v>76.2</v>
      </c>
      <c r="F31" s="30" t="s">
        <v>1175</v>
      </c>
      <c r="G31" s="31">
        <v>75.400000000000006</v>
      </c>
      <c r="H31" s="30" t="s">
        <v>1175</v>
      </c>
      <c r="I31" s="33">
        <v>79</v>
      </c>
      <c r="J31" s="30" t="s">
        <v>1175</v>
      </c>
      <c r="K31" s="33">
        <v>71.900000000000006</v>
      </c>
      <c r="L31" s="30" t="s">
        <v>1175</v>
      </c>
      <c r="M31" s="33">
        <v>67.5</v>
      </c>
      <c r="N31" s="30" t="s">
        <v>1175</v>
      </c>
      <c r="O31" s="33">
        <v>71.7</v>
      </c>
      <c r="P31" s="30" t="s">
        <v>1175</v>
      </c>
      <c r="Q31" s="33">
        <v>74.5</v>
      </c>
      <c r="R31" s="30" t="s">
        <v>1175</v>
      </c>
      <c r="S31" s="33">
        <v>82.9</v>
      </c>
      <c r="T31" s="30" t="s">
        <v>1175</v>
      </c>
      <c r="U31" s="33">
        <v>89.9</v>
      </c>
      <c r="V31" s="30" t="s">
        <v>1175</v>
      </c>
      <c r="W31" s="34" t="s">
        <v>1176</v>
      </c>
      <c r="X31" s="22"/>
      <c r="Y31" s="22"/>
      <c r="Z31" s="22"/>
      <c r="AA31" s="22"/>
      <c r="AB31" s="22"/>
      <c r="AC31" s="22"/>
      <c r="AD31" s="22"/>
      <c r="AE31" s="22"/>
      <c r="AF31" s="22"/>
      <c r="AG31" s="22"/>
      <c r="AH31" s="22"/>
      <c r="AI31" s="22"/>
      <c r="AJ31" s="22"/>
      <c r="AK31" s="22"/>
      <c r="AL31" s="22"/>
      <c r="AM31" s="22"/>
      <c r="AN31" s="22"/>
      <c r="AO31" s="22"/>
      <c r="AP31" s="22"/>
      <c r="AQ31" s="22"/>
      <c r="AR31" s="22"/>
    </row>
    <row r="32" spans="1:44" s="35" customFormat="1" x14ac:dyDescent="0.3">
      <c r="A32" s="28" t="s">
        <v>64</v>
      </c>
      <c r="B32" s="122" t="s">
        <v>65</v>
      </c>
      <c r="C32" s="29">
        <v>99.5</v>
      </c>
      <c r="D32" s="30" t="s">
        <v>1158</v>
      </c>
      <c r="E32" s="31">
        <v>99.7</v>
      </c>
      <c r="F32" s="32" t="s">
        <v>1158</v>
      </c>
      <c r="G32" s="31">
        <v>99.4</v>
      </c>
      <c r="H32" s="32" t="s">
        <v>1158</v>
      </c>
      <c r="I32" s="33">
        <v>99.1</v>
      </c>
      <c r="J32" s="34" t="s">
        <v>1158</v>
      </c>
      <c r="K32" s="33">
        <v>99.8</v>
      </c>
      <c r="L32" s="34" t="s">
        <v>1158</v>
      </c>
      <c r="M32" s="33">
        <v>99.7</v>
      </c>
      <c r="N32" s="34" t="s">
        <v>1158</v>
      </c>
      <c r="O32" s="33">
        <v>99.6</v>
      </c>
      <c r="P32" s="34" t="s">
        <v>1158</v>
      </c>
      <c r="Q32" s="33">
        <v>99.7</v>
      </c>
      <c r="R32" s="34" t="s">
        <v>1158</v>
      </c>
      <c r="S32" s="33">
        <v>99.7</v>
      </c>
      <c r="T32" s="34" t="s">
        <v>1158</v>
      </c>
      <c r="U32" s="33">
        <v>98.9</v>
      </c>
      <c r="V32" s="34" t="s">
        <v>1158</v>
      </c>
      <c r="W32" s="34" t="s">
        <v>1177</v>
      </c>
      <c r="X32" s="22"/>
      <c r="Y32" s="22"/>
      <c r="Z32" s="22"/>
      <c r="AA32" s="22"/>
      <c r="AB32" s="22"/>
      <c r="AC32" s="22"/>
      <c r="AD32" s="22"/>
      <c r="AE32" s="22"/>
      <c r="AF32" s="22"/>
      <c r="AG32" s="22"/>
      <c r="AH32" s="22"/>
      <c r="AI32" s="22"/>
      <c r="AJ32" s="22"/>
      <c r="AK32" s="22"/>
      <c r="AL32" s="22"/>
      <c r="AM32" s="22"/>
      <c r="AN32" s="22"/>
      <c r="AO32" s="22"/>
      <c r="AP32" s="22"/>
      <c r="AQ32" s="22"/>
      <c r="AR32" s="22"/>
    </row>
    <row r="33" spans="1:44" s="35" customFormat="1" x14ac:dyDescent="0.3">
      <c r="A33" s="28" t="s">
        <v>66</v>
      </c>
      <c r="B33" s="122" t="s">
        <v>67</v>
      </c>
      <c r="C33" s="29">
        <v>83.2</v>
      </c>
      <c r="D33" s="30" t="s">
        <v>1165</v>
      </c>
      <c r="E33" s="31" t="s">
        <v>1162</v>
      </c>
      <c r="F33" s="32"/>
      <c r="G33" s="31" t="s">
        <v>1162</v>
      </c>
      <c r="H33" s="32"/>
      <c r="I33" s="31" t="s">
        <v>1162</v>
      </c>
      <c r="J33" s="34"/>
      <c r="K33" s="31" t="s">
        <v>1162</v>
      </c>
      <c r="L33" s="34"/>
      <c r="M33" s="33" t="s">
        <v>1162</v>
      </c>
      <c r="N33" s="34"/>
      <c r="O33" s="33" t="s">
        <v>1162</v>
      </c>
      <c r="P33" s="34"/>
      <c r="Q33" s="33" t="s">
        <v>1162</v>
      </c>
      <c r="R33" s="34"/>
      <c r="S33" s="33" t="s">
        <v>1162</v>
      </c>
      <c r="T33" s="34"/>
      <c r="U33" s="33" t="s">
        <v>1162</v>
      </c>
      <c r="V33" s="34"/>
      <c r="W33" s="34" t="s">
        <v>1178</v>
      </c>
      <c r="X33" s="22"/>
      <c r="Y33" s="22"/>
      <c r="Z33" s="22"/>
      <c r="AA33" s="22"/>
      <c r="AB33" s="22"/>
      <c r="AC33" s="22"/>
      <c r="AD33" s="22"/>
      <c r="AE33" s="22"/>
      <c r="AF33" s="22"/>
      <c r="AG33" s="22"/>
      <c r="AH33" s="22"/>
      <c r="AI33" s="22"/>
      <c r="AJ33" s="22"/>
      <c r="AK33" s="22"/>
      <c r="AL33" s="22"/>
      <c r="AM33" s="22"/>
      <c r="AN33" s="22"/>
      <c r="AO33" s="22"/>
      <c r="AP33" s="22"/>
      <c r="AQ33" s="22"/>
      <c r="AR33" s="22"/>
    </row>
    <row r="34" spans="1:44" s="35" customFormat="1" x14ac:dyDescent="0.3">
      <c r="A34" s="39" t="s">
        <v>68</v>
      </c>
      <c r="B34" s="122" t="s">
        <v>69</v>
      </c>
      <c r="C34" s="40">
        <v>96.4</v>
      </c>
      <c r="D34" s="30"/>
      <c r="E34" s="31" t="s">
        <v>1162</v>
      </c>
      <c r="F34" s="32"/>
      <c r="G34" s="31" t="s">
        <v>1162</v>
      </c>
      <c r="H34" s="32"/>
      <c r="I34" s="38" t="s">
        <v>1162</v>
      </c>
      <c r="J34" s="34"/>
      <c r="K34" s="33" t="s">
        <v>1162</v>
      </c>
      <c r="L34" s="34"/>
      <c r="M34" s="33" t="s">
        <v>1162</v>
      </c>
      <c r="N34" s="34"/>
      <c r="O34" s="33" t="s">
        <v>1162</v>
      </c>
      <c r="P34" s="34"/>
      <c r="Q34" s="33" t="s">
        <v>1162</v>
      </c>
      <c r="R34" s="34"/>
      <c r="S34" s="33" t="s">
        <v>1162</v>
      </c>
      <c r="T34" s="34"/>
      <c r="U34" s="33" t="s">
        <v>1162</v>
      </c>
      <c r="V34" s="34"/>
      <c r="W34" s="34" t="s">
        <v>1179</v>
      </c>
      <c r="X34" s="22"/>
      <c r="Y34" s="22"/>
      <c r="Z34" s="22"/>
      <c r="AA34" s="22"/>
      <c r="AB34" s="22"/>
      <c r="AC34" s="22"/>
      <c r="AD34" s="22"/>
      <c r="AE34" s="22"/>
      <c r="AF34" s="22"/>
      <c r="AG34" s="22"/>
      <c r="AH34" s="22"/>
      <c r="AI34" s="22"/>
      <c r="AJ34" s="22"/>
      <c r="AK34" s="22"/>
      <c r="AL34" s="22"/>
      <c r="AM34" s="22"/>
      <c r="AN34" s="22"/>
      <c r="AO34" s="22"/>
      <c r="AP34" s="22"/>
      <c r="AQ34" s="22"/>
      <c r="AR34" s="22"/>
    </row>
    <row r="35" spans="1:44" s="35" customFormat="1" x14ac:dyDescent="0.3">
      <c r="A35" s="28" t="s">
        <v>70</v>
      </c>
      <c r="B35" s="122" t="s">
        <v>71</v>
      </c>
      <c r="C35" s="29" t="s">
        <v>1162</v>
      </c>
      <c r="D35" s="30"/>
      <c r="E35" s="31" t="s">
        <v>1162</v>
      </c>
      <c r="F35" s="32"/>
      <c r="G35" s="31" t="s">
        <v>1162</v>
      </c>
      <c r="H35" s="32"/>
      <c r="I35" s="38" t="s">
        <v>1162</v>
      </c>
      <c r="J35" s="34"/>
      <c r="K35" s="33" t="s">
        <v>1162</v>
      </c>
      <c r="L35" s="34"/>
      <c r="M35" s="33" t="s">
        <v>1162</v>
      </c>
      <c r="N35" s="34"/>
      <c r="O35" s="33" t="s">
        <v>1162</v>
      </c>
      <c r="P35" s="34"/>
      <c r="Q35" s="33" t="s">
        <v>1162</v>
      </c>
      <c r="R35" s="34"/>
      <c r="S35" s="33" t="s">
        <v>1162</v>
      </c>
      <c r="T35" s="34"/>
      <c r="U35" s="33" t="s">
        <v>1162</v>
      </c>
      <c r="V35" s="34"/>
      <c r="W35" s="34"/>
      <c r="X35" s="22"/>
      <c r="Y35" s="22"/>
      <c r="Z35" s="22"/>
      <c r="AA35" s="22"/>
      <c r="AB35" s="22"/>
      <c r="AC35" s="22"/>
      <c r="AD35" s="22"/>
      <c r="AE35" s="22"/>
      <c r="AF35" s="22"/>
      <c r="AG35" s="22"/>
      <c r="AH35" s="22"/>
      <c r="AI35" s="22"/>
      <c r="AJ35" s="22"/>
      <c r="AK35" s="22"/>
      <c r="AL35" s="22"/>
      <c r="AM35" s="22"/>
      <c r="AN35" s="22"/>
      <c r="AO35" s="22"/>
      <c r="AP35" s="22"/>
      <c r="AQ35" s="22"/>
      <c r="AR35" s="22"/>
    </row>
    <row r="36" spans="1:44" s="35" customFormat="1" x14ac:dyDescent="0.3">
      <c r="A36" s="28" t="s">
        <v>72</v>
      </c>
      <c r="B36" s="122" t="s">
        <v>73</v>
      </c>
      <c r="C36" s="29">
        <v>100</v>
      </c>
      <c r="D36" s="30" t="s">
        <v>1161</v>
      </c>
      <c r="E36" s="31" t="s">
        <v>1162</v>
      </c>
      <c r="F36" s="32"/>
      <c r="G36" s="31" t="s">
        <v>1162</v>
      </c>
      <c r="H36" s="32"/>
      <c r="I36" s="36" t="s">
        <v>1162</v>
      </c>
      <c r="J36" s="37"/>
      <c r="K36" s="36" t="s">
        <v>1162</v>
      </c>
      <c r="L36" s="37"/>
      <c r="M36" s="36" t="s">
        <v>1162</v>
      </c>
      <c r="N36" s="37"/>
      <c r="O36" s="36" t="s">
        <v>1162</v>
      </c>
      <c r="P36" s="37"/>
      <c r="Q36" s="36" t="s">
        <v>1162</v>
      </c>
      <c r="R36" s="37"/>
      <c r="S36" s="36" t="s">
        <v>1162</v>
      </c>
      <c r="T36" s="37"/>
      <c r="U36" s="36" t="s">
        <v>1162</v>
      </c>
      <c r="V36" s="37"/>
      <c r="W36" s="34" t="s">
        <v>1171</v>
      </c>
      <c r="X36" s="22"/>
      <c r="Y36" s="22"/>
      <c r="Z36" s="22"/>
      <c r="AA36" s="22"/>
      <c r="AB36" s="22"/>
      <c r="AC36" s="22"/>
      <c r="AD36" s="22"/>
      <c r="AE36" s="22"/>
      <c r="AF36" s="22"/>
      <c r="AG36" s="22"/>
      <c r="AH36" s="22"/>
      <c r="AI36" s="22"/>
      <c r="AJ36" s="22"/>
      <c r="AK36" s="22"/>
      <c r="AL36" s="22"/>
      <c r="AM36" s="22"/>
      <c r="AN36" s="22"/>
      <c r="AO36" s="22"/>
      <c r="AP36" s="22"/>
      <c r="AQ36" s="22"/>
      <c r="AR36" s="22"/>
    </row>
    <row r="37" spans="1:44" s="35" customFormat="1" x14ac:dyDescent="0.3">
      <c r="A37" s="28" t="s">
        <v>74</v>
      </c>
      <c r="B37" s="122" t="s">
        <v>75</v>
      </c>
      <c r="C37" s="29">
        <v>76.900000000000006</v>
      </c>
      <c r="D37" s="30"/>
      <c r="E37" s="31">
        <v>77</v>
      </c>
      <c r="F37" s="32"/>
      <c r="G37" s="31">
        <v>76.7</v>
      </c>
      <c r="H37" s="32"/>
      <c r="I37" s="33">
        <v>92.9</v>
      </c>
      <c r="J37" s="34"/>
      <c r="K37" s="33">
        <v>73.599999999999994</v>
      </c>
      <c r="L37" s="34"/>
      <c r="M37" s="33">
        <v>62</v>
      </c>
      <c r="N37" s="34"/>
      <c r="O37" s="33">
        <v>68.8</v>
      </c>
      <c r="P37" s="34"/>
      <c r="Q37" s="33">
        <v>77.5</v>
      </c>
      <c r="R37" s="34"/>
      <c r="S37" s="33">
        <v>85.7</v>
      </c>
      <c r="T37" s="34"/>
      <c r="U37" s="33">
        <v>95.2</v>
      </c>
      <c r="V37" s="34"/>
      <c r="W37" s="34" t="s">
        <v>1180</v>
      </c>
      <c r="X37" s="22"/>
      <c r="Y37" s="22"/>
      <c r="Z37" s="22"/>
      <c r="AA37" s="22"/>
      <c r="AB37" s="22"/>
      <c r="AC37" s="22"/>
      <c r="AD37" s="22"/>
      <c r="AE37" s="22"/>
      <c r="AF37" s="22"/>
      <c r="AG37" s="22"/>
      <c r="AH37" s="22"/>
      <c r="AI37" s="22"/>
      <c r="AJ37" s="22"/>
      <c r="AK37" s="22"/>
      <c r="AL37" s="22"/>
      <c r="AM37" s="22"/>
      <c r="AN37" s="22"/>
      <c r="AO37" s="22"/>
      <c r="AP37" s="22"/>
      <c r="AQ37" s="22"/>
      <c r="AR37" s="22"/>
    </row>
    <row r="38" spans="1:44" s="35" customFormat="1" x14ac:dyDescent="0.3">
      <c r="A38" s="28" t="s">
        <v>76</v>
      </c>
      <c r="B38" s="122" t="s">
        <v>77</v>
      </c>
      <c r="C38" s="29">
        <v>75.2</v>
      </c>
      <c r="D38" s="30"/>
      <c r="E38" s="31">
        <v>75.400000000000006</v>
      </c>
      <c r="F38" s="32"/>
      <c r="G38" s="31">
        <v>74.900000000000006</v>
      </c>
      <c r="H38" s="32"/>
      <c r="I38" s="33">
        <v>86.6</v>
      </c>
      <c r="J38" s="34"/>
      <c r="K38" s="33">
        <v>74.099999999999994</v>
      </c>
      <c r="L38" s="34"/>
      <c r="M38" s="33">
        <v>63.8</v>
      </c>
      <c r="N38" s="34"/>
      <c r="O38" s="33">
        <v>72.5</v>
      </c>
      <c r="P38" s="34"/>
      <c r="Q38" s="33">
        <v>74</v>
      </c>
      <c r="R38" s="34"/>
      <c r="S38" s="33">
        <v>80.3</v>
      </c>
      <c r="T38" s="34"/>
      <c r="U38" s="33">
        <v>86.5</v>
      </c>
      <c r="V38" s="34"/>
      <c r="W38" s="34" t="s">
        <v>1181</v>
      </c>
      <c r="X38" s="22"/>
      <c r="Y38" s="22"/>
      <c r="Z38" s="22"/>
      <c r="AA38" s="22"/>
      <c r="AB38" s="22"/>
      <c r="AC38" s="22"/>
      <c r="AD38" s="22"/>
      <c r="AE38" s="22"/>
      <c r="AF38" s="22"/>
      <c r="AG38" s="22"/>
      <c r="AH38" s="22"/>
      <c r="AI38" s="22"/>
      <c r="AJ38" s="22"/>
      <c r="AK38" s="22"/>
      <c r="AL38" s="22"/>
      <c r="AM38" s="22"/>
      <c r="AN38" s="22"/>
      <c r="AO38" s="22"/>
      <c r="AP38" s="22"/>
      <c r="AQ38" s="22"/>
      <c r="AR38" s="22"/>
    </row>
    <row r="39" spans="1:44" s="35" customFormat="1" x14ac:dyDescent="0.3">
      <c r="A39" s="28" t="s">
        <v>86</v>
      </c>
      <c r="B39" s="122" t="s">
        <v>87</v>
      </c>
      <c r="C39" s="29">
        <v>91</v>
      </c>
      <c r="D39" s="30"/>
      <c r="E39" s="31" t="s">
        <v>1162</v>
      </c>
      <c r="F39" s="32"/>
      <c r="G39" s="31" t="s">
        <v>1162</v>
      </c>
      <c r="H39" s="32"/>
      <c r="I39" s="36" t="s">
        <v>1162</v>
      </c>
      <c r="J39" s="37"/>
      <c r="K39" s="36" t="s">
        <v>1162</v>
      </c>
      <c r="L39" s="37"/>
      <c r="M39" s="36" t="s">
        <v>1162</v>
      </c>
      <c r="N39" s="37"/>
      <c r="O39" s="36" t="s">
        <v>1162</v>
      </c>
      <c r="P39" s="37"/>
      <c r="Q39" s="36" t="s">
        <v>1162</v>
      </c>
      <c r="R39" s="37"/>
      <c r="S39" s="36" t="s">
        <v>1162</v>
      </c>
      <c r="T39" s="37"/>
      <c r="U39" s="36" t="s">
        <v>1162</v>
      </c>
      <c r="V39" s="37"/>
      <c r="W39" s="34" t="s">
        <v>1182</v>
      </c>
      <c r="X39" s="22"/>
      <c r="Y39" s="22"/>
      <c r="Z39" s="22"/>
      <c r="AA39" s="22"/>
      <c r="AB39" s="22"/>
      <c r="AC39" s="22"/>
      <c r="AD39" s="22"/>
      <c r="AE39" s="22"/>
      <c r="AF39" s="22"/>
      <c r="AG39" s="22"/>
      <c r="AH39" s="22"/>
      <c r="AI39" s="22"/>
      <c r="AJ39" s="22"/>
      <c r="AK39" s="22"/>
      <c r="AL39" s="22"/>
      <c r="AM39" s="22"/>
      <c r="AN39" s="22"/>
      <c r="AO39" s="22"/>
      <c r="AP39" s="22"/>
      <c r="AQ39" s="22"/>
      <c r="AR39" s="22"/>
    </row>
    <row r="40" spans="1:44" s="35" customFormat="1" x14ac:dyDescent="0.3">
      <c r="A40" s="28" t="s">
        <v>78</v>
      </c>
      <c r="B40" s="122" t="s">
        <v>79</v>
      </c>
      <c r="C40" s="29">
        <v>73.3</v>
      </c>
      <c r="D40" s="30"/>
      <c r="E40" s="31">
        <v>73.7</v>
      </c>
      <c r="F40" s="32"/>
      <c r="G40" s="31">
        <v>72.900000000000006</v>
      </c>
      <c r="H40" s="32"/>
      <c r="I40" s="41">
        <v>84.4</v>
      </c>
      <c r="J40" s="34"/>
      <c r="K40" s="41">
        <v>71.599999999999994</v>
      </c>
      <c r="L40" s="34"/>
      <c r="M40" s="41">
        <v>59.1</v>
      </c>
      <c r="N40" s="34"/>
      <c r="O40" s="41">
        <v>69.599999999999994</v>
      </c>
      <c r="P40" s="34"/>
      <c r="Q40" s="41">
        <v>75.400000000000006</v>
      </c>
      <c r="R40" s="34"/>
      <c r="S40" s="41">
        <v>80.8</v>
      </c>
      <c r="T40" s="34"/>
      <c r="U40" s="41">
        <v>86.6</v>
      </c>
      <c r="V40" s="34"/>
      <c r="W40" s="34" t="s">
        <v>1169</v>
      </c>
      <c r="X40" s="22"/>
      <c r="Y40" s="22"/>
      <c r="Z40" s="22"/>
      <c r="AA40" s="22"/>
      <c r="AB40" s="22"/>
      <c r="AC40" s="22"/>
      <c r="AD40" s="22"/>
      <c r="AE40" s="22"/>
      <c r="AF40" s="22"/>
      <c r="AG40" s="22"/>
      <c r="AH40" s="22"/>
      <c r="AI40" s="22"/>
      <c r="AJ40" s="22"/>
      <c r="AK40" s="22"/>
      <c r="AL40" s="22"/>
      <c r="AM40" s="22"/>
      <c r="AN40" s="22"/>
      <c r="AO40" s="22"/>
      <c r="AP40" s="22"/>
      <c r="AQ40" s="22"/>
      <c r="AR40" s="22"/>
    </row>
    <row r="41" spans="1:44" s="35" customFormat="1" x14ac:dyDescent="0.3">
      <c r="A41" s="28" t="s">
        <v>80</v>
      </c>
      <c r="B41" s="122" t="s">
        <v>81</v>
      </c>
      <c r="C41" s="29">
        <v>66.099999999999994</v>
      </c>
      <c r="D41" s="30"/>
      <c r="E41" s="31">
        <v>66.8</v>
      </c>
      <c r="F41" s="32"/>
      <c r="G41" s="31">
        <v>65.400000000000006</v>
      </c>
      <c r="H41" s="32"/>
      <c r="I41" s="31">
        <v>84.2</v>
      </c>
      <c r="J41" s="34"/>
      <c r="K41" s="31">
        <v>53.1</v>
      </c>
      <c r="L41" s="34"/>
      <c r="M41" s="31">
        <v>38</v>
      </c>
      <c r="N41" s="34"/>
      <c r="O41" s="31">
        <v>56.6</v>
      </c>
      <c r="P41" s="34"/>
      <c r="Q41" s="31">
        <v>71.5</v>
      </c>
      <c r="R41" s="34"/>
      <c r="S41" s="31">
        <v>85.3</v>
      </c>
      <c r="T41" s="34"/>
      <c r="U41" s="31">
        <v>92.2</v>
      </c>
      <c r="V41" s="34"/>
      <c r="W41" s="34" t="s">
        <v>1173</v>
      </c>
      <c r="X41" s="22"/>
      <c r="Y41" s="22"/>
      <c r="Z41" s="22"/>
      <c r="AA41" s="22"/>
      <c r="AB41" s="22"/>
      <c r="AC41" s="22"/>
      <c r="AD41" s="22"/>
      <c r="AE41" s="22"/>
      <c r="AF41" s="22"/>
      <c r="AG41" s="22"/>
      <c r="AH41" s="22"/>
      <c r="AI41" s="22"/>
      <c r="AJ41" s="22"/>
      <c r="AK41" s="22"/>
      <c r="AL41" s="22"/>
      <c r="AM41" s="22"/>
      <c r="AN41" s="22"/>
      <c r="AO41" s="22"/>
      <c r="AP41" s="22"/>
      <c r="AQ41" s="22"/>
      <c r="AR41" s="22"/>
    </row>
    <row r="42" spans="1:44" s="35" customFormat="1" x14ac:dyDescent="0.3">
      <c r="A42" s="28" t="s">
        <v>83</v>
      </c>
      <c r="B42" s="122" t="s">
        <v>84</v>
      </c>
      <c r="C42" s="29">
        <v>100</v>
      </c>
      <c r="D42" s="30" t="s">
        <v>1161</v>
      </c>
      <c r="E42" s="31" t="s">
        <v>1162</v>
      </c>
      <c r="F42" s="32"/>
      <c r="G42" s="31" t="s">
        <v>1162</v>
      </c>
      <c r="H42" s="32"/>
      <c r="I42" s="36" t="s">
        <v>1162</v>
      </c>
      <c r="J42" s="37"/>
      <c r="K42" s="36" t="s">
        <v>1162</v>
      </c>
      <c r="L42" s="37"/>
      <c r="M42" s="36" t="s">
        <v>1162</v>
      </c>
      <c r="N42" s="37"/>
      <c r="O42" s="36" t="s">
        <v>1162</v>
      </c>
      <c r="P42" s="37"/>
      <c r="Q42" s="36" t="s">
        <v>1162</v>
      </c>
      <c r="R42" s="37"/>
      <c r="S42" s="36" t="s">
        <v>1162</v>
      </c>
      <c r="T42" s="37"/>
      <c r="U42" s="36" t="s">
        <v>1162</v>
      </c>
      <c r="V42" s="37"/>
      <c r="W42" s="34" t="s">
        <v>1163</v>
      </c>
      <c r="X42" s="22"/>
      <c r="Y42" s="22"/>
      <c r="Z42" s="22"/>
      <c r="AA42" s="22"/>
      <c r="AB42" s="22"/>
      <c r="AC42" s="22"/>
      <c r="AD42" s="22"/>
      <c r="AE42" s="22"/>
      <c r="AF42" s="22"/>
      <c r="AG42" s="22"/>
      <c r="AH42" s="22"/>
      <c r="AI42" s="22"/>
      <c r="AJ42" s="22"/>
      <c r="AK42" s="22"/>
      <c r="AL42" s="22"/>
      <c r="AM42" s="22"/>
      <c r="AN42" s="22"/>
      <c r="AO42" s="22"/>
      <c r="AP42" s="22"/>
      <c r="AQ42" s="22"/>
      <c r="AR42" s="22"/>
    </row>
    <row r="43" spans="1:44" s="35" customFormat="1" x14ac:dyDescent="0.3">
      <c r="A43" s="28" t="s">
        <v>1183</v>
      </c>
      <c r="B43" s="122" t="s">
        <v>89</v>
      </c>
      <c r="C43" s="29">
        <v>61</v>
      </c>
      <c r="D43" s="30"/>
      <c r="E43" s="31">
        <v>60.6</v>
      </c>
      <c r="F43" s="32"/>
      <c r="G43" s="31">
        <v>61.5</v>
      </c>
      <c r="H43" s="32"/>
      <c r="I43" s="33">
        <v>78.400000000000006</v>
      </c>
      <c r="J43" s="34"/>
      <c r="K43" s="33">
        <v>51.6</v>
      </c>
      <c r="L43" s="34"/>
      <c r="M43" s="33">
        <v>46.3</v>
      </c>
      <c r="N43" s="34"/>
      <c r="O43" s="33">
        <v>50.8</v>
      </c>
      <c r="P43" s="34"/>
      <c r="Q43" s="33">
        <v>59</v>
      </c>
      <c r="R43" s="34"/>
      <c r="S43" s="33">
        <v>71.2</v>
      </c>
      <c r="T43" s="34"/>
      <c r="U43" s="33">
        <v>84.7</v>
      </c>
      <c r="V43" s="34"/>
      <c r="W43" s="34" t="s">
        <v>1174</v>
      </c>
      <c r="X43" s="22"/>
      <c r="Y43" s="22"/>
      <c r="Z43" s="22"/>
      <c r="AA43" s="22"/>
      <c r="AB43" s="22"/>
      <c r="AC43" s="22"/>
      <c r="AD43" s="22"/>
      <c r="AE43" s="22"/>
      <c r="AF43" s="22"/>
      <c r="AG43" s="22"/>
      <c r="AH43" s="22"/>
      <c r="AI43" s="22"/>
      <c r="AJ43" s="22"/>
      <c r="AK43" s="22"/>
      <c r="AL43" s="22"/>
      <c r="AM43" s="22"/>
      <c r="AN43" s="22"/>
      <c r="AO43" s="22"/>
      <c r="AP43" s="22"/>
      <c r="AQ43" s="22"/>
      <c r="AR43" s="22"/>
    </row>
    <row r="44" spans="1:44" s="35" customFormat="1" x14ac:dyDescent="0.3">
      <c r="A44" s="28" t="s">
        <v>90</v>
      </c>
      <c r="B44" s="122" t="s">
        <v>91</v>
      </c>
      <c r="C44" s="29">
        <v>12</v>
      </c>
      <c r="D44" s="30"/>
      <c r="E44" s="31">
        <v>12</v>
      </c>
      <c r="F44" s="32"/>
      <c r="G44" s="31">
        <v>12</v>
      </c>
      <c r="H44" s="32"/>
      <c r="I44" s="33">
        <v>35.6</v>
      </c>
      <c r="J44" s="34"/>
      <c r="K44" s="33">
        <v>6.4</v>
      </c>
      <c r="L44" s="34"/>
      <c r="M44" s="33">
        <v>6</v>
      </c>
      <c r="N44" s="34"/>
      <c r="O44" s="33">
        <v>6.4</v>
      </c>
      <c r="P44" s="34"/>
      <c r="Q44" s="33">
        <v>6.1</v>
      </c>
      <c r="R44" s="34"/>
      <c r="S44" s="33">
        <v>8</v>
      </c>
      <c r="T44" s="34"/>
      <c r="U44" s="33">
        <v>39.1</v>
      </c>
      <c r="V44" s="34"/>
      <c r="W44" s="34" t="s">
        <v>1184</v>
      </c>
      <c r="X44" s="22"/>
      <c r="Y44" s="22"/>
      <c r="Z44" s="22"/>
      <c r="AA44" s="22"/>
      <c r="AB44" s="22"/>
      <c r="AC44" s="22"/>
      <c r="AD44" s="22"/>
      <c r="AE44" s="22"/>
      <c r="AF44" s="22"/>
      <c r="AG44" s="22"/>
      <c r="AH44" s="22"/>
      <c r="AI44" s="22"/>
      <c r="AJ44" s="22"/>
      <c r="AK44" s="22"/>
      <c r="AL44" s="22"/>
      <c r="AM44" s="22"/>
      <c r="AN44" s="22"/>
      <c r="AO44" s="22"/>
      <c r="AP44" s="22"/>
      <c r="AQ44" s="22"/>
      <c r="AR44" s="22"/>
    </row>
    <row r="45" spans="1:44" s="35" customFormat="1" x14ac:dyDescent="0.3">
      <c r="A45" s="28" t="s">
        <v>92</v>
      </c>
      <c r="B45" s="122" t="s">
        <v>93</v>
      </c>
      <c r="C45" s="29">
        <v>99.4</v>
      </c>
      <c r="D45" s="30" t="s">
        <v>1165</v>
      </c>
      <c r="E45" s="31" t="s">
        <v>1162</v>
      </c>
      <c r="F45" s="32"/>
      <c r="G45" s="31" t="s">
        <v>1162</v>
      </c>
      <c r="H45" s="32"/>
      <c r="I45" s="36" t="s">
        <v>1162</v>
      </c>
      <c r="J45" s="37"/>
      <c r="K45" s="36" t="s">
        <v>1162</v>
      </c>
      <c r="L45" s="37"/>
      <c r="M45" s="36" t="s">
        <v>1162</v>
      </c>
      <c r="N45" s="37"/>
      <c r="O45" s="36" t="s">
        <v>1162</v>
      </c>
      <c r="P45" s="37"/>
      <c r="Q45" s="36" t="s">
        <v>1162</v>
      </c>
      <c r="R45" s="37"/>
      <c r="S45" s="36" t="s">
        <v>1162</v>
      </c>
      <c r="T45" s="37"/>
      <c r="U45" s="36" t="s">
        <v>1162</v>
      </c>
      <c r="V45" s="37"/>
      <c r="W45" s="34" t="s">
        <v>1185</v>
      </c>
      <c r="X45" s="22"/>
      <c r="Y45" s="22"/>
      <c r="Z45" s="22"/>
      <c r="AA45" s="22"/>
      <c r="AB45" s="22"/>
      <c r="AC45" s="22"/>
      <c r="AD45" s="22"/>
      <c r="AE45" s="22"/>
      <c r="AF45" s="22"/>
      <c r="AG45" s="22"/>
      <c r="AH45" s="22"/>
      <c r="AI45" s="22"/>
      <c r="AJ45" s="22"/>
      <c r="AK45" s="22"/>
      <c r="AL45" s="22"/>
      <c r="AM45" s="22"/>
      <c r="AN45" s="22"/>
      <c r="AO45" s="22"/>
      <c r="AP45" s="22"/>
      <c r="AQ45" s="22"/>
      <c r="AR45" s="22"/>
    </row>
    <row r="46" spans="1:44" s="35" customFormat="1" x14ac:dyDescent="0.3">
      <c r="A46" s="28" t="s">
        <v>94</v>
      </c>
      <c r="B46" s="122" t="s">
        <v>95</v>
      </c>
      <c r="C46" s="29" t="s">
        <v>1162</v>
      </c>
      <c r="D46" s="30"/>
      <c r="E46" s="31" t="s">
        <v>1162</v>
      </c>
      <c r="F46" s="32"/>
      <c r="G46" s="31" t="s">
        <v>1162</v>
      </c>
      <c r="H46" s="32"/>
      <c r="I46" s="38" t="s">
        <v>1162</v>
      </c>
      <c r="J46" s="34"/>
      <c r="K46" s="33" t="s">
        <v>1162</v>
      </c>
      <c r="L46" s="34"/>
      <c r="M46" s="33" t="s">
        <v>1162</v>
      </c>
      <c r="N46" s="34"/>
      <c r="O46" s="33" t="s">
        <v>1162</v>
      </c>
      <c r="P46" s="34"/>
      <c r="Q46" s="33" t="s">
        <v>1162</v>
      </c>
      <c r="R46" s="34"/>
      <c r="S46" s="33" t="s">
        <v>1162</v>
      </c>
      <c r="T46" s="34"/>
      <c r="U46" s="33" t="s">
        <v>1162</v>
      </c>
      <c r="V46" s="34"/>
      <c r="W46" s="34"/>
      <c r="X46" s="22"/>
      <c r="Y46" s="22"/>
      <c r="Z46" s="22"/>
      <c r="AA46" s="22"/>
      <c r="AB46" s="22"/>
      <c r="AC46" s="22"/>
      <c r="AD46" s="22"/>
      <c r="AE46" s="22"/>
      <c r="AF46" s="22"/>
      <c r="AG46" s="22"/>
      <c r="AH46" s="22"/>
      <c r="AI46" s="22"/>
      <c r="AJ46" s="22"/>
      <c r="AK46" s="22"/>
      <c r="AL46" s="22"/>
      <c r="AM46" s="22"/>
      <c r="AN46" s="22"/>
      <c r="AO46" s="22"/>
      <c r="AP46" s="22"/>
      <c r="AQ46" s="22"/>
      <c r="AR46" s="22"/>
    </row>
    <row r="47" spans="1:44" s="35" customFormat="1" x14ac:dyDescent="0.3">
      <c r="A47" s="28" t="s">
        <v>96</v>
      </c>
      <c r="B47" s="122" t="s">
        <v>97</v>
      </c>
      <c r="C47" s="29">
        <v>98.6</v>
      </c>
      <c r="D47" s="30"/>
      <c r="E47" s="31" t="s">
        <v>1162</v>
      </c>
      <c r="F47" s="32"/>
      <c r="G47" s="31" t="s">
        <v>1162</v>
      </c>
      <c r="H47" s="32"/>
      <c r="I47" s="33">
        <v>99.1</v>
      </c>
      <c r="J47" s="34"/>
      <c r="K47" s="33">
        <v>97.5</v>
      </c>
      <c r="L47" s="34"/>
      <c r="M47" s="33" t="s">
        <v>1162</v>
      </c>
      <c r="N47" s="34"/>
      <c r="O47" s="33" t="s">
        <v>1162</v>
      </c>
      <c r="P47" s="34"/>
      <c r="Q47" s="33" t="s">
        <v>1162</v>
      </c>
      <c r="R47" s="34"/>
      <c r="S47" s="33" t="s">
        <v>1162</v>
      </c>
      <c r="T47" s="34"/>
      <c r="U47" s="33" t="s">
        <v>1162</v>
      </c>
      <c r="V47" s="34"/>
      <c r="W47" s="34" t="s">
        <v>1157</v>
      </c>
      <c r="X47" s="22"/>
      <c r="Y47" s="22"/>
      <c r="Z47" s="22"/>
      <c r="AA47" s="22"/>
      <c r="AB47" s="22"/>
      <c r="AC47" s="22"/>
      <c r="AD47" s="22"/>
      <c r="AE47" s="22"/>
      <c r="AF47" s="22"/>
      <c r="AG47" s="22"/>
      <c r="AH47" s="22"/>
      <c r="AI47" s="22"/>
      <c r="AJ47" s="22"/>
      <c r="AK47" s="22"/>
      <c r="AL47" s="22"/>
      <c r="AM47" s="22"/>
      <c r="AN47" s="22"/>
      <c r="AO47" s="22"/>
      <c r="AP47" s="22"/>
      <c r="AQ47" s="22"/>
      <c r="AR47" s="22"/>
    </row>
    <row r="48" spans="1:44" s="35" customFormat="1" x14ac:dyDescent="0.3">
      <c r="A48" s="28" t="s">
        <v>98</v>
      </c>
      <c r="B48" s="122" t="s">
        <v>99</v>
      </c>
      <c r="C48" s="29">
        <v>87.3</v>
      </c>
      <c r="D48" s="30"/>
      <c r="E48" s="31">
        <v>87.4</v>
      </c>
      <c r="F48" s="32"/>
      <c r="G48" s="31">
        <v>87.2</v>
      </c>
      <c r="H48" s="32"/>
      <c r="I48" s="33">
        <v>89.5</v>
      </c>
      <c r="J48" s="34"/>
      <c r="K48" s="33">
        <v>86.5</v>
      </c>
      <c r="L48" s="34"/>
      <c r="M48" s="33">
        <v>84.5</v>
      </c>
      <c r="N48" s="34"/>
      <c r="O48" s="33">
        <v>83.2</v>
      </c>
      <c r="P48" s="34"/>
      <c r="Q48" s="33">
        <v>90.6</v>
      </c>
      <c r="R48" s="34"/>
      <c r="S48" s="33">
        <v>87.4</v>
      </c>
      <c r="T48" s="34"/>
      <c r="U48" s="33">
        <v>93.3</v>
      </c>
      <c r="V48" s="34"/>
      <c r="W48" s="34" t="s">
        <v>1186</v>
      </c>
      <c r="X48" s="22"/>
      <c r="Y48" s="22"/>
      <c r="Z48" s="22"/>
      <c r="AA48" s="22"/>
      <c r="AB48" s="22"/>
      <c r="AC48" s="22"/>
      <c r="AD48" s="22"/>
      <c r="AE48" s="22"/>
      <c r="AF48" s="22"/>
      <c r="AG48" s="22"/>
      <c r="AH48" s="22"/>
      <c r="AI48" s="22"/>
      <c r="AJ48" s="22"/>
      <c r="AK48" s="22"/>
      <c r="AL48" s="22"/>
      <c r="AM48" s="22"/>
      <c r="AN48" s="22"/>
      <c r="AO48" s="22"/>
      <c r="AP48" s="22"/>
      <c r="AQ48" s="22"/>
      <c r="AR48" s="22"/>
    </row>
    <row r="49" spans="1:44" s="35" customFormat="1" x14ac:dyDescent="0.3">
      <c r="A49" s="28" t="s">
        <v>1105</v>
      </c>
      <c r="B49" s="122" t="s">
        <v>101</v>
      </c>
      <c r="C49" s="29">
        <v>95.9</v>
      </c>
      <c r="D49" s="30"/>
      <c r="E49" s="31" t="s">
        <v>1162</v>
      </c>
      <c r="F49" s="32"/>
      <c r="G49" s="31" t="s">
        <v>1162</v>
      </c>
      <c r="H49" s="32"/>
      <c r="I49" s="31" t="s">
        <v>1162</v>
      </c>
      <c r="J49" s="34"/>
      <c r="K49" s="31" t="s">
        <v>1162</v>
      </c>
      <c r="L49" s="34"/>
      <c r="M49" s="31" t="s">
        <v>1162</v>
      </c>
      <c r="N49" s="34"/>
      <c r="O49" s="31" t="s">
        <v>1162</v>
      </c>
      <c r="P49" s="34"/>
      <c r="Q49" s="31" t="s">
        <v>1162</v>
      </c>
      <c r="R49" s="34"/>
      <c r="S49" s="31" t="s">
        <v>1162</v>
      </c>
      <c r="T49" s="34"/>
      <c r="U49" s="31" t="s">
        <v>1162</v>
      </c>
      <c r="V49" s="34"/>
      <c r="W49" s="34" t="s">
        <v>1187</v>
      </c>
      <c r="X49" s="22"/>
      <c r="Y49" s="22"/>
      <c r="Z49" s="22"/>
      <c r="AA49" s="22"/>
      <c r="AB49" s="22"/>
      <c r="AC49" s="22"/>
      <c r="AD49" s="22"/>
      <c r="AE49" s="22"/>
      <c r="AF49" s="22"/>
      <c r="AG49" s="22"/>
      <c r="AH49" s="22"/>
      <c r="AI49" s="22"/>
      <c r="AJ49" s="22"/>
      <c r="AK49" s="22"/>
      <c r="AL49" s="22"/>
      <c r="AM49" s="22"/>
      <c r="AN49" s="22"/>
      <c r="AO49" s="22"/>
      <c r="AP49" s="22"/>
      <c r="AQ49" s="22"/>
      <c r="AR49" s="22"/>
    </row>
    <row r="50" spans="1:44" s="35" customFormat="1" x14ac:dyDescent="0.3">
      <c r="A50" s="28" t="s">
        <v>1188</v>
      </c>
      <c r="B50" s="122" t="e">
        <v>#N/A</v>
      </c>
      <c r="C50" s="29" t="s">
        <v>1162</v>
      </c>
      <c r="D50" s="30"/>
      <c r="E50" s="31" t="s">
        <v>1162</v>
      </c>
      <c r="F50" s="32"/>
      <c r="G50" s="31" t="s">
        <v>1162</v>
      </c>
      <c r="H50" s="32"/>
      <c r="I50" s="38" t="s">
        <v>1162</v>
      </c>
      <c r="J50" s="34"/>
      <c r="K50" s="33" t="s">
        <v>1162</v>
      </c>
      <c r="L50" s="34"/>
      <c r="M50" s="33" t="s">
        <v>1162</v>
      </c>
      <c r="N50" s="34"/>
      <c r="O50" s="33" t="s">
        <v>1162</v>
      </c>
      <c r="P50" s="34"/>
      <c r="Q50" s="33" t="s">
        <v>1162</v>
      </c>
      <c r="R50" s="34"/>
      <c r="S50" s="33" t="s">
        <v>1162</v>
      </c>
      <c r="T50" s="34"/>
      <c r="U50" s="33" t="s">
        <v>1162</v>
      </c>
      <c r="V50" s="34"/>
      <c r="W50" s="34"/>
      <c r="X50" s="22"/>
      <c r="Y50" s="22"/>
      <c r="Z50" s="22"/>
      <c r="AA50" s="22"/>
      <c r="AB50" s="22"/>
      <c r="AC50" s="22"/>
      <c r="AD50" s="22"/>
      <c r="AE50" s="22"/>
      <c r="AF50" s="22"/>
      <c r="AG50" s="22"/>
      <c r="AH50" s="22"/>
      <c r="AI50" s="22"/>
      <c r="AJ50" s="22"/>
      <c r="AK50" s="22"/>
      <c r="AL50" s="22"/>
      <c r="AM50" s="22"/>
      <c r="AN50" s="22"/>
      <c r="AO50" s="22"/>
      <c r="AP50" s="22"/>
      <c r="AQ50" s="22"/>
      <c r="AR50" s="22"/>
    </row>
    <row r="51" spans="1:44" s="35" customFormat="1" x14ac:dyDescent="0.3">
      <c r="A51" s="28" t="s">
        <v>104</v>
      </c>
      <c r="B51" s="122" t="s">
        <v>105</v>
      </c>
      <c r="C51" s="29">
        <v>99.6</v>
      </c>
      <c r="D51" s="30" t="s">
        <v>1165</v>
      </c>
      <c r="E51" s="31" t="s">
        <v>1162</v>
      </c>
      <c r="F51" s="32"/>
      <c r="G51" s="31" t="s">
        <v>1162</v>
      </c>
      <c r="H51" s="32"/>
      <c r="I51" s="31" t="s">
        <v>1162</v>
      </c>
      <c r="J51" s="34"/>
      <c r="K51" s="31" t="s">
        <v>1162</v>
      </c>
      <c r="L51" s="34"/>
      <c r="M51" s="31" t="s">
        <v>1162</v>
      </c>
      <c r="N51" s="34"/>
      <c r="O51" s="31" t="s">
        <v>1162</v>
      </c>
      <c r="P51" s="34"/>
      <c r="Q51" s="31" t="s">
        <v>1162</v>
      </c>
      <c r="R51" s="34"/>
      <c r="S51" s="31" t="s">
        <v>1162</v>
      </c>
      <c r="T51" s="34"/>
      <c r="U51" s="31" t="s">
        <v>1162</v>
      </c>
      <c r="V51" s="34"/>
      <c r="W51" s="34" t="s">
        <v>1189</v>
      </c>
      <c r="X51" s="22"/>
      <c r="Y51" s="22"/>
      <c r="Z51" s="22"/>
      <c r="AA51" s="22"/>
      <c r="AB51" s="22"/>
      <c r="AC51" s="22"/>
      <c r="AD51" s="22"/>
      <c r="AE51" s="22"/>
      <c r="AF51" s="22"/>
      <c r="AG51" s="22"/>
      <c r="AH51" s="22"/>
      <c r="AI51" s="22"/>
      <c r="AJ51" s="22"/>
      <c r="AK51" s="22"/>
      <c r="AL51" s="22"/>
      <c r="AM51" s="22"/>
      <c r="AN51" s="22"/>
      <c r="AO51" s="22"/>
      <c r="AP51" s="22"/>
      <c r="AQ51" s="22"/>
      <c r="AR51" s="22"/>
    </row>
    <row r="52" spans="1:44" s="35" customFormat="1" x14ac:dyDescent="0.3">
      <c r="A52" s="28" t="s">
        <v>106</v>
      </c>
      <c r="B52" s="122" t="s">
        <v>107</v>
      </c>
      <c r="C52" s="29">
        <v>65</v>
      </c>
      <c r="D52" s="30"/>
      <c r="E52" s="31">
        <v>65.2</v>
      </c>
      <c r="F52" s="32"/>
      <c r="G52" s="31">
        <v>64.7</v>
      </c>
      <c r="H52" s="32"/>
      <c r="I52" s="33">
        <v>84.5</v>
      </c>
      <c r="J52" s="34"/>
      <c r="K52" s="33">
        <v>53.6</v>
      </c>
      <c r="L52" s="34"/>
      <c r="M52" s="33">
        <v>44</v>
      </c>
      <c r="N52" s="34"/>
      <c r="O52" s="33">
        <v>59.8</v>
      </c>
      <c r="P52" s="34"/>
      <c r="Q52" s="33">
        <v>63.4</v>
      </c>
      <c r="R52" s="34"/>
      <c r="S52" s="33">
        <v>79.7</v>
      </c>
      <c r="T52" s="34"/>
      <c r="U52" s="33">
        <v>90</v>
      </c>
      <c r="V52" s="34"/>
      <c r="W52" s="34" t="s">
        <v>1190</v>
      </c>
      <c r="X52" s="22"/>
      <c r="Y52" s="22"/>
      <c r="Z52" s="22"/>
      <c r="AA52" s="22"/>
      <c r="AB52" s="22"/>
      <c r="AC52" s="22"/>
      <c r="AD52" s="22"/>
      <c r="AE52" s="22"/>
      <c r="AF52" s="22"/>
      <c r="AG52" s="22"/>
      <c r="AH52" s="22"/>
      <c r="AI52" s="22"/>
      <c r="AJ52" s="22"/>
      <c r="AK52" s="22"/>
      <c r="AL52" s="22"/>
      <c r="AM52" s="22"/>
      <c r="AN52" s="22"/>
      <c r="AO52" s="22"/>
      <c r="AP52" s="22"/>
      <c r="AQ52" s="22"/>
      <c r="AR52" s="22"/>
    </row>
    <row r="53" spans="1:44" s="35" customFormat="1" x14ac:dyDescent="0.3">
      <c r="A53" s="28" t="s">
        <v>108</v>
      </c>
      <c r="B53" s="122" t="s">
        <v>109</v>
      </c>
      <c r="C53" s="29" t="s">
        <v>1162</v>
      </c>
      <c r="D53" s="30"/>
      <c r="E53" s="31" t="s">
        <v>1162</v>
      </c>
      <c r="F53" s="32"/>
      <c r="G53" s="31" t="s">
        <v>1162</v>
      </c>
      <c r="H53" s="32"/>
      <c r="I53" s="38" t="s">
        <v>1162</v>
      </c>
      <c r="J53" s="34"/>
      <c r="K53" s="33" t="s">
        <v>1162</v>
      </c>
      <c r="L53" s="34"/>
      <c r="M53" s="33" t="s">
        <v>1162</v>
      </c>
      <c r="N53" s="34"/>
      <c r="O53" s="33" t="s">
        <v>1162</v>
      </c>
      <c r="P53" s="34"/>
      <c r="Q53" s="33" t="s">
        <v>1162</v>
      </c>
      <c r="R53" s="34"/>
      <c r="S53" s="33" t="s">
        <v>1162</v>
      </c>
      <c r="T53" s="34"/>
      <c r="U53" s="33" t="s">
        <v>1162</v>
      </c>
      <c r="V53" s="34"/>
      <c r="W53" s="34"/>
      <c r="X53" s="22"/>
      <c r="Y53" s="22"/>
      <c r="Z53" s="22"/>
      <c r="AA53" s="22"/>
      <c r="AB53" s="22"/>
      <c r="AC53" s="22"/>
      <c r="AD53" s="22"/>
      <c r="AE53" s="22"/>
      <c r="AF53" s="22"/>
      <c r="AG53" s="22"/>
      <c r="AH53" s="22"/>
      <c r="AI53" s="22"/>
      <c r="AJ53" s="22"/>
      <c r="AK53" s="22"/>
      <c r="AL53" s="22"/>
      <c r="AM53" s="22"/>
      <c r="AN53" s="22"/>
      <c r="AO53" s="22"/>
      <c r="AP53" s="22"/>
      <c r="AQ53" s="22"/>
      <c r="AR53" s="22"/>
    </row>
    <row r="54" spans="1:44" s="35" customFormat="1" x14ac:dyDescent="0.3">
      <c r="A54" s="28" t="s">
        <v>110</v>
      </c>
      <c r="B54" s="122" t="s">
        <v>111</v>
      </c>
      <c r="C54" s="29">
        <v>100</v>
      </c>
      <c r="D54" s="30"/>
      <c r="E54" s="31">
        <v>100</v>
      </c>
      <c r="F54" s="32"/>
      <c r="G54" s="31">
        <v>100</v>
      </c>
      <c r="H54" s="32"/>
      <c r="I54" s="33">
        <v>100</v>
      </c>
      <c r="J54" s="34"/>
      <c r="K54" s="33">
        <v>100</v>
      </c>
      <c r="L54" s="34"/>
      <c r="M54" s="36" t="s">
        <v>1162</v>
      </c>
      <c r="N54" s="37"/>
      <c r="O54" s="36" t="s">
        <v>1162</v>
      </c>
      <c r="P54" s="37"/>
      <c r="Q54" s="36" t="s">
        <v>1162</v>
      </c>
      <c r="R54" s="37"/>
      <c r="S54" s="36" t="s">
        <v>1162</v>
      </c>
      <c r="T54" s="37"/>
      <c r="U54" s="36" t="s">
        <v>1162</v>
      </c>
      <c r="V54" s="37"/>
      <c r="W54" s="34" t="s">
        <v>1191</v>
      </c>
      <c r="X54" s="22"/>
      <c r="Y54" s="22"/>
      <c r="Z54" s="22"/>
      <c r="AA54" s="22"/>
      <c r="AB54" s="22"/>
      <c r="AC54" s="22"/>
      <c r="AD54" s="22"/>
      <c r="AE54" s="22"/>
      <c r="AF54" s="22"/>
      <c r="AG54" s="22"/>
      <c r="AH54" s="22"/>
      <c r="AI54" s="22"/>
      <c r="AJ54" s="22"/>
      <c r="AK54" s="22"/>
      <c r="AL54" s="22"/>
      <c r="AM54" s="22"/>
      <c r="AN54" s="22"/>
      <c r="AO54" s="22"/>
      <c r="AP54" s="22"/>
      <c r="AQ54" s="22"/>
      <c r="AR54" s="22"/>
    </row>
    <row r="55" spans="1:44" s="35" customFormat="1" x14ac:dyDescent="0.3">
      <c r="A55" s="28" t="s">
        <v>112</v>
      </c>
      <c r="B55" s="122" t="s">
        <v>113</v>
      </c>
      <c r="C55" s="29">
        <v>100</v>
      </c>
      <c r="D55" s="30" t="s">
        <v>1161</v>
      </c>
      <c r="E55" s="31" t="s">
        <v>1162</v>
      </c>
      <c r="F55" s="32"/>
      <c r="G55" s="31" t="s">
        <v>1162</v>
      </c>
      <c r="H55" s="32"/>
      <c r="I55" s="36" t="s">
        <v>1162</v>
      </c>
      <c r="J55" s="37"/>
      <c r="K55" s="36" t="s">
        <v>1162</v>
      </c>
      <c r="L55" s="37"/>
      <c r="M55" s="36" t="s">
        <v>1162</v>
      </c>
      <c r="N55" s="37"/>
      <c r="O55" s="36" t="s">
        <v>1162</v>
      </c>
      <c r="P55" s="37"/>
      <c r="Q55" s="36" t="s">
        <v>1162</v>
      </c>
      <c r="R55" s="37"/>
      <c r="S55" s="36" t="s">
        <v>1162</v>
      </c>
      <c r="T55" s="37"/>
      <c r="U55" s="36" t="s">
        <v>1162</v>
      </c>
      <c r="V55" s="37"/>
      <c r="W55" s="34" t="s">
        <v>1167</v>
      </c>
      <c r="X55" s="22"/>
      <c r="Y55" s="22"/>
      <c r="Z55" s="22"/>
      <c r="AA55" s="22"/>
      <c r="AB55" s="22"/>
      <c r="AC55" s="22"/>
      <c r="AD55" s="22"/>
      <c r="AE55" s="22"/>
      <c r="AF55" s="22"/>
      <c r="AG55" s="22"/>
      <c r="AH55" s="22"/>
      <c r="AI55" s="22"/>
      <c r="AJ55" s="22"/>
      <c r="AK55" s="22"/>
      <c r="AL55" s="22"/>
      <c r="AM55" s="22"/>
      <c r="AN55" s="22"/>
      <c r="AO55" s="22"/>
      <c r="AP55" s="22"/>
      <c r="AQ55" s="22"/>
      <c r="AR55" s="22"/>
    </row>
    <row r="56" spans="1:44" s="35" customFormat="1" x14ac:dyDescent="0.3">
      <c r="A56" s="28" t="s">
        <v>114</v>
      </c>
      <c r="B56" s="122" t="s">
        <v>115</v>
      </c>
      <c r="C56" s="29">
        <v>100</v>
      </c>
      <c r="D56" s="30" t="s">
        <v>1161</v>
      </c>
      <c r="E56" s="31" t="s">
        <v>1162</v>
      </c>
      <c r="F56" s="32"/>
      <c r="G56" s="31" t="s">
        <v>1162</v>
      </c>
      <c r="H56" s="32"/>
      <c r="I56" s="36" t="s">
        <v>1162</v>
      </c>
      <c r="J56" s="37"/>
      <c r="K56" s="36" t="s">
        <v>1162</v>
      </c>
      <c r="L56" s="37"/>
      <c r="M56" s="36" t="s">
        <v>1162</v>
      </c>
      <c r="N56" s="37"/>
      <c r="O56" s="36" t="s">
        <v>1162</v>
      </c>
      <c r="P56" s="37"/>
      <c r="Q56" s="36" t="s">
        <v>1162</v>
      </c>
      <c r="R56" s="37"/>
      <c r="S56" s="36" t="s">
        <v>1162</v>
      </c>
      <c r="T56" s="37"/>
      <c r="U56" s="36" t="s">
        <v>1162</v>
      </c>
      <c r="V56" s="37"/>
      <c r="W56" s="34" t="s">
        <v>1163</v>
      </c>
      <c r="X56" s="22"/>
      <c r="Y56" s="22"/>
      <c r="Z56" s="22"/>
      <c r="AA56" s="22"/>
      <c r="AB56" s="22"/>
      <c r="AC56" s="22"/>
      <c r="AD56" s="22"/>
      <c r="AE56" s="22"/>
      <c r="AF56" s="22"/>
      <c r="AG56" s="22"/>
      <c r="AH56" s="22"/>
      <c r="AI56" s="22"/>
      <c r="AJ56" s="22"/>
      <c r="AK56" s="22"/>
      <c r="AL56" s="22"/>
      <c r="AM56" s="22"/>
      <c r="AN56" s="22"/>
      <c r="AO56" s="22"/>
      <c r="AP56" s="22"/>
      <c r="AQ56" s="22"/>
      <c r="AR56" s="22"/>
    </row>
    <row r="57" spans="1:44" s="35" customFormat="1" x14ac:dyDescent="0.3">
      <c r="A57" s="28" t="s">
        <v>1192</v>
      </c>
      <c r="B57" s="122" t="s">
        <v>203</v>
      </c>
      <c r="C57" s="29">
        <v>100</v>
      </c>
      <c r="D57" s="30" t="s">
        <v>1158</v>
      </c>
      <c r="E57" s="31">
        <v>100</v>
      </c>
      <c r="F57" s="32" t="s">
        <v>1158</v>
      </c>
      <c r="G57" s="31">
        <v>100</v>
      </c>
      <c r="H57" s="32" t="s">
        <v>1158</v>
      </c>
      <c r="I57" s="33">
        <v>100</v>
      </c>
      <c r="J57" s="34" t="s">
        <v>1158</v>
      </c>
      <c r="K57" s="33">
        <v>100</v>
      </c>
      <c r="L57" s="34" t="s">
        <v>1158</v>
      </c>
      <c r="M57" s="36" t="s">
        <v>1162</v>
      </c>
      <c r="N57" s="37"/>
      <c r="O57" s="36" t="s">
        <v>1162</v>
      </c>
      <c r="P57" s="37"/>
      <c r="Q57" s="36" t="s">
        <v>1162</v>
      </c>
      <c r="R57" s="37"/>
      <c r="S57" s="36" t="s">
        <v>1162</v>
      </c>
      <c r="T57" s="37"/>
      <c r="U57" s="36" t="s">
        <v>1162</v>
      </c>
      <c r="V57" s="37"/>
      <c r="W57" s="34" t="s">
        <v>1193</v>
      </c>
      <c r="X57" s="22"/>
      <c r="Y57" s="22"/>
      <c r="Z57" s="22"/>
      <c r="AA57" s="22"/>
      <c r="AB57" s="22"/>
      <c r="AC57" s="22"/>
      <c r="AD57" s="22"/>
      <c r="AE57" s="22"/>
      <c r="AF57" s="22"/>
      <c r="AG57" s="22"/>
      <c r="AH57" s="22"/>
      <c r="AI57" s="22"/>
      <c r="AJ57" s="22"/>
      <c r="AK57" s="22"/>
      <c r="AL57" s="22"/>
      <c r="AM57" s="22"/>
      <c r="AN57" s="22"/>
      <c r="AO57" s="22"/>
      <c r="AP57" s="22"/>
      <c r="AQ57" s="22"/>
      <c r="AR57" s="22"/>
    </row>
    <row r="58" spans="1:44" s="35" customFormat="1" x14ac:dyDescent="0.3">
      <c r="A58" s="28" t="s">
        <v>1104</v>
      </c>
      <c r="B58" s="122" t="s">
        <v>103</v>
      </c>
      <c r="C58" s="29">
        <v>24.6</v>
      </c>
      <c r="D58" s="30"/>
      <c r="E58" s="31">
        <v>24.4</v>
      </c>
      <c r="F58" s="32"/>
      <c r="G58" s="31">
        <v>24.8</v>
      </c>
      <c r="H58" s="32"/>
      <c r="I58" s="33">
        <v>30</v>
      </c>
      <c r="J58" s="34"/>
      <c r="K58" s="33">
        <v>22.3</v>
      </c>
      <c r="L58" s="34"/>
      <c r="M58" s="33">
        <v>15.7</v>
      </c>
      <c r="N58" s="34"/>
      <c r="O58" s="33">
        <v>23.3</v>
      </c>
      <c r="P58" s="34"/>
      <c r="Q58" s="33">
        <v>23.5</v>
      </c>
      <c r="R58" s="34"/>
      <c r="S58" s="33">
        <v>25.5</v>
      </c>
      <c r="T58" s="34"/>
      <c r="U58" s="33">
        <v>38.4</v>
      </c>
      <c r="V58" s="34"/>
      <c r="W58" s="34" t="s">
        <v>1194</v>
      </c>
      <c r="X58" s="22"/>
      <c r="Y58" s="22"/>
      <c r="Z58" s="22"/>
      <c r="AA58" s="22"/>
      <c r="AB58" s="22"/>
      <c r="AC58" s="22"/>
      <c r="AD58" s="22"/>
      <c r="AE58" s="22"/>
      <c r="AF58" s="22"/>
      <c r="AG58" s="22"/>
      <c r="AH58" s="22"/>
      <c r="AI58" s="22"/>
      <c r="AJ58" s="22"/>
      <c r="AK58" s="22"/>
      <c r="AL58" s="22"/>
      <c r="AM58" s="22"/>
      <c r="AN58" s="22"/>
      <c r="AO58" s="22"/>
      <c r="AP58" s="22"/>
      <c r="AQ58" s="22"/>
      <c r="AR58" s="22"/>
    </row>
    <row r="59" spans="1:44" s="35" customFormat="1" x14ac:dyDescent="0.3">
      <c r="A59" s="28" t="s">
        <v>116</v>
      </c>
      <c r="B59" s="122" t="s">
        <v>117</v>
      </c>
      <c r="C59" s="29">
        <v>100</v>
      </c>
      <c r="D59" s="30" t="s">
        <v>1161</v>
      </c>
      <c r="E59" s="31" t="s">
        <v>1162</v>
      </c>
      <c r="F59" s="32"/>
      <c r="G59" s="31" t="s">
        <v>1162</v>
      </c>
      <c r="H59" s="32"/>
      <c r="I59" s="36" t="s">
        <v>1162</v>
      </c>
      <c r="J59" s="37"/>
      <c r="K59" s="36" t="s">
        <v>1162</v>
      </c>
      <c r="L59" s="37"/>
      <c r="M59" s="36" t="s">
        <v>1162</v>
      </c>
      <c r="N59" s="37"/>
      <c r="O59" s="36" t="s">
        <v>1162</v>
      </c>
      <c r="P59" s="37"/>
      <c r="Q59" s="36" t="s">
        <v>1162</v>
      </c>
      <c r="R59" s="37"/>
      <c r="S59" s="36" t="s">
        <v>1162</v>
      </c>
      <c r="T59" s="37"/>
      <c r="U59" s="36" t="s">
        <v>1162</v>
      </c>
      <c r="V59" s="37"/>
      <c r="W59" s="34" t="s">
        <v>1163</v>
      </c>
      <c r="X59" s="22"/>
      <c r="Y59" s="22"/>
      <c r="Z59" s="22"/>
      <c r="AA59" s="22"/>
      <c r="AB59" s="22"/>
      <c r="AC59" s="22"/>
      <c r="AD59" s="22"/>
      <c r="AE59" s="22"/>
      <c r="AF59" s="22"/>
      <c r="AG59" s="22"/>
      <c r="AH59" s="22"/>
      <c r="AI59" s="22"/>
      <c r="AJ59" s="22"/>
      <c r="AK59" s="22"/>
      <c r="AL59" s="22"/>
      <c r="AM59" s="22"/>
      <c r="AN59" s="22"/>
      <c r="AO59" s="22"/>
      <c r="AP59" s="22"/>
      <c r="AQ59" s="22"/>
      <c r="AR59" s="22"/>
    </row>
    <row r="60" spans="1:44" s="35" customFormat="1" x14ac:dyDescent="0.3">
      <c r="A60" s="28" t="s">
        <v>118</v>
      </c>
      <c r="B60" s="122" t="s">
        <v>119</v>
      </c>
      <c r="C60" s="29">
        <v>91.7</v>
      </c>
      <c r="D60" s="30" t="s">
        <v>1158</v>
      </c>
      <c r="E60" s="31">
        <v>92.7</v>
      </c>
      <c r="F60" s="32" t="s">
        <v>1158</v>
      </c>
      <c r="G60" s="31">
        <v>90.5</v>
      </c>
      <c r="H60" s="32" t="s">
        <v>1158</v>
      </c>
      <c r="I60" s="33">
        <v>92</v>
      </c>
      <c r="J60" s="34" t="s">
        <v>1158</v>
      </c>
      <c r="K60" s="33">
        <v>84.3</v>
      </c>
      <c r="L60" s="34" t="s">
        <v>1158</v>
      </c>
      <c r="M60" s="33" t="s">
        <v>1162</v>
      </c>
      <c r="N60" s="34"/>
      <c r="O60" s="33" t="s">
        <v>1162</v>
      </c>
      <c r="P60" s="34"/>
      <c r="Q60" s="33" t="s">
        <v>1162</v>
      </c>
      <c r="R60" s="34"/>
      <c r="S60" s="33" t="s">
        <v>1162</v>
      </c>
      <c r="T60" s="34"/>
      <c r="U60" s="33" t="s">
        <v>1162</v>
      </c>
      <c r="V60" s="34"/>
      <c r="W60" s="34" t="s">
        <v>1177</v>
      </c>
      <c r="X60" s="22"/>
      <c r="Y60" s="22"/>
      <c r="Z60" s="22"/>
      <c r="AA60" s="22"/>
      <c r="AB60" s="22"/>
      <c r="AC60" s="22"/>
      <c r="AD60" s="22"/>
      <c r="AE60" s="22"/>
      <c r="AF60" s="22"/>
      <c r="AG60" s="22"/>
      <c r="AH60" s="22"/>
      <c r="AI60" s="22"/>
      <c r="AJ60" s="22"/>
      <c r="AK60" s="22"/>
      <c r="AL60" s="22"/>
      <c r="AM60" s="22"/>
      <c r="AN60" s="22"/>
      <c r="AO60" s="22"/>
      <c r="AP60" s="22"/>
      <c r="AQ60" s="22"/>
      <c r="AR60" s="22"/>
    </row>
    <row r="61" spans="1:44" s="35" customFormat="1" x14ac:dyDescent="0.3">
      <c r="A61" s="28" t="s">
        <v>120</v>
      </c>
      <c r="B61" s="122" t="s">
        <v>121</v>
      </c>
      <c r="C61" s="29" t="s">
        <v>1162</v>
      </c>
      <c r="D61" s="30"/>
      <c r="E61" s="31" t="s">
        <v>1162</v>
      </c>
      <c r="F61" s="32"/>
      <c r="G61" s="31" t="s">
        <v>1162</v>
      </c>
      <c r="H61" s="32"/>
      <c r="I61" s="38" t="s">
        <v>1162</v>
      </c>
      <c r="J61" s="34"/>
      <c r="K61" s="33" t="s">
        <v>1162</v>
      </c>
      <c r="L61" s="34"/>
      <c r="M61" s="33" t="s">
        <v>1162</v>
      </c>
      <c r="N61" s="34"/>
      <c r="O61" s="33" t="s">
        <v>1162</v>
      </c>
      <c r="P61" s="34"/>
      <c r="Q61" s="33" t="s">
        <v>1162</v>
      </c>
      <c r="R61" s="34"/>
      <c r="S61" s="33" t="s">
        <v>1162</v>
      </c>
      <c r="T61" s="34"/>
      <c r="U61" s="33" t="s">
        <v>1162</v>
      </c>
      <c r="V61" s="34"/>
      <c r="W61" s="34"/>
      <c r="X61" s="22"/>
      <c r="Y61" s="22"/>
      <c r="Z61" s="22"/>
      <c r="AA61" s="22"/>
      <c r="AB61" s="22"/>
      <c r="AC61" s="22"/>
      <c r="AD61" s="22"/>
      <c r="AE61" s="22"/>
      <c r="AF61" s="22"/>
      <c r="AG61" s="22"/>
      <c r="AH61" s="22"/>
      <c r="AI61" s="22"/>
      <c r="AJ61" s="22"/>
      <c r="AK61" s="22"/>
      <c r="AL61" s="22"/>
      <c r="AM61" s="22"/>
      <c r="AN61" s="22"/>
      <c r="AO61" s="22"/>
      <c r="AP61" s="22"/>
      <c r="AQ61" s="22"/>
      <c r="AR61" s="22"/>
    </row>
    <row r="62" spans="1:44" s="35" customFormat="1" x14ac:dyDescent="0.3">
      <c r="A62" s="28" t="s">
        <v>122</v>
      </c>
      <c r="B62" s="122" t="s">
        <v>123</v>
      </c>
      <c r="C62" s="29">
        <v>88</v>
      </c>
      <c r="D62" s="30"/>
      <c r="E62" s="31">
        <v>88.3</v>
      </c>
      <c r="F62" s="32"/>
      <c r="G62" s="31">
        <v>87.8</v>
      </c>
      <c r="H62" s="32"/>
      <c r="I62" s="38">
        <v>90</v>
      </c>
      <c r="J62" s="34"/>
      <c r="K62" s="33">
        <v>82.2</v>
      </c>
      <c r="L62" s="34"/>
      <c r="M62" s="33">
        <v>72.5</v>
      </c>
      <c r="N62" s="34"/>
      <c r="O62" s="33">
        <v>87.7</v>
      </c>
      <c r="P62" s="34"/>
      <c r="Q62" s="33">
        <v>92.5</v>
      </c>
      <c r="R62" s="34"/>
      <c r="S62" s="33">
        <v>95.3</v>
      </c>
      <c r="T62" s="34"/>
      <c r="U62" s="33">
        <v>98.3</v>
      </c>
      <c r="V62" s="34"/>
      <c r="W62" s="34" t="s">
        <v>1191</v>
      </c>
      <c r="X62" s="22"/>
      <c r="Y62" s="22"/>
      <c r="Z62" s="22"/>
      <c r="AA62" s="22"/>
      <c r="AB62" s="22"/>
      <c r="AC62" s="22"/>
      <c r="AD62" s="22"/>
      <c r="AE62" s="22"/>
      <c r="AF62" s="22"/>
      <c r="AG62" s="22"/>
      <c r="AH62" s="22"/>
      <c r="AI62" s="22"/>
      <c r="AJ62" s="22"/>
      <c r="AK62" s="22"/>
      <c r="AL62" s="22"/>
      <c r="AM62" s="22"/>
      <c r="AN62" s="22"/>
      <c r="AO62" s="22"/>
      <c r="AP62" s="22"/>
      <c r="AQ62" s="22"/>
      <c r="AR62" s="22"/>
    </row>
    <row r="63" spans="1:44" s="35" customFormat="1" x14ac:dyDescent="0.3">
      <c r="A63" s="28" t="s">
        <v>124</v>
      </c>
      <c r="B63" s="122" t="s">
        <v>125</v>
      </c>
      <c r="C63" s="29">
        <v>94</v>
      </c>
      <c r="D63" s="30"/>
      <c r="E63" s="31">
        <v>94</v>
      </c>
      <c r="F63" s="32"/>
      <c r="G63" s="31">
        <v>94</v>
      </c>
      <c r="H63" s="32"/>
      <c r="I63" s="33">
        <v>95</v>
      </c>
      <c r="J63" s="34"/>
      <c r="K63" s="33">
        <v>91</v>
      </c>
      <c r="L63" s="34"/>
      <c r="M63" s="33" t="s">
        <v>1162</v>
      </c>
      <c r="N63" s="34"/>
      <c r="O63" s="33" t="s">
        <v>1162</v>
      </c>
      <c r="P63" s="34"/>
      <c r="Q63" s="33" t="s">
        <v>1162</v>
      </c>
      <c r="R63" s="34"/>
      <c r="S63" s="33" t="s">
        <v>1162</v>
      </c>
      <c r="T63" s="34"/>
      <c r="U63" s="33" t="s">
        <v>1162</v>
      </c>
      <c r="V63" s="34"/>
      <c r="W63" s="22" t="s">
        <v>1195</v>
      </c>
      <c r="X63" s="22"/>
      <c r="Y63" s="22"/>
      <c r="Z63" s="22"/>
      <c r="AA63" s="22"/>
      <c r="AB63" s="22"/>
      <c r="AC63" s="22"/>
      <c r="AD63" s="22"/>
      <c r="AE63" s="22"/>
      <c r="AF63" s="22"/>
      <c r="AG63" s="22"/>
      <c r="AH63" s="22"/>
      <c r="AI63" s="22"/>
      <c r="AJ63" s="22"/>
      <c r="AK63" s="22"/>
      <c r="AL63" s="22"/>
      <c r="AM63" s="22"/>
      <c r="AN63" s="22"/>
      <c r="AO63" s="22"/>
      <c r="AP63" s="22"/>
      <c r="AQ63" s="22"/>
      <c r="AR63" s="22"/>
    </row>
    <row r="64" spans="1:44" s="35" customFormat="1" x14ac:dyDescent="0.3">
      <c r="A64" s="28" t="s">
        <v>1101</v>
      </c>
      <c r="B64" s="122" t="s">
        <v>127</v>
      </c>
      <c r="C64" s="29">
        <v>99.4</v>
      </c>
      <c r="D64" s="30"/>
      <c r="E64" s="31">
        <v>99.5</v>
      </c>
      <c r="F64" s="32"/>
      <c r="G64" s="31">
        <v>99.3</v>
      </c>
      <c r="H64" s="32"/>
      <c r="I64" s="33">
        <v>99.7</v>
      </c>
      <c r="J64" s="34"/>
      <c r="K64" s="33">
        <v>99.3</v>
      </c>
      <c r="L64" s="34"/>
      <c r="M64" s="33">
        <v>98.5</v>
      </c>
      <c r="N64" s="34"/>
      <c r="O64" s="33">
        <v>99.5</v>
      </c>
      <c r="P64" s="34"/>
      <c r="Q64" s="33">
        <v>99.6</v>
      </c>
      <c r="R64" s="34"/>
      <c r="S64" s="33">
        <v>99.4</v>
      </c>
      <c r="T64" s="34"/>
      <c r="U64" s="33">
        <v>99.8</v>
      </c>
      <c r="V64" s="34"/>
      <c r="W64" s="34" t="s">
        <v>1169</v>
      </c>
      <c r="X64" s="22"/>
      <c r="Y64" s="22"/>
      <c r="Z64" s="22"/>
      <c r="AA64" s="22"/>
      <c r="AB64" s="22"/>
      <c r="AC64" s="22"/>
      <c r="AD64" s="22"/>
      <c r="AE64" s="22"/>
      <c r="AF64" s="22"/>
      <c r="AG64" s="22"/>
      <c r="AH64" s="22"/>
      <c r="AI64" s="22"/>
      <c r="AJ64" s="22"/>
      <c r="AK64" s="22"/>
      <c r="AL64" s="22"/>
      <c r="AM64" s="22"/>
      <c r="AN64" s="22"/>
      <c r="AO64" s="22"/>
      <c r="AP64" s="22"/>
      <c r="AQ64" s="22"/>
      <c r="AR64" s="22"/>
    </row>
    <row r="65" spans="1:44" s="35" customFormat="1" x14ac:dyDescent="0.3">
      <c r="A65" s="28" t="s">
        <v>128</v>
      </c>
      <c r="B65" s="122" t="s">
        <v>129</v>
      </c>
      <c r="C65" s="29">
        <v>98.5</v>
      </c>
      <c r="D65" s="30"/>
      <c r="E65" s="31">
        <v>98.6</v>
      </c>
      <c r="F65" s="32"/>
      <c r="G65" s="31">
        <v>98.4</v>
      </c>
      <c r="H65" s="32"/>
      <c r="I65" s="31">
        <v>98.3</v>
      </c>
      <c r="J65" s="34"/>
      <c r="K65" s="31">
        <v>98.7</v>
      </c>
      <c r="L65" s="34"/>
      <c r="M65" s="31">
        <v>98.2</v>
      </c>
      <c r="N65" s="34"/>
      <c r="O65" s="31">
        <v>98.8</v>
      </c>
      <c r="P65" s="34"/>
      <c r="Q65" s="31">
        <v>97.7</v>
      </c>
      <c r="R65" s="34"/>
      <c r="S65" s="31">
        <v>99.1</v>
      </c>
      <c r="T65" s="34"/>
      <c r="U65" s="31">
        <v>98.8</v>
      </c>
      <c r="V65" s="34"/>
      <c r="W65" s="34" t="s">
        <v>1196</v>
      </c>
      <c r="X65" s="22"/>
      <c r="Y65" s="22"/>
      <c r="Z65" s="22"/>
      <c r="AA65" s="22"/>
      <c r="AB65" s="22"/>
      <c r="AC65" s="22"/>
      <c r="AD65" s="22"/>
      <c r="AE65" s="22"/>
      <c r="AF65" s="22"/>
      <c r="AG65" s="22"/>
      <c r="AH65" s="22"/>
      <c r="AI65" s="22"/>
      <c r="AJ65" s="22"/>
      <c r="AK65" s="22"/>
      <c r="AL65" s="22"/>
      <c r="AM65" s="22"/>
      <c r="AN65" s="22"/>
      <c r="AO65" s="22"/>
      <c r="AP65" s="22"/>
      <c r="AQ65" s="22"/>
      <c r="AR65" s="22"/>
    </row>
    <row r="66" spans="1:44" s="35" customFormat="1" x14ac:dyDescent="0.3">
      <c r="A66" s="28" t="s">
        <v>130</v>
      </c>
      <c r="B66" s="122" t="s">
        <v>131</v>
      </c>
      <c r="C66" s="29">
        <v>53.5</v>
      </c>
      <c r="D66" s="30"/>
      <c r="E66" s="31">
        <v>53.3</v>
      </c>
      <c r="F66" s="32"/>
      <c r="G66" s="31">
        <v>53.6</v>
      </c>
      <c r="H66" s="32"/>
      <c r="I66" s="33">
        <v>60.2</v>
      </c>
      <c r="J66" s="34"/>
      <c r="K66" s="33">
        <v>47.4</v>
      </c>
      <c r="L66" s="34"/>
      <c r="M66" s="33">
        <v>60.3</v>
      </c>
      <c r="N66" s="31"/>
      <c r="O66" s="33">
        <v>41.4</v>
      </c>
      <c r="P66" s="31"/>
      <c r="Q66" s="33">
        <v>44.9</v>
      </c>
      <c r="R66" s="31"/>
      <c r="S66" s="33">
        <v>54.3</v>
      </c>
      <c r="T66" s="31"/>
      <c r="U66" s="33">
        <v>60.1</v>
      </c>
      <c r="V66" s="31"/>
      <c r="W66" s="34" t="s">
        <v>1197</v>
      </c>
      <c r="X66" s="22"/>
      <c r="Y66" s="22"/>
      <c r="Z66" s="22"/>
      <c r="AA66" s="22"/>
      <c r="AB66" s="22"/>
      <c r="AC66" s="22"/>
      <c r="AD66" s="22"/>
      <c r="AE66" s="22"/>
      <c r="AF66" s="22"/>
      <c r="AG66" s="22"/>
      <c r="AH66" s="22"/>
      <c r="AI66" s="22"/>
      <c r="AJ66" s="22"/>
      <c r="AK66" s="22"/>
      <c r="AL66" s="22"/>
      <c r="AM66" s="22"/>
      <c r="AN66" s="22"/>
      <c r="AO66" s="22"/>
      <c r="AP66" s="22"/>
      <c r="AQ66" s="22"/>
      <c r="AR66" s="22"/>
    </row>
    <row r="67" spans="1:44" s="35" customFormat="1" x14ac:dyDescent="0.3">
      <c r="A67" s="28" t="s">
        <v>132</v>
      </c>
      <c r="B67" s="122" t="s">
        <v>133</v>
      </c>
      <c r="C67" s="29" t="s">
        <v>1162</v>
      </c>
      <c r="D67" s="30"/>
      <c r="E67" s="31" t="s">
        <v>1162</v>
      </c>
      <c r="F67" s="32"/>
      <c r="G67" s="31" t="s">
        <v>1162</v>
      </c>
      <c r="H67" s="32"/>
      <c r="I67" s="38" t="s">
        <v>1162</v>
      </c>
      <c r="J67" s="34"/>
      <c r="K67" s="33" t="s">
        <v>1162</v>
      </c>
      <c r="L67" s="34"/>
      <c r="M67" s="33" t="s">
        <v>1162</v>
      </c>
      <c r="N67" s="34"/>
      <c r="O67" s="33" t="s">
        <v>1162</v>
      </c>
      <c r="P67" s="34"/>
      <c r="Q67" s="33" t="s">
        <v>1162</v>
      </c>
      <c r="R67" s="34"/>
      <c r="S67" s="33" t="s">
        <v>1162</v>
      </c>
      <c r="T67" s="34"/>
      <c r="U67" s="33" t="s">
        <v>1162</v>
      </c>
      <c r="V67" s="34"/>
      <c r="W67" s="34"/>
      <c r="X67" s="22"/>
      <c r="Y67" s="22"/>
      <c r="Z67" s="22"/>
      <c r="AA67" s="22"/>
      <c r="AB67" s="22"/>
      <c r="AC67" s="22"/>
      <c r="AD67" s="22"/>
      <c r="AE67" s="22"/>
      <c r="AF67" s="22"/>
      <c r="AG67" s="22"/>
      <c r="AH67" s="22"/>
      <c r="AI67" s="22"/>
      <c r="AJ67" s="22"/>
      <c r="AK67" s="22"/>
      <c r="AL67" s="22"/>
      <c r="AM67" s="22"/>
      <c r="AN67" s="22"/>
      <c r="AO67" s="22"/>
      <c r="AP67" s="22"/>
      <c r="AQ67" s="22"/>
      <c r="AR67" s="22"/>
    </row>
    <row r="68" spans="1:44" s="35" customFormat="1" x14ac:dyDescent="0.3">
      <c r="A68" s="28" t="s">
        <v>134</v>
      </c>
      <c r="B68" s="122" t="s">
        <v>135</v>
      </c>
      <c r="C68" s="29">
        <v>100</v>
      </c>
      <c r="D68" s="30" t="s">
        <v>1161</v>
      </c>
      <c r="E68" s="31" t="s">
        <v>1162</v>
      </c>
      <c r="F68" s="32"/>
      <c r="G68" s="31" t="s">
        <v>1162</v>
      </c>
      <c r="H68" s="32"/>
      <c r="I68" s="36" t="s">
        <v>1162</v>
      </c>
      <c r="J68" s="37"/>
      <c r="K68" s="36" t="s">
        <v>1162</v>
      </c>
      <c r="L68" s="37"/>
      <c r="M68" s="36" t="s">
        <v>1162</v>
      </c>
      <c r="N68" s="37"/>
      <c r="O68" s="36" t="s">
        <v>1162</v>
      </c>
      <c r="P68" s="37"/>
      <c r="Q68" s="36" t="s">
        <v>1162</v>
      </c>
      <c r="R68" s="37"/>
      <c r="S68" s="36" t="s">
        <v>1162</v>
      </c>
      <c r="T68" s="37"/>
      <c r="U68" s="36" t="s">
        <v>1162</v>
      </c>
      <c r="V68" s="37"/>
      <c r="W68" s="34" t="s">
        <v>1167</v>
      </c>
      <c r="X68" s="22"/>
      <c r="Y68" s="22"/>
      <c r="Z68" s="22"/>
      <c r="AA68" s="22"/>
      <c r="AB68" s="22"/>
      <c r="AC68" s="22"/>
      <c r="AD68" s="22"/>
      <c r="AE68" s="22"/>
      <c r="AF68" s="22"/>
      <c r="AG68" s="22"/>
      <c r="AH68" s="22"/>
      <c r="AI68" s="22"/>
      <c r="AJ68" s="22"/>
      <c r="AK68" s="22"/>
      <c r="AL68" s="22"/>
      <c r="AM68" s="22"/>
      <c r="AN68" s="22"/>
      <c r="AO68" s="22"/>
      <c r="AP68" s="22"/>
      <c r="AQ68" s="22"/>
      <c r="AR68" s="22"/>
    </row>
    <row r="69" spans="1:44" s="35" customFormat="1" x14ac:dyDescent="0.3">
      <c r="A69" s="28" t="s">
        <v>136</v>
      </c>
      <c r="B69" s="122" t="s">
        <v>137</v>
      </c>
      <c r="C69" s="29">
        <v>2.7</v>
      </c>
      <c r="D69" s="30"/>
      <c r="E69" s="31">
        <v>2.7</v>
      </c>
      <c r="F69" s="32"/>
      <c r="G69" s="31">
        <v>2.6</v>
      </c>
      <c r="H69" s="32"/>
      <c r="I69" s="33">
        <v>11.5</v>
      </c>
      <c r="J69" s="34"/>
      <c r="K69" s="33">
        <v>1.6</v>
      </c>
      <c r="L69" s="34"/>
      <c r="M69" s="33">
        <v>0.8</v>
      </c>
      <c r="N69" s="34"/>
      <c r="O69" s="33">
        <v>1.4</v>
      </c>
      <c r="P69" s="34"/>
      <c r="Q69" s="33">
        <v>2.4</v>
      </c>
      <c r="R69" s="34"/>
      <c r="S69" s="33">
        <v>1.6</v>
      </c>
      <c r="T69" s="34"/>
      <c r="U69" s="33">
        <v>9.5</v>
      </c>
      <c r="V69" s="34"/>
      <c r="W69" s="34" t="s">
        <v>1198</v>
      </c>
      <c r="X69" s="22"/>
      <c r="Y69" s="22"/>
      <c r="Z69" s="22"/>
      <c r="AA69" s="22"/>
      <c r="AB69" s="22"/>
      <c r="AC69" s="22"/>
      <c r="AD69" s="22"/>
      <c r="AE69" s="22"/>
      <c r="AF69" s="22"/>
      <c r="AG69" s="22"/>
      <c r="AH69" s="22"/>
      <c r="AI69" s="22"/>
      <c r="AJ69" s="22"/>
      <c r="AK69" s="22"/>
      <c r="AL69" s="22"/>
      <c r="AM69" s="22"/>
      <c r="AN69" s="22"/>
      <c r="AO69" s="22"/>
      <c r="AP69" s="22"/>
      <c r="AQ69" s="22"/>
      <c r="AR69" s="22"/>
    </row>
    <row r="70" spans="1:44" s="35" customFormat="1" x14ac:dyDescent="0.3">
      <c r="A70" s="28" t="s">
        <v>138</v>
      </c>
      <c r="B70" s="122" t="s">
        <v>139</v>
      </c>
      <c r="C70" s="29" t="s">
        <v>1162</v>
      </c>
      <c r="D70" s="30"/>
      <c r="E70" s="31" t="s">
        <v>1162</v>
      </c>
      <c r="F70" s="32"/>
      <c r="G70" s="31" t="s">
        <v>1162</v>
      </c>
      <c r="H70" s="32"/>
      <c r="I70" s="38" t="s">
        <v>1162</v>
      </c>
      <c r="J70" s="34"/>
      <c r="K70" s="33" t="s">
        <v>1162</v>
      </c>
      <c r="L70" s="34"/>
      <c r="M70" s="33" t="s">
        <v>1162</v>
      </c>
      <c r="N70" s="34"/>
      <c r="O70" s="33" t="s">
        <v>1162</v>
      </c>
      <c r="P70" s="34"/>
      <c r="Q70" s="33" t="s">
        <v>1162</v>
      </c>
      <c r="R70" s="34"/>
      <c r="S70" s="33" t="s">
        <v>1162</v>
      </c>
      <c r="T70" s="34"/>
      <c r="U70" s="33" t="s">
        <v>1162</v>
      </c>
      <c r="V70" s="34"/>
      <c r="W70" s="34"/>
      <c r="X70" s="22"/>
      <c r="Y70" s="22"/>
      <c r="Z70" s="22"/>
      <c r="AA70" s="22"/>
      <c r="AB70" s="22"/>
      <c r="AC70" s="22"/>
      <c r="AD70" s="22"/>
      <c r="AE70" s="22"/>
      <c r="AF70" s="22"/>
      <c r="AG70" s="22"/>
      <c r="AH70" s="22"/>
      <c r="AI70" s="22"/>
      <c r="AJ70" s="22"/>
      <c r="AK70" s="22"/>
      <c r="AL70" s="22"/>
      <c r="AM70" s="22"/>
      <c r="AN70" s="22"/>
      <c r="AO70" s="22"/>
      <c r="AP70" s="22"/>
      <c r="AQ70" s="22"/>
      <c r="AR70" s="22"/>
    </row>
    <row r="71" spans="1:44" s="35" customFormat="1" x14ac:dyDescent="0.3">
      <c r="A71" s="28" t="s">
        <v>140</v>
      </c>
      <c r="B71" s="122" t="s">
        <v>141</v>
      </c>
      <c r="C71" s="29">
        <v>100</v>
      </c>
      <c r="D71" s="30" t="s">
        <v>1161</v>
      </c>
      <c r="E71" s="31" t="s">
        <v>1162</v>
      </c>
      <c r="F71" s="32"/>
      <c r="G71" s="31" t="s">
        <v>1162</v>
      </c>
      <c r="H71" s="32"/>
      <c r="I71" s="36" t="s">
        <v>1162</v>
      </c>
      <c r="J71" s="37"/>
      <c r="K71" s="36" t="s">
        <v>1162</v>
      </c>
      <c r="L71" s="37"/>
      <c r="M71" s="36" t="s">
        <v>1162</v>
      </c>
      <c r="N71" s="37"/>
      <c r="O71" s="36" t="s">
        <v>1162</v>
      </c>
      <c r="P71" s="37"/>
      <c r="Q71" s="36" t="s">
        <v>1162</v>
      </c>
      <c r="R71" s="37"/>
      <c r="S71" s="36" t="s">
        <v>1162</v>
      </c>
      <c r="T71" s="37"/>
      <c r="U71" s="36" t="s">
        <v>1162</v>
      </c>
      <c r="V71" s="37"/>
      <c r="W71" s="34" t="s">
        <v>1167</v>
      </c>
      <c r="X71" s="22"/>
      <c r="Y71" s="22"/>
      <c r="Z71" s="22"/>
      <c r="AA71" s="22"/>
      <c r="AB71" s="22"/>
      <c r="AC71" s="22"/>
      <c r="AD71" s="22"/>
      <c r="AE71" s="22"/>
      <c r="AF71" s="22"/>
      <c r="AG71" s="22"/>
      <c r="AH71" s="22"/>
      <c r="AI71" s="22"/>
      <c r="AJ71" s="22"/>
      <c r="AK71" s="22"/>
      <c r="AL71" s="22"/>
      <c r="AM71" s="22"/>
      <c r="AN71" s="22"/>
      <c r="AO71" s="22"/>
      <c r="AP71" s="22"/>
      <c r="AQ71" s="22"/>
      <c r="AR71" s="22"/>
    </row>
    <row r="72" spans="1:44" s="35" customFormat="1" x14ac:dyDescent="0.3">
      <c r="A72" s="28" t="s">
        <v>142</v>
      </c>
      <c r="B72" s="122" t="s">
        <v>143</v>
      </c>
      <c r="C72" s="29">
        <v>100</v>
      </c>
      <c r="D72" s="30" t="s">
        <v>1161</v>
      </c>
      <c r="E72" s="31" t="s">
        <v>1162</v>
      </c>
      <c r="F72" s="32"/>
      <c r="G72" s="31" t="s">
        <v>1162</v>
      </c>
      <c r="H72" s="32"/>
      <c r="I72" s="36" t="s">
        <v>1162</v>
      </c>
      <c r="J72" s="37"/>
      <c r="K72" s="36" t="s">
        <v>1162</v>
      </c>
      <c r="L72" s="37"/>
      <c r="M72" s="36" t="s">
        <v>1162</v>
      </c>
      <c r="N72" s="37"/>
      <c r="O72" s="36" t="s">
        <v>1162</v>
      </c>
      <c r="P72" s="37"/>
      <c r="Q72" s="36" t="s">
        <v>1162</v>
      </c>
      <c r="R72" s="37"/>
      <c r="S72" s="36" t="s">
        <v>1162</v>
      </c>
      <c r="T72" s="37"/>
      <c r="U72" s="36" t="s">
        <v>1162</v>
      </c>
      <c r="V72" s="37"/>
      <c r="W72" s="34" t="s">
        <v>1163</v>
      </c>
      <c r="X72" s="22"/>
      <c r="Y72" s="22"/>
      <c r="Z72" s="22"/>
      <c r="AA72" s="22"/>
      <c r="AB72" s="22"/>
      <c r="AC72" s="22"/>
      <c r="AD72" s="22"/>
      <c r="AE72" s="22"/>
      <c r="AF72" s="22"/>
      <c r="AG72" s="22"/>
      <c r="AH72" s="22"/>
      <c r="AI72" s="22"/>
      <c r="AJ72" s="22"/>
      <c r="AK72" s="22"/>
      <c r="AL72" s="22"/>
      <c r="AM72" s="22"/>
      <c r="AN72" s="22"/>
      <c r="AO72" s="22"/>
      <c r="AP72" s="22"/>
      <c r="AQ72" s="22"/>
      <c r="AR72" s="22"/>
    </row>
    <row r="73" spans="1:44" s="35" customFormat="1" x14ac:dyDescent="0.3">
      <c r="A73" s="28" t="s">
        <v>144</v>
      </c>
      <c r="B73" s="122" t="s">
        <v>145</v>
      </c>
      <c r="C73" s="29">
        <v>89.6</v>
      </c>
      <c r="D73" s="30"/>
      <c r="E73" s="31">
        <v>91</v>
      </c>
      <c r="F73" s="32"/>
      <c r="G73" s="31">
        <v>88</v>
      </c>
      <c r="H73" s="32"/>
      <c r="I73" s="33">
        <v>89.3</v>
      </c>
      <c r="J73" s="34"/>
      <c r="K73" s="33">
        <v>91</v>
      </c>
      <c r="L73" s="34"/>
      <c r="M73" s="33">
        <v>92</v>
      </c>
      <c r="N73" s="34"/>
      <c r="O73" s="33">
        <v>89.7</v>
      </c>
      <c r="P73" s="34"/>
      <c r="Q73" s="33">
        <v>89.9</v>
      </c>
      <c r="R73" s="34"/>
      <c r="S73" s="33">
        <v>89.4</v>
      </c>
      <c r="T73" s="34"/>
      <c r="U73" s="33">
        <v>85.7</v>
      </c>
      <c r="V73" s="34"/>
      <c r="W73" s="34" t="s">
        <v>1186</v>
      </c>
      <c r="X73" s="22"/>
      <c r="Y73" s="22"/>
      <c r="Z73" s="22"/>
      <c r="AA73" s="22"/>
      <c r="AB73" s="22"/>
      <c r="AC73" s="22"/>
      <c r="AD73" s="22"/>
      <c r="AE73" s="22"/>
      <c r="AF73" s="22"/>
      <c r="AG73" s="22"/>
      <c r="AH73" s="22"/>
      <c r="AI73" s="22"/>
      <c r="AJ73" s="22"/>
      <c r="AK73" s="22"/>
      <c r="AL73" s="22"/>
      <c r="AM73" s="22"/>
      <c r="AN73" s="22"/>
      <c r="AO73" s="22"/>
      <c r="AP73" s="22"/>
      <c r="AQ73" s="22"/>
      <c r="AR73" s="22"/>
    </row>
    <row r="74" spans="1:44" s="35" customFormat="1" x14ac:dyDescent="0.3">
      <c r="A74" s="28" t="s">
        <v>1097</v>
      </c>
      <c r="B74" s="122" t="s">
        <v>147</v>
      </c>
      <c r="C74" s="29">
        <v>72</v>
      </c>
      <c r="D74" s="30"/>
      <c r="E74" s="31">
        <v>73.3</v>
      </c>
      <c r="F74" s="32"/>
      <c r="G74" s="31">
        <v>70.599999999999994</v>
      </c>
      <c r="H74" s="32"/>
      <c r="I74" s="33">
        <v>71.7</v>
      </c>
      <c r="J74" s="34"/>
      <c r="K74" s="33">
        <v>72.2</v>
      </c>
      <c r="L74" s="34"/>
      <c r="M74" s="33">
        <v>68.5</v>
      </c>
      <c r="N74" s="34"/>
      <c r="O74" s="33">
        <v>73.7</v>
      </c>
      <c r="P74" s="34"/>
      <c r="Q74" s="33">
        <v>73.400000000000006</v>
      </c>
      <c r="R74" s="34"/>
      <c r="S74" s="33">
        <v>70</v>
      </c>
      <c r="T74" s="34"/>
      <c r="U74" s="33">
        <v>74.8</v>
      </c>
      <c r="V74" s="34"/>
      <c r="W74" s="34" t="s">
        <v>1199</v>
      </c>
      <c r="X74" s="22"/>
      <c r="Y74" s="22"/>
      <c r="Z74" s="22"/>
      <c r="AA74" s="22"/>
      <c r="AB74" s="22"/>
      <c r="AC74" s="22"/>
      <c r="AD74" s="22"/>
      <c r="AE74" s="22"/>
      <c r="AF74" s="22"/>
      <c r="AG74" s="22"/>
      <c r="AH74" s="22"/>
      <c r="AI74" s="22"/>
      <c r="AJ74" s="22"/>
      <c r="AK74" s="22"/>
      <c r="AL74" s="22"/>
      <c r="AM74" s="22"/>
      <c r="AN74" s="22"/>
      <c r="AO74" s="22"/>
      <c r="AP74" s="22"/>
      <c r="AQ74" s="22"/>
      <c r="AR74" s="22"/>
    </row>
    <row r="75" spans="1:44" s="35" customFormat="1" x14ac:dyDescent="0.3">
      <c r="A75" s="28" t="s">
        <v>148</v>
      </c>
      <c r="B75" s="122" t="s">
        <v>149</v>
      </c>
      <c r="C75" s="29">
        <v>99.6</v>
      </c>
      <c r="D75" s="30"/>
      <c r="E75" s="31">
        <v>99.7</v>
      </c>
      <c r="F75" s="32"/>
      <c r="G75" s="31">
        <v>99.5</v>
      </c>
      <c r="H75" s="32"/>
      <c r="I75" s="33">
        <v>99.7</v>
      </c>
      <c r="J75" s="34"/>
      <c r="K75" s="33">
        <v>99.5</v>
      </c>
      <c r="L75" s="34"/>
      <c r="M75" s="33">
        <v>98.7</v>
      </c>
      <c r="N75" s="34"/>
      <c r="O75" s="33">
        <v>99.7</v>
      </c>
      <c r="P75" s="34"/>
      <c r="Q75" s="33">
        <v>100</v>
      </c>
      <c r="R75" s="34"/>
      <c r="S75" s="33">
        <v>100</v>
      </c>
      <c r="T75" s="34"/>
      <c r="U75" s="33">
        <v>100</v>
      </c>
      <c r="V75" s="34"/>
      <c r="W75" s="34" t="s">
        <v>1200</v>
      </c>
      <c r="X75" s="22"/>
      <c r="Y75" s="22"/>
      <c r="Z75" s="22"/>
      <c r="AA75" s="22"/>
      <c r="AB75" s="22"/>
      <c r="AC75" s="22"/>
      <c r="AD75" s="22"/>
      <c r="AE75" s="22"/>
      <c r="AF75" s="22"/>
      <c r="AG75" s="22"/>
      <c r="AH75" s="22"/>
      <c r="AI75" s="22"/>
      <c r="AJ75" s="22"/>
      <c r="AK75" s="22"/>
      <c r="AL75" s="22"/>
      <c r="AM75" s="22"/>
      <c r="AN75" s="22"/>
      <c r="AO75" s="22"/>
      <c r="AP75" s="22"/>
      <c r="AQ75" s="22"/>
      <c r="AR75" s="22"/>
    </row>
    <row r="76" spans="1:44" s="35" customFormat="1" x14ac:dyDescent="0.3">
      <c r="A76" s="28" t="s">
        <v>150</v>
      </c>
      <c r="B76" s="122" t="s">
        <v>151</v>
      </c>
      <c r="C76" s="29">
        <v>100</v>
      </c>
      <c r="D76" s="30" t="s">
        <v>1161</v>
      </c>
      <c r="E76" s="31" t="s">
        <v>1162</v>
      </c>
      <c r="F76" s="32"/>
      <c r="G76" s="31" t="s">
        <v>1162</v>
      </c>
      <c r="H76" s="32"/>
      <c r="I76" s="36" t="s">
        <v>1162</v>
      </c>
      <c r="J76" s="37"/>
      <c r="K76" s="36" t="s">
        <v>1162</v>
      </c>
      <c r="L76" s="37"/>
      <c r="M76" s="36" t="s">
        <v>1162</v>
      </c>
      <c r="N76" s="37"/>
      <c r="O76" s="36" t="s">
        <v>1162</v>
      </c>
      <c r="P76" s="37"/>
      <c r="Q76" s="36" t="s">
        <v>1162</v>
      </c>
      <c r="R76" s="37"/>
      <c r="S76" s="36" t="s">
        <v>1162</v>
      </c>
      <c r="T76" s="37"/>
      <c r="U76" s="36" t="s">
        <v>1162</v>
      </c>
      <c r="V76" s="37"/>
      <c r="W76" s="34" t="s">
        <v>1163</v>
      </c>
      <c r="X76" s="22"/>
      <c r="Y76" s="22"/>
      <c r="Z76" s="22"/>
      <c r="AA76" s="22"/>
      <c r="AB76" s="22"/>
      <c r="AC76" s="22"/>
      <c r="AD76" s="22"/>
      <c r="AE76" s="22"/>
      <c r="AF76" s="22"/>
      <c r="AG76" s="22"/>
      <c r="AH76" s="22"/>
      <c r="AI76" s="22"/>
      <c r="AJ76" s="22"/>
      <c r="AK76" s="22"/>
      <c r="AL76" s="22"/>
      <c r="AM76" s="22"/>
      <c r="AN76" s="22"/>
      <c r="AO76" s="22"/>
      <c r="AP76" s="22"/>
      <c r="AQ76" s="22"/>
      <c r="AR76" s="22"/>
    </row>
    <row r="77" spans="1:44" s="35" customFormat="1" x14ac:dyDescent="0.3">
      <c r="A77" s="28" t="s">
        <v>152</v>
      </c>
      <c r="B77" s="122" t="s">
        <v>153</v>
      </c>
      <c r="C77" s="29">
        <v>70.5</v>
      </c>
      <c r="D77" s="30"/>
      <c r="E77" s="31">
        <v>70.8</v>
      </c>
      <c r="F77" s="32"/>
      <c r="G77" s="31">
        <v>70.099999999999994</v>
      </c>
      <c r="H77" s="32"/>
      <c r="I77" s="33">
        <v>79</v>
      </c>
      <c r="J77" s="34"/>
      <c r="K77" s="33">
        <v>63.2</v>
      </c>
      <c r="L77" s="34"/>
      <c r="M77" s="33">
        <v>58.1</v>
      </c>
      <c r="N77" s="34"/>
      <c r="O77" s="33">
        <v>60.9</v>
      </c>
      <c r="P77" s="34"/>
      <c r="Q77" s="33">
        <v>68.8</v>
      </c>
      <c r="R77" s="34"/>
      <c r="S77" s="33">
        <v>81.099999999999994</v>
      </c>
      <c r="T77" s="34"/>
      <c r="U77" s="33">
        <v>88</v>
      </c>
      <c r="V77" s="34"/>
      <c r="W77" s="34" t="s">
        <v>1169</v>
      </c>
      <c r="X77" s="22"/>
      <c r="Y77" s="22"/>
      <c r="Z77" s="22"/>
      <c r="AA77" s="22"/>
      <c r="AB77" s="22"/>
      <c r="AC77" s="22"/>
      <c r="AD77" s="22"/>
      <c r="AE77" s="22"/>
      <c r="AF77" s="22"/>
      <c r="AG77" s="22"/>
      <c r="AH77" s="22"/>
      <c r="AI77" s="22"/>
      <c r="AJ77" s="22"/>
      <c r="AK77" s="22"/>
      <c r="AL77" s="22"/>
      <c r="AM77" s="22"/>
      <c r="AN77" s="22"/>
      <c r="AO77" s="22"/>
      <c r="AP77" s="22"/>
      <c r="AQ77" s="22"/>
      <c r="AR77" s="22"/>
    </row>
    <row r="78" spans="1:44" s="35" customFormat="1" x14ac:dyDescent="0.3">
      <c r="A78" s="28" t="s">
        <v>154</v>
      </c>
      <c r="B78" s="122" t="s">
        <v>155</v>
      </c>
      <c r="C78" s="29">
        <v>100</v>
      </c>
      <c r="D78" s="30" t="s">
        <v>1161</v>
      </c>
      <c r="E78" s="31" t="s">
        <v>1162</v>
      </c>
      <c r="F78" s="32"/>
      <c r="G78" s="31" t="s">
        <v>1162</v>
      </c>
      <c r="H78" s="32"/>
      <c r="I78" s="36" t="s">
        <v>1162</v>
      </c>
      <c r="J78" s="37"/>
      <c r="K78" s="36" t="s">
        <v>1162</v>
      </c>
      <c r="L78" s="37"/>
      <c r="M78" s="36" t="s">
        <v>1162</v>
      </c>
      <c r="N78" s="37"/>
      <c r="O78" s="36" t="s">
        <v>1162</v>
      </c>
      <c r="P78" s="37"/>
      <c r="Q78" s="36" t="s">
        <v>1162</v>
      </c>
      <c r="R78" s="37"/>
      <c r="S78" s="36" t="s">
        <v>1162</v>
      </c>
      <c r="T78" s="37"/>
      <c r="U78" s="36" t="s">
        <v>1162</v>
      </c>
      <c r="V78" s="37"/>
      <c r="W78" s="34" t="s">
        <v>1167</v>
      </c>
      <c r="X78" s="22"/>
      <c r="Y78" s="22"/>
      <c r="Z78" s="22"/>
      <c r="AA78" s="22"/>
      <c r="AB78" s="22"/>
      <c r="AC78" s="22"/>
      <c r="AD78" s="22"/>
      <c r="AE78" s="22"/>
      <c r="AF78" s="22"/>
      <c r="AG78" s="22"/>
      <c r="AH78" s="22"/>
      <c r="AI78" s="22"/>
      <c r="AJ78" s="22"/>
      <c r="AK78" s="22"/>
      <c r="AL78" s="22"/>
      <c r="AM78" s="22"/>
      <c r="AN78" s="22"/>
      <c r="AO78" s="22"/>
      <c r="AP78" s="22"/>
      <c r="AQ78" s="22"/>
      <c r="AR78" s="22"/>
    </row>
    <row r="79" spans="1:44" s="35" customFormat="1" x14ac:dyDescent="0.3">
      <c r="A79" s="28" t="s">
        <v>156</v>
      </c>
      <c r="B79" s="122" t="s">
        <v>157</v>
      </c>
      <c r="C79" s="29" t="s">
        <v>1162</v>
      </c>
      <c r="D79" s="30"/>
      <c r="E79" s="31" t="s">
        <v>1162</v>
      </c>
      <c r="F79" s="32"/>
      <c r="G79" s="31" t="s">
        <v>1162</v>
      </c>
      <c r="H79" s="32"/>
      <c r="I79" s="38" t="s">
        <v>1162</v>
      </c>
      <c r="J79" s="34"/>
      <c r="K79" s="33" t="s">
        <v>1162</v>
      </c>
      <c r="L79" s="34"/>
      <c r="M79" s="33" t="s">
        <v>1162</v>
      </c>
      <c r="N79" s="34"/>
      <c r="O79" s="33" t="s">
        <v>1162</v>
      </c>
      <c r="P79" s="34"/>
      <c r="Q79" s="33" t="s">
        <v>1162</v>
      </c>
      <c r="R79" s="34"/>
      <c r="S79" s="33" t="s">
        <v>1162</v>
      </c>
      <c r="T79" s="34"/>
      <c r="U79" s="33" t="s">
        <v>1162</v>
      </c>
      <c r="V79" s="34"/>
      <c r="W79" s="34"/>
      <c r="X79" s="22"/>
      <c r="Y79" s="22"/>
      <c r="Z79" s="22"/>
      <c r="AA79" s="22"/>
      <c r="AB79" s="22"/>
      <c r="AC79" s="22"/>
      <c r="AD79" s="22"/>
      <c r="AE79" s="22"/>
      <c r="AF79" s="22"/>
      <c r="AG79" s="22"/>
      <c r="AH79" s="22"/>
      <c r="AI79" s="22"/>
      <c r="AJ79" s="22"/>
      <c r="AK79" s="22"/>
      <c r="AL79" s="22"/>
      <c r="AM79" s="22"/>
      <c r="AN79" s="22"/>
      <c r="AO79" s="22"/>
      <c r="AP79" s="22"/>
      <c r="AQ79" s="22"/>
      <c r="AR79" s="22"/>
    </row>
    <row r="80" spans="1:44" s="35" customFormat="1" x14ac:dyDescent="0.3">
      <c r="A80" s="28" t="s">
        <v>158</v>
      </c>
      <c r="B80" s="122" t="s">
        <v>159</v>
      </c>
      <c r="C80" s="29">
        <v>96.4</v>
      </c>
      <c r="D80" s="30" t="s">
        <v>1165</v>
      </c>
      <c r="E80" s="31" t="s">
        <v>1162</v>
      </c>
      <c r="F80" s="32"/>
      <c r="G80" s="31" t="s">
        <v>1162</v>
      </c>
      <c r="H80" s="32"/>
      <c r="I80" s="33">
        <v>96.8</v>
      </c>
      <c r="J80" s="34" t="s">
        <v>1165</v>
      </c>
      <c r="K80" s="33">
        <v>96.2</v>
      </c>
      <c r="L80" s="34" t="s">
        <v>1165</v>
      </c>
      <c r="M80" s="33" t="s">
        <v>1162</v>
      </c>
      <c r="N80" s="34"/>
      <c r="O80" s="33" t="s">
        <v>1162</v>
      </c>
      <c r="P80" s="34"/>
      <c r="Q80" s="33" t="s">
        <v>1162</v>
      </c>
      <c r="R80" s="34"/>
      <c r="S80" s="33" t="s">
        <v>1162</v>
      </c>
      <c r="T80" s="34"/>
      <c r="U80" s="33" t="s">
        <v>1162</v>
      </c>
      <c r="V80" s="34"/>
      <c r="W80" s="34" t="s">
        <v>1201</v>
      </c>
      <c r="X80" s="22"/>
      <c r="Y80" s="22"/>
      <c r="Z80" s="22"/>
      <c r="AA80" s="22"/>
      <c r="AB80" s="22"/>
      <c r="AC80" s="22"/>
      <c r="AD80" s="22"/>
      <c r="AE80" s="22"/>
      <c r="AF80" s="22"/>
      <c r="AG80" s="22"/>
      <c r="AH80" s="22"/>
      <c r="AI80" s="22"/>
      <c r="AJ80" s="22"/>
      <c r="AK80" s="22"/>
      <c r="AL80" s="22"/>
      <c r="AM80" s="22"/>
      <c r="AN80" s="22"/>
      <c r="AO80" s="22"/>
      <c r="AP80" s="22"/>
      <c r="AQ80" s="22"/>
      <c r="AR80" s="22"/>
    </row>
    <row r="81" spans="1:44" s="35" customFormat="1" x14ac:dyDescent="0.3">
      <c r="A81" s="28" t="s">
        <v>160</v>
      </c>
      <c r="B81" s="122" t="s">
        <v>161</v>
      </c>
      <c r="C81" s="29">
        <v>57.9</v>
      </c>
      <c r="D81" s="30"/>
      <c r="E81" s="31">
        <v>58.4</v>
      </c>
      <c r="F81" s="32"/>
      <c r="G81" s="31">
        <v>57.4</v>
      </c>
      <c r="H81" s="32"/>
      <c r="I81" s="33">
        <v>82.6</v>
      </c>
      <c r="J81" s="34"/>
      <c r="K81" s="33">
        <v>48.8</v>
      </c>
      <c r="L81" s="34"/>
      <c r="M81" s="33">
        <v>37.6</v>
      </c>
      <c r="N81" s="34"/>
      <c r="O81" s="33">
        <v>51</v>
      </c>
      <c r="P81" s="34"/>
      <c r="Q81" s="33">
        <v>51.2</v>
      </c>
      <c r="R81" s="34"/>
      <c r="S81" s="33">
        <v>70.8</v>
      </c>
      <c r="T81" s="34"/>
      <c r="U81" s="33">
        <v>88.8</v>
      </c>
      <c r="V81" s="34"/>
      <c r="W81" s="34" t="s">
        <v>1186</v>
      </c>
      <c r="X81" s="22"/>
      <c r="Y81" s="22"/>
      <c r="Z81" s="22"/>
      <c r="AA81" s="22"/>
      <c r="AB81" s="22"/>
      <c r="AC81" s="22"/>
      <c r="AD81" s="22"/>
      <c r="AE81" s="22"/>
      <c r="AF81" s="22"/>
      <c r="AG81" s="22"/>
      <c r="AH81" s="22"/>
      <c r="AI81" s="22"/>
      <c r="AJ81" s="22"/>
      <c r="AK81" s="22"/>
      <c r="AL81" s="22"/>
      <c r="AM81" s="22"/>
      <c r="AN81" s="22"/>
      <c r="AO81" s="22"/>
      <c r="AP81" s="22"/>
      <c r="AQ81" s="22"/>
      <c r="AR81" s="22"/>
    </row>
    <row r="82" spans="1:44" s="35" customFormat="1" x14ac:dyDescent="0.3">
      <c r="A82" s="28" t="s">
        <v>162</v>
      </c>
      <c r="B82" s="122" t="s">
        <v>163</v>
      </c>
      <c r="C82" s="29">
        <v>23.7</v>
      </c>
      <c r="D82" s="30"/>
      <c r="E82" s="31">
        <v>23.7</v>
      </c>
      <c r="F82" s="32"/>
      <c r="G82" s="31">
        <v>23.6</v>
      </c>
      <c r="H82" s="32"/>
      <c r="I82" s="31">
        <v>34.4</v>
      </c>
      <c r="J82" s="34"/>
      <c r="K82" s="31">
        <v>17.5</v>
      </c>
      <c r="L82" s="34"/>
      <c r="M82" s="31">
        <v>12.8</v>
      </c>
      <c r="N82" s="34"/>
      <c r="O82" s="31">
        <v>18.3</v>
      </c>
      <c r="P82" s="34"/>
      <c r="Q82" s="31">
        <v>21.9</v>
      </c>
      <c r="R82" s="34"/>
      <c r="S82" s="31">
        <v>32</v>
      </c>
      <c r="T82" s="34"/>
      <c r="U82" s="31">
        <v>42.6</v>
      </c>
      <c r="V82" s="34"/>
      <c r="W82" s="34" t="s">
        <v>1173</v>
      </c>
      <c r="X82" s="22"/>
      <c r="Y82" s="22"/>
      <c r="Z82" s="22"/>
      <c r="AA82" s="22"/>
      <c r="AB82" s="22"/>
      <c r="AC82" s="22"/>
      <c r="AD82" s="22"/>
      <c r="AE82" s="22"/>
      <c r="AF82" s="22"/>
      <c r="AG82" s="22"/>
      <c r="AH82" s="22"/>
      <c r="AI82" s="22"/>
      <c r="AJ82" s="22"/>
      <c r="AK82" s="22"/>
      <c r="AL82" s="22"/>
      <c r="AM82" s="22"/>
      <c r="AN82" s="22"/>
      <c r="AO82" s="22"/>
      <c r="AP82" s="22"/>
      <c r="AQ82" s="22"/>
      <c r="AR82" s="22"/>
    </row>
    <row r="83" spans="1:44" s="35" customFormat="1" x14ac:dyDescent="0.3">
      <c r="A83" s="28" t="s">
        <v>164</v>
      </c>
      <c r="B83" s="122" t="s">
        <v>165</v>
      </c>
      <c r="C83" s="29">
        <v>88.7</v>
      </c>
      <c r="D83" s="30"/>
      <c r="E83" s="31">
        <v>88.4</v>
      </c>
      <c r="F83" s="32"/>
      <c r="G83" s="31">
        <v>89.1</v>
      </c>
      <c r="H83" s="32"/>
      <c r="I83" s="31">
        <v>90.5</v>
      </c>
      <c r="J83" s="34"/>
      <c r="K83" s="31">
        <v>88.2</v>
      </c>
      <c r="L83" s="34"/>
      <c r="M83" s="31">
        <v>84.2</v>
      </c>
      <c r="N83" s="34"/>
      <c r="O83" s="31">
        <v>87.2</v>
      </c>
      <c r="P83" s="34"/>
      <c r="Q83" s="31">
        <v>89.5</v>
      </c>
      <c r="R83" s="34"/>
      <c r="S83" s="31">
        <v>93.4</v>
      </c>
      <c r="T83" s="34"/>
      <c r="U83" s="31">
        <v>94.8</v>
      </c>
      <c r="V83" s="34"/>
      <c r="W83" s="34" t="s">
        <v>1173</v>
      </c>
      <c r="X83" s="22"/>
      <c r="Y83" s="22"/>
      <c r="Z83" s="22"/>
      <c r="AA83" s="22"/>
      <c r="AB83" s="22"/>
      <c r="AC83" s="22"/>
      <c r="AD83" s="22"/>
      <c r="AE83" s="22"/>
      <c r="AF83" s="22"/>
      <c r="AG83" s="22"/>
      <c r="AH83" s="22"/>
      <c r="AI83" s="22"/>
      <c r="AJ83" s="22"/>
      <c r="AK83" s="22"/>
      <c r="AL83" s="22"/>
      <c r="AM83" s="22"/>
      <c r="AN83" s="22"/>
      <c r="AO83" s="22"/>
      <c r="AP83" s="22"/>
      <c r="AQ83" s="22"/>
      <c r="AR83" s="22"/>
    </row>
    <row r="84" spans="1:44" s="35" customFormat="1" x14ac:dyDescent="0.3">
      <c r="A84" s="28" t="s">
        <v>166</v>
      </c>
      <c r="B84" s="122" t="s">
        <v>167</v>
      </c>
      <c r="C84" s="29">
        <v>79.7</v>
      </c>
      <c r="D84" s="30"/>
      <c r="E84" s="31">
        <v>79.8</v>
      </c>
      <c r="F84" s="32"/>
      <c r="G84" s="31">
        <v>79.7</v>
      </c>
      <c r="H84" s="32"/>
      <c r="I84" s="33">
        <v>85</v>
      </c>
      <c r="J84" s="34"/>
      <c r="K84" s="33">
        <v>77.099999999999994</v>
      </c>
      <c r="L84" s="34"/>
      <c r="M84" s="33">
        <v>71.099999999999994</v>
      </c>
      <c r="N84" s="34"/>
      <c r="O84" s="33">
        <v>76</v>
      </c>
      <c r="P84" s="34"/>
      <c r="Q84" s="33">
        <v>80.7</v>
      </c>
      <c r="R84" s="34"/>
      <c r="S84" s="33">
        <v>85.5</v>
      </c>
      <c r="T84" s="34"/>
      <c r="U84" s="33">
        <v>91.6</v>
      </c>
      <c r="V84" s="34"/>
      <c r="W84" s="34" t="s">
        <v>1186</v>
      </c>
      <c r="X84" s="22"/>
      <c r="Y84" s="22"/>
      <c r="Z84" s="22"/>
      <c r="AA84" s="22"/>
      <c r="AB84" s="22"/>
      <c r="AC84" s="22"/>
      <c r="AD84" s="22"/>
      <c r="AE84" s="22"/>
      <c r="AF84" s="22"/>
      <c r="AG84" s="22"/>
      <c r="AH84" s="22"/>
      <c r="AI84" s="22"/>
      <c r="AJ84" s="22"/>
      <c r="AK84" s="22"/>
      <c r="AL84" s="22"/>
      <c r="AM84" s="22"/>
      <c r="AN84" s="22"/>
      <c r="AO84" s="22"/>
      <c r="AP84" s="22"/>
      <c r="AQ84" s="22"/>
      <c r="AR84" s="22"/>
    </row>
    <row r="85" spans="1:44" s="35" customFormat="1" x14ac:dyDescent="0.3">
      <c r="A85" s="28" t="s">
        <v>1202</v>
      </c>
      <c r="B85" s="122" t="e">
        <v>#N/A</v>
      </c>
      <c r="C85" s="31" t="s">
        <v>1162</v>
      </c>
      <c r="D85" s="30"/>
      <c r="E85" s="31" t="s">
        <v>1162</v>
      </c>
      <c r="F85" s="32"/>
      <c r="G85" s="31" t="s">
        <v>1162</v>
      </c>
      <c r="H85" s="32"/>
      <c r="I85" s="38" t="s">
        <v>1162</v>
      </c>
      <c r="J85" s="34"/>
      <c r="K85" s="33" t="s">
        <v>1162</v>
      </c>
      <c r="L85" s="34"/>
      <c r="M85" s="33" t="s">
        <v>1162</v>
      </c>
      <c r="N85" s="34"/>
      <c r="O85" s="33" t="s">
        <v>1162</v>
      </c>
      <c r="P85" s="34"/>
      <c r="Q85" s="33" t="s">
        <v>1162</v>
      </c>
      <c r="R85" s="34"/>
      <c r="S85" s="33" t="s">
        <v>1162</v>
      </c>
      <c r="T85" s="34"/>
      <c r="U85" s="33" t="s">
        <v>1162</v>
      </c>
      <c r="V85" s="34"/>
      <c r="W85" s="34"/>
      <c r="X85" s="22"/>
      <c r="Y85" s="22"/>
      <c r="Z85" s="22"/>
      <c r="AA85" s="22"/>
      <c r="AB85" s="22"/>
      <c r="AC85" s="22"/>
      <c r="AD85" s="22"/>
      <c r="AE85" s="22"/>
      <c r="AF85" s="22"/>
      <c r="AG85" s="22"/>
      <c r="AH85" s="22"/>
      <c r="AI85" s="22"/>
      <c r="AJ85" s="22"/>
      <c r="AK85" s="22"/>
      <c r="AL85" s="22"/>
      <c r="AM85" s="22"/>
      <c r="AN85" s="22"/>
      <c r="AO85" s="22"/>
      <c r="AP85" s="22"/>
      <c r="AQ85" s="22"/>
      <c r="AR85" s="22"/>
    </row>
    <row r="86" spans="1:44" s="35" customFormat="1" x14ac:dyDescent="0.3">
      <c r="A86" s="28" t="s">
        <v>168</v>
      </c>
      <c r="B86" s="122" t="s">
        <v>169</v>
      </c>
      <c r="C86" s="29">
        <v>93.6</v>
      </c>
      <c r="D86" s="30"/>
      <c r="E86" s="31">
        <v>93.6</v>
      </c>
      <c r="F86" s="32"/>
      <c r="G86" s="31">
        <v>93.5</v>
      </c>
      <c r="H86" s="32"/>
      <c r="I86" s="33">
        <v>94.6</v>
      </c>
      <c r="J86" s="34"/>
      <c r="K86" s="33">
        <v>92.7</v>
      </c>
      <c r="L86" s="34"/>
      <c r="M86" s="33">
        <v>91.6</v>
      </c>
      <c r="N86" s="34"/>
      <c r="O86" s="33">
        <v>94</v>
      </c>
      <c r="P86" s="34"/>
      <c r="Q86" s="33">
        <v>93</v>
      </c>
      <c r="R86" s="34"/>
      <c r="S86" s="33">
        <v>94.9</v>
      </c>
      <c r="T86" s="34"/>
      <c r="U86" s="33">
        <v>95.2</v>
      </c>
      <c r="V86" s="34"/>
      <c r="W86" s="34" t="s">
        <v>1190</v>
      </c>
      <c r="X86" s="22"/>
      <c r="Y86" s="22"/>
      <c r="Z86" s="22"/>
      <c r="AA86" s="22"/>
      <c r="AB86" s="22"/>
      <c r="AC86" s="22"/>
      <c r="AD86" s="22"/>
      <c r="AE86" s="22"/>
      <c r="AF86" s="22"/>
      <c r="AG86" s="22"/>
      <c r="AH86" s="22"/>
      <c r="AI86" s="22"/>
      <c r="AJ86" s="22"/>
      <c r="AK86" s="22"/>
      <c r="AL86" s="22"/>
      <c r="AM86" s="22"/>
      <c r="AN86" s="22"/>
      <c r="AO86" s="22"/>
      <c r="AP86" s="22"/>
      <c r="AQ86" s="22"/>
      <c r="AR86" s="22"/>
    </row>
    <row r="87" spans="1:44" s="35" customFormat="1" x14ac:dyDescent="0.3">
      <c r="A87" s="28" t="s">
        <v>172</v>
      </c>
      <c r="B87" s="122" t="s">
        <v>173</v>
      </c>
      <c r="C87" s="29">
        <v>100</v>
      </c>
      <c r="D87" s="30" t="s">
        <v>1161</v>
      </c>
      <c r="E87" s="31" t="s">
        <v>1162</v>
      </c>
      <c r="F87" s="32"/>
      <c r="G87" s="31" t="s">
        <v>1162</v>
      </c>
      <c r="H87" s="32"/>
      <c r="I87" s="36" t="s">
        <v>1162</v>
      </c>
      <c r="J87" s="37"/>
      <c r="K87" s="36" t="s">
        <v>1162</v>
      </c>
      <c r="L87" s="37"/>
      <c r="M87" s="36" t="s">
        <v>1162</v>
      </c>
      <c r="N87" s="37"/>
      <c r="O87" s="36" t="s">
        <v>1162</v>
      </c>
      <c r="P87" s="37"/>
      <c r="Q87" s="36" t="s">
        <v>1162</v>
      </c>
      <c r="R87" s="37"/>
      <c r="S87" s="36" t="s">
        <v>1162</v>
      </c>
      <c r="T87" s="37"/>
      <c r="U87" s="36" t="s">
        <v>1162</v>
      </c>
      <c r="V87" s="37"/>
      <c r="W87" s="34" t="s">
        <v>1163</v>
      </c>
      <c r="X87" s="22"/>
      <c r="Y87" s="22"/>
      <c r="Z87" s="22"/>
      <c r="AA87" s="22"/>
      <c r="AB87" s="22"/>
      <c r="AC87" s="22"/>
      <c r="AD87" s="22"/>
      <c r="AE87" s="22"/>
      <c r="AF87" s="22"/>
      <c r="AG87" s="22"/>
      <c r="AH87" s="22"/>
      <c r="AI87" s="22"/>
      <c r="AJ87" s="22"/>
      <c r="AK87" s="22"/>
      <c r="AL87" s="22"/>
      <c r="AM87" s="22"/>
      <c r="AN87" s="22"/>
      <c r="AO87" s="22"/>
      <c r="AP87" s="22"/>
      <c r="AQ87" s="22"/>
      <c r="AR87" s="22"/>
    </row>
    <row r="88" spans="1:44" s="35" customFormat="1" x14ac:dyDescent="0.3">
      <c r="A88" s="28" t="s">
        <v>174</v>
      </c>
      <c r="B88" s="122" t="s">
        <v>175</v>
      </c>
      <c r="C88" s="29">
        <v>100</v>
      </c>
      <c r="D88" s="30" t="s">
        <v>1161</v>
      </c>
      <c r="E88" s="31" t="s">
        <v>1162</v>
      </c>
      <c r="F88" s="32"/>
      <c r="G88" s="31" t="s">
        <v>1162</v>
      </c>
      <c r="H88" s="32"/>
      <c r="I88" s="36" t="s">
        <v>1162</v>
      </c>
      <c r="J88" s="37"/>
      <c r="K88" s="36" t="s">
        <v>1162</v>
      </c>
      <c r="L88" s="37"/>
      <c r="M88" s="36" t="s">
        <v>1162</v>
      </c>
      <c r="N88" s="37"/>
      <c r="O88" s="36" t="s">
        <v>1162</v>
      </c>
      <c r="P88" s="37"/>
      <c r="Q88" s="36" t="s">
        <v>1162</v>
      </c>
      <c r="R88" s="37"/>
      <c r="S88" s="36" t="s">
        <v>1162</v>
      </c>
      <c r="T88" s="37"/>
      <c r="U88" s="36" t="s">
        <v>1162</v>
      </c>
      <c r="V88" s="37"/>
      <c r="W88" s="34" t="s">
        <v>1163</v>
      </c>
      <c r="X88" s="22"/>
      <c r="Y88" s="22"/>
      <c r="Z88" s="22"/>
      <c r="AA88" s="22"/>
      <c r="AB88" s="22"/>
      <c r="AC88" s="22"/>
      <c r="AD88" s="22"/>
      <c r="AE88" s="22"/>
      <c r="AF88" s="22"/>
      <c r="AG88" s="22"/>
      <c r="AH88" s="22"/>
      <c r="AI88" s="22"/>
      <c r="AJ88" s="22"/>
      <c r="AK88" s="22"/>
      <c r="AL88" s="22"/>
      <c r="AM88" s="22"/>
      <c r="AN88" s="22"/>
      <c r="AO88" s="22"/>
      <c r="AP88" s="22"/>
      <c r="AQ88" s="22"/>
      <c r="AR88" s="22"/>
    </row>
    <row r="89" spans="1:44" s="35" customFormat="1" x14ac:dyDescent="0.3">
      <c r="A89" s="28" t="s">
        <v>176</v>
      </c>
      <c r="B89" s="122" t="s">
        <v>177</v>
      </c>
      <c r="C89" s="29">
        <v>71.900000000000006</v>
      </c>
      <c r="D89" s="30"/>
      <c r="E89" s="31">
        <v>71.3</v>
      </c>
      <c r="F89" s="32"/>
      <c r="G89" s="31">
        <v>72.7</v>
      </c>
      <c r="H89" s="32"/>
      <c r="I89" s="31">
        <v>83.2</v>
      </c>
      <c r="J89" s="34"/>
      <c r="K89" s="31">
        <v>67.099999999999994</v>
      </c>
      <c r="L89" s="34"/>
      <c r="M89" s="31">
        <v>56.8</v>
      </c>
      <c r="N89" s="34"/>
      <c r="O89" s="31" t="s">
        <v>1162</v>
      </c>
      <c r="P89" s="34"/>
      <c r="Q89" s="31" t="s">
        <v>1162</v>
      </c>
      <c r="R89" s="34"/>
      <c r="S89" s="31" t="s">
        <v>1162</v>
      </c>
      <c r="T89" s="34"/>
      <c r="U89" s="31">
        <v>86.2</v>
      </c>
      <c r="V89" s="34"/>
      <c r="W89" s="34" t="s">
        <v>1203</v>
      </c>
      <c r="X89" s="22"/>
      <c r="Y89" s="22"/>
      <c r="Z89" s="22"/>
      <c r="AA89" s="22"/>
      <c r="AB89" s="22"/>
      <c r="AC89" s="22"/>
      <c r="AD89" s="22"/>
      <c r="AE89" s="22"/>
      <c r="AF89" s="22"/>
      <c r="AG89" s="22"/>
      <c r="AH89" s="22"/>
      <c r="AI89" s="22"/>
      <c r="AJ89" s="22"/>
      <c r="AK89" s="22"/>
      <c r="AL89" s="22"/>
      <c r="AM89" s="22"/>
      <c r="AN89" s="22"/>
      <c r="AO89" s="22"/>
      <c r="AP89" s="22"/>
      <c r="AQ89" s="22"/>
      <c r="AR89" s="22"/>
    </row>
    <row r="90" spans="1:44" s="35" customFormat="1" x14ac:dyDescent="0.3">
      <c r="A90" s="28" t="s">
        <v>178</v>
      </c>
      <c r="B90" s="122" t="s">
        <v>179</v>
      </c>
      <c r="C90" s="29">
        <v>72.5</v>
      </c>
      <c r="D90" s="30" t="s">
        <v>1165</v>
      </c>
      <c r="E90" s="31" t="s">
        <v>1162</v>
      </c>
      <c r="F90" s="32"/>
      <c r="G90" s="31" t="s">
        <v>1162</v>
      </c>
      <c r="H90" s="32"/>
      <c r="I90" s="33">
        <v>79.45</v>
      </c>
      <c r="J90" s="34" t="s">
        <v>1165</v>
      </c>
      <c r="K90" s="33">
        <v>65.34</v>
      </c>
      <c r="L90" s="34" t="s">
        <v>1165</v>
      </c>
      <c r="M90" s="31" t="s">
        <v>1162</v>
      </c>
      <c r="N90" s="34"/>
      <c r="O90" s="31" t="s">
        <v>1162</v>
      </c>
      <c r="P90" s="34"/>
      <c r="Q90" s="31" t="s">
        <v>1162</v>
      </c>
      <c r="R90" s="34"/>
      <c r="S90" s="31" t="s">
        <v>1162</v>
      </c>
      <c r="T90" s="34"/>
      <c r="U90" s="31" t="s">
        <v>1162</v>
      </c>
      <c r="V90" s="34"/>
      <c r="W90" s="34" t="s">
        <v>1204</v>
      </c>
      <c r="X90" s="22"/>
      <c r="Y90" s="22"/>
      <c r="Z90" s="22"/>
      <c r="AA90" s="22"/>
      <c r="AB90" s="22"/>
      <c r="AC90" s="22"/>
      <c r="AD90" s="22"/>
      <c r="AE90" s="22"/>
      <c r="AF90" s="22"/>
      <c r="AG90" s="22"/>
      <c r="AH90" s="22"/>
      <c r="AI90" s="22"/>
      <c r="AJ90" s="22"/>
      <c r="AK90" s="22"/>
      <c r="AL90" s="22"/>
      <c r="AM90" s="22"/>
      <c r="AN90" s="22"/>
      <c r="AO90" s="22"/>
      <c r="AP90" s="22"/>
      <c r="AQ90" s="22"/>
      <c r="AR90" s="22"/>
    </row>
    <row r="91" spans="1:44" s="35" customFormat="1" x14ac:dyDescent="0.3">
      <c r="A91" s="28" t="s">
        <v>1085</v>
      </c>
      <c r="B91" s="122" t="s">
        <v>181</v>
      </c>
      <c r="C91" s="29">
        <v>98.6</v>
      </c>
      <c r="D91" s="30" t="s">
        <v>1165</v>
      </c>
      <c r="E91" s="31">
        <v>98.7</v>
      </c>
      <c r="F91" s="32" t="s">
        <v>1165</v>
      </c>
      <c r="G91" s="31">
        <v>98.6</v>
      </c>
      <c r="H91" s="32" t="s">
        <v>1165</v>
      </c>
      <c r="I91" s="33">
        <v>98.9</v>
      </c>
      <c r="J91" s="34" t="s">
        <v>1165</v>
      </c>
      <c r="K91" s="33">
        <v>98.1</v>
      </c>
      <c r="L91" s="34" t="s">
        <v>1165</v>
      </c>
      <c r="M91" s="33" t="s">
        <v>1162</v>
      </c>
      <c r="N91" s="34"/>
      <c r="O91" s="33" t="s">
        <v>1162</v>
      </c>
      <c r="P91" s="34"/>
      <c r="Q91" s="33" t="s">
        <v>1162</v>
      </c>
      <c r="R91" s="34"/>
      <c r="S91" s="33" t="s">
        <v>1162</v>
      </c>
      <c r="T91" s="34"/>
      <c r="U91" s="33" t="s">
        <v>1162</v>
      </c>
      <c r="V91" s="34"/>
      <c r="W91" s="34" t="s">
        <v>1205</v>
      </c>
      <c r="X91" s="22"/>
      <c r="Y91" s="22"/>
      <c r="Z91" s="22"/>
      <c r="AA91" s="22"/>
      <c r="AB91" s="22"/>
      <c r="AC91" s="22"/>
      <c r="AD91" s="22"/>
      <c r="AE91" s="22"/>
      <c r="AF91" s="22"/>
      <c r="AG91" s="22"/>
      <c r="AH91" s="22"/>
      <c r="AI91" s="22"/>
      <c r="AJ91" s="22"/>
      <c r="AK91" s="22"/>
      <c r="AL91" s="22"/>
      <c r="AM91" s="22"/>
      <c r="AN91" s="22"/>
      <c r="AO91" s="22"/>
      <c r="AP91" s="22"/>
      <c r="AQ91" s="22"/>
      <c r="AR91" s="22"/>
    </row>
    <row r="92" spans="1:44" s="35" customFormat="1" x14ac:dyDescent="0.3">
      <c r="A92" s="28" t="s">
        <v>182</v>
      </c>
      <c r="B92" s="122" t="s">
        <v>183</v>
      </c>
      <c r="C92" s="29">
        <v>99.2</v>
      </c>
      <c r="D92" s="30"/>
      <c r="E92" s="31">
        <v>99.4</v>
      </c>
      <c r="F92" s="32"/>
      <c r="G92" s="31">
        <v>99</v>
      </c>
      <c r="H92" s="32"/>
      <c r="I92" s="33">
        <v>99.4</v>
      </c>
      <c r="J92" s="34"/>
      <c r="K92" s="33">
        <v>98.9</v>
      </c>
      <c r="L92" s="34"/>
      <c r="M92" s="33">
        <v>98.3</v>
      </c>
      <c r="N92" s="34"/>
      <c r="O92" s="33">
        <v>99.1</v>
      </c>
      <c r="P92" s="34"/>
      <c r="Q92" s="33">
        <v>99.7</v>
      </c>
      <c r="R92" s="34"/>
      <c r="S92" s="33">
        <v>99.6</v>
      </c>
      <c r="T92" s="34"/>
      <c r="U92" s="33">
        <v>99.9</v>
      </c>
      <c r="V92" s="34"/>
      <c r="W92" s="34" t="s">
        <v>1206</v>
      </c>
      <c r="X92" s="22"/>
      <c r="Y92" s="22"/>
      <c r="Z92" s="22"/>
      <c r="AA92" s="22"/>
      <c r="AB92" s="22"/>
      <c r="AC92" s="22"/>
      <c r="AD92" s="22"/>
      <c r="AE92" s="22"/>
      <c r="AF92" s="22"/>
      <c r="AG92" s="22"/>
      <c r="AH92" s="22"/>
      <c r="AI92" s="22"/>
      <c r="AJ92" s="22"/>
      <c r="AK92" s="22"/>
      <c r="AL92" s="22"/>
      <c r="AM92" s="22"/>
      <c r="AN92" s="22"/>
      <c r="AO92" s="22"/>
      <c r="AP92" s="22"/>
      <c r="AQ92" s="22"/>
      <c r="AR92" s="22"/>
    </row>
    <row r="93" spans="1:44" s="35" customFormat="1" x14ac:dyDescent="0.3">
      <c r="A93" s="28" t="s">
        <v>184</v>
      </c>
      <c r="B93" s="122" t="s">
        <v>185</v>
      </c>
      <c r="C93" s="29">
        <v>100</v>
      </c>
      <c r="D93" s="30" t="s">
        <v>1161</v>
      </c>
      <c r="E93" s="31" t="s">
        <v>1162</v>
      </c>
      <c r="F93" s="32"/>
      <c r="G93" s="31" t="s">
        <v>1162</v>
      </c>
      <c r="H93" s="32"/>
      <c r="I93" s="36" t="s">
        <v>1162</v>
      </c>
      <c r="J93" s="37"/>
      <c r="K93" s="36" t="s">
        <v>1162</v>
      </c>
      <c r="L93" s="37"/>
      <c r="M93" s="36" t="s">
        <v>1162</v>
      </c>
      <c r="N93" s="37"/>
      <c r="O93" s="36" t="s">
        <v>1162</v>
      </c>
      <c r="P93" s="37"/>
      <c r="Q93" s="36" t="s">
        <v>1162</v>
      </c>
      <c r="R93" s="37"/>
      <c r="S93" s="36" t="s">
        <v>1162</v>
      </c>
      <c r="T93" s="37"/>
      <c r="U93" s="36" t="s">
        <v>1162</v>
      </c>
      <c r="V93" s="37"/>
      <c r="W93" s="34" t="s">
        <v>1163</v>
      </c>
      <c r="X93" s="22"/>
      <c r="Y93" s="22"/>
      <c r="Z93" s="22"/>
      <c r="AA93" s="22"/>
      <c r="AB93" s="22"/>
      <c r="AC93" s="22"/>
      <c r="AD93" s="22"/>
      <c r="AE93" s="22"/>
      <c r="AF93" s="22"/>
      <c r="AG93" s="22"/>
      <c r="AH93" s="22"/>
      <c r="AI93" s="22"/>
      <c r="AJ93" s="22"/>
      <c r="AK93" s="22"/>
      <c r="AL93" s="22"/>
      <c r="AM93" s="22"/>
      <c r="AN93" s="22"/>
      <c r="AO93" s="22"/>
      <c r="AP93" s="22"/>
      <c r="AQ93" s="22"/>
      <c r="AR93" s="22"/>
    </row>
    <row r="94" spans="1:44" s="35" customFormat="1" x14ac:dyDescent="0.3">
      <c r="A94" s="28" t="s">
        <v>186</v>
      </c>
      <c r="B94" s="122" t="s">
        <v>187</v>
      </c>
      <c r="C94" s="29">
        <v>100</v>
      </c>
      <c r="D94" s="30" t="s">
        <v>1161</v>
      </c>
      <c r="E94" s="31" t="s">
        <v>1162</v>
      </c>
      <c r="F94" s="32"/>
      <c r="G94" s="31" t="s">
        <v>1162</v>
      </c>
      <c r="H94" s="32"/>
      <c r="I94" s="36" t="s">
        <v>1162</v>
      </c>
      <c r="J94" s="37"/>
      <c r="K94" s="36" t="s">
        <v>1162</v>
      </c>
      <c r="L94" s="37"/>
      <c r="M94" s="36" t="s">
        <v>1162</v>
      </c>
      <c r="N94" s="37"/>
      <c r="O94" s="36" t="s">
        <v>1162</v>
      </c>
      <c r="P94" s="37"/>
      <c r="Q94" s="36" t="s">
        <v>1162</v>
      </c>
      <c r="R94" s="37"/>
      <c r="S94" s="36" t="s">
        <v>1162</v>
      </c>
      <c r="T94" s="37"/>
      <c r="U94" s="36" t="s">
        <v>1162</v>
      </c>
      <c r="V94" s="37"/>
      <c r="W94" s="34" t="s">
        <v>1163</v>
      </c>
      <c r="X94" s="22"/>
      <c r="Y94" s="22"/>
      <c r="Z94" s="22"/>
      <c r="AA94" s="22"/>
      <c r="AB94" s="22"/>
      <c r="AC94" s="22"/>
      <c r="AD94" s="22"/>
      <c r="AE94" s="22"/>
      <c r="AF94" s="22"/>
      <c r="AG94" s="22"/>
      <c r="AH94" s="22"/>
      <c r="AI94" s="22"/>
      <c r="AJ94" s="22"/>
      <c r="AK94" s="22"/>
      <c r="AL94" s="22"/>
      <c r="AM94" s="22"/>
      <c r="AN94" s="22"/>
      <c r="AO94" s="22"/>
      <c r="AP94" s="22"/>
      <c r="AQ94" s="22"/>
      <c r="AR94" s="22"/>
    </row>
    <row r="95" spans="1:44" s="35" customFormat="1" x14ac:dyDescent="0.3">
      <c r="A95" s="28" t="s">
        <v>188</v>
      </c>
      <c r="B95" s="122" t="s">
        <v>189</v>
      </c>
      <c r="C95" s="29">
        <v>100</v>
      </c>
      <c r="D95" s="30" t="s">
        <v>1161</v>
      </c>
      <c r="E95" s="31" t="s">
        <v>1162</v>
      </c>
      <c r="F95" s="32"/>
      <c r="G95" s="31" t="s">
        <v>1162</v>
      </c>
      <c r="H95" s="32"/>
      <c r="I95" s="36" t="s">
        <v>1162</v>
      </c>
      <c r="J95" s="37"/>
      <c r="K95" s="36" t="s">
        <v>1162</v>
      </c>
      <c r="L95" s="37"/>
      <c r="M95" s="36" t="s">
        <v>1162</v>
      </c>
      <c r="N95" s="37"/>
      <c r="O95" s="36" t="s">
        <v>1162</v>
      </c>
      <c r="P95" s="37"/>
      <c r="Q95" s="36" t="s">
        <v>1162</v>
      </c>
      <c r="R95" s="37"/>
      <c r="S95" s="36" t="s">
        <v>1162</v>
      </c>
      <c r="T95" s="37"/>
      <c r="U95" s="36" t="s">
        <v>1162</v>
      </c>
      <c r="V95" s="37"/>
      <c r="W95" s="34" t="s">
        <v>1163</v>
      </c>
      <c r="X95" s="22"/>
      <c r="Y95" s="22"/>
      <c r="Z95" s="22"/>
      <c r="AA95" s="22"/>
      <c r="AB95" s="22"/>
      <c r="AC95" s="22"/>
      <c r="AD95" s="22"/>
      <c r="AE95" s="22"/>
      <c r="AF95" s="22"/>
      <c r="AG95" s="22"/>
      <c r="AH95" s="22"/>
      <c r="AI95" s="22"/>
      <c r="AJ95" s="22"/>
      <c r="AK95" s="22"/>
      <c r="AL95" s="22"/>
      <c r="AM95" s="22"/>
      <c r="AN95" s="22"/>
      <c r="AO95" s="22"/>
      <c r="AP95" s="22"/>
      <c r="AQ95" s="22"/>
      <c r="AR95" s="22"/>
    </row>
    <row r="96" spans="1:44" s="35" customFormat="1" x14ac:dyDescent="0.3">
      <c r="A96" s="28" t="s">
        <v>190</v>
      </c>
      <c r="B96" s="122" t="s">
        <v>191</v>
      </c>
      <c r="C96" s="29">
        <v>99.5</v>
      </c>
      <c r="D96" s="30"/>
      <c r="E96" s="31">
        <v>99.2</v>
      </c>
      <c r="F96" s="32"/>
      <c r="G96" s="31">
        <v>99.8</v>
      </c>
      <c r="H96" s="32"/>
      <c r="I96" s="33">
        <v>99.7</v>
      </c>
      <c r="J96" s="34"/>
      <c r="K96" s="36">
        <v>99.3</v>
      </c>
      <c r="L96" s="34"/>
      <c r="M96" s="33">
        <v>98.8</v>
      </c>
      <c r="N96" s="34"/>
      <c r="O96" s="33">
        <v>99.2</v>
      </c>
      <c r="P96" s="34"/>
      <c r="Q96" s="33">
        <v>99.3</v>
      </c>
      <c r="R96" s="34"/>
      <c r="S96" s="33">
        <v>100</v>
      </c>
      <c r="T96" s="33"/>
      <c r="U96" s="33">
        <v>100</v>
      </c>
      <c r="V96" s="34"/>
      <c r="W96" s="34" t="s">
        <v>1207</v>
      </c>
      <c r="X96" s="22"/>
      <c r="Y96" s="22"/>
      <c r="Z96" s="22"/>
      <c r="AA96" s="22"/>
      <c r="AB96" s="22"/>
      <c r="AC96" s="22"/>
      <c r="AD96" s="22"/>
      <c r="AE96" s="22"/>
      <c r="AF96" s="22"/>
      <c r="AG96" s="22"/>
      <c r="AH96" s="22"/>
      <c r="AI96" s="22"/>
      <c r="AJ96" s="22"/>
      <c r="AK96" s="22"/>
      <c r="AL96" s="22"/>
      <c r="AM96" s="22"/>
      <c r="AN96" s="22"/>
      <c r="AO96" s="22"/>
      <c r="AP96" s="22"/>
      <c r="AQ96" s="22"/>
      <c r="AR96" s="22"/>
    </row>
    <row r="97" spans="1:44" s="35" customFormat="1" x14ac:dyDescent="0.3">
      <c r="A97" s="28" t="s">
        <v>192</v>
      </c>
      <c r="B97" s="122" t="s">
        <v>193</v>
      </c>
      <c r="C97" s="29">
        <v>100</v>
      </c>
      <c r="D97" s="30" t="s">
        <v>1161</v>
      </c>
      <c r="E97" s="31" t="s">
        <v>1162</v>
      </c>
      <c r="F97" s="32"/>
      <c r="G97" s="31" t="s">
        <v>1162</v>
      </c>
      <c r="H97" s="32"/>
      <c r="I97" s="36" t="s">
        <v>1162</v>
      </c>
      <c r="J97" s="37"/>
      <c r="K97" s="36" t="s">
        <v>1162</v>
      </c>
      <c r="L97" s="37"/>
      <c r="M97" s="36" t="s">
        <v>1162</v>
      </c>
      <c r="N97" s="37"/>
      <c r="O97" s="36" t="s">
        <v>1162</v>
      </c>
      <c r="P97" s="37"/>
      <c r="Q97" s="36" t="s">
        <v>1162</v>
      </c>
      <c r="R97" s="37"/>
      <c r="S97" s="36" t="s">
        <v>1162</v>
      </c>
      <c r="T97" s="37"/>
      <c r="U97" s="36" t="s">
        <v>1162</v>
      </c>
      <c r="V97" s="37"/>
      <c r="W97" s="34" t="s">
        <v>1163</v>
      </c>
      <c r="X97" s="22"/>
      <c r="Y97" s="22"/>
      <c r="Z97" s="22"/>
      <c r="AA97" s="22"/>
      <c r="AB97" s="22"/>
      <c r="AC97" s="22"/>
      <c r="AD97" s="22"/>
      <c r="AE97" s="22"/>
      <c r="AF97" s="22"/>
      <c r="AG97" s="22"/>
      <c r="AH97" s="22"/>
      <c r="AI97" s="22"/>
      <c r="AJ97" s="22"/>
      <c r="AK97" s="22"/>
      <c r="AL97" s="22"/>
      <c r="AM97" s="22"/>
      <c r="AN97" s="22"/>
      <c r="AO97" s="22"/>
      <c r="AP97" s="22"/>
      <c r="AQ97" s="22"/>
      <c r="AR97" s="22"/>
    </row>
    <row r="98" spans="1:44" s="35" customFormat="1" x14ac:dyDescent="0.3">
      <c r="A98" s="28" t="s">
        <v>194</v>
      </c>
      <c r="B98" s="122" t="s">
        <v>195</v>
      </c>
      <c r="C98" s="29">
        <v>99.1</v>
      </c>
      <c r="D98" s="30"/>
      <c r="E98" s="31">
        <v>99.3</v>
      </c>
      <c r="F98" s="32"/>
      <c r="G98" s="31">
        <v>98.8</v>
      </c>
      <c r="H98" s="32"/>
      <c r="I98" s="33">
        <v>99</v>
      </c>
      <c r="J98" s="34"/>
      <c r="K98" s="33">
        <v>99.5</v>
      </c>
      <c r="L98" s="34"/>
      <c r="M98" s="33" t="s">
        <v>1162</v>
      </c>
      <c r="N98" s="34"/>
      <c r="O98" s="33" t="s">
        <v>1162</v>
      </c>
      <c r="P98" s="34"/>
      <c r="Q98" s="33" t="s">
        <v>1162</v>
      </c>
      <c r="R98" s="34"/>
      <c r="S98" s="33" t="s">
        <v>1162</v>
      </c>
      <c r="T98" s="34"/>
      <c r="U98" s="33" t="s">
        <v>1162</v>
      </c>
      <c r="V98" s="34"/>
      <c r="W98" s="34" t="s">
        <v>1186</v>
      </c>
      <c r="X98" s="22"/>
      <c r="Y98" s="22"/>
      <c r="Z98" s="22"/>
      <c r="AA98" s="22"/>
      <c r="AB98" s="22"/>
      <c r="AC98" s="22"/>
      <c r="AD98" s="22"/>
      <c r="AE98" s="22"/>
      <c r="AF98" s="22"/>
      <c r="AG98" s="22"/>
      <c r="AH98" s="22"/>
      <c r="AI98" s="22"/>
      <c r="AJ98" s="22"/>
      <c r="AK98" s="22"/>
      <c r="AL98" s="22"/>
      <c r="AM98" s="22"/>
      <c r="AN98" s="22"/>
      <c r="AO98" s="22"/>
      <c r="AP98" s="22"/>
      <c r="AQ98" s="22"/>
      <c r="AR98" s="22"/>
    </row>
    <row r="99" spans="1:44" s="35" customFormat="1" x14ac:dyDescent="0.3">
      <c r="A99" s="28" t="s">
        <v>196</v>
      </c>
      <c r="B99" s="122" t="s">
        <v>197</v>
      </c>
      <c r="C99" s="29">
        <v>99.7</v>
      </c>
      <c r="D99" s="30"/>
      <c r="E99" s="31">
        <v>99.7</v>
      </c>
      <c r="F99" s="32"/>
      <c r="G99" s="31">
        <v>99.7</v>
      </c>
      <c r="H99" s="32"/>
      <c r="I99" s="33">
        <v>99.9</v>
      </c>
      <c r="J99" s="34"/>
      <c r="K99" s="33">
        <v>99.5</v>
      </c>
      <c r="L99" s="34"/>
      <c r="M99" s="33">
        <v>99.4</v>
      </c>
      <c r="N99" s="34"/>
      <c r="O99" s="33">
        <v>99.8</v>
      </c>
      <c r="P99" s="34"/>
      <c r="Q99" s="33">
        <v>99.6</v>
      </c>
      <c r="R99" s="34"/>
      <c r="S99" s="33">
        <v>99.9</v>
      </c>
      <c r="T99" s="34"/>
      <c r="U99" s="33">
        <v>99.8</v>
      </c>
      <c r="V99" s="34"/>
      <c r="W99" s="34" t="s">
        <v>1172</v>
      </c>
      <c r="X99" s="22"/>
      <c r="Y99" s="22"/>
      <c r="Z99" s="22"/>
      <c r="AA99" s="22"/>
      <c r="AB99" s="22"/>
      <c r="AC99" s="22"/>
      <c r="AD99" s="22"/>
      <c r="AE99" s="22"/>
      <c r="AF99" s="22"/>
      <c r="AG99" s="22"/>
      <c r="AH99" s="22"/>
      <c r="AI99" s="22"/>
      <c r="AJ99" s="22"/>
      <c r="AK99" s="22"/>
      <c r="AL99" s="22"/>
      <c r="AM99" s="22"/>
      <c r="AN99" s="22"/>
      <c r="AO99" s="22"/>
      <c r="AP99" s="22"/>
      <c r="AQ99" s="22"/>
      <c r="AR99" s="22"/>
    </row>
    <row r="100" spans="1:44" s="35" customFormat="1" x14ac:dyDescent="0.3">
      <c r="A100" s="28" t="s">
        <v>198</v>
      </c>
      <c r="B100" s="122" t="s">
        <v>199</v>
      </c>
      <c r="C100" s="29">
        <v>66.900000000000006</v>
      </c>
      <c r="D100" s="30"/>
      <c r="E100" s="31">
        <v>67.400000000000006</v>
      </c>
      <c r="F100" s="32"/>
      <c r="G100" s="31">
        <v>66.400000000000006</v>
      </c>
      <c r="H100" s="32"/>
      <c r="I100" s="33">
        <v>78.8</v>
      </c>
      <c r="J100" s="34"/>
      <c r="K100" s="33">
        <v>61</v>
      </c>
      <c r="L100" s="34"/>
      <c r="M100" s="33">
        <v>52.1</v>
      </c>
      <c r="N100" s="34"/>
      <c r="O100" s="33">
        <v>58.6</v>
      </c>
      <c r="P100" s="34"/>
      <c r="Q100" s="33">
        <v>65</v>
      </c>
      <c r="R100" s="34"/>
      <c r="S100" s="33">
        <v>77.099999999999994</v>
      </c>
      <c r="T100" s="34"/>
      <c r="U100" s="33">
        <v>88.7</v>
      </c>
      <c r="V100" s="34"/>
      <c r="W100" s="34" t="s">
        <v>1169</v>
      </c>
      <c r="X100" s="22"/>
      <c r="Y100" s="22"/>
      <c r="Z100" s="22"/>
      <c r="AA100" s="22"/>
      <c r="AB100" s="22"/>
      <c r="AC100" s="22"/>
      <c r="AD100" s="22"/>
      <c r="AE100" s="22"/>
      <c r="AF100" s="22"/>
      <c r="AG100" s="22"/>
      <c r="AH100" s="22"/>
      <c r="AI100" s="22"/>
      <c r="AJ100" s="22"/>
      <c r="AK100" s="22"/>
      <c r="AL100" s="22"/>
      <c r="AM100" s="22"/>
      <c r="AN100" s="22"/>
      <c r="AO100" s="22"/>
      <c r="AP100" s="22"/>
      <c r="AQ100" s="22"/>
      <c r="AR100" s="22"/>
    </row>
    <row r="101" spans="1:44" s="35" customFormat="1" x14ac:dyDescent="0.3">
      <c r="A101" s="28" t="s">
        <v>200</v>
      </c>
      <c r="B101" s="122" t="s">
        <v>201</v>
      </c>
      <c r="C101" s="29">
        <v>93.5</v>
      </c>
      <c r="D101" s="30" t="s">
        <v>1158</v>
      </c>
      <c r="E101" s="31">
        <v>94.5</v>
      </c>
      <c r="F101" s="32" t="s">
        <v>1158</v>
      </c>
      <c r="G101" s="31">
        <v>92.5</v>
      </c>
      <c r="H101" s="32" t="s">
        <v>1158</v>
      </c>
      <c r="I101" s="33">
        <v>94.5</v>
      </c>
      <c r="J101" s="34" t="s">
        <v>1158</v>
      </c>
      <c r="K101" s="33">
        <v>92.8</v>
      </c>
      <c r="L101" s="34" t="s">
        <v>1158</v>
      </c>
      <c r="M101" s="33">
        <v>92.6</v>
      </c>
      <c r="N101" s="34" t="s">
        <v>1158</v>
      </c>
      <c r="O101" s="33">
        <v>90.6</v>
      </c>
      <c r="P101" s="34" t="s">
        <v>1158</v>
      </c>
      <c r="Q101" s="33">
        <v>95.4</v>
      </c>
      <c r="R101" s="34" t="s">
        <v>1158</v>
      </c>
      <c r="S101" s="33">
        <v>94.9</v>
      </c>
      <c r="T101" s="34" t="s">
        <v>1158</v>
      </c>
      <c r="U101" s="33">
        <v>94.3</v>
      </c>
      <c r="V101" s="34" t="s">
        <v>1158</v>
      </c>
      <c r="W101" s="34" t="s">
        <v>1208</v>
      </c>
      <c r="X101" s="22"/>
      <c r="Y101" s="22"/>
      <c r="Z101" s="22"/>
      <c r="AA101" s="22"/>
      <c r="AB101" s="22"/>
      <c r="AC101" s="22"/>
      <c r="AD101" s="22"/>
      <c r="AE101" s="22"/>
      <c r="AF101" s="22"/>
      <c r="AG101" s="22"/>
      <c r="AH101" s="22"/>
      <c r="AI101" s="22"/>
      <c r="AJ101" s="22"/>
      <c r="AK101" s="22"/>
      <c r="AL101" s="22"/>
      <c r="AM101" s="22"/>
      <c r="AN101" s="22"/>
      <c r="AO101" s="22"/>
      <c r="AP101" s="22"/>
      <c r="AQ101" s="22"/>
      <c r="AR101" s="22"/>
    </row>
    <row r="102" spans="1:44" s="35" customFormat="1" x14ac:dyDescent="0.3">
      <c r="A102" s="28" t="s">
        <v>208</v>
      </c>
      <c r="B102" s="122" t="s">
        <v>209</v>
      </c>
      <c r="C102" s="29" t="s">
        <v>1162</v>
      </c>
      <c r="D102" s="30"/>
      <c r="E102" s="31" t="s">
        <v>1162</v>
      </c>
      <c r="F102" s="32"/>
      <c r="G102" s="31" t="s">
        <v>1162</v>
      </c>
      <c r="H102" s="32"/>
      <c r="I102" s="38" t="s">
        <v>1162</v>
      </c>
      <c r="J102" s="34"/>
      <c r="K102" s="33" t="s">
        <v>1162</v>
      </c>
      <c r="L102" s="34"/>
      <c r="M102" s="33" t="s">
        <v>1162</v>
      </c>
      <c r="N102" s="34"/>
      <c r="O102" s="33" t="s">
        <v>1162</v>
      </c>
      <c r="P102" s="34"/>
      <c r="Q102" s="33" t="s">
        <v>1162</v>
      </c>
      <c r="R102" s="34"/>
      <c r="S102" s="33" t="s">
        <v>1162</v>
      </c>
      <c r="T102" s="34"/>
      <c r="U102" s="33" t="s">
        <v>1162</v>
      </c>
      <c r="V102" s="34"/>
      <c r="W102" s="34"/>
      <c r="X102" s="22"/>
      <c r="Y102" s="22"/>
      <c r="Z102" s="22"/>
      <c r="AA102" s="22"/>
      <c r="AB102" s="22"/>
      <c r="AC102" s="22"/>
      <c r="AD102" s="22"/>
      <c r="AE102" s="22"/>
      <c r="AF102" s="22"/>
      <c r="AG102" s="22"/>
      <c r="AH102" s="22"/>
      <c r="AI102" s="22"/>
      <c r="AJ102" s="22"/>
      <c r="AK102" s="22"/>
      <c r="AL102" s="22"/>
      <c r="AM102" s="22"/>
      <c r="AN102" s="22"/>
      <c r="AO102" s="22"/>
      <c r="AP102" s="22"/>
      <c r="AQ102" s="22"/>
      <c r="AR102" s="22"/>
    </row>
    <row r="103" spans="1:44" s="35" customFormat="1" x14ac:dyDescent="0.3">
      <c r="A103" s="28" t="s">
        <v>1087</v>
      </c>
      <c r="B103" s="122" t="s">
        <v>211</v>
      </c>
      <c r="C103" s="29">
        <v>97.7</v>
      </c>
      <c r="D103" s="30"/>
      <c r="E103" s="29">
        <v>97.6</v>
      </c>
      <c r="F103" s="32"/>
      <c r="G103" s="29">
        <v>97.9</v>
      </c>
      <c r="H103" s="32"/>
      <c r="I103" s="29">
        <v>98.5</v>
      </c>
      <c r="J103" s="34"/>
      <c r="K103" s="29">
        <v>97.4</v>
      </c>
      <c r="L103" s="34"/>
      <c r="M103" s="29">
        <v>95.8</v>
      </c>
      <c r="N103" s="34"/>
      <c r="O103" s="29">
        <v>97.8</v>
      </c>
      <c r="P103" s="34"/>
      <c r="Q103" s="29">
        <v>98.3</v>
      </c>
      <c r="R103" s="34"/>
      <c r="S103" s="29">
        <v>98</v>
      </c>
      <c r="T103" s="34"/>
      <c r="U103" s="29">
        <v>99.1</v>
      </c>
      <c r="V103" s="34"/>
      <c r="W103" s="34" t="s">
        <v>1173</v>
      </c>
      <c r="X103" s="22"/>
      <c r="Y103" s="22"/>
      <c r="Z103" s="22"/>
      <c r="AA103" s="22"/>
      <c r="AB103" s="22"/>
      <c r="AC103" s="22"/>
      <c r="AD103" s="22"/>
      <c r="AE103" s="22"/>
      <c r="AF103" s="22"/>
      <c r="AG103" s="22"/>
      <c r="AH103" s="22"/>
      <c r="AI103" s="22"/>
      <c r="AJ103" s="22"/>
      <c r="AK103" s="22"/>
      <c r="AL103" s="22"/>
      <c r="AM103" s="22"/>
      <c r="AN103" s="22"/>
      <c r="AO103" s="22"/>
      <c r="AP103" s="22"/>
      <c r="AQ103" s="22"/>
      <c r="AR103" s="22"/>
    </row>
    <row r="104" spans="1:44" s="35" customFormat="1" x14ac:dyDescent="0.3">
      <c r="A104" s="28" t="s">
        <v>1083</v>
      </c>
      <c r="B104" s="122" t="s">
        <v>213</v>
      </c>
      <c r="C104" s="29">
        <v>74.8</v>
      </c>
      <c r="D104" s="30"/>
      <c r="E104" s="31">
        <v>74.3</v>
      </c>
      <c r="F104" s="32"/>
      <c r="G104" s="31">
        <v>75.2</v>
      </c>
      <c r="H104" s="32"/>
      <c r="I104" s="33">
        <v>87.8</v>
      </c>
      <c r="J104" s="34"/>
      <c r="K104" s="33">
        <v>71.3</v>
      </c>
      <c r="L104" s="34"/>
      <c r="M104" s="33">
        <v>65.900000000000006</v>
      </c>
      <c r="N104" s="34"/>
      <c r="O104" s="33">
        <v>68.5</v>
      </c>
      <c r="P104" s="34"/>
      <c r="Q104" s="33">
        <v>75.900000000000006</v>
      </c>
      <c r="R104" s="34"/>
      <c r="S104" s="33">
        <v>80.900000000000006</v>
      </c>
      <c r="T104" s="34"/>
      <c r="U104" s="33">
        <v>92.8</v>
      </c>
      <c r="V104" s="34"/>
      <c r="W104" s="34" t="s">
        <v>1166</v>
      </c>
      <c r="X104" s="22"/>
      <c r="Y104" s="22"/>
      <c r="Z104" s="22"/>
      <c r="AA104" s="22"/>
      <c r="AB104" s="22"/>
      <c r="AC104" s="22"/>
      <c r="AD104" s="22"/>
      <c r="AE104" s="22"/>
      <c r="AF104" s="22"/>
      <c r="AG104" s="22"/>
      <c r="AH104" s="22"/>
      <c r="AI104" s="22"/>
      <c r="AJ104" s="22"/>
      <c r="AK104" s="22"/>
      <c r="AL104" s="22"/>
      <c r="AM104" s="22"/>
      <c r="AN104" s="22"/>
      <c r="AO104" s="22"/>
      <c r="AP104" s="22"/>
      <c r="AQ104" s="22"/>
      <c r="AR104" s="22"/>
    </row>
    <row r="105" spans="1:44" s="35" customFormat="1" x14ac:dyDescent="0.3">
      <c r="A105" s="28" t="s">
        <v>214</v>
      </c>
      <c r="B105" s="122" t="s">
        <v>215</v>
      </c>
      <c r="C105" s="29">
        <v>100</v>
      </c>
      <c r="D105" s="30" t="s">
        <v>1161</v>
      </c>
      <c r="E105" s="31" t="s">
        <v>1162</v>
      </c>
      <c r="F105" s="32"/>
      <c r="G105" s="31" t="s">
        <v>1162</v>
      </c>
      <c r="H105" s="32"/>
      <c r="I105" s="36" t="s">
        <v>1162</v>
      </c>
      <c r="J105" s="37"/>
      <c r="K105" s="36" t="s">
        <v>1162</v>
      </c>
      <c r="L105" s="37"/>
      <c r="M105" s="36" t="s">
        <v>1162</v>
      </c>
      <c r="N105" s="37"/>
      <c r="O105" s="36" t="s">
        <v>1162</v>
      </c>
      <c r="P105" s="37"/>
      <c r="Q105" s="36" t="s">
        <v>1162</v>
      </c>
      <c r="R105" s="37"/>
      <c r="S105" s="36" t="s">
        <v>1162</v>
      </c>
      <c r="T105" s="37"/>
      <c r="U105" s="36" t="s">
        <v>1162</v>
      </c>
      <c r="V105" s="37"/>
      <c r="W105" s="34" t="s">
        <v>1163</v>
      </c>
      <c r="X105" s="22"/>
      <c r="Y105" s="22"/>
      <c r="Z105" s="22"/>
      <c r="AA105" s="22"/>
      <c r="AB105" s="22"/>
      <c r="AC105" s="22"/>
      <c r="AD105" s="22"/>
      <c r="AE105" s="22"/>
      <c r="AF105" s="22"/>
      <c r="AG105" s="22"/>
      <c r="AH105" s="22"/>
      <c r="AI105" s="22"/>
      <c r="AJ105" s="22"/>
      <c r="AK105" s="22"/>
      <c r="AL105" s="22"/>
      <c r="AM105" s="22"/>
      <c r="AN105" s="22"/>
      <c r="AO105" s="22"/>
      <c r="AP105" s="22"/>
      <c r="AQ105" s="22"/>
      <c r="AR105" s="22"/>
    </row>
    <row r="106" spans="1:44" s="35" customFormat="1" x14ac:dyDescent="0.3">
      <c r="A106" s="28" t="s">
        <v>216</v>
      </c>
      <c r="B106" s="122" t="s">
        <v>217</v>
      </c>
      <c r="C106" s="29">
        <v>99.5</v>
      </c>
      <c r="D106" s="30" t="s">
        <v>1158</v>
      </c>
      <c r="E106" s="31">
        <v>99.5</v>
      </c>
      <c r="F106" s="32" t="s">
        <v>1158</v>
      </c>
      <c r="G106" s="31">
        <v>99.6</v>
      </c>
      <c r="H106" s="32" t="s">
        <v>1158</v>
      </c>
      <c r="I106" s="36" t="s">
        <v>1162</v>
      </c>
      <c r="J106" s="37"/>
      <c r="K106" s="36" t="s">
        <v>1162</v>
      </c>
      <c r="L106" s="37"/>
      <c r="M106" s="36" t="s">
        <v>1162</v>
      </c>
      <c r="N106" s="37"/>
      <c r="O106" s="36" t="s">
        <v>1162</v>
      </c>
      <c r="P106" s="37"/>
      <c r="Q106" s="36" t="s">
        <v>1162</v>
      </c>
      <c r="R106" s="37"/>
      <c r="S106" s="36" t="s">
        <v>1162</v>
      </c>
      <c r="T106" s="37"/>
      <c r="U106" s="36" t="s">
        <v>1162</v>
      </c>
      <c r="V106" s="37"/>
      <c r="W106" s="34" t="s">
        <v>1193</v>
      </c>
      <c r="X106" s="22"/>
      <c r="Y106" s="22"/>
      <c r="Z106" s="22"/>
      <c r="AA106" s="22"/>
      <c r="AB106" s="22"/>
      <c r="AC106" s="22"/>
      <c r="AD106" s="22"/>
      <c r="AE106" s="22"/>
      <c r="AF106" s="22"/>
      <c r="AG106" s="22"/>
      <c r="AH106" s="22"/>
      <c r="AI106" s="22"/>
      <c r="AJ106" s="22"/>
      <c r="AK106" s="22"/>
      <c r="AL106" s="22"/>
      <c r="AM106" s="22"/>
      <c r="AN106" s="22"/>
      <c r="AO106" s="22"/>
      <c r="AP106" s="22"/>
      <c r="AQ106" s="22"/>
      <c r="AR106" s="22"/>
    </row>
    <row r="107" spans="1:44" s="35" customFormat="1" x14ac:dyDescent="0.3">
      <c r="A107" s="28" t="s">
        <v>218</v>
      </c>
      <c r="B107" s="122" t="s">
        <v>219</v>
      </c>
      <c r="C107" s="29">
        <v>43.3</v>
      </c>
      <c r="D107" s="30"/>
      <c r="E107" s="31">
        <v>42.4</v>
      </c>
      <c r="F107" s="32"/>
      <c r="G107" s="31">
        <v>44.3</v>
      </c>
      <c r="H107" s="32"/>
      <c r="I107" s="33">
        <v>53.9</v>
      </c>
      <c r="J107" s="34"/>
      <c r="K107" s="33">
        <v>40.1</v>
      </c>
      <c r="L107" s="34"/>
      <c r="M107" s="33">
        <v>34.200000000000003</v>
      </c>
      <c r="N107" s="34"/>
      <c r="O107" s="33">
        <v>36.799999999999997</v>
      </c>
      <c r="P107" s="34"/>
      <c r="Q107" s="33">
        <v>42.3</v>
      </c>
      <c r="R107" s="34"/>
      <c r="S107" s="33">
        <v>47</v>
      </c>
      <c r="T107" s="34"/>
      <c r="U107" s="33">
        <v>62.8</v>
      </c>
      <c r="V107" s="34"/>
      <c r="W107" s="34" t="s">
        <v>1169</v>
      </c>
      <c r="X107" s="22"/>
      <c r="Y107" s="22"/>
      <c r="Z107" s="22"/>
      <c r="AA107" s="22"/>
      <c r="AB107" s="22"/>
      <c r="AC107" s="22"/>
      <c r="AD107" s="22"/>
      <c r="AE107" s="22"/>
      <c r="AF107" s="22"/>
      <c r="AG107" s="22"/>
      <c r="AH107" s="22"/>
      <c r="AI107" s="22"/>
      <c r="AJ107" s="22"/>
      <c r="AK107" s="22"/>
      <c r="AL107" s="22"/>
      <c r="AM107" s="22"/>
      <c r="AN107" s="22"/>
      <c r="AO107" s="22"/>
      <c r="AP107" s="22"/>
      <c r="AQ107" s="22"/>
      <c r="AR107" s="22"/>
    </row>
    <row r="108" spans="1:44" s="35" customFormat="1" x14ac:dyDescent="0.3">
      <c r="A108" s="28" t="s">
        <v>220</v>
      </c>
      <c r="B108" s="122" t="s">
        <v>221</v>
      </c>
      <c r="C108" s="29">
        <v>24.6</v>
      </c>
      <c r="D108" s="30" t="s">
        <v>1165</v>
      </c>
      <c r="E108" s="31">
        <v>24.8</v>
      </c>
      <c r="F108" s="32" t="s">
        <v>1165</v>
      </c>
      <c r="G108" s="31">
        <v>24.4</v>
      </c>
      <c r="H108" s="32" t="s">
        <v>1165</v>
      </c>
      <c r="I108" s="33">
        <v>29.2</v>
      </c>
      <c r="J108" s="34" t="s">
        <v>1165</v>
      </c>
      <c r="K108" s="33">
        <v>20.100000000000001</v>
      </c>
      <c r="L108" s="34" t="s">
        <v>1165</v>
      </c>
      <c r="M108" s="33">
        <v>16.2</v>
      </c>
      <c r="N108" s="34" t="s">
        <v>1165</v>
      </c>
      <c r="O108" s="33">
        <v>23.7</v>
      </c>
      <c r="P108" s="34" t="s">
        <v>1165</v>
      </c>
      <c r="Q108" s="33">
        <v>27.3</v>
      </c>
      <c r="R108" s="34" t="s">
        <v>1165</v>
      </c>
      <c r="S108" s="33">
        <v>28.8</v>
      </c>
      <c r="T108" s="34" t="s">
        <v>1165</v>
      </c>
      <c r="U108" s="33">
        <v>31.1</v>
      </c>
      <c r="V108" s="34" t="s">
        <v>1165</v>
      </c>
      <c r="W108" s="34" t="s">
        <v>1199</v>
      </c>
      <c r="X108" s="22"/>
      <c r="Y108" s="22"/>
      <c r="Z108" s="22"/>
      <c r="AA108" s="22"/>
      <c r="AB108" s="22"/>
      <c r="AC108" s="22"/>
      <c r="AD108" s="22"/>
      <c r="AE108" s="22"/>
      <c r="AF108" s="22"/>
      <c r="AG108" s="22"/>
      <c r="AH108" s="22"/>
      <c r="AI108" s="22"/>
      <c r="AJ108" s="22"/>
      <c r="AK108" s="22"/>
      <c r="AL108" s="22"/>
      <c r="AM108" s="22"/>
      <c r="AN108" s="22"/>
      <c r="AO108" s="22"/>
      <c r="AP108" s="22"/>
      <c r="AQ108" s="22"/>
      <c r="AR108" s="22"/>
    </row>
    <row r="109" spans="1:44" s="35" customFormat="1" x14ac:dyDescent="0.3">
      <c r="A109" s="28" t="s">
        <v>222</v>
      </c>
      <c r="B109" s="122" t="s">
        <v>223</v>
      </c>
      <c r="C109" s="29" t="s">
        <v>1162</v>
      </c>
      <c r="D109" s="30"/>
      <c r="E109" s="31" t="s">
        <v>1162</v>
      </c>
      <c r="F109" s="32"/>
      <c r="G109" s="31" t="s">
        <v>1162</v>
      </c>
      <c r="H109" s="32"/>
      <c r="I109" s="38" t="s">
        <v>1162</v>
      </c>
      <c r="J109" s="34"/>
      <c r="K109" s="33" t="s">
        <v>1162</v>
      </c>
      <c r="L109" s="34"/>
      <c r="M109" s="33" t="s">
        <v>1162</v>
      </c>
      <c r="N109" s="34"/>
      <c r="O109" s="33" t="s">
        <v>1162</v>
      </c>
      <c r="P109" s="34"/>
      <c r="Q109" s="33" t="s">
        <v>1162</v>
      </c>
      <c r="R109" s="34"/>
      <c r="S109" s="33" t="s">
        <v>1162</v>
      </c>
      <c r="T109" s="34"/>
      <c r="U109" s="33" t="s">
        <v>1162</v>
      </c>
      <c r="V109" s="34"/>
      <c r="W109" s="34"/>
      <c r="X109" s="22"/>
      <c r="Y109" s="22"/>
      <c r="Z109" s="22"/>
      <c r="AA109" s="22"/>
      <c r="AB109" s="22"/>
      <c r="AC109" s="22"/>
      <c r="AD109" s="22"/>
      <c r="AE109" s="22"/>
      <c r="AF109" s="22"/>
      <c r="AG109" s="22"/>
      <c r="AH109" s="22"/>
      <c r="AI109" s="22"/>
      <c r="AJ109" s="22"/>
      <c r="AK109" s="22"/>
      <c r="AL109" s="22"/>
      <c r="AM109" s="22"/>
      <c r="AN109" s="22"/>
      <c r="AO109" s="22"/>
      <c r="AP109" s="22"/>
      <c r="AQ109" s="22"/>
      <c r="AR109" s="22"/>
    </row>
    <row r="110" spans="1:44" s="35" customFormat="1" x14ac:dyDescent="0.3">
      <c r="A110" s="28" t="s">
        <v>224</v>
      </c>
      <c r="B110" s="122" t="s">
        <v>225</v>
      </c>
      <c r="C110" s="29">
        <v>100</v>
      </c>
      <c r="D110" s="30" t="s">
        <v>1161</v>
      </c>
      <c r="E110" s="31" t="s">
        <v>1162</v>
      </c>
      <c r="F110" s="32"/>
      <c r="G110" s="31" t="s">
        <v>1162</v>
      </c>
      <c r="H110" s="32"/>
      <c r="I110" s="36" t="s">
        <v>1162</v>
      </c>
      <c r="J110" s="37"/>
      <c r="K110" s="36" t="s">
        <v>1162</v>
      </c>
      <c r="L110" s="37"/>
      <c r="M110" s="36" t="s">
        <v>1162</v>
      </c>
      <c r="N110" s="37"/>
      <c r="O110" s="36" t="s">
        <v>1162</v>
      </c>
      <c r="P110" s="37"/>
      <c r="Q110" s="36" t="s">
        <v>1162</v>
      </c>
      <c r="R110" s="37"/>
      <c r="S110" s="36" t="s">
        <v>1162</v>
      </c>
      <c r="T110" s="37"/>
      <c r="U110" s="36" t="s">
        <v>1162</v>
      </c>
      <c r="V110" s="37"/>
      <c r="W110" s="34" t="s">
        <v>1163</v>
      </c>
      <c r="X110" s="22"/>
      <c r="Y110" s="22"/>
      <c r="Z110" s="22"/>
      <c r="AA110" s="22"/>
      <c r="AB110" s="22"/>
      <c r="AC110" s="22"/>
      <c r="AD110" s="22"/>
      <c r="AE110" s="22"/>
      <c r="AF110" s="22"/>
      <c r="AG110" s="22"/>
      <c r="AH110" s="22"/>
      <c r="AI110" s="22"/>
      <c r="AJ110" s="22"/>
      <c r="AK110" s="22"/>
      <c r="AL110" s="22"/>
      <c r="AM110" s="22"/>
      <c r="AN110" s="22"/>
      <c r="AO110" s="22"/>
      <c r="AP110" s="22"/>
      <c r="AQ110" s="22"/>
      <c r="AR110" s="22"/>
    </row>
    <row r="111" spans="1:44" s="35" customFormat="1" x14ac:dyDescent="0.3">
      <c r="A111" s="28" t="s">
        <v>226</v>
      </c>
      <c r="B111" s="122" t="s">
        <v>227</v>
      </c>
      <c r="C111" s="29">
        <v>100</v>
      </c>
      <c r="D111" s="30" t="s">
        <v>1161</v>
      </c>
      <c r="E111" s="31" t="s">
        <v>1162</v>
      </c>
      <c r="F111" s="32"/>
      <c r="G111" s="31" t="s">
        <v>1162</v>
      </c>
      <c r="H111" s="32"/>
      <c r="I111" s="36" t="s">
        <v>1162</v>
      </c>
      <c r="J111" s="37"/>
      <c r="K111" s="36" t="s">
        <v>1162</v>
      </c>
      <c r="L111" s="37"/>
      <c r="M111" s="36" t="s">
        <v>1162</v>
      </c>
      <c r="N111" s="37"/>
      <c r="O111" s="36" t="s">
        <v>1162</v>
      </c>
      <c r="P111" s="37"/>
      <c r="Q111" s="36" t="s">
        <v>1162</v>
      </c>
      <c r="R111" s="37"/>
      <c r="S111" s="36" t="s">
        <v>1162</v>
      </c>
      <c r="T111" s="37"/>
      <c r="U111" s="36" t="s">
        <v>1162</v>
      </c>
      <c r="V111" s="37"/>
      <c r="W111" s="34" t="s">
        <v>1163</v>
      </c>
      <c r="X111" s="22"/>
      <c r="Y111" s="22"/>
      <c r="Z111" s="22"/>
      <c r="AA111" s="22"/>
      <c r="AB111" s="22"/>
      <c r="AC111" s="22"/>
      <c r="AD111" s="22"/>
      <c r="AE111" s="22"/>
      <c r="AF111" s="22"/>
      <c r="AG111" s="22"/>
      <c r="AH111" s="22"/>
      <c r="AI111" s="22"/>
      <c r="AJ111" s="22"/>
      <c r="AK111" s="22"/>
      <c r="AL111" s="22"/>
      <c r="AM111" s="22"/>
      <c r="AN111" s="22"/>
      <c r="AO111" s="22"/>
      <c r="AP111" s="22"/>
      <c r="AQ111" s="22"/>
      <c r="AR111" s="22"/>
    </row>
    <row r="112" spans="1:44" s="35" customFormat="1" x14ac:dyDescent="0.3">
      <c r="A112" s="28" t="s">
        <v>228</v>
      </c>
      <c r="B112" s="122" t="s">
        <v>229</v>
      </c>
      <c r="C112" s="29">
        <v>100</v>
      </c>
      <c r="D112" s="30" t="s">
        <v>1161</v>
      </c>
      <c r="E112" s="31" t="s">
        <v>1162</v>
      </c>
      <c r="F112" s="32"/>
      <c r="G112" s="31" t="s">
        <v>1162</v>
      </c>
      <c r="H112" s="32"/>
      <c r="I112" s="36" t="s">
        <v>1162</v>
      </c>
      <c r="J112" s="37"/>
      <c r="K112" s="36" t="s">
        <v>1162</v>
      </c>
      <c r="L112" s="37"/>
      <c r="M112" s="36" t="s">
        <v>1162</v>
      </c>
      <c r="N112" s="37"/>
      <c r="O112" s="36" t="s">
        <v>1162</v>
      </c>
      <c r="P112" s="37"/>
      <c r="Q112" s="36" t="s">
        <v>1162</v>
      </c>
      <c r="R112" s="37"/>
      <c r="S112" s="36" t="s">
        <v>1162</v>
      </c>
      <c r="T112" s="37"/>
      <c r="U112" s="36" t="s">
        <v>1162</v>
      </c>
      <c r="V112" s="37"/>
      <c r="W112" s="34" t="s">
        <v>1163</v>
      </c>
      <c r="X112" s="22"/>
      <c r="Y112" s="22"/>
      <c r="Z112" s="22"/>
      <c r="AA112" s="22"/>
      <c r="AB112" s="22"/>
      <c r="AC112" s="22"/>
      <c r="AD112" s="22"/>
      <c r="AE112" s="22"/>
      <c r="AF112" s="22"/>
      <c r="AG112" s="22"/>
      <c r="AH112" s="22"/>
      <c r="AI112" s="22"/>
      <c r="AJ112" s="22"/>
      <c r="AK112" s="22"/>
      <c r="AL112" s="22"/>
      <c r="AM112" s="22"/>
      <c r="AN112" s="22"/>
      <c r="AO112" s="22"/>
      <c r="AP112" s="22"/>
      <c r="AQ112" s="22"/>
      <c r="AR112" s="22"/>
    </row>
    <row r="113" spans="1:44" s="35" customFormat="1" x14ac:dyDescent="0.3">
      <c r="A113" s="28" t="s">
        <v>234</v>
      </c>
      <c r="B113" s="122" t="s">
        <v>235</v>
      </c>
      <c r="C113" s="29">
        <v>83</v>
      </c>
      <c r="D113" s="30"/>
      <c r="E113" s="31">
        <v>83.2</v>
      </c>
      <c r="F113" s="32"/>
      <c r="G113" s="31">
        <v>82.9</v>
      </c>
      <c r="H113" s="32"/>
      <c r="I113" s="33">
        <v>97.4</v>
      </c>
      <c r="J113" s="34"/>
      <c r="K113" s="33">
        <v>80.900000000000006</v>
      </c>
      <c r="L113" s="34"/>
      <c r="M113" s="33">
        <v>72.099999999999994</v>
      </c>
      <c r="N113" s="34"/>
      <c r="O113" s="33">
        <v>79.400000000000006</v>
      </c>
      <c r="P113" s="34"/>
      <c r="Q113" s="33">
        <v>86.3</v>
      </c>
      <c r="R113" s="34"/>
      <c r="S113" s="33">
        <v>91.5</v>
      </c>
      <c r="T113" s="34"/>
      <c r="U113" s="33">
        <v>94.4</v>
      </c>
      <c r="V113" s="34"/>
      <c r="W113" s="34" t="s">
        <v>1209</v>
      </c>
      <c r="X113" s="22"/>
      <c r="Y113" s="22"/>
      <c r="Z113" s="22"/>
      <c r="AA113" s="22"/>
      <c r="AB113" s="22"/>
      <c r="AC113" s="22"/>
      <c r="AD113" s="22"/>
      <c r="AE113" s="22"/>
      <c r="AF113" s="22"/>
      <c r="AG113" s="22"/>
      <c r="AH113" s="22"/>
      <c r="AI113" s="22"/>
      <c r="AJ113" s="22"/>
      <c r="AK113" s="22"/>
      <c r="AL113" s="22"/>
      <c r="AM113" s="22"/>
      <c r="AN113" s="22"/>
      <c r="AO113" s="22"/>
      <c r="AP113" s="22"/>
      <c r="AQ113" s="22"/>
      <c r="AR113" s="22"/>
    </row>
    <row r="114" spans="1:44" s="35" customFormat="1" x14ac:dyDescent="0.3">
      <c r="A114" s="28" t="s">
        <v>236</v>
      </c>
      <c r="B114" s="122" t="s">
        <v>237</v>
      </c>
      <c r="C114" s="29">
        <v>67.2</v>
      </c>
      <c r="D114" s="30"/>
      <c r="E114" s="31">
        <v>67.2</v>
      </c>
      <c r="F114" s="32"/>
      <c r="G114" s="31">
        <v>67.2</v>
      </c>
      <c r="H114" s="32"/>
      <c r="I114" s="33">
        <v>75.3</v>
      </c>
      <c r="J114" s="34"/>
      <c r="K114" s="33">
        <v>66</v>
      </c>
      <c r="L114" s="34"/>
      <c r="M114" s="33">
        <v>64.7</v>
      </c>
      <c r="N114" s="34"/>
      <c r="O114" s="33">
        <v>65.7</v>
      </c>
      <c r="P114" s="34"/>
      <c r="Q114" s="33">
        <v>65.3</v>
      </c>
      <c r="R114" s="34"/>
      <c r="S114" s="33">
        <v>68.400000000000006</v>
      </c>
      <c r="T114" s="34"/>
      <c r="U114" s="33">
        <v>74.400000000000006</v>
      </c>
      <c r="V114" s="34"/>
      <c r="W114" s="34" t="s">
        <v>1164</v>
      </c>
      <c r="X114" s="22"/>
      <c r="Y114" s="22"/>
      <c r="Z114" s="22"/>
      <c r="AA114" s="22"/>
      <c r="AB114" s="22"/>
      <c r="AC114" s="22"/>
      <c r="AD114" s="22"/>
      <c r="AE114" s="22"/>
      <c r="AF114" s="22"/>
      <c r="AG114" s="22"/>
      <c r="AH114" s="22"/>
      <c r="AI114" s="22"/>
      <c r="AJ114" s="22"/>
      <c r="AK114" s="22"/>
      <c r="AL114" s="22"/>
      <c r="AM114" s="22"/>
      <c r="AN114" s="22"/>
      <c r="AO114" s="22"/>
      <c r="AP114" s="22"/>
      <c r="AQ114" s="22"/>
      <c r="AR114" s="22"/>
    </row>
    <row r="115" spans="1:44" s="35" customFormat="1" x14ac:dyDescent="0.3">
      <c r="A115" s="28" t="s">
        <v>238</v>
      </c>
      <c r="B115" s="122" t="s">
        <v>239</v>
      </c>
      <c r="C115" s="29" t="s">
        <v>1162</v>
      </c>
      <c r="D115" s="30"/>
      <c r="E115" s="31" t="s">
        <v>1162</v>
      </c>
      <c r="F115" s="32"/>
      <c r="G115" s="31" t="s">
        <v>1162</v>
      </c>
      <c r="H115" s="32"/>
      <c r="I115" s="38" t="s">
        <v>1162</v>
      </c>
      <c r="J115" s="34"/>
      <c r="K115" s="33" t="s">
        <v>1162</v>
      </c>
      <c r="L115" s="34"/>
      <c r="M115" s="33" t="s">
        <v>1162</v>
      </c>
      <c r="N115" s="34"/>
      <c r="O115" s="33" t="s">
        <v>1162</v>
      </c>
      <c r="P115" s="34"/>
      <c r="Q115" s="33" t="s">
        <v>1162</v>
      </c>
      <c r="R115" s="34"/>
      <c r="S115" s="33" t="s">
        <v>1162</v>
      </c>
      <c r="T115" s="34"/>
      <c r="U115" s="33" t="s">
        <v>1162</v>
      </c>
      <c r="V115" s="34"/>
      <c r="W115" s="34"/>
      <c r="X115" s="22"/>
      <c r="Y115" s="22"/>
      <c r="Z115" s="22"/>
      <c r="AA115" s="22"/>
      <c r="AB115" s="22"/>
      <c r="AC115" s="22"/>
      <c r="AD115" s="22"/>
      <c r="AE115" s="22"/>
      <c r="AF115" s="22"/>
      <c r="AG115" s="22"/>
      <c r="AH115" s="22"/>
      <c r="AI115" s="22"/>
      <c r="AJ115" s="22"/>
      <c r="AK115" s="22"/>
      <c r="AL115" s="22"/>
      <c r="AM115" s="22"/>
      <c r="AN115" s="22"/>
      <c r="AO115" s="22"/>
      <c r="AP115" s="22"/>
      <c r="AQ115" s="22"/>
      <c r="AR115" s="22"/>
    </row>
    <row r="116" spans="1:44" s="35" customFormat="1" x14ac:dyDescent="0.3">
      <c r="A116" s="28" t="s">
        <v>240</v>
      </c>
      <c r="B116" s="122" t="s">
        <v>241</v>
      </c>
      <c r="C116" s="29">
        <v>92.5</v>
      </c>
      <c r="D116" s="30" t="s">
        <v>1158</v>
      </c>
      <c r="E116" s="31">
        <v>92.8</v>
      </c>
      <c r="F116" s="32" t="s">
        <v>1158</v>
      </c>
      <c r="G116" s="31">
        <v>92.3</v>
      </c>
      <c r="H116" s="32" t="s">
        <v>1158</v>
      </c>
      <c r="I116" s="33">
        <v>92.6</v>
      </c>
      <c r="J116" s="34" t="s">
        <v>1158</v>
      </c>
      <c r="K116" s="33">
        <v>92.4</v>
      </c>
      <c r="L116" s="34" t="s">
        <v>1158</v>
      </c>
      <c r="M116" s="33">
        <v>91.9</v>
      </c>
      <c r="N116" s="34" t="s">
        <v>1158</v>
      </c>
      <c r="O116" s="33">
        <v>93.5</v>
      </c>
      <c r="P116" s="34" t="s">
        <v>1158</v>
      </c>
      <c r="Q116" s="33">
        <v>93.5</v>
      </c>
      <c r="R116" s="34" t="s">
        <v>1158</v>
      </c>
      <c r="S116" s="33">
        <v>89.6</v>
      </c>
      <c r="T116" s="34" t="s">
        <v>1158</v>
      </c>
      <c r="U116" s="33">
        <v>93.8</v>
      </c>
      <c r="V116" s="34" t="s">
        <v>1158</v>
      </c>
      <c r="W116" s="34" t="s">
        <v>1208</v>
      </c>
      <c r="X116" s="22"/>
      <c r="Y116" s="22"/>
      <c r="Z116" s="22"/>
      <c r="AA116" s="22"/>
      <c r="AB116" s="22"/>
      <c r="AC116" s="22"/>
      <c r="AD116" s="22"/>
      <c r="AE116" s="22"/>
      <c r="AF116" s="22"/>
      <c r="AG116" s="22"/>
      <c r="AH116" s="22"/>
      <c r="AI116" s="22"/>
      <c r="AJ116" s="22"/>
      <c r="AK116" s="22"/>
      <c r="AL116" s="22"/>
      <c r="AM116" s="22"/>
      <c r="AN116" s="22"/>
      <c r="AO116" s="22"/>
      <c r="AP116" s="22"/>
      <c r="AQ116" s="22"/>
      <c r="AR116" s="22"/>
    </row>
    <row r="117" spans="1:44" s="35" customFormat="1" x14ac:dyDescent="0.3">
      <c r="A117" s="28" t="s">
        <v>242</v>
      </c>
      <c r="B117" s="122" t="s">
        <v>243</v>
      </c>
      <c r="C117" s="29">
        <v>87.2</v>
      </c>
      <c r="D117" s="30"/>
      <c r="E117" s="31">
        <v>87.8</v>
      </c>
      <c r="F117" s="32"/>
      <c r="G117" s="31">
        <v>86.6</v>
      </c>
      <c r="H117" s="32"/>
      <c r="I117" s="33">
        <v>96.7</v>
      </c>
      <c r="J117" s="34"/>
      <c r="K117" s="33">
        <v>85</v>
      </c>
      <c r="L117" s="34"/>
      <c r="M117" s="33">
        <v>69.099999999999994</v>
      </c>
      <c r="N117" s="34"/>
      <c r="O117" s="33">
        <v>85.5</v>
      </c>
      <c r="P117" s="34"/>
      <c r="Q117" s="33">
        <v>90.5</v>
      </c>
      <c r="R117" s="34"/>
      <c r="S117" s="33">
        <v>94.2</v>
      </c>
      <c r="T117" s="34"/>
      <c r="U117" s="33">
        <v>98.4</v>
      </c>
      <c r="V117" s="34"/>
      <c r="W117" s="34" t="s">
        <v>1172</v>
      </c>
      <c r="X117" s="22"/>
      <c r="Y117" s="22"/>
      <c r="Z117" s="22"/>
      <c r="AA117" s="22"/>
      <c r="AB117" s="22"/>
      <c r="AC117" s="22"/>
      <c r="AD117" s="22"/>
      <c r="AE117" s="22"/>
      <c r="AF117" s="22"/>
      <c r="AG117" s="22"/>
      <c r="AH117" s="22"/>
      <c r="AI117" s="22"/>
      <c r="AJ117" s="22"/>
      <c r="AK117" s="22"/>
      <c r="AL117" s="22"/>
      <c r="AM117" s="22"/>
      <c r="AN117" s="22"/>
      <c r="AO117" s="22"/>
      <c r="AP117" s="22"/>
      <c r="AQ117" s="22"/>
      <c r="AR117" s="22"/>
    </row>
    <row r="118" spans="1:44" s="35" customFormat="1" x14ac:dyDescent="0.3">
      <c r="A118" s="28" t="s">
        <v>244</v>
      </c>
      <c r="B118" s="122" t="s">
        <v>245</v>
      </c>
      <c r="C118" s="29">
        <v>100</v>
      </c>
      <c r="D118" s="30" t="s">
        <v>1161</v>
      </c>
      <c r="E118" s="31" t="s">
        <v>1162</v>
      </c>
      <c r="F118" s="32"/>
      <c r="G118" s="31" t="s">
        <v>1162</v>
      </c>
      <c r="H118" s="32"/>
      <c r="I118" s="36" t="s">
        <v>1162</v>
      </c>
      <c r="J118" s="37"/>
      <c r="K118" s="36" t="s">
        <v>1162</v>
      </c>
      <c r="L118" s="37"/>
      <c r="M118" s="36" t="s">
        <v>1162</v>
      </c>
      <c r="N118" s="37"/>
      <c r="O118" s="36" t="s">
        <v>1162</v>
      </c>
      <c r="P118" s="37"/>
      <c r="Q118" s="36" t="s">
        <v>1162</v>
      </c>
      <c r="R118" s="37"/>
      <c r="S118" s="36" t="s">
        <v>1162</v>
      </c>
      <c r="T118" s="37"/>
      <c r="U118" s="36" t="s">
        <v>1162</v>
      </c>
      <c r="V118" s="37"/>
      <c r="W118" s="34" t="s">
        <v>1163</v>
      </c>
      <c r="X118" s="22"/>
      <c r="Y118" s="22"/>
      <c r="Z118" s="22"/>
      <c r="AA118" s="22"/>
      <c r="AB118" s="22"/>
      <c r="AC118" s="22"/>
      <c r="AD118" s="22"/>
      <c r="AE118" s="22"/>
      <c r="AF118" s="22"/>
      <c r="AG118" s="22"/>
      <c r="AH118" s="22"/>
      <c r="AI118" s="22"/>
      <c r="AJ118" s="22"/>
      <c r="AK118" s="22"/>
      <c r="AL118" s="22"/>
      <c r="AM118" s="22"/>
      <c r="AN118" s="22"/>
      <c r="AO118" s="22"/>
      <c r="AP118" s="22"/>
      <c r="AQ118" s="22"/>
      <c r="AR118" s="22"/>
    </row>
    <row r="119" spans="1:44" s="35" customFormat="1" x14ac:dyDescent="0.3">
      <c r="A119" s="28" t="s">
        <v>246</v>
      </c>
      <c r="B119" s="122" t="s">
        <v>247</v>
      </c>
      <c r="C119" s="29">
        <v>95.9</v>
      </c>
      <c r="D119" s="30" t="s">
        <v>1158</v>
      </c>
      <c r="E119" s="31">
        <v>95.8</v>
      </c>
      <c r="F119" s="32" t="s">
        <v>1158</v>
      </c>
      <c r="G119" s="31">
        <v>96</v>
      </c>
      <c r="H119" s="32" t="s">
        <v>1158</v>
      </c>
      <c r="I119" s="33">
        <v>96.1</v>
      </c>
      <c r="J119" s="34" t="s">
        <v>1158</v>
      </c>
      <c r="K119" s="33">
        <v>95.5</v>
      </c>
      <c r="L119" s="34" t="s">
        <v>1158</v>
      </c>
      <c r="M119" s="33">
        <v>92.4</v>
      </c>
      <c r="N119" s="34" t="s">
        <v>1158</v>
      </c>
      <c r="O119" s="33">
        <v>94.7</v>
      </c>
      <c r="P119" s="34" t="s">
        <v>1158</v>
      </c>
      <c r="Q119" s="33">
        <v>97.8</v>
      </c>
      <c r="R119" s="34" t="s">
        <v>1158</v>
      </c>
      <c r="S119" s="33">
        <v>95.3</v>
      </c>
      <c r="T119" s="34" t="s">
        <v>1158</v>
      </c>
      <c r="U119" s="33">
        <v>98.1</v>
      </c>
      <c r="V119" s="34" t="s">
        <v>1158</v>
      </c>
      <c r="W119" s="34" t="s">
        <v>1210</v>
      </c>
      <c r="X119" s="22"/>
      <c r="Y119" s="22"/>
      <c r="Z119" s="22"/>
      <c r="AA119" s="22"/>
      <c r="AB119" s="22"/>
      <c r="AC119" s="22"/>
      <c r="AD119" s="22"/>
      <c r="AE119" s="22"/>
      <c r="AF119" s="22"/>
      <c r="AG119" s="22"/>
      <c r="AH119" s="22"/>
      <c r="AI119" s="22"/>
      <c r="AJ119" s="22"/>
      <c r="AK119" s="22"/>
      <c r="AL119" s="22"/>
      <c r="AM119" s="22"/>
      <c r="AN119" s="22"/>
      <c r="AO119" s="22"/>
      <c r="AP119" s="22"/>
      <c r="AQ119" s="22"/>
      <c r="AR119" s="22"/>
    </row>
    <row r="120" spans="1:44" s="35" customFormat="1" x14ac:dyDescent="0.3">
      <c r="A120" s="28" t="s">
        <v>248</v>
      </c>
      <c r="B120" s="122" t="s">
        <v>249</v>
      </c>
      <c r="C120" s="29">
        <v>65.599999999999994</v>
      </c>
      <c r="D120" s="30"/>
      <c r="E120" s="31" t="s">
        <v>1162</v>
      </c>
      <c r="F120" s="32"/>
      <c r="G120" s="31" t="s">
        <v>1162</v>
      </c>
      <c r="H120" s="32"/>
      <c r="I120" s="31" t="s">
        <v>1162</v>
      </c>
      <c r="J120" s="34"/>
      <c r="K120" s="31" t="s">
        <v>1162</v>
      </c>
      <c r="L120" s="34"/>
      <c r="M120" s="31" t="s">
        <v>1162</v>
      </c>
      <c r="N120" s="34"/>
      <c r="O120" s="31" t="s">
        <v>1162</v>
      </c>
      <c r="P120" s="34"/>
      <c r="Q120" s="31" t="s">
        <v>1162</v>
      </c>
      <c r="R120" s="34"/>
      <c r="S120" s="31" t="s">
        <v>1162</v>
      </c>
      <c r="T120" s="34"/>
      <c r="U120" s="31" t="s">
        <v>1162</v>
      </c>
      <c r="V120" s="34"/>
      <c r="W120" s="34" t="s">
        <v>1211</v>
      </c>
      <c r="X120" s="22"/>
      <c r="Y120" s="22"/>
      <c r="Z120" s="22"/>
      <c r="AA120" s="22"/>
      <c r="AB120" s="22"/>
      <c r="AC120" s="22"/>
      <c r="AD120" s="22"/>
      <c r="AE120" s="22"/>
      <c r="AF120" s="22"/>
      <c r="AG120" s="22"/>
      <c r="AH120" s="22"/>
      <c r="AI120" s="22"/>
      <c r="AJ120" s="22"/>
      <c r="AK120" s="22"/>
      <c r="AL120" s="22"/>
      <c r="AM120" s="22"/>
      <c r="AN120" s="22"/>
      <c r="AO120" s="22"/>
      <c r="AP120" s="22"/>
      <c r="AQ120" s="22"/>
      <c r="AR120" s="22"/>
    </row>
    <row r="121" spans="1:44" s="35" customFormat="1" x14ac:dyDescent="0.3">
      <c r="A121" s="28" t="s">
        <v>250</v>
      </c>
      <c r="B121" s="122" t="s">
        <v>251</v>
      </c>
      <c r="C121" s="29" t="s">
        <v>1162</v>
      </c>
      <c r="D121" s="30"/>
      <c r="E121" s="31" t="s">
        <v>1162</v>
      </c>
      <c r="F121" s="32"/>
      <c r="G121" s="31" t="s">
        <v>1162</v>
      </c>
      <c r="H121" s="32"/>
      <c r="I121" s="38" t="s">
        <v>1162</v>
      </c>
      <c r="J121" s="34"/>
      <c r="K121" s="33" t="s">
        <v>1162</v>
      </c>
      <c r="L121" s="34"/>
      <c r="M121" s="33" t="s">
        <v>1162</v>
      </c>
      <c r="N121" s="34"/>
      <c r="O121" s="33" t="s">
        <v>1162</v>
      </c>
      <c r="P121" s="34"/>
      <c r="Q121" s="33" t="s">
        <v>1162</v>
      </c>
      <c r="R121" s="34"/>
      <c r="S121" s="33" t="s">
        <v>1162</v>
      </c>
      <c r="T121" s="34"/>
      <c r="U121" s="33" t="s">
        <v>1162</v>
      </c>
      <c r="V121" s="34"/>
      <c r="W121" s="34"/>
      <c r="X121" s="22"/>
      <c r="Y121" s="22"/>
      <c r="Z121" s="22"/>
      <c r="AA121" s="22"/>
      <c r="AB121" s="22"/>
      <c r="AC121" s="22"/>
      <c r="AD121" s="22"/>
      <c r="AE121" s="22"/>
      <c r="AF121" s="22"/>
      <c r="AG121" s="22"/>
      <c r="AH121" s="22"/>
      <c r="AI121" s="22"/>
      <c r="AJ121" s="22"/>
      <c r="AK121" s="22"/>
      <c r="AL121" s="22"/>
      <c r="AM121" s="22"/>
      <c r="AN121" s="22"/>
      <c r="AO121" s="22"/>
      <c r="AP121" s="22"/>
      <c r="AQ121" s="22"/>
      <c r="AR121" s="22"/>
    </row>
    <row r="122" spans="1:44" s="35" customFormat="1" x14ac:dyDescent="0.3">
      <c r="A122" s="28" t="s">
        <v>252</v>
      </c>
      <c r="B122" s="122" t="s">
        <v>253</v>
      </c>
      <c r="C122" s="29">
        <v>95</v>
      </c>
      <c r="D122" s="30"/>
      <c r="E122" s="31">
        <v>95.6</v>
      </c>
      <c r="F122" s="32"/>
      <c r="G122" s="31">
        <v>94.5</v>
      </c>
      <c r="H122" s="32"/>
      <c r="I122" s="33">
        <v>95.5</v>
      </c>
      <c r="J122" s="41"/>
      <c r="K122" s="33">
        <v>93.5</v>
      </c>
      <c r="L122" s="34"/>
      <c r="M122" s="33">
        <v>82.5</v>
      </c>
      <c r="N122" s="34"/>
      <c r="O122" s="33">
        <v>92.5</v>
      </c>
      <c r="P122" s="34"/>
      <c r="Q122" s="33">
        <v>95.2</v>
      </c>
      <c r="R122" s="34"/>
      <c r="S122" s="33">
        <v>95.6</v>
      </c>
      <c r="T122" s="34"/>
      <c r="U122" s="33">
        <v>98.6</v>
      </c>
      <c r="V122" s="34"/>
      <c r="W122" s="34" t="s">
        <v>1172</v>
      </c>
      <c r="X122" s="22"/>
      <c r="Y122" s="22"/>
      <c r="Z122" s="22"/>
      <c r="AA122" s="22"/>
      <c r="AB122" s="22"/>
      <c r="AC122" s="22"/>
      <c r="AD122" s="22"/>
      <c r="AE122" s="22"/>
      <c r="AF122" s="22"/>
      <c r="AG122" s="22"/>
      <c r="AH122" s="22"/>
      <c r="AI122" s="22"/>
      <c r="AJ122" s="22"/>
      <c r="AK122" s="22"/>
      <c r="AL122" s="22"/>
      <c r="AM122" s="22"/>
      <c r="AN122" s="22"/>
      <c r="AO122" s="22"/>
      <c r="AP122" s="22"/>
      <c r="AQ122" s="22"/>
      <c r="AR122" s="22"/>
    </row>
    <row r="123" spans="1:44" s="35" customFormat="1" x14ac:dyDescent="0.3">
      <c r="A123" s="28" t="s">
        <v>1212</v>
      </c>
      <c r="B123" s="122" t="s">
        <v>255</v>
      </c>
      <c r="C123" s="29" t="s">
        <v>1162</v>
      </c>
      <c r="D123" s="30"/>
      <c r="E123" s="31" t="s">
        <v>1162</v>
      </c>
      <c r="F123" s="32"/>
      <c r="G123" s="31" t="s">
        <v>1162</v>
      </c>
      <c r="H123" s="32"/>
      <c r="I123" s="38" t="s">
        <v>1162</v>
      </c>
      <c r="J123" s="34"/>
      <c r="K123" s="33" t="s">
        <v>1162</v>
      </c>
      <c r="L123" s="34"/>
      <c r="M123" s="33" t="s">
        <v>1162</v>
      </c>
      <c r="N123" s="34"/>
      <c r="O123" s="33" t="s">
        <v>1162</v>
      </c>
      <c r="P123" s="34"/>
      <c r="Q123" s="33" t="s">
        <v>1162</v>
      </c>
      <c r="R123" s="34"/>
      <c r="S123" s="33" t="s">
        <v>1162</v>
      </c>
      <c r="T123" s="34"/>
      <c r="U123" s="33" t="s">
        <v>1162</v>
      </c>
      <c r="V123" s="34"/>
      <c r="W123" s="34"/>
      <c r="X123" s="22"/>
      <c r="Y123" s="22"/>
      <c r="Z123" s="22"/>
      <c r="AA123" s="22"/>
      <c r="AB123" s="22"/>
      <c r="AC123" s="22"/>
      <c r="AD123" s="22"/>
      <c r="AE123" s="22"/>
      <c r="AF123" s="22"/>
      <c r="AG123" s="22"/>
      <c r="AH123" s="22"/>
      <c r="AI123" s="22"/>
      <c r="AJ123" s="22"/>
      <c r="AK123" s="22"/>
      <c r="AL123" s="22"/>
      <c r="AM123" s="22"/>
      <c r="AN123" s="22"/>
      <c r="AO123" s="22"/>
      <c r="AP123" s="22"/>
      <c r="AQ123" s="22"/>
      <c r="AR123" s="22"/>
    </row>
    <row r="124" spans="1:44" s="35" customFormat="1" x14ac:dyDescent="0.3">
      <c r="A124" s="28" t="s">
        <v>258</v>
      </c>
      <c r="B124" s="122" t="s">
        <v>259</v>
      </c>
      <c r="C124" s="29">
        <v>100</v>
      </c>
      <c r="D124" s="30" t="s">
        <v>1161</v>
      </c>
      <c r="E124" s="31" t="s">
        <v>1162</v>
      </c>
      <c r="F124" s="32"/>
      <c r="G124" s="31" t="s">
        <v>1162</v>
      </c>
      <c r="H124" s="32"/>
      <c r="I124" s="36" t="s">
        <v>1162</v>
      </c>
      <c r="J124" s="37"/>
      <c r="K124" s="36" t="s">
        <v>1162</v>
      </c>
      <c r="L124" s="37"/>
      <c r="M124" s="36" t="s">
        <v>1162</v>
      </c>
      <c r="N124" s="37"/>
      <c r="O124" s="36" t="s">
        <v>1162</v>
      </c>
      <c r="P124" s="37"/>
      <c r="Q124" s="36" t="s">
        <v>1162</v>
      </c>
      <c r="R124" s="37"/>
      <c r="S124" s="36" t="s">
        <v>1162</v>
      </c>
      <c r="T124" s="37"/>
      <c r="U124" s="36" t="s">
        <v>1162</v>
      </c>
      <c r="V124" s="37"/>
      <c r="W124" s="34" t="s">
        <v>1163</v>
      </c>
      <c r="X124" s="22"/>
      <c r="Y124" s="22"/>
      <c r="Z124" s="22"/>
      <c r="AA124" s="22"/>
      <c r="AB124" s="22"/>
      <c r="AC124" s="22"/>
      <c r="AD124" s="22"/>
      <c r="AE124" s="22"/>
      <c r="AF124" s="22"/>
      <c r="AG124" s="22"/>
      <c r="AH124" s="22"/>
      <c r="AI124" s="22"/>
      <c r="AJ124" s="22"/>
      <c r="AK124" s="22"/>
      <c r="AL124" s="22"/>
      <c r="AM124" s="22"/>
      <c r="AN124" s="22"/>
      <c r="AO124" s="22"/>
      <c r="AP124" s="22"/>
      <c r="AQ124" s="22"/>
      <c r="AR124" s="22"/>
    </row>
    <row r="125" spans="1:44" s="35" customFormat="1" x14ac:dyDescent="0.3">
      <c r="A125" s="28" t="s">
        <v>258</v>
      </c>
      <c r="B125" s="122" t="s">
        <v>261</v>
      </c>
      <c r="C125" s="29">
        <v>99.3</v>
      </c>
      <c r="D125" s="30"/>
      <c r="E125" s="31">
        <v>99.3</v>
      </c>
      <c r="F125" s="32"/>
      <c r="G125" s="31">
        <v>99.3</v>
      </c>
      <c r="H125" s="32"/>
      <c r="I125" s="31">
        <v>99.4</v>
      </c>
      <c r="J125" s="34"/>
      <c r="K125" s="31">
        <v>99.1</v>
      </c>
      <c r="L125" s="34"/>
      <c r="M125" s="31">
        <v>99</v>
      </c>
      <c r="N125" s="34"/>
      <c r="O125" s="31">
        <v>99.3</v>
      </c>
      <c r="P125" s="34"/>
      <c r="Q125" s="31">
        <v>99.1</v>
      </c>
      <c r="R125" s="34"/>
      <c r="S125" s="31">
        <v>99.5</v>
      </c>
      <c r="T125" s="34"/>
      <c r="U125" s="31">
        <v>99.6</v>
      </c>
      <c r="V125" s="34"/>
      <c r="W125" s="34" t="s">
        <v>1213</v>
      </c>
      <c r="X125" s="22"/>
      <c r="Y125" s="22"/>
      <c r="Z125" s="22"/>
      <c r="AA125" s="22"/>
      <c r="AB125" s="22"/>
      <c r="AC125" s="22"/>
      <c r="AD125" s="22"/>
      <c r="AE125" s="22"/>
      <c r="AF125" s="22"/>
      <c r="AG125" s="22"/>
      <c r="AH125" s="22"/>
      <c r="AI125" s="22"/>
      <c r="AJ125" s="22"/>
      <c r="AK125" s="22"/>
      <c r="AL125" s="22"/>
      <c r="AM125" s="22"/>
      <c r="AN125" s="22"/>
      <c r="AO125" s="22"/>
      <c r="AP125" s="22"/>
      <c r="AQ125" s="22"/>
      <c r="AR125" s="22"/>
    </row>
    <row r="126" spans="1:44" s="35" customFormat="1" x14ac:dyDescent="0.3">
      <c r="A126" s="28" t="s">
        <v>262</v>
      </c>
      <c r="B126" s="122" t="s">
        <v>263</v>
      </c>
      <c r="C126" s="29">
        <v>99.4</v>
      </c>
      <c r="D126" s="30"/>
      <c r="E126" s="31">
        <v>99.6</v>
      </c>
      <c r="F126" s="32"/>
      <c r="G126" s="31">
        <v>99.1</v>
      </c>
      <c r="H126" s="32"/>
      <c r="I126" s="33">
        <v>99.2</v>
      </c>
      <c r="J126" s="34"/>
      <c r="K126" s="33">
        <v>99.7</v>
      </c>
      <c r="L126" s="34"/>
      <c r="M126" s="33">
        <v>99.1</v>
      </c>
      <c r="N126" s="34"/>
      <c r="O126" s="33">
        <v>99.1</v>
      </c>
      <c r="P126" s="34"/>
      <c r="Q126" s="33">
        <v>99.7</v>
      </c>
      <c r="R126" s="34"/>
      <c r="S126" s="33">
        <v>99.7</v>
      </c>
      <c r="T126" s="34"/>
      <c r="U126" s="33">
        <v>99.4</v>
      </c>
      <c r="V126" s="34"/>
      <c r="W126" s="34" t="s">
        <v>1214</v>
      </c>
      <c r="X126" s="22"/>
      <c r="Y126" s="22"/>
      <c r="Z126" s="22"/>
      <c r="AA126" s="22"/>
      <c r="AB126" s="22"/>
      <c r="AC126" s="22"/>
      <c r="AD126" s="22"/>
      <c r="AE126" s="22"/>
      <c r="AF126" s="22"/>
      <c r="AG126" s="22"/>
      <c r="AH126" s="22"/>
      <c r="AI126" s="22"/>
      <c r="AJ126" s="22"/>
      <c r="AK126" s="22"/>
      <c r="AL126" s="22"/>
      <c r="AM126" s="22"/>
      <c r="AN126" s="22"/>
      <c r="AO126" s="22"/>
      <c r="AP126" s="22"/>
      <c r="AQ126" s="22"/>
      <c r="AR126" s="22"/>
    </row>
    <row r="127" spans="1:44" s="35" customFormat="1" x14ac:dyDescent="0.3">
      <c r="A127" s="28" t="s">
        <v>264</v>
      </c>
      <c r="B127" s="122" t="s">
        <v>265</v>
      </c>
      <c r="C127" s="29">
        <v>94</v>
      </c>
      <c r="D127" s="30" t="s">
        <v>1165</v>
      </c>
      <c r="E127" s="31">
        <v>93.9</v>
      </c>
      <c r="F127" s="32" t="s">
        <v>1165</v>
      </c>
      <c r="G127" s="31">
        <v>94.2</v>
      </c>
      <c r="H127" s="32" t="s">
        <v>1165</v>
      </c>
      <c r="I127" s="33">
        <v>96.8</v>
      </c>
      <c r="J127" s="34" t="s">
        <v>1165</v>
      </c>
      <c r="K127" s="33">
        <v>91.3</v>
      </c>
      <c r="L127" s="34" t="s">
        <v>1165</v>
      </c>
      <c r="M127" s="33" t="s">
        <v>1162</v>
      </c>
      <c r="N127" s="34"/>
      <c r="O127" s="33" t="s">
        <v>1162</v>
      </c>
      <c r="P127" s="34"/>
      <c r="Q127" s="33" t="s">
        <v>1162</v>
      </c>
      <c r="R127" s="34"/>
      <c r="S127" s="33" t="s">
        <v>1162</v>
      </c>
      <c r="T127" s="34"/>
      <c r="U127" s="33" t="s">
        <v>1162</v>
      </c>
      <c r="V127" s="34"/>
      <c r="W127" s="34" t="s">
        <v>1215</v>
      </c>
      <c r="X127" s="22"/>
      <c r="Y127" s="22"/>
      <c r="Z127" s="22"/>
      <c r="AA127" s="22"/>
      <c r="AB127" s="22"/>
      <c r="AC127" s="22"/>
      <c r="AD127" s="22"/>
      <c r="AE127" s="22"/>
      <c r="AF127" s="22"/>
      <c r="AG127" s="22"/>
      <c r="AH127" s="22"/>
      <c r="AI127" s="22"/>
      <c r="AJ127" s="22"/>
      <c r="AK127" s="22"/>
      <c r="AL127" s="22"/>
      <c r="AM127" s="22"/>
      <c r="AN127" s="22"/>
      <c r="AO127" s="22"/>
      <c r="AP127" s="22"/>
      <c r="AQ127" s="22"/>
      <c r="AR127" s="22"/>
    </row>
    <row r="128" spans="1:44" s="35" customFormat="1" x14ac:dyDescent="0.3">
      <c r="A128" s="28" t="s">
        <v>266</v>
      </c>
      <c r="B128" s="122" t="s">
        <v>267</v>
      </c>
      <c r="C128" s="29">
        <v>47.9</v>
      </c>
      <c r="D128" s="30"/>
      <c r="E128" s="31">
        <v>47.8</v>
      </c>
      <c r="F128" s="32"/>
      <c r="G128" s="31">
        <v>47.9</v>
      </c>
      <c r="H128" s="32"/>
      <c r="I128" s="33">
        <v>50.6</v>
      </c>
      <c r="J128" s="34"/>
      <c r="K128" s="33">
        <v>46.8</v>
      </c>
      <c r="L128" s="34"/>
      <c r="M128" s="33">
        <v>42.3</v>
      </c>
      <c r="N128" s="34"/>
      <c r="O128" s="33">
        <v>43.1</v>
      </c>
      <c r="P128" s="34"/>
      <c r="Q128" s="33">
        <v>47.8</v>
      </c>
      <c r="R128" s="34"/>
      <c r="S128" s="33">
        <v>50.2</v>
      </c>
      <c r="T128" s="34"/>
      <c r="U128" s="33">
        <v>60.2</v>
      </c>
      <c r="V128" s="34"/>
      <c r="W128" s="34" t="s">
        <v>1197</v>
      </c>
      <c r="X128" s="22"/>
      <c r="Y128" s="22"/>
      <c r="Z128" s="22"/>
      <c r="AA128" s="22"/>
      <c r="AB128" s="22"/>
      <c r="AC128" s="22"/>
      <c r="AD128" s="22"/>
      <c r="AE128" s="22"/>
      <c r="AF128" s="22"/>
      <c r="AG128" s="22"/>
      <c r="AH128" s="22"/>
      <c r="AI128" s="22"/>
      <c r="AJ128" s="22"/>
      <c r="AK128" s="22"/>
      <c r="AL128" s="22"/>
      <c r="AM128" s="22"/>
      <c r="AN128" s="22"/>
      <c r="AO128" s="22"/>
      <c r="AP128" s="22"/>
      <c r="AQ128" s="22"/>
      <c r="AR128" s="22"/>
    </row>
    <row r="129" spans="1:44" s="35" customFormat="1" x14ac:dyDescent="0.3">
      <c r="A129" s="28" t="s">
        <v>268</v>
      </c>
      <c r="B129" s="122" t="s">
        <v>269</v>
      </c>
      <c r="C129" s="29">
        <v>81.3</v>
      </c>
      <c r="D129" s="30"/>
      <c r="E129" s="31">
        <v>81.900000000000006</v>
      </c>
      <c r="F129" s="32"/>
      <c r="G129" s="31">
        <v>80.599999999999994</v>
      </c>
      <c r="H129" s="32"/>
      <c r="I129" s="33">
        <v>93.9</v>
      </c>
      <c r="J129" s="34"/>
      <c r="K129" s="33">
        <v>77.7</v>
      </c>
      <c r="L129" s="34"/>
      <c r="M129" s="33">
        <v>68.5</v>
      </c>
      <c r="N129" s="34"/>
      <c r="O129" s="33">
        <v>75.8</v>
      </c>
      <c r="P129" s="34"/>
      <c r="Q129" s="33">
        <v>85.9</v>
      </c>
      <c r="R129" s="34"/>
      <c r="S129" s="33">
        <v>91.4</v>
      </c>
      <c r="T129" s="34"/>
      <c r="U129" s="33">
        <v>97.2</v>
      </c>
      <c r="V129" s="34"/>
      <c r="W129" s="34" t="s">
        <v>1164</v>
      </c>
      <c r="X129" s="22"/>
      <c r="Y129" s="22"/>
      <c r="Z129" s="22"/>
      <c r="AA129" s="22"/>
      <c r="AB129" s="22"/>
      <c r="AC129" s="22"/>
      <c r="AD129" s="22"/>
      <c r="AE129" s="22"/>
      <c r="AF129" s="22"/>
      <c r="AG129" s="22"/>
      <c r="AH129" s="22"/>
      <c r="AI129" s="22"/>
      <c r="AJ129" s="22"/>
      <c r="AK129" s="22"/>
      <c r="AL129" s="22"/>
      <c r="AM129" s="22"/>
      <c r="AN129" s="22"/>
      <c r="AO129" s="22"/>
      <c r="AP129" s="22"/>
      <c r="AQ129" s="22"/>
      <c r="AR129" s="22"/>
    </row>
    <row r="130" spans="1:44" s="35" customFormat="1" x14ac:dyDescent="0.3">
      <c r="A130" s="28" t="s">
        <v>270</v>
      </c>
      <c r="B130" s="122" t="s">
        <v>271</v>
      </c>
      <c r="C130" s="29">
        <v>87.1</v>
      </c>
      <c r="D130" s="30" t="s">
        <v>1165</v>
      </c>
      <c r="E130" s="31">
        <v>87.6</v>
      </c>
      <c r="F130" s="32" t="s">
        <v>1165</v>
      </c>
      <c r="G130" s="31">
        <v>86.7</v>
      </c>
      <c r="H130" s="32" t="s">
        <v>1165</v>
      </c>
      <c r="I130" s="33">
        <v>88.9</v>
      </c>
      <c r="J130" s="34" t="s">
        <v>1165</v>
      </c>
      <c r="K130" s="33">
        <v>86</v>
      </c>
      <c r="L130" s="34" t="s">
        <v>1165</v>
      </c>
      <c r="M130" s="33">
        <v>83.1</v>
      </c>
      <c r="N130" s="34" t="s">
        <v>1165</v>
      </c>
      <c r="O130" s="33">
        <v>84.5</v>
      </c>
      <c r="P130" s="34" t="s">
        <v>1165</v>
      </c>
      <c r="Q130" s="33">
        <v>88.4</v>
      </c>
      <c r="R130" s="34" t="s">
        <v>1165</v>
      </c>
      <c r="S130" s="33">
        <v>90.1</v>
      </c>
      <c r="T130" s="34" t="s">
        <v>1165</v>
      </c>
      <c r="U130" s="33">
        <v>93.3</v>
      </c>
      <c r="V130" s="34" t="s">
        <v>1165</v>
      </c>
      <c r="W130" s="34" t="s">
        <v>1199</v>
      </c>
      <c r="X130" s="22"/>
      <c r="Y130" s="22"/>
      <c r="Z130" s="22"/>
      <c r="AA130" s="22"/>
      <c r="AB130" s="22"/>
      <c r="AC130" s="22"/>
      <c r="AD130" s="22"/>
      <c r="AE130" s="22"/>
      <c r="AF130" s="22"/>
      <c r="AG130" s="22"/>
      <c r="AH130" s="22"/>
      <c r="AI130" s="22"/>
      <c r="AJ130" s="22"/>
      <c r="AK130" s="22"/>
      <c r="AL130" s="22"/>
      <c r="AM130" s="22"/>
      <c r="AN130" s="22"/>
      <c r="AO130" s="22"/>
      <c r="AP130" s="22"/>
      <c r="AQ130" s="22"/>
      <c r="AR130" s="22"/>
    </row>
    <row r="131" spans="1:44" s="35" customFormat="1" x14ac:dyDescent="0.3">
      <c r="A131" s="28" t="s">
        <v>272</v>
      </c>
      <c r="B131" s="122" t="s">
        <v>273</v>
      </c>
      <c r="C131" s="29">
        <v>82.6</v>
      </c>
      <c r="D131" s="30" t="s">
        <v>1158</v>
      </c>
      <c r="E131" s="31">
        <v>79.3</v>
      </c>
      <c r="F131" s="32" t="s">
        <v>1158</v>
      </c>
      <c r="G131" s="31">
        <v>85.5</v>
      </c>
      <c r="H131" s="32" t="s">
        <v>1158</v>
      </c>
      <c r="I131" s="38" t="s">
        <v>1162</v>
      </c>
      <c r="J131" s="34"/>
      <c r="K131" s="33" t="s">
        <v>1162</v>
      </c>
      <c r="L131" s="34"/>
      <c r="M131" s="33">
        <v>70.599999999999994</v>
      </c>
      <c r="N131" s="34" t="s">
        <v>1158</v>
      </c>
      <c r="O131" s="33">
        <v>82.7</v>
      </c>
      <c r="P131" s="34" t="s">
        <v>1158</v>
      </c>
      <c r="Q131" s="33">
        <v>94.8</v>
      </c>
      <c r="R131" s="34" t="s">
        <v>1158</v>
      </c>
      <c r="S131" s="33">
        <v>75</v>
      </c>
      <c r="T131" s="34" t="s">
        <v>1158</v>
      </c>
      <c r="U131" s="33">
        <v>88.2</v>
      </c>
      <c r="V131" s="34" t="s">
        <v>1158</v>
      </c>
      <c r="W131" s="34" t="s">
        <v>1210</v>
      </c>
      <c r="X131" s="22"/>
      <c r="Y131" s="22"/>
      <c r="Z131" s="22"/>
      <c r="AA131" s="22"/>
      <c r="AB131" s="22"/>
      <c r="AC131" s="22"/>
      <c r="AD131" s="22"/>
      <c r="AE131" s="22"/>
      <c r="AF131" s="22"/>
      <c r="AG131" s="22"/>
      <c r="AH131" s="22"/>
      <c r="AI131" s="22"/>
      <c r="AJ131" s="22"/>
      <c r="AK131" s="22"/>
      <c r="AL131" s="22"/>
      <c r="AM131" s="22"/>
      <c r="AN131" s="22"/>
      <c r="AO131" s="22"/>
      <c r="AP131" s="22"/>
      <c r="AQ131" s="22"/>
      <c r="AR131" s="22"/>
    </row>
    <row r="132" spans="1:44" s="35" customFormat="1" x14ac:dyDescent="0.3">
      <c r="A132" s="28" t="s">
        <v>274</v>
      </c>
      <c r="B132" s="122" t="s">
        <v>275</v>
      </c>
      <c r="C132" s="29">
        <v>58.1</v>
      </c>
      <c r="D132" s="30"/>
      <c r="E132" s="31">
        <v>59.2</v>
      </c>
      <c r="F132" s="32"/>
      <c r="G132" s="31">
        <v>57</v>
      </c>
      <c r="H132" s="32"/>
      <c r="I132" s="33">
        <v>56.6</v>
      </c>
      <c r="J132" s="34"/>
      <c r="K132" s="33">
        <v>58.3</v>
      </c>
      <c r="L132" s="34"/>
      <c r="M132" s="33">
        <v>54.6</v>
      </c>
      <c r="N132" s="34"/>
      <c r="O132" s="33">
        <v>58.1</v>
      </c>
      <c r="P132" s="34"/>
      <c r="Q132" s="33">
        <v>62</v>
      </c>
      <c r="R132" s="34"/>
      <c r="S132" s="33">
        <v>58.3</v>
      </c>
      <c r="T132" s="34"/>
      <c r="U132" s="33">
        <v>57.5</v>
      </c>
      <c r="V132" s="34"/>
      <c r="W132" s="34" t="s">
        <v>1191</v>
      </c>
      <c r="X132" s="22"/>
      <c r="Y132" s="22"/>
      <c r="Z132" s="22"/>
      <c r="AA132" s="22"/>
      <c r="AB132" s="22"/>
      <c r="AC132" s="22"/>
      <c r="AD132" s="22"/>
      <c r="AE132" s="22"/>
      <c r="AF132" s="22"/>
      <c r="AG132" s="22"/>
      <c r="AH132" s="22"/>
      <c r="AI132" s="22"/>
      <c r="AJ132" s="22"/>
      <c r="AK132" s="22"/>
      <c r="AL132" s="22"/>
      <c r="AM132" s="22"/>
      <c r="AN132" s="22"/>
      <c r="AO132" s="22"/>
      <c r="AP132" s="22"/>
      <c r="AQ132" s="22"/>
      <c r="AR132" s="22"/>
    </row>
    <row r="133" spans="1:44" s="35" customFormat="1" x14ac:dyDescent="0.3">
      <c r="A133" s="28" t="s">
        <v>276</v>
      </c>
      <c r="B133" s="122" t="s">
        <v>277</v>
      </c>
      <c r="C133" s="29">
        <v>100</v>
      </c>
      <c r="D133" s="30" t="s">
        <v>1161</v>
      </c>
      <c r="E133" s="31" t="s">
        <v>1162</v>
      </c>
      <c r="F133" s="32"/>
      <c r="G133" s="31" t="s">
        <v>1162</v>
      </c>
      <c r="H133" s="32"/>
      <c r="I133" s="36" t="s">
        <v>1162</v>
      </c>
      <c r="J133" s="37"/>
      <c r="K133" s="36" t="s">
        <v>1162</v>
      </c>
      <c r="L133" s="37"/>
      <c r="M133" s="36" t="s">
        <v>1162</v>
      </c>
      <c r="N133" s="37"/>
      <c r="O133" s="36" t="s">
        <v>1162</v>
      </c>
      <c r="P133" s="37"/>
      <c r="Q133" s="36" t="s">
        <v>1162</v>
      </c>
      <c r="R133" s="37"/>
      <c r="S133" s="36" t="s">
        <v>1162</v>
      </c>
      <c r="T133" s="37"/>
      <c r="U133" s="36" t="s">
        <v>1162</v>
      </c>
      <c r="V133" s="37"/>
      <c r="W133" s="34" t="s">
        <v>1163</v>
      </c>
      <c r="X133" s="22"/>
      <c r="Y133" s="22"/>
      <c r="Z133" s="22"/>
      <c r="AA133" s="22"/>
      <c r="AB133" s="22"/>
      <c r="AC133" s="22"/>
      <c r="AD133" s="22"/>
      <c r="AE133" s="22"/>
      <c r="AF133" s="22"/>
      <c r="AG133" s="22"/>
      <c r="AH133" s="22"/>
      <c r="AI133" s="22"/>
      <c r="AJ133" s="22"/>
      <c r="AK133" s="22"/>
      <c r="AL133" s="22"/>
      <c r="AM133" s="22"/>
      <c r="AN133" s="22"/>
      <c r="AO133" s="22"/>
      <c r="AP133" s="22"/>
      <c r="AQ133" s="22"/>
      <c r="AR133" s="22"/>
    </row>
    <row r="134" spans="1:44" s="35" customFormat="1" x14ac:dyDescent="0.3">
      <c r="A134" s="28" t="s">
        <v>278</v>
      </c>
      <c r="B134" s="122" t="s">
        <v>279</v>
      </c>
      <c r="C134" s="29">
        <v>100</v>
      </c>
      <c r="D134" s="30" t="s">
        <v>1161</v>
      </c>
      <c r="E134" s="31" t="s">
        <v>1162</v>
      </c>
      <c r="F134" s="32"/>
      <c r="G134" s="31" t="s">
        <v>1162</v>
      </c>
      <c r="H134" s="32"/>
      <c r="I134" s="36" t="s">
        <v>1162</v>
      </c>
      <c r="J134" s="37"/>
      <c r="K134" s="36" t="s">
        <v>1162</v>
      </c>
      <c r="L134" s="37"/>
      <c r="M134" s="36" t="s">
        <v>1162</v>
      </c>
      <c r="N134" s="37"/>
      <c r="O134" s="36" t="s">
        <v>1162</v>
      </c>
      <c r="P134" s="37"/>
      <c r="Q134" s="36" t="s">
        <v>1162</v>
      </c>
      <c r="R134" s="37"/>
      <c r="S134" s="36" t="s">
        <v>1162</v>
      </c>
      <c r="T134" s="37"/>
      <c r="U134" s="36" t="s">
        <v>1162</v>
      </c>
      <c r="V134" s="37"/>
      <c r="W134" s="34" t="s">
        <v>1163</v>
      </c>
      <c r="X134" s="22"/>
      <c r="Y134" s="22"/>
      <c r="Z134" s="22"/>
      <c r="AA134" s="22"/>
      <c r="AB134" s="22"/>
      <c r="AC134" s="22"/>
      <c r="AD134" s="22"/>
      <c r="AE134" s="22"/>
      <c r="AF134" s="22"/>
      <c r="AG134" s="22"/>
      <c r="AH134" s="22"/>
      <c r="AI134" s="22"/>
      <c r="AJ134" s="22"/>
      <c r="AK134" s="22"/>
      <c r="AL134" s="22"/>
      <c r="AM134" s="22"/>
      <c r="AN134" s="22"/>
      <c r="AO134" s="22"/>
      <c r="AP134" s="22"/>
      <c r="AQ134" s="22"/>
      <c r="AR134" s="22"/>
    </row>
    <row r="135" spans="1:44" s="35" customFormat="1" x14ac:dyDescent="0.3">
      <c r="A135" s="28" t="s">
        <v>280</v>
      </c>
      <c r="B135" s="122" t="s">
        <v>281</v>
      </c>
      <c r="C135" s="29">
        <v>84.7</v>
      </c>
      <c r="D135" s="30"/>
      <c r="E135" s="31" t="s">
        <v>1162</v>
      </c>
      <c r="F135" s="32"/>
      <c r="G135" s="31" t="s">
        <v>1162</v>
      </c>
      <c r="H135" s="32"/>
      <c r="I135" s="33" t="s">
        <v>1162</v>
      </c>
      <c r="J135" s="34"/>
      <c r="K135" s="33" t="s">
        <v>1162</v>
      </c>
      <c r="L135" s="34"/>
      <c r="M135" s="33" t="s">
        <v>1162</v>
      </c>
      <c r="N135" s="34"/>
      <c r="O135" s="33" t="s">
        <v>1162</v>
      </c>
      <c r="P135" s="34"/>
      <c r="Q135" s="33" t="s">
        <v>1162</v>
      </c>
      <c r="R135" s="34"/>
      <c r="S135" s="33" t="s">
        <v>1162</v>
      </c>
      <c r="T135" s="34"/>
      <c r="U135" s="33" t="s">
        <v>1162</v>
      </c>
      <c r="V135" s="34"/>
      <c r="W135" s="34" t="s">
        <v>1216</v>
      </c>
      <c r="X135" s="22"/>
      <c r="Y135" s="22"/>
      <c r="Z135" s="22"/>
      <c r="AA135" s="22"/>
      <c r="AB135" s="22"/>
      <c r="AC135" s="22"/>
      <c r="AD135" s="22"/>
      <c r="AE135" s="22"/>
      <c r="AF135" s="22"/>
      <c r="AG135" s="22"/>
      <c r="AH135" s="22"/>
      <c r="AI135" s="22"/>
      <c r="AJ135" s="22"/>
      <c r="AK135" s="22"/>
      <c r="AL135" s="22"/>
      <c r="AM135" s="22"/>
      <c r="AN135" s="22"/>
      <c r="AO135" s="22"/>
      <c r="AP135" s="22"/>
      <c r="AQ135" s="22"/>
      <c r="AR135" s="22"/>
    </row>
    <row r="136" spans="1:44" s="35" customFormat="1" x14ac:dyDescent="0.3">
      <c r="A136" s="28" t="s">
        <v>282</v>
      </c>
      <c r="B136" s="122" t="s">
        <v>283</v>
      </c>
      <c r="C136" s="29">
        <v>63.9</v>
      </c>
      <c r="D136" s="30"/>
      <c r="E136" s="31">
        <v>65.400000000000006</v>
      </c>
      <c r="F136" s="32"/>
      <c r="G136" s="31">
        <v>62.3</v>
      </c>
      <c r="H136" s="32"/>
      <c r="I136" s="33">
        <v>91.7</v>
      </c>
      <c r="J136" s="34"/>
      <c r="K136" s="33">
        <v>59.7</v>
      </c>
      <c r="L136" s="34"/>
      <c r="M136" s="33">
        <v>49.9</v>
      </c>
      <c r="N136" s="34"/>
      <c r="O136" s="33">
        <v>58.3</v>
      </c>
      <c r="P136" s="34"/>
      <c r="Q136" s="33">
        <v>64.099999999999994</v>
      </c>
      <c r="R136" s="34"/>
      <c r="S136" s="33">
        <v>61.7</v>
      </c>
      <c r="T136" s="34"/>
      <c r="U136" s="33">
        <v>89.3</v>
      </c>
      <c r="V136" s="34"/>
      <c r="W136" s="34" t="s">
        <v>1186</v>
      </c>
      <c r="X136" s="22"/>
      <c r="Y136" s="22"/>
      <c r="Z136" s="22"/>
      <c r="AA136" s="22"/>
      <c r="AB136" s="22"/>
      <c r="AC136" s="22"/>
      <c r="AD136" s="22"/>
      <c r="AE136" s="22"/>
      <c r="AF136" s="22"/>
      <c r="AG136" s="22"/>
      <c r="AH136" s="22"/>
      <c r="AI136" s="22"/>
      <c r="AJ136" s="22"/>
      <c r="AK136" s="22"/>
      <c r="AL136" s="22"/>
      <c r="AM136" s="22"/>
      <c r="AN136" s="22"/>
      <c r="AO136" s="22"/>
      <c r="AP136" s="22"/>
      <c r="AQ136" s="22"/>
      <c r="AR136" s="22"/>
    </row>
    <row r="137" spans="1:44" s="35" customFormat="1" x14ac:dyDescent="0.3">
      <c r="A137" s="28" t="s">
        <v>284</v>
      </c>
      <c r="B137" s="122" t="s">
        <v>285</v>
      </c>
      <c r="C137" s="29">
        <v>29.8</v>
      </c>
      <c r="D137" s="30" t="s">
        <v>1165</v>
      </c>
      <c r="E137" s="31">
        <v>29.9</v>
      </c>
      <c r="F137" s="32" t="s">
        <v>1165</v>
      </c>
      <c r="G137" s="31">
        <v>29.8</v>
      </c>
      <c r="H137" s="32" t="s">
        <v>1165</v>
      </c>
      <c r="I137" s="33">
        <v>49.8</v>
      </c>
      <c r="J137" s="34" t="s">
        <v>1165</v>
      </c>
      <c r="K137" s="33">
        <v>18.600000000000001</v>
      </c>
      <c r="L137" s="34" t="s">
        <v>1165</v>
      </c>
      <c r="M137" s="33">
        <v>6.7</v>
      </c>
      <c r="N137" s="34" t="s">
        <v>1165</v>
      </c>
      <c r="O137" s="33">
        <v>16.7</v>
      </c>
      <c r="P137" s="34" t="s">
        <v>1165</v>
      </c>
      <c r="Q137" s="33">
        <v>27.4</v>
      </c>
      <c r="R137" s="34" t="s">
        <v>1165</v>
      </c>
      <c r="S137" s="33">
        <v>45</v>
      </c>
      <c r="T137" s="34" t="s">
        <v>1165</v>
      </c>
      <c r="U137" s="33">
        <v>64.900000000000006</v>
      </c>
      <c r="V137" s="34" t="s">
        <v>1165</v>
      </c>
      <c r="W137" s="34" t="s">
        <v>1199</v>
      </c>
      <c r="X137" s="22"/>
      <c r="Y137" s="22"/>
      <c r="Z137" s="22"/>
      <c r="AA137" s="22"/>
      <c r="AB137" s="22"/>
      <c r="AC137" s="22"/>
      <c r="AD137" s="22"/>
      <c r="AE137" s="22"/>
      <c r="AF137" s="22"/>
      <c r="AG137" s="22"/>
      <c r="AH137" s="22"/>
      <c r="AI137" s="22"/>
      <c r="AJ137" s="22"/>
      <c r="AK137" s="22"/>
      <c r="AL137" s="22"/>
      <c r="AM137" s="22"/>
      <c r="AN137" s="22"/>
      <c r="AO137" s="22"/>
      <c r="AP137" s="22"/>
      <c r="AQ137" s="22"/>
      <c r="AR137" s="22"/>
    </row>
    <row r="138" spans="1:44" s="35" customFormat="1" x14ac:dyDescent="0.3">
      <c r="A138" s="28" t="s">
        <v>1217</v>
      </c>
      <c r="B138" s="122" t="e">
        <v>#N/A</v>
      </c>
      <c r="C138" s="29" t="s">
        <v>1162</v>
      </c>
      <c r="D138" s="30"/>
      <c r="E138" s="31" t="s">
        <v>1162</v>
      </c>
      <c r="F138" s="32"/>
      <c r="G138" s="31" t="s">
        <v>1162</v>
      </c>
      <c r="H138" s="32"/>
      <c r="I138" s="38" t="s">
        <v>1162</v>
      </c>
      <c r="J138" s="34"/>
      <c r="K138" s="33" t="s">
        <v>1162</v>
      </c>
      <c r="L138" s="34"/>
      <c r="M138" s="33" t="s">
        <v>1162</v>
      </c>
      <c r="N138" s="34"/>
      <c r="O138" s="33" t="s">
        <v>1162</v>
      </c>
      <c r="P138" s="34"/>
      <c r="Q138" s="33" t="s">
        <v>1162</v>
      </c>
      <c r="R138" s="34"/>
      <c r="S138" s="33" t="s">
        <v>1162</v>
      </c>
      <c r="T138" s="34"/>
      <c r="U138" s="33" t="s">
        <v>1162</v>
      </c>
      <c r="V138" s="34"/>
      <c r="W138" s="34"/>
      <c r="X138" s="22"/>
      <c r="Y138" s="22"/>
      <c r="Z138" s="22"/>
      <c r="AA138" s="22"/>
      <c r="AB138" s="22"/>
      <c r="AC138" s="22"/>
      <c r="AD138" s="22"/>
      <c r="AE138" s="22"/>
      <c r="AF138" s="22"/>
      <c r="AG138" s="22"/>
      <c r="AH138" s="22"/>
      <c r="AI138" s="22"/>
      <c r="AJ138" s="22"/>
      <c r="AK138" s="22"/>
      <c r="AL138" s="22"/>
      <c r="AM138" s="22"/>
      <c r="AN138" s="22"/>
      <c r="AO138" s="22"/>
      <c r="AP138" s="22"/>
      <c r="AQ138" s="22"/>
      <c r="AR138" s="22"/>
    </row>
    <row r="139" spans="1:44" s="35" customFormat="1" x14ac:dyDescent="0.3">
      <c r="A139" s="28" t="s">
        <v>286</v>
      </c>
      <c r="B139" s="122" t="s">
        <v>287</v>
      </c>
      <c r="C139" s="29">
        <v>100</v>
      </c>
      <c r="D139" s="30" t="s">
        <v>1161</v>
      </c>
      <c r="E139" s="31" t="s">
        <v>1162</v>
      </c>
      <c r="F139" s="32"/>
      <c r="G139" s="31" t="s">
        <v>1162</v>
      </c>
      <c r="H139" s="32"/>
      <c r="I139" s="36" t="s">
        <v>1162</v>
      </c>
      <c r="J139" s="37"/>
      <c r="K139" s="36" t="s">
        <v>1162</v>
      </c>
      <c r="L139" s="37"/>
      <c r="M139" s="36" t="s">
        <v>1162</v>
      </c>
      <c r="N139" s="37"/>
      <c r="O139" s="36" t="s">
        <v>1162</v>
      </c>
      <c r="P139" s="37"/>
      <c r="Q139" s="36" t="s">
        <v>1162</v>
      </c>
      <c r="R139" s="37"/>
      <c r="S139" s="36" t="s">
        <v>1162</v>
      </c>
      <c r="T139" s="37"/>
      <c r="U139" s="36" t="s">
        <v>1162</v>
      </c>
      <c r="V139" s="37"/>
      <c r="W139" s="34" t="s">
        <v>1167</v>
      </c>
      <c r="X139" s="22"/>
      <c r="Y139" s="22"/>
      <c r="Z139" s="22"/>
      <c r="AA139" s="22"/>
      <c r="AB139" s="22"/>
      <c r="AC139" s="22"/>
      <c r="AD139" s="22"/>
      <c r="AE139" s="22"/>
      <c r="AF139" s="22"/>
      <c r="AG139" s="22"/>
      <c r="AH139" s="22"/>
      <c r="AI139" s="22"/>
      <c r="AJ139" s="22"/>
      <c r="AK139" s="22"/>
      <c r="AL139" s="22"/>
      <c r="AM139" s="22"/>
      <c r="AN139" s="22"/>
      <c r="AO139" s="22"/>
      <c r="AP139" s="22"/>
      <c r="AQ139" s="22"/>
      <c r="AR139" s="22"/>
    </row>
    <row r="140" spans="1:44" s="35" customFormat="1" x14ac:dyDescent="0.3">
      <c r="A140" s="28" t="s">
        <v>288</v>
      </c>
      <c r="B140" s="122" t="s">
        <v>289</v>
      </c>
      <c r="C140" s="29" t="s">
        <v>1162</v>
      </c>
      <c r="D140" s="30"/>
      <c r="E140" s="31" t="s">
        <v>1162</v>
      </c>
      <c r="F140" s="32"/>
      <c r="G140" s="31" t="s">
        <v>1162</v>
      </c>
      <c r="H140" s="32"/>
      <c r="I140" s="38" t="s">
        <v>1162</v>
      </c>
      <c r="J140" s="34"/>
      <c r="K140" s="33" t="s">
        <v>1162</v>
      </c>
      <c r="L140" s="34"/>
      <c r="M140" s="33" t="s">
        <v>1162</v>
      </c>
      <c r="N140" s="34"/>
      <c r="O140" s="33" t="s">
        <v>1162</v>
      </c>
      <c r="P140" s="34"/>
      <c r="Q140" s="33" t="s">
        <v>1162</v>
      </c>
      <c r="R140" s="34"/>
      <c r="S140" s="33" t="s">
        <v>1162</v>
      </c>
      <c r="T140" s="34"/>
      <c r="U140" s="33" t="s">
        <v>1162</v>
      </c>
      <c r="V140" s="34"/>
      <c r="W140" s="34"/>
      <c r="X140" s="22"/>
      <c r="Y140" s="22"/>
      <c r="Z140" s="22"/>
      <c r="AA140" s="22"/>
      <c r="AB140" s="22"/>
      <c r="AC140" s="22"/>
      <c r="AD140" s="22"/>
      <c r="AE140" s="22"/>
      <c r="AF140" s="22"/>
      <c r="AG140" s="22"/>
      <c r="AH140" s="22"/>
      <c r="AI140" s="22"/>
      <c r="AJ140" s="22"/>
      <c r="AK140" s="22"/>
      <c r="AL140" s="22"/>
      <c r="AM140" s="22"/>
      <c r="AN140" s="22"/>
      <c r="AO140" s="22"/>
      <c r="AP140" s="22"/>
      <c r="AQ140" s="22"/>
      <c r="AR140" s="22"/>
    </row>
    <row r="141" spans="1:44" s="35" customFormat="1" x14ac:dyDescent="0.3">
      <c r="A141" s="28" t="s">
        <v>290</v>
      </c>
      <c r="B141" s="122" t="s">
        <v>291</v>
      </c>
      <c r="C141" s="29">
        <v>33.6</v>
      </c>
      <c r="D141" s="30"/>
      <c r="E141" s="31">
        <v>34.1</v>
      </c>
      <c r="F141" s="32"/>
      <c r="G141" s="31">
        <v>33.1</v>
      </c>
      <c r="H141" s="32"/>
      <c r="I141" s="33">
        <v>59.3</v>
      </c>
      <c r="J141" s="34"/>
      <c r="K141" s="33">
        <v>22.8</v>
      </c>
      <c r="L141" s="34"/>
      <c r="M141" s="33">
        <v>5</v>
      </c>
      <c r="N141" s="34"/>
      <c r="O141" s="33">
        <v>18.899999999999999</v>
      </c>
      <c r="P141" s="34"/>
      <c r="Q141" s="33">
        <v>33.799999999999997</v>
      </c>
      <c r="R141" s="34"/>
      <c r="S141" s="33">
        <v>52.6</v>
      </c>
      <c r="T141" s="34"/>
      <c r="U141" s="33">
        <v>71.400000000000006</v>
      </c>
      <c r="V141" s="34"/>
      <c r="W141" s="34" t="s">
        <v>1218</v>
      </c>
      <c r="X141" s="22"/>
      <c r="Y141" s="22"/>
      <c r="Z141" s="22"/>
      <c r="AA141" s="22"/>
      <c r="AB141" s="22"/>
      <c r="AC141" s="22"/>
      <c r="AD141" s="22"/>
      <c r="AE141" s="22"/>
      <c r="AF141" s="22"/>
      <c r="AG141" s="22"/>
      <c r="AH141" s="22"/>
      <c r="AI141" s="22"/>
      <c r="AJ141" s="22"/>
      <c r="AK141" s="22"/>
      <c r="AL141" s="22"/>
      <c r="AM141" s="22"/>
      <c r="AN141" s="22"/>
      <c r="AO141" s="22"/>
      <c r="AP141" s="22"/>
      <c r="AQ141" s="22"/>
      <c r="AR141" s="22"/>
    </row>
    <row r="142" spans="1:44" s="35" customFormat="1" x14ac:dyDescent="0.3">
      <c r="A142" s="28" t="s">
        <v>292</v>
      </c>
      <c r="B142" s="122" t="s">
        <v>293</v>
      </c>
      <c r="C142" s="29" t="s">
        <v>1162</v>
      </c>
      <c r="D142" s="30"/>
      <c r="E142" s="31" t="s">
        <v>1162</v>
      </c>
      <c r="F142" s="32"/>
      <c r="G142" s="31" t="s">
        <v>1162</v>
      </c>
      <c r="H142" s="32"/>
      <c r="I142" s="38" t="s">
        <v>1162</v>
      </c>
      <c r="J142" s="34"/>
      <c r="K142" s="33" t="s">
        <v>1162</v>
      </c>
      <c r="L142" s="34"/>
      <c r="M142" s="33" t="s">
        <v>1162</v>
      </c>
      <c r="N142" s="34"/>
      <c r="O142" s="33" t="s">
        <v>1162</v>
      </c>
      <c r="P142" s="34"/>
      <c r="Q142" s="33" t="s">
        <v>1162</v>
      </c>
      <c r="R142" s="34"/>
      <c r="S142" s="33" t="s">
        <v>1162</v>
      </c>
      <c r="T142" s="34"/>
      <c r="U142" s="33" t="s">
        <v>1162</v>
      </c>
      <c r="V142" s="34"/>
      <c r="W142" s="34"/>
      <c r="X142" s="22"/>
      <c r="Y142" s="22"/>
      <c r="Z142" s="22"/>
      <c r="AA142" s="22"/>
      <c r="AB142" s="22"/>
      <c r="AC142" s="22"/>
      <c r="AD142" s="22"/>
      <c r="AE142" s="22"/>
      <c r="AF142" s="22"/>
      <c r="AG142" s="22"/>
      <c r="AH142" s="22"/>
      <c r="AI142" s="22"/>
      <c r="AJ142" s="22"/>
      <c r="AK142" s="22"/>
      <c r="AL142" s="22"/>
      <c r="AM142" s="22"/>
      <c r="AN142" s="22"/>
      <c r="AO142" s="22"/>
      <c r="AP142" s="22"/>
      <c r="AQ142" s="22"/>
      <c r="AR142" s="22"/>
    </row>
    <row r="143" spans="1:44" s="35" customFormat="1" x14ac:dyDescent="0.3">
      <c r="A143" s="28" t="s">
        <v>294</v>
      </c>
      <c r="B143" s="122" t="s">
        <v>295</v>
      </c>
      <c r="C143" s="29">
        <v>95.6</v>
      </c>
      <c r="D143" s="30"/>
      <c r="E143" s="31">
        <v>95.2</v>
      </c>
      <c r="F143" s="32"/>
      <c r="G143" s="31">
        <v>96</v>
      </c>
      <c r="H143" s="32"/>
      <c r="I143" s="33">
        <v>97.6</v>
      </c>
      <c r="J143" s="34"/>
      <c r="K143" s="33">
        <v>92.6</v>
      </c>
      <c r="L143" s="34"/>
      <c r="M143" s="33">
        <v>90.2</v>
      </c>
      <c r="N143" s="34"/>
      <c r="O143" s="33">
        <v>97.7</v>
      </c>
      <c r="P143" s="34"/>
      <c r="Q143" s="33">
        <v>98.7</v>
      </c>
      <c r="R143" s="34"/>
      <c r="S143" s="33">
        <v>97.1</v>
      </c>
      <c r="T143" s="34"/>
      <c r="U143" s="33">
        <v>97.2</v>
      </c>
      <c r="V143" s="34"/>
      <c r="W143" s="34" t="s">
        <v>1219</v>
      </c>
      <c r="X143" s="22"/>
      <c r="Y143" s="22"/>
      <c r="Z143" s="22"/>
      <c r="AA143" s="22"/>
      <c r="AB143" s="22"/>
      <c r="AC143" s="22"/>
      <c r="AD143" s="22"/>
      <c r="AE143" s="22"/>
      <c r="AF143" s="22"/>
      <c r="AG143" s="22"/>
      <c r="AH143" s="22"/>
      <c r="AI143" s="22"/>
      <c r="AJ143" s="22"/>
      <c r="AK143" s="22"/>
      <c r="AL143" s="22"/>
      <c r="AM143" s="22"/>
      <c r="AN143" s="22"/>
      <c r="AO143" s="22"/>
      <c r="AP143" s="22"/>
      <c r="AQ143" s="22"/>
      <c r="AR143" s="22"/>
    </row>
    <row r="144" spans="1:44" s="35" customFormat="1" x14ac:dyDescent="0.3">
      <c r="A144" s="28" t="s">
        <v>296</v>
      </c>
      <c r="B144" s="122" t="s">
        <v>297</v>
      </c>
      <c r="C144" s="29" t="s">
        <v>1162</v>
      </c>
      <c r="D144" s="30"/>
      <c r="E144" s="31" t="s">
        <v>1162</v>
      </c>
      <c r="F144" s="32"/>
      <c r="G144" s="31" t="s">
        <v>1162</v>
      </c>
      <c r="H144" s="32"/>
      <c r="I144" s="38" t="s">
        <v>1162</v>
      </c>
      <c r="J144" s="34"/>
      <c r="K144" s="33" t="s">
        <v>1162</v>
      </c>
      <c r="L144" s="34"/>
      <c r="M144" s="33" t="s">
        <v>1162</v>
      </c>
      <c r="N144" s="34"/>
      <c r="O144" s="33" t="s">
        <v>1162</v>
      </c>
      <c r="P144" s="34"/>
      <c r="Q144" s="33" t="s">
        <v>1162</v>
      </c>
      <c r="R144" s="34"/>
      <c r="S144" s="33" t="s">
        <v>1162</v>
      </c>
      <c r="T144" s="34"/>
      <c r="U144" s="33" t="s">
        <v>1162</v>
      </c>
      <c r="V144" s="34"/>
      <c r="W144" s="34"/>
      <c r="X144" s="22"/>
      <c r="Y144" s="22"/>
      <c r="Z144" s="22"/>
      <c r="AA144" s="22"/>
      <c r="AB144" s="22"/>
      <c r="AC144" s="22"/>
      <c r="AD144" s="22"/>
      <c r="AE144" s="22"/>
      <c r="AF144" s="22"/>
      <c r="AG144" s="22"/>
      <c r="AH144" s="22"/>
      <c r="AI144" s="22"/>
      <c r="AJ144" s="22"/>
      <c r="AK144" s="22"/>
      <c r="AL144" s="22"/>
      <c r="AM144" s="22"/>
      <c r="AN144" s="22"/>
      <c r="AO144" s="22"/>
      <c r="AP144" s="22"/>
      <c r="AQ144" s="22"/>
      <c r="AR144" s="22"/>
    </row>
    <row r="145" spans="1:44" s="35" customFormat="1" x14ac:dyDescent="0.3">
      <c r="A145" s="28" t="s">
        <v>298</v>
      </c>
      <c r="B145" s="122" t="s">
        <v>299</v>
      </c>
      <c r="C145" s="29">
        <v>84.5</v>
      </c>
      <c r="D145" s="30" t="s">
        <v>1165</v>
      </c>
      <c r="E145" s="31">
        <v>84.1</v>
      </c>
      <c r="F145" s="32" t="s">
        <v>1165</v>
      </c>
      <c r="G145" s="31">
        <v>85</v>
      </c>
      <c r="H145" s="32" t="s">
        <v>1165</v>
      </c>
      <c r="I145" s="33">
        <v>87.4</v>
      </c>
      <c r="J145" s="34" t="s">
        <v>1165</v>
      </c>
      <c r="K145" s="33">
        <v>80.400000000000006</v>
      </c>
      <c r="L145" s="34" t="s">
        <v>1165</v>
      </c>
      <c r="M145" s="33" t="s">
        <v>1162</v>
      </c>
      <c r="N145" s="34"/>
      <c r="O145" s="33" t="s">
        <v>1162</v>
      </c>
      <c r="P145" s="34"/>
      <c r="Q145" s="33" t="s">
        <v>1162</v>
      </c>
      <c r="R145" s="34"/>
      <c r="S145" s="33" t="s">
        <v>1162</v>
      </c>
      <c r="T145" s="34"/>
      <c r="U145" s="33" t="s">
        <v>1162</v>
      </c>
      <c r="V145" s="34"/>
      <c r="W145" s="34" t="s">
        <v>1220</v>
      </c>
      <c r="X145" s="22"/>
      <c r="Y145" s="22"/>
      <c r="Z145" s="22"/>
      <c r="AA145" s="22"/>
      <c r="AB145" s="22"/>
      <c r="AC145" s="22"/>
      <c r="AD145" s="22"/>
      <c r="AE145" s="22"/>
      <c r="AF145" s="22"/>
      <c r="AG145" s="22"/>
      <c r="AH145" s="22"/>
      <c r="AI145" s="22"/>
      <c r="AJ145" s="22"/>
      <c r="AK145" s="22"/>
      <c r="AL145" s="22"/>
      <c r="AM145" s="22"/>
      <c r="AN145" s="22"/>
      <c r="AO145" s="22"/>
      <c r="AP145" s="22"/>
      <c r="AQ145" s="22"/>
      <c r="AR145" s="22"/>
    </row>
    <row r="146" spans="1:44" s="35" customFormat="1" x14ac:dyDescent="0.3">
      <c r="A146" s="28" t="s">
        <v>300</v>
      </c>
      <c r="B146" s="122" t="s">
        <v>301</v>
      </c>
      <c r="C146" s="29">
        <v>97.7</v>
      </c>
      <c r="D146" s="30" t="s">
        <v>1165</v>
      </c>
      <c r="E146" s="31" t="s">
        <v>1162</v>
      </c>
      <c r="F146" s="32"/>
      <c r="G146" s="31" t="s">
        <v>1162</v>
      </c>
      <c r="H146" s="32"/>
      <c r="I146" s="33">
        <v>98.2</v>
      </c>
      <c r="J146" s="34" t="s">
        <v>1165</v>
      </c>
      <c r="K146" s="33">
        <v>96.3</v>
      </c>
      <c r="L146" s="34" t="s">
        <v>1165</v>
      </c>
      <c r="M146" s="33">
        <v>95.3</v>
      </c>
      <c r="N146" s="34" t="s">
        <v>1165</v>
      </c>
      <c r="O146" s="33">
        <v>97.4</v>
      </c>
      <c r="P146" s="34" t="s">
        <v>1165</v>
      </c>
      <c r="Q146" s="33">
        <v>98.8</v>
      </c>
      <c r="R146" s="34" t="s">
        <v>1165</v>
      </c>
      <c r="S146" s="33">
        <v>99</v>
      </c>
      <c r="T146" s="34" t="s">
        <v>1165</v>
      </c>
      <c r="U146" s="33">
        <v>98.5</v>
      </c>
      <c r="V146" s="34" t="s">
        <v>1165</v>
      </c>
      <c r="W146" s="34" t="s">
        <v>1221</v>
      </c>
      <c r="X146" s="22"/>
      <c r="Y146" s="22"/>
      <c r="Z146" s="22"/>
      <c r="AA146" s="22"/>
      <c r="AB146" s="22"/>
      <c r="AC146" s="22"/>
      <c r="AD146" s="22"/>
      <c r="AE146" s="22"/>
      <c r="AF146" s="22"/>
      <c r="AG146" s="22"/>
      <c r="AH146" s="22"/>
      <c r="AI146" s="22"/>
      <c r="AJ146" s="22"/>
      <c r="AK146" s="22"/>
      <c r="AL146" s="22"/>
      <c r="AM146" s="22"/>
      <c r="AN146" s="22"/>
      <c r="AO146" s="22"/>
      <c r="AP146" s="22"/>
      <c r="AQ146" s="22"/>
      <c r="AR146" s="22"/>
    </row>
    <row r="147" spans="1:44" s="35" customFormat="1" x14ac:dyDescent="0.3">
      <c r="A147" s="28" t="s">
        <v>302</v>
      </c>
      <c r="B147" s="122" t="s">
        <v>303</v>
      </c>
      <c r="C147" s="29">
        <v>90.2</v>
      </c>
      <c r="D147" s="30"/>
      <c r="E147" s="31" t="s">
        <v>1162</v>
      </c>
      <c r="F147" s="32"/>
      <c r="G147" s="31" t="s">
        <v>1162</v>
      </c>
      <c r="H147" s="32"/>
      <c r="I147" s="33" t="s">
        <v>1162</v>
      </c>
      <c r="J147" s="34"/>
      <c r="K147" s="33" t="s">
        <v>1162</v>
      </c>
      <c r="L147" s="34"/>
      <c r="M147" s="33" t="s">
        <v>1162</v>
      </c>
      <c r="N147" s="34"/>
      <c r="O147" s="33" t="s">
        <v>1162</v>
      </c>
      <c r="P147" s="34"/>
      <c r="Q147" s="33" t="s">
        <v>1162</v>
      </c>
      <c r="R147" s="34"/>
      <c r="S147" s="33" t="s">
        <v>1162</v>
      </c>
      <c r="T147" s="34"/>
      <c r="U147" s="33" t="s">
        <v>1162</v>
      </c>
      <c r="V147" s="34"/>
      <c r="W147" s="34" t="s">
        <v>1222</v>
      </c>
      <c r="X147" s="22"/>
      <c r="Y147" s="22"/>
      <c r="Z147" s="22"/>
      <c r="AA147" s="22"/>
      <c r="AB147" s="22"/>
      <c r="AC147" s="22"/>
      <c r="AD147" s="22"/>
      <c r="AE147" s="22"/>
      <c r="AF147" s="22"/>
      <c r="AG147" s="22"/>
      <c r="AH147" s="22"/>
      <c r="AI147" s="22"/>
      <c r="AJ147" s="22"/>
      <c r="AK147" s="22"/>
      <c r="AL147" s="22"/>
      <c r="AM147" s="22"/>
      <c r="AN147" s="22"/>
      <c r="AO147" s="22"/>
      <c r="AP147" s="22"/>
      <c r="AQ147" s="22"/>
      <c r="AR147" s="22"/>
    </row>
    <row r="148" spans="1:44" s="35" customFormat="1" x14ac:dyDescent="0.3">
      <c r="A148" s="28" t="s">
        <v>304</v>
      </c>
      <c r="B148" s="122" t="s">
        <v>305</v>
      </c>
      <c r="C148" s="29">
        <v>100</v>
      </c>
      <c r="D148" s="30" t="s">
        <v>1161</v>
      </c>
      <c r="E148" s="31" t="s">
        <v>1162</v>
      </c>
      <c r="F148" s="32"/>
      <c r="G148" s="31" t="s">
        <v>1162</v>
      </c>
      <c r="H148" s="32"/>
      <c r="I148" s="36" t="s">
        <v>1162</v>
      </c>
      <c r="J148" s="37"/>
      <c r="K148" s="36" t="s">
        <v>1162</v>
      </c>
      <c r="L148" s="37"/>
      <c r="M148" s="36" t="s">
        <v>1162</v>
      </c>
      <c r="N148" s="37"/>
      <c r="O148" s="36" t="s">
        <v>1162</v>
      </c>
      <c r="P148" s="37"/>
      <c r="Q148" s="36" t="s">
        <v>1162</v>
      </c>
      <c r="R148" s="37"/>
      <c r="S148" s="36" t="s">
        <v>1162</v>
      </c>
      <c r="T148" s="37"/>
      <c r="U148" s="36" t="s">
        <v>1162</v>
      </c>
      <c r="V148" s="37"/>
      <c r="W148" s="34" t="s">
        <v>1163</v>
      </c>
      <c r="X148" s="22"/>
      <c r="Y148" s="22"/>
      <c r="Z148" s="22"/>
      <c r="AA148" s="22"/>
      <c r="AB148" s="22"/>
      <c r="AC148" s="22"/>
      <c r="AD148" s="22"/>
      <c r="AE148" s="22"/>
      <c r="AF148" s="22"/>
      <c r="AG148" s="22"/>
      <c r="AH148" s="22"/>
      <c r="AI148" s="22"/>
      <c r="AJ148" s="22"/>
      <c r="AK148" s="22"/>
      <c r="AL148" s="22"/>
      <c r="AM148" s="22"/>
      <c r="AN148" s="22"/>
      <c r="AO148" s="22"/>
      <c r="AP148" s="22"/>
      <c r="AQ148" s="22"/>
      <c r="AR148" s="22"/>
    </row>
    <row r="149" spans="1:44" s="35" customFormat="1" x14ac:dyDescent="0.3">
      <c r="A149" s="28" t="s">
        <v>306</v>
      </c>
      <c r="B149" s="122" t="s">
        <v>307</v>
      </c>
      <c r="C149" s="29">
        <v>100</v>
      </c>
      <c r="D149" s="30" t="s">
        <v>1161</v>
      </c>
      <c r="E149" s="31" t="s">
        <v>1162</v>
      </c>
      <c r="F149" s="32"/>
      <c r="G149" s="31" t="s">
        <v>1162</v>
      </c>
      <c r="H149" s="32"/>
      <c r="I149" s="36" t="s">
        <v>1162</v>
      </c>
      <c r="J149" s="37"/>
      <c r="K149" s="36" t="s">
        <v>1162</v>
      </c>
      <c r="L149" s="37"/>
      <c r="M149" s="36" t="s">
        <v>1162</v>
      </c>
      <c r="N149" s="37"/>
      <c r="O149" s="36" t="s">
        <v>1162</v>
      </c>
      <c r="P149" s="37"/>
      <c r="Q149" s="36" t="s">
        <v>1162</v>
      </c>
      <c r="R149" s="37"/>
      <c r="S149" s="36" t="s">
        <v>1162</v>
      </c>
      <c r="T149" s="37"/>
      <c r="U149" s="36" t="s">
        <v>1162</v>
      </c>
      <c r="V149" s="37"/>
      <c r="W149" s="34" t="s">
        <v>1163</v>
      </c>
      <c r="X149" s="22"/>
      <c r="Y149" s="22"/>
      <c r="Z149" s="22"/>
      <c r="AA149" s="22"/>
      <c r="AB149" s="22"/>
      <c r="AC149" s="22"/>
      <c r="AD149" s="22"/>
      <c r="AE149" s="22"/>
      <c r="AF149" s="22"/>
      <c r="AG149" s="22"/>
      <c r="AH149" s="22"/>
      <c r="AI149" s="22"/>
      <c r="AJ149" s="22"/>
      <c r="AK149" s="22"/>
      <c r="AL149" s="22"/>
      <c r="AM149" s="22"/>
      <c r="AN149" s="22"/>
      <c r="AO149" s="22"/>
      <c r="AP149" s="22"/>
      <c r="AQ149" s="22"/>
      <c r="AR149" s="22"/>
    </row>
    <row r="150" spans="1:44" s="35" customFormat="1" x14ac:dyDescent="0.3">
      <c r="A150" s="28" t="s">
        <v>308</v>
      </c>
      <c r="B150" s="122" t="s">
        <v>309</v>
      </c>
      <c r="C150" s="29">
        <v>100</v>
      </c>
      <c r="D150" s="30" t="s">
        <v>1165</v>
      </c>
      <c r="E150" s="31" t="s">
        <v>1162</v>
      </c>
      <c r="F150" s="32"/>
      <c r="G150" s="31" t="s">
        <v>1162</v>
      </c>
      <c r="H150" s="32"/>
      <c r="I150" s="38" t="s">
        <v>1162</v>
      </c>
      <c r="J150" s="34"/>
      <c r="K150" s="33" t="s">
        <v>1162</v>
      </c>
      <c r="L150" s="34"/>
      <c r="M150" s="33" t="s">
        <v>1162</v>
      </c>
      <c r="N150" s="34"/>
      <c r="O150" s="33" t="s">
        <v>1162</v>
      </c>
      <c r="P150" s="34"/>
      <c r="Q150" s="33" t="s">
        <v>1162</v>
      </c>
      <c r="R150" s="34"/>
      <c r="S150" s="33" t="s">
        <v>1162</v>
      </c>
      <c r="T150" s="34"/>
      <c r="U150" s="33" t="s">
        <v>1162</v>
      </c>
      <c r="V150" s="34"/>
      <c r="W150" s="34" t="s">
        <v>1223</v>
      </c>
      <c r="X150" s="22"/>
      <c r="Y150" s="22"/>
      <c r="Z150" s="22"/>
      <c r="AA150" s="22"/>
      <c r="AB150" s="22"/>
      <c r="AC150" s="22"/>
      <c r="AD150" s="22"/>
      <c r="AE150" s="22"/>
      <c r="AF150" s="22"/>
      <c r="AG150" s="22"/>
      <c r="AH150" s="22"/>
      <c r="AI150" s="22"/>
      <c r="AJ150" s="22"/>
      <c r="AK150" s="22"/>
      <c r="AL150" s="22"/>
      <c r="AM150" s="22"/>
      <c r="AN150" s="22"/>
      <c r="AO150" s="22"/>
      <c r="AP150" s="22"/>
      <c r="AQ150" s="22"/>
      <c r="AR150" s="22"/>
    </row>
    <row r="151" spans="1:44" s="35" customFormat="1" x14ac:dyDescent="0.3">
      <c r="A151" s="28" t="s">
        <v>1090</v>
      </c>
      <c r="B151" s="122" t="s">
        <v>205</v>
      </c>
      <c r="C151" s="29" t="s">
        <v>1162</v>
      </c>
      <c r="D151" s="30"/>
      <c r="E151" s="31" t="s">
        <v>1162</v>
      </c>
      <c r="F151" s="32"/>
      <c r="G151" s="31" t="s">
        <v>1162</v>
      </c>
      <c r="H151" s="32"/>
      <c r="I151" s="38" t="s">
        <v>1162</v>
      </c>
      <c r="J151" s="34"/>
      <c r="K151" s="33" t="s">
        <v>1162</v>
      </c>
      <c r="L151" s="34"/>
      <c r="M151" s="33" t="s">
        <v>1162</v>
      </c>
      <c r="N151" s="34"/>
      <c r="O151" s="33" t="s">
        <v>1162</v>
      </c>
      <c r="P151" s="34"/>
      <c r="Q151" s="33" t="s">
        <v>1162</v>
      </c>
      <c r="R151" s="34"/>
      <c r="S151" s="33" t="s">
        <v>1162</v>
      </c>
      <c r="T151" s="34"/>
      <c r="U151" s="33" t="s">
        <v>1162</v>
      </c>
      <c r="V151" s="34"/>
      <c r="W151" s="34"/>
      <c r="X151" s="22"/>
      <c r="Y151" s="22"/>
      <c r="Z151" s="22"/>
      <c r="AA151" s="22"/>
      <c r="AB151" s="22"/>
      <c r="AC151" s="22"/>
      <c r="AD151" s="22"/>
      <c r="AE151" s="22"/>
      <c r="AF151" s="22"/>
      <c r="AG151" s="22"/>
      <c r="AH151" s="22"/>
      <c r="AI151" s="22"/>
      <c r="AJ151" s="22"/>
      <c r="AK151" s="22"/>
      <c r="AL151" s="22"/>
      <c r="AM151" s="22"/>
      <c r="AN151" s="22"/>
      <c r="AO151" s="22"/>
      <c r="AP151" s="22"/>
      <c r="AQ151" s="22"/>
      <c r="AR151" s="22"/>
    </row>
    <row r="152" spans="1:44" s="35" customFormat="1" x14ac:dyDescent="0.3">
      <c r="A152" s="42" t="s">
        <v>1075</v>
      </c>
      <c r="B152" s="122" t="s">
        <v>257</v>
      </c>
      <c r="C152" s="29">
        <v>99.6</v>
      </c>
      <c r="D152" s="30"/>
      <c r="E152" s="31">
        <v>99.2</v>
      </c>
      <c r="F152" s="32"/>
      <c r="G152" s="31">
        <v>99.9</v>
      </c>
      <c r="H152" s="32"/>
      <c r="I152" s="33">
        <v>99.7</v>
      </c>
      <c r="J152" s="34"/>
      <c r="K152" s="33">
        <v>99.5</v>
      </c>
      <c r="L152" s="34"/>
      <c r="M152" s="33">
        <v>99.1</v>
      </c>
      <c r="N152" s="34"/>
      <c r="O152" s="33">
        <v>99.3</v>
      </c>
      <c r="P152" s="34"/>
      <c r="Q152" s="33">
        <v>99.6</v>
      </c>
      <c r="R152" s="34"/>
      <c r="S152" s="33">
        <v>100</v>
      </c>
      <c r="T152" s="34"/>
      <c r="U152" s="33">
        <v>99.7</v>
      </c>
      <c r="V152" s="34"/>
      <c r="W152" s="34" t="s">
        <v>1170</v>
      </c>
      <c r="X152" s="22"/>
      <c r="Y152" s="22"/>
      <c r="Z152" s="22"/>
      <c r="AA152" s="22"/>
      <c r="AB152" s="22"/>
      <c r="AC152" s="22"/>
      <c r="AD152" s="22"/>
      <c r="AE152" s="22"/>
      <c r="AF152" s="22"/>
      <c r="AG152" s="22"/>
      <c r="AH152" s="22"/>
      <c r="AI152" s="22"/>
      <c r="AJ152" s="22"/>
      <c r="AK152" s="22"/>
      <c r="AL152" s="22"/>
      <c r="AM152" s="22"/>
      <c r="AN152" s="22"/>
      <c r="AO152" s="22"/>
      <c r="AP152" s="22"/>
      <c r="AQ152" s="22"/>
      <c r="AR152" s="22"/>
    </row>
    <row r="153" spans="1:44" s="35" customFormat="1" x14ac:dyDescent="0.3">
      <c r="A153" s="28" t="s">
        <v>310</v>
      </c>
      <c r="B153" s="122" t="s">
        <v>311</v>
      </c>
      <c r="C153" s="29" t="s">
        <v>1162</v>
      </c>
      <c r="D153" s="30"/>
      <c r="E153" s="31" t="s">
        <v>1162</v>
      </c>
      <c r="F153" s="32"/>
      <c r="G153" s="31" t="s">
        <v>1162</v>
      </c>
      <c r="H153" s="32"/>
      <c r="I153" s="38" t="s">
        <v>1162</v>
      </c>
      <c r="J153" s="34"/>
      <c r="K153" s="33" t="s">
        <v>1162</v>
      </c>
      <c r="L153" s="34"/>
      <c r="M153" s="33" t="s">
        <v>1162</v>
      </c>
      <c r="N153" s="34"/>
      <c r="O153" s="33" t="s">
        <v>1162</v>
      </c>
      <c r="P153" s="34"/>
      <c r="Q153" s="33" t="s">
        <v>1162</v>
      </c>
      <c r="R153" s="34"/>
      <c r="S153" s="33" t="s">
        <v>1162</v>
      </c>
      <c r="T153" s="34"/>
      <c r="U153" s="33" t="s">
        <v>1162</v>
      </c>
      <c r="V153" s="34"/>
      <c r="W153" s="34"/>
      <c r="X153" s="22"/>
      <c r="Y153" s="22"/>
      <c r="Z153" s="22"/>
      <c r="AA153" s="22"/>
      <c r="AB153" s="22"/>
      <c r="AC153" s="22"/>
      <c r="AD153" s="22"/>
      <c r="AE153" s="22"/>
      <c r="AF153" s="22"/>
      <c r="AG153" s="22"/>
      <c r="AH153" s="22"/>
      <c r="AI153" s="22"/>
      <c r="AJ153" s="22"/>
      <c r="AK153" s="22"/>
      <c r="AL153" s="22"/>
      <c r="AM153" s="22"/>
      <c r="AN153" s="22"/>
      <c r="AO153" s="22"/>
      <c r="AP153" s="22"/>
      <c r="AQ153" s="22"/>
      <c r="AR153" s="22"/>
    </row>
    <row r="154" spans="1:44" s="35" customFormat="1" x14ac:dyDescent="0.3">
      <c r="A154" s="28" t="s">
        <v>312</v>
      </c>
      <c r="B154" s="122" t="s">
        <v>313</v>
      </c>
      <c r="C154" s="29">
        <v>100</v>
      </c>
      <c r="D154" s="30" t="s">
        <v>1161</v>
      </c>
      <c r="E154" s="31" t="s">
        <v>1162</v>
      </c>
      <c r="F154" s="32"/>
      <c r="G154" s="31" t="s">
        <v>1162</v>
      </c>
      <c r="H154" s="32"/>
      <c r="I154" s="36" t="s">
        <v>1162</v>
      </c>
      <c r="J154" s="37"/>
      <c r="K154" s="36" t="s">
        <v>1162</v>
      </c>
      <c r="L154" s="37"/>
      <c r="M154" s="36" t="s">
        <v>1162</v>
      </c>
      <c r="N154" s="37"/>
      <c r="O154" s="36" t="s">
        <v>1162</v>
      </c>
      <c r="P154" s="37"/>
      <c r="Q154" s="36" t="s">
        <v>1162</v>
      </c>
      <c r="R154" s="37"/>
      <c r="S154" s="36" t="s">
        <v>1162</v>
      </c>
      <c r="T154" s="37"/>
      <c r="U154" s="36" t="s">
        <v>1162</v>
      </c>
      <c r="V154" s="37"/>
      <c r="W154" s="34" t="s">
        <v>1163</v>
      </c>
      <c r="X154" s="22"/>
      <c r="Y154" s="22"/>
      <c r="Z154" s="22"/>
      <c r="AA154" s="22"/>
      <c r="AB154" s="22"/>
      <c r="AC154" s="22"/>
      <c r="AD154" s="22"/>
      <c r="AE154" s="22"/>
      <c r="AF154" s="22"/>
      <c r="AG154" s="22"/>
      <c r="AH154" s="22"/>
      <c r="AI154" s="22"/>
      <c r="AJ154" s="22"/>
      <c r="AK154" s="22"/>
      <c r="AL154" s="22"/>
      <c r="AM154" s="22"/>
      <c r="AN154" s="22"/>
      <c r="AO154" s="22"/>
      <c r="AP154" s="22"/>
      <c r="AQ154" s="22"/>
      <c r="AR154" s="22"/>
    </row>
    <row r="155" spans="1:44" s="35" customFormat="1" x14ac:dyDescent="0.3">
      <c r="A155" s="28" t="s">
        <v>314</v>
      </c>
      <c r="B155" s="122" t="s">
        <v>315</v>
      </c>
      <c r="C155" s="29">
        <v>56</v>
      </c>
      <c r="D155" s="30"/>
      <c r="E155" s="31">
        <v>56</v>
      </c>
      <c r="F155" s="32"/>
      <c r="G155" s="31">
        <v>55.9</v>
      </c>
      <c r="H155" s="32"/>
      <c r="I155" s="33">
        <v>55.4</v>
      </c>
      <c r="J155" s="34"/>
      <c r="K155" s="33">
        <v>56.1</v>
      </c>
      <c r="L155" s="34"/>
      <c r="M155" s="33">
        <v>43.3</v>
      </c>
      <c r="N155" s="34"/>
      <c r="O155" s="33">
        <v>52.5</v>
      </c>
      <c r="P155" s="34"/>
      <c r="Q155" s="33">
        <v>59.4</v>
      </c>
      <c r="R155" s="34"/>
      <c r="S155" s="33">
        <v>66.400000000000006</v>
      </c>
      <c r="T155" s="34"/>
      <c r="U155" s="33">
        <v>64.2</v>
      </c>
      <c r="V155" s="34"/>
      <c r="W155" s="34" t="s">
        <v>1224</v>
      </c>
      <c r="X155" s="22"/>
      <c r="Y155" s="22"/>
      <c r="Z155" s="22"/>
      <c r="AA155" s="22"/>
      <c r="AB155" s="22"/>
      <c r="AC155" s="22"/>
      <c r="AD155" s="22"/>
      <c r="AE155" s="22"/>
      <c r="AF155" s="22"/>
      <c r="AG155" s="22"/>
      <c r="AH155" s="22"/>
      <c r="AI155" s="22"/>
      <c r="AJ155" s="22"/>
      <c r="AK155" s="22"/>
      <c r="AL155" s="22"/>
      <c r="AM155" s="22"/>
      <c r="AN155" s="22"/>
      <c r="AO155" s="22"/>
      <c r="AP155" s="22"/>
      <c r="AQ155" s="22"/>
      <c r="AR155" s="22"/>
    </row>
    <row r="156" spans="1:44" s="35" customFormat="1" x14ac:dyDescent="0.3">
      <c r="A156" s="28" t="s">
        <v>1225</v>
      </c>
      <c r="B156" s="122" t="s">
        <v>317</v>
      </c>
      <c r="C156" s="29" t="s">
        <v>1162</v>
      </c>
      <c r="D156" s="30"/>
      <c r="E156" s="31" t="s">
        <v>1162</v>
      </c>
      <c r="F156" s="32"/>
      <c r="G156" s="31" t="s">
        <v>1162</v>
      </c>
      <c r="H156" s="32"/>
      <c r="I156" s="38" t="s">
        <v>1162</v>
      </c>
      <c r="J156" s="34"/>
      <c r="K156" s="33" t="s">
        <v>1162</v>
      </c>
      <c r="L156" s="34"/>
      <c r="M156" s="33" t="s">
        <v>1162</v>
      </c>
      <c r="N156" s="34"/>
      <c r="O156" s="33" t="s">
        <v>1162</v>
      </c>
      <c r="P156" s="34"/>
      <c r="Q156" s="33" t="s">
        <v>1162</v>
      </c>
      <c r="R156" s="34"/>
      <c r="S156" s="33" t="s">
        <v>1162</v>
      </c>
      <c r="T156" s="34"/>
      <c r="U156" s="33" t="s">
        <v>1162</v>
      </c>
      <c r="V156" s="34"/>
      <c r="W156" s="34"/>
      <c r="X156" s="22"/>
      <c r="Y156" s="22"/>
      <c r="Z156" s="22"/>
      <c r="AA156" s="22"/>
      <c r="AB156" s="22"/>
      <c r="AC156" s="22"/>
      <c r="AD156" s="22"/>
      <c r="AE156" s="22"/>
      <c r="AF156" s="22"/>
      <c r="AG156" s="22"/>
      <c r="AH156" s="22"/>
      <c r="AI156" s="22"/>
      <c r="AJ156" s="22"/>
      <c r="AK156" s="22"/>
      <c r="AL156" s="22"/>
      <c r="AM156" s="22"/>
      <c r="AN156" s="22"/>
      <c r="AO156" s="22"/>
      <c r="AP156" s="22"/>
      <c r="AQ156" s="22"/>
      <c r="AR156" s="22"/>
    </row>
    <row r="157" spans="1:44" s="35" customFormat="1" x14ac:dyDescent="0.3">
      <c r="A157" s="28" t="s">
        <v>1060</v>
      </c>
      <c r="B157" s="122" t="s">
        <v>319</v>
      </c>
      <c r="C157" s="29">
        <v>92</v>
      </c>
      <c r="D157" s="30"/>
      <c r="E157" s="31">
        <v>91.4</v>
      </c>
      <c r="F157" s="32"/>
      <c r="G157" s="31">
        <v>92.5</v>
      </c>
      <c r="H157" s="32"/>
      <c r="I157" s="33">
        <v>91.1</v>
      </c>
      <c r="J157" s="34"/>
      <c r="K157" s="33">
        <v>92.2</v>
      </c>
      <c r="L157" s="34"/>
      <c r="M157" s="33" t="s">
        <v>1162</v>
      </c>
      <c r="N157" s="34"/>
      <c r="O157" s="33" t="s">
        <v>1162</v>
      </c>
      <c r="P157" s="34"/>
      <c r="Q157" s="33" t="s">
        <v>1162</v>
      </c>
      <c r="R157" s="34"/>
      <c r="S157" s="33" t="s">
        <v>1162</v>
      </c>
      <c r="T157" s="34"/>
      <c r="U157" s="33" t="s">
        <v>1162</v>
      </c>
      <c r="V157" s="34"/>
      <c r="W157" s="34" t="s">
        <v>1170</v>
      </c>
      <c r="X157" s="22"/>
      <c r="Y157" s="22"/>
      <c r="Z157" s="22"/>
      <c r="AA157" s="22"/>
      <c r="AB157" s="22"/>
      <c r="AC157" s="22"/>
      <c r="AD157" s="22"/>
      <c r="AE157" s="22"/>
      <c r="AF157" s="22"/>
      <c r="AG157" s="22"/>
      <c r="AH157" s="22"/>
      <c r="AI157" s="22"/>
      <c r="AJ157" s="22"/>
      <c r="AK157" s="22"/>
      <c r="AL157" s="22"/>
      <c r="AM157" s="22"/>
      <c r="AN157" s="22"/>
      <c r="AO157" s="22"/>
      <c r="AP157" s="22"/>
      <c r="AQ157" s="22"/>
      <c r="AR157" s="22"/>
    </row>
    <row r="158" spans="1:44" s="35" customFormat="1" x14ac:dyDescent="0.3">
      <c r="A158" s="28" t="s">
        <v>1059</v>
      </c>
      <c r="B158" s="122" t="s">
        <v>321</v>
      </c>
      <c r="C158" s="29" t="s">
        <v>1162</v>
      </c>
      <c r="D158" s="30"/>
      <c r="E158" s="31" t="s">
        <v>1162</v>
      </c>
      <c r="F158" s="32"/>
      <c r="G158" s="31" t="s">
        <v>1162</v>
      </c>
      <c r="H158" s="32"/>
      <c r="I158" s="38" t="s">
        <v>1162</v>
      </c>
      <c r="J158" s="34"/>
      <c r="K158" s="33" t="s">
        <v>1162</v>
      </c>
      <c r="L158" s="34"/>
      <c r="M158" s="33" t="s">
        <v>1162</v>
      </c>
      <c r="N158" s="34"/>
      <c r="O158" s="33" t="s">
        <v>1162</v>
      </c>
      <c r="P158" s="34"/>
      <c r="Q158" s="33" t="s">
        <v>1162</v>
      </c>
      <c r="R158" s="34"/>
      <c r="S158" s="33" t="s">
        <v>1162</v>
      </c>
      <c r="T158" s="34"/>
      <c r="U158" s="33" t="s">
        <v>1162</v>
      </c>
      <c r="V158" s="34"/>
      <c r="W158" s="34"/>
      <c r="X158" s="22"/>
      <c r="Y158" s="22"/>
      <c r="Z158" s="22"/>
      <c r="AA158" s="22"/>
      <c r="AB158" s="22"/>
      <c r="AC158" s="22"/>
      <c r="AD158" s="22"/>
      <c r="AE158" s="22"/>
      <c r="AF158" s="22"/>
      <c r="AG158" s="22"/>
      <c r="AH158" s="22"/>
      <c r="AI158" s="22"/>
      <c r="AJ158" s="22"/>
      <c r="AK158" s="22"/>
      <c r="AL158" s="22"/>
      <c r="AM158" s="22"/>
      <c r="AN158" s="22"/>
      <c r="AO158" s="22"/>
      <c r="AP158" s="22"/>
      <c r="AQ158" s="22"/>
      <c r="AR158" s="22"/>
    </row>
    <row r="159" spans="1:44" s="35" customFormat="1" x14ac:dyDescent="0.3">
      <c r="A159" s="28" t="s">
        <v>322</v>
      </c>
      <c r="B159" s="122" t="s">
        <v>323</v>
      </c>
      <c r="C159" s="29">
        <v>58.6</v>
      </c>
      <c r="D159" s="30"/>
      <c r="E159" s="31">
        <v>59.1</v>
      </c>
      <c r="F159" s="32"/>
      <c r="G159" s="31">
        <v>58</v>
      </c>
      <c r="H159" s="32"/>
      <c r="I159" s="33">
        <v>67.8</v>
      </c>
      <c r="J159" s="34"/>
      <c r="K159" s="33">
        <v>56.7</v>
      </c>
      <c r="L159" s="34"/>
      <c r="M159" s="33">
        <v>46.7</v>
      </c>
      <c r="N159" s="34"/>
      <c r="O159" s="33">
        <v>51.5</v>
      </c>
      <c r="P159" s="34"/>
      <c r="Q159" s="33">
        <v>56.6</v>
      </c>
      <c r="R159" s="34"/>
      <c r="S159" s="33">
        <v>67.400000000000006</v>
      </c>
      <c r="T159" s="34"/>
      <c r="U159" s="33">
        <v>77</v>
      </c>
      <c r="V159" s="34"/>
      <c r="W159" s="34" t="s">
        <v>1169</v>
      </c>
      <c r="X159" s="22"/>
      <c r="Y159" s="22"/>
      <c r="Z159" s="22"/>
      <c r="AA159" s="22"/>
      <c r="AB159" s="22"/>
      <c r="AC159" s="22"/>
      <c r="AD159" s="22"/>
      <c r="AE159" s="22"/>
      <c r="AF159" s="22"/>
      <c r="AG159" s="22"/>
      <c r="AH159" s="22"/>
      <c r="AI159" s="22"/>
      <c r="AJ159" s="22"/>
      <c r="AK159" s="22"/>
      <c r="AL159" s="22"/>
      <c r="AM159" s="22"/>
      <c r="AN159" s="22"/>
      <c r="AO159" s="22"/>
      <c r="AP159" s="22"/>
      <c r="AQ159" s="22"/>
      <c r="AR159" s="22"/>
    </row>
    <row r="160" spans="1:44" s="35" customFormat="1" x14ac:dyDescent="0.3">
      <c r="A160" s="28" t="s">
        <v>324</v>
      </c>
      <c r="B160" s="122" t="s">
        <v>325</v>
      </c>
      <c r="C160" s="29">
        <v>100</v>
      </c>
      <c r="D160" s="30" t="s">
        <v>1161</v>
      </c>
      <c r="E160" s="31" t="s">
        <v>1162</v>
      </c>
      <c r="F160" s="32"/>
      <c r="G160" s="31" t="s">
        <v>1162</v>
      </c>
      <c r="H160" s="32"/>
      <c r="I160" s="36" t="s">
        <v>1162</v>
      </c>
      <c r="J160" s="37"/>
      <c r="K160" s="36" t="s">
        <v>1162</v>
      </c>
      <c r="L160" s="37"/>
      <c r="M160" s="36" t="s">
        <v>1162</v>
      </c>
      <c r="N160" s="37"/>
      <c r="O160" s="36" t="s">
        <v>1162</v>
      </c>
      <c r="P160" s="37"/>
      <c r="Q160" s="36" t="s">
        <v>1162</v>
      </c>
      <c r="R160" s="37"/>
      <c r="S160" s="36" t="s">
        <v>1162</v>
      </c>
      <c r="T160" s="37"/>
      <c r="U160" s="36" t="s">
        <v>1162</v>
      </c>
      <c r="V160" s="37"/>
      <c r="W160" s="34" t="s">
        <v>1163</v>
      </c>
      <c r="X160" s="22"/>
      <c r="Y160" s="22"/>
      <c r="Z160" s="22"/>
      <c r="AA160" s="22"/>
      <c r="AB160" s="22"/>
      <c r="AC160" s="22"/>
      <c r="AD160" s="22"/>
      <c r="AE160" s="22"/>
      <c r="AF160" s="22"/>
      <c r="AG160" s="22"/>
      <c r="AH160" s="22"/>
      <c r="AI160" s="22"/>
      <c r="AJ160" s="22"/>
      <c r="AK160" s="22"/>
      <c r="AL160" s="22"/>
      <c r="AM160" s="22"/>
      <c r="AN160" s="22"/>
      <c r="AO160" s="22"/>
      <c r="AP160" s="22"/>
      <c r="AQ160" s="22"/>
      <c r="AR160" s="22"/>
    </row>
    <row r="161" spans="1:44" s="35" customFormat="1" x14ac:dyDescent="0.3">
      <c r="A161" s="28" t="s">
        <v>1103</v>
      </c>
      <c r="B161" s="122" t="s">
        <v>327</v>
      </c>
      <c r="C161" s="29">
        <v>95.2</v>
      </c>
      <c r="D161" s="30"/>
      <c r="E161" s="31">
        <v>95.5</v>
      </c>
      <c r="F161" s="32"/>
      <c r="G161" s="31">
        <v>94.9</v>
      </c>
      <c r="H161" s="32"/>
      <c r="I161" s="31">
        <v>96.4</v>
      </c>
      <c r="J161" s="34"/>
      <c r="K161" s="31">
        <v>93</v>
      </c>
      <c r="L161" s="34"/>
      <c r="M161" s="31">
        <v>87.5</v>
      </c>
      <c r="N161" s="34"/>
      <c r="O161" s="31">
        <v>94.6</v>
      </c>
      <c r="P161" s="34"/>
      <c r="Q161" s="31">
        <v>97.3</v>
      </c>
      <c r="R161" s="34"/>
      <c r="S161" s="31">
        <v>98.2</v>
      </c>
      <c r="T161" s="34"/>
      <c r="U161" s="31">
        <v>100</v>
      </c>
      <c r="V161" s="34"/>
      <c r="W161" s="34" t="s">
        <v>1173</v>
      </c>
      <c r="X161" s="22"/>
      <c r="Y161" s="22"/>
      <c r="Z161" s="22"/>
      <c r="AA161" s="22"/>
      <c r="AB161" s="22"/>
      <c r="AC161" s="22"/>
      <c r="AD161" s="22"/>
      <c r="AE161" s="22"/>
      <c r="AF161" s="22"/>
      <c r="AG161" s="22"/>
      <c r="AH161" s="22"/>
      <c r="AI161" s="22"/>
      <c r="AJ161" s="22"/>
      <c r="AK161" s="22"/>
      <c r="AL161" s="22"/>
      <c r="AM161" s="22"/>
      <c r="AN161" s="22"/>
      <c r="AO161" s="22"/>
      <c r="AP161" s="22"/>
      <c r="AQ161" s="22"/>
      <c r="AR161" s="22"/>
    </row>
    <row r="162" spans="1:44" s="35" customFormat="1" x14ac:dyDescent="0.3">
      <c r="A162" s="28" t="s">
        <v>328</v>
      </c>
      <c r="B162" s="122" t="s">
        <v>329</v>
      </c>
      <c r="C162" s="29" t="s">
        <v>1162</v>
      </c>
      <c r="D162" s="30"/>
      <c r="E162" s="31" t="s">
        <v>1162</v>
      </c>
      <c r="F162" s="32"/>
      <c r="G162" s="31" t="s">
        <v>1162</v>
      </c>
      <c r="H162" s="32"/>
      <c r="I162" s="38" t="s">
        <v>1162</v>
      </c>
      <c r="J162" s="34"/>
      <c r="K162" s="33" t="s">
        <v>1162</v>
      </c>
      <c r="L162" s="34"/>
      <c r="M162" s="33" t="s">
        <v>1162</v>
      </c>
      <c r="N162" s="34"/>
      <c r="O162" s="33" t="s">
        <v>1162</v>
      </c>
      <c r="P162" s="34"/>
      <c r="Q162" s="33" t="s">
        <v>1162</v>
      </c>
      <c r="R162" s="34"/>
      <c r="S162" s="33" t="s">
        <v>1162</v>
      </c>
      <c r="T162" s="34"/>
      <c r="U162" s="33" t="s">
        <v>1162</v>
      </c>
      <c r="V162" s="34"/>
      <c r="W162" s="34"/>
      <c r="X162" s="22"/>
      <c r="Y162" s="22"/>
      <c r="Z162" s="22"/>
      <c r="AA162" s="22"/>
      <c r="AB162" s="22"/>
      <c r="AC162" s="22"/>
      <c r="AD162" s="22"/>
      <c r="AE162" s="22"/>
      <c r="AF162" s="22"/>
      <c r="AG162" s="22"/>
      <c r="AH162" s="22"/>
      <c r="AI162" s="22"/>
      <c r="AJ162" s="22"/>
      <c r="AK162" s="22"/>
      <c r="AL162" s="22"/>
      <c r="AM162" s="22"/>
      <c r="AN162" s="22"/>
      <c r="AO162" s="22"/>
      <c r="AP162" s="22"/>
      <c r="AQ162" s="22"/>
      <c r="AR162" s="22"/>
    </row>
    <row r="163" spans="1:44" s="35" customFormat="1" x14ac:dyDescent="0.3">
      <c r="A163" s="28" t="s">
        <v>330</v>
      </c>
      <c r="B163" s="122" t="s">
        <v>331</v>
      </c>
      <c r="C163" s="29">
        <v>68.3</v>
      </c>
      <c r="D163" s="30"/>
      <c r="E163" s="31">
        <v>69.8</v>
      </c>
      <c r="F163" s="32"/>
      <c r="G163" s="31">
        <v>66.7</v>
      </c>
      <c r="H163" s="32"/>
      <c r="I163" s="33">
        <v>87</v>
      </c>
      <c r="J163" s="34"/>
      <c r="K163" s="33">
        <v>57.8</v>
      </c>
      <c r="L163" s="34"/>
      <c r="M163" s="33">
        <v>44.1</v>
      </c>
      <c r="N163" s="34"/>
      <c r="O163" s="33">
        <v>60.4</v>
      </c>
      <c r="P163" s="34"/>
      <c r="Q163" s="33">
        <v>74</v>
      </c>
      <c r="R163" s="34"/>
      <c r="S163" s="33">
        <v>82.7</v>
      </c>
      <c r="T163" s="34"/>
      <c r="U163" s="33">
        <v>92.8</v>
      </c>
      <c r="V163" s="34"/>
      <c r="W163" s="34" t="s">
        <v>1226</v>
      </c>
      <c r="X163" s="22"/>
      <c r="Y163" s="22"/>
      <c r="Z163" s="22"/>
      <c r="AA163" s="22"/>
      <c r="AB163" s="22"/>
      <c r="AC163" s="22"/>
      <c r="AD163" s="22"/>
      <c r="AE163" s="22"/>
      <c r="AF163" s="22"/>
      <c r="AG163" s="22"/>
      <c r="AH163" s="22"/>
      <c r="AI163" s="22"/>
      <c r="AJ163" s="22"/>
      <c r="AK163" s="22"/>
      <c r="AL163" s="22"/>
      <c r="AM163" s="22"/>
      <c r="AN163" s="22"/>
      <c r="AO163" s="22"/>
      <c r="AP163" s="22"/>
      <c r="AQ163" s="22"/>
      <c r="AR163" s="22"/>
    </row>
    <row r="164" spans="1:44" s="35" customFormat="1" x14ac:dyDescent="0.3">
      <c r="A164" s="28" t="s">
        <v>332</v>
      </c>
      <c r="B164" s="122" t="s">
        <v>333</v>
      </c>
      <c r="C164" s="29">
        <v>99.4</v>
      </c>
      <c r="D164" s="30"/>
      <c r="E164" s="31">
        <v>99.2</v>
      </c>
      <c r="F164" s="32"/>
      <c r="G164" s="31">
        <v>99.6</v>
      </c>
      <c r="H164" s="32"/>
      <c r="I164" s="33">
        <v>99.5</v>
      </c>
      <c r="J164" s="34"/>
      <c r="K164" s="33">
        <v>99.2</v>
      </c>
      <c r="L164" s="34"/>
      <c r="M164" s="33">
        <v>97.1</v>
      </c>
      <c r="N164" s="34"/>
      <c r="O164" s="33">
        <v>100</v>
      </c>
      <c r="P164" s="34"/>
      <c r="Q164" s="33">
        <v>100</v>
      </c>
      <c r="R164" s="34"/>
      <c r="S164" s="33">
        <v>99.9</v>
      </c>
      <c r="T164" s="34"/>
      <c r="U164" s="33">
        <v>99.6</v>
      </c>
      <c r="V164" s="34"/>
      <c r="W164" s="34" t="s">
        <v>1191</v>
      </c>
      <c r="X164" s="22"/>
      <c r="Y164" s="22"/>
      <c r="Z164" s="22"/>
      <c r="AA164" s="22"/>
      <c r="AB164" s="22"/>
      <c r="AC164" s="22"/>
      <c r="AD164" s="22"/>
      <c r="AE164" s="22"/>
      <c r="AF164" s="22"/>
      <c r="AG164" s="22"/>
      <c r="AH164" s="22"/>
      <c r="AI164" s="22"/>
      <c r="AJ164" s="22"/>
      <c r="AK164" s="22"/>
      <c r="AL164" s="22"/>
      <c r="AM164" s="22"/>
      <c r="AN164" s="22"/>
      <c r="AO164" s="22"/>
      <c r="AP164" s="22"/>
      <c r="AQ164" s="22"/>
      <c r="AR164" s="22"/>
    </row>
    <row r="165" spans="1:44" s="35" customFormat="1" x14ac:dyDescent="0.3">
      <c r="A165" s="28" t="s">
        <v>334</v>
      </c>
      <c r="B165" s="122" t="s">
        <v>335</v>
      </c>
      <c r="C165" s="29" t="s">
        <v>1162</v>
      </c>
      <c r="D165" s="30"/>
      <c r="E165" s="31" t="s">
        <v>1162</v>
      </c>
      <c r="F165" s="32"/>
      <c r="G165" s="31" t="s">
        <v>1162</v>
      </c>
      <c r="H165" s="32"/>
      <c r="I165" s="38" t="s">
        <v>1162</v>
      </c>
      <c r="J165" s="34"/>
      <c r="K165" s="33" t="s">
        <v>1162</v>
      </c>
      <c r="L165" s="34"/>
      <c r="M165" s="33" t="s">
        <v>1162</v>
      </c>
      <c r="N165" s="34"/>
      <c r="O165" s="33" t="s">
        <v>1162</v>
      </c>
      <c r="P165" s="34"/>
      <c r="Q165" s="33" t="s">
        <v>1162</v>
      </c>
      <c r="R165" s="34"/>
      <c r="S165" s="33" t="s">
        <v>1162</v>
      </c>
      <c r="T165" s="34"/>
      <c r="U165" s="33" t="s">
        <v>1162</v>
      </c>
      <c r="V165" s="34"/>
      <c r="W165" s="34"/>
      <c r="X165" s="22"/>
      <c r="Y165" s="22"/>
      <c r="Z165" s="22"/>
      <c r="AA165" s="22"/>
      <c r="AB165" s="22"/>
      <c r="AC165" s="22"/>
      <c r="AD165" s="22"/>
      <c r="AE165" s="22"/>
      <c r="AF165" s="22"/>
      <c r="AG165" s="22"/>
      <c r="AH165" s="22"/>
      <c r="AI165" s="22"/>
      <c r="AJ165" s="22"/>
      <c r="AK165" s="22"/>
      <c r="AL165" s="22"/>
      <c r="AM165" s="22"/>
      <c r="AN165" s="22"/>
      <c r="AO165" s="22"/>
      <c r="AP165" s="22"/>
      <c r="AQ165" s="22"/>
      <c r="AR165" s="22"/>
    </row>
    <row r="166" spans="1:44" s="35" customFormat="1" x14ac:dyDescent="0.3">
      <c r="A166" s="28" t="s">
        <v>336</v>
      </c>
      <c r="B166" s="122" t="s">
        <v>337</v>
      </c>
      <c r="C166" s="29">
        <v>76.7</v>
      </c>
      <c r="D166" s="30"/>
      <c r="E166" s="31">
        <v>76.2</v>
      </c>
      <c r="F166" s="32"/>
      <c r="G166" s="31">
        <v>77.2</v>
      </c>
      <c r="H166" s="32"/>
      <c r="I166" s="33">
        <v>79.599999999999994</v>
      </c>
      <c r="J166" s="34"/>
      <c r="K166" s="33">
        <v>75.8</v>
      </c>
      <c r="L166" s="34"/>
      <c r="M166" s="33">
        <v>77.400000000000006</v>
      </c>
      <c r="N166" s="34"/>
      <c r="O166" s="33">
        <v>73.599999999999994</v>
      </c>
      <c r="P166" s="34"/>
      <c r="Q166" s="33">
        <v>73.7</v>
      </c>
      <c r="R166" s="34"/>
      <c r="S166" s="33">
        <v>80.099999999999994</v>
      </c>
      <c r="T166" s="34"/>
      <c r="U166" s="33">
        <v>80.3</v>
      </c>
      <c r="V166" s="34"/>
      <c r="W166" s="34" t="s">
        <v>1199</v>
      </c>
      <c r="X166" s="22"/>
      <c r="Y166" s="22"/>
      <c r="Z166" s="22"/>
      <c r="AA166" s="22"/>
      <c r="AB166" s="22"/>
      <c r="AC166" s="22"/>
      <c r="AD166" s="22"/>
      <c r="AE166" s="22"/>
      <c r="AF166" s="22"/>
      <c r="AG166" s="22"/>
      <c r="AH166" s="22"/>
      <c r="AI166" s="22"/>
      <c r="AJ166" s="22"/>
      <c r="AK166" s="22"/>
      <c r="AL166" s="22"/>
      <c r="AM166" s="22"/>
      <c r="AN166" s="22"/>
      <c r="AO166" s="22"/>
      <c r="AP166" s="22"/>
      <c r="AQ166" s="22"/>
      <c r="AR166" s="22"/>
    </row>
    <row r="167" spans="1:44" s="35" customFormat="1" x14ac:dyDescent="0.3">
      <c r="A167" s="28" t="s">
        <v>338</v>
      </c>
      <c r="B167" s="122" t="s">
        <v>339</v>
      </c>
      <c r="C167" s="29" t="s">
        <v>1162</v>
      </c>
      <c r="D167" s="30"/>
      <c r="E167" s="31" t="s">
        <v>1162</v>
      </c>
      <c r="F167" s="32"/>
      <c r="G167" s="31" t="s">
        <v>1162</v>
      </c>
      <c r="H167" s="32"/>
      <c r="I167" s="38" t="s">
        <v>1162</v>
      </c>
      <c r="J167" s="34"/>
      <c r="K167" s="33" t="s">
        <v>1162</v>
      </c>
      <c r="L167" s="34"/>
      <c r="M167" s="33" t="s">
        <v>1162</v>
      </c>
      <c r="N167" s="34"/>
      <c r="O167" s="33" t="s">
        <v>1162</v>
      </c>
      <c r="P167" s="34"/>
      <c r="Q167" s="33" t="s">
        <v>1162</v>
      </c>
      <c r="R167" s="34"/>
      <c r="S167" s="33" t="s">
        <v>1162</v>
      </c>
      <c r="T167" s="34"/>
      <c r="U167" s="33" t="s">
        <v>1162</v>
      </c>
      <c r="V167" s="34"/>
      <c r="W167" s="34"/>
      <c r="X167" s="22"/>
      <c r="Y167" s="22"/>
      <c r="Z167" s="22"/>
      <c r="AA167" s="22"/>
      <c r="AB167" s="22"/>
      <c r="AC167" s="22"/>
      <c r="AD167" s="22"/>
      <c r="AE167" s="22"/>
      <c r="AF167" s="22"/>
      <c r="AG167" s="22"/>
      <c r="AH167" s="22"/>
      <c r="AI167" s="22"/>
      <c r="AJ167" s="22"/>
      <c r="AK167" s="22"/>
      <c r="AL167" s="22"/>
      <c r="AM167" s="22"/>
      <c r="AN167" s="22"/>
      <c r="AO167" s="22"/>
      <c r="AP167" s="22"/>
      <c r="AQ167" s="22"/>
      <c r="AR167" s="22"/>
    </row>
    <row r="168" spans="1:44" s="35" customFormat="1" x14ac:dyDescent="0.3">
      <c r="A168" s="28" t="s">
        <v>1074</v>
      </c>
      <c r="B168" s="122" t="s">
        <v>341</v>
      </c>
      <c r="C168" s="29">
        <v>100</v>
      </c>
      <c r="D168" s="30" t="s">
        <v>1161</v>
      </c>
      <c r="E168" s="31" t="s">
        <v>1162</v>
      </c>
      <c r="F168" s="32"/>
      <c r="G168" s="31" t="s">
        <v>1162</v>
      </c>
      <c r="H168" s="32"/>
      <c r="I168" s="36" t="s">
        <v>1162</v>
      </c>
      <c r="J168" s="37"/>
      <c r="K168" s="36" t="s">
        <v>1162</v>
      </c>
      <c r="L168" s="37"/>
      <c r="M168" s="36" t="s">
        <v>1162</v>
      </c>
      <c r="N168" s="37"/>
      <c r="O168" s="36" t="s">
        <v>1162</v>
      </c>
      <c r="P168" s="37"/>
      <c r="Q168" s="36" t="s">
        <v>1162</v>
      </c>
      <c r="R168" s="37"/>
      <c r="S168" s="36" t="s">
        <v>1162</v>
      </c>
      <c r="T168" s="37"/>
      <c r="U168" s="36" t="s">
        <v>1162</v>
      </c>
      <c r="V168" s="37"/>
      <c r="W168" s="34" t="s">
        <v>1163</v>
      </c>
      <c r="X168" s="22"/>
      <c r="Y168" s="22"/>
      <c r="Z168" s="22"/>
      <c r="AA168" s="22"/>
      <c r="AB168" s="22"/>
      <c r="AC168" s="22"/>
      <c r="AD168" s="22"/>
      <c r="AE168" s="22"/>
      <c r="AF168" s="22"/>
      <c r="AG168" s="22"/>
      <c r="AH168" s="22"/>
      <c r="AI168" s="22"/>
      <c r="AJ168" s="22"/>
      <c r="AK168" s="22"/>
      <c r="AL168" s="22"/>
      <c r="AM168" s="22"/>
      <c r="AN168" s="22"/>
      <c r="AO168" s="22"/>
      <c r="AP168" s="22"/>
      <c r="AQ168" s="22"/>
      <c r="AR168" s="22"/>
    </row>
    <row r="169" spans="1:44" s="35" customFormat="1" x14ac:dyDescent="0.3">
      <c r="A169" s="28" t="s">
        <v>342</v>
      </c>
      <c r="B169" s="122" t="s">
        <v>343</v>
      </c>
      <c r="C169" s="29">
        <v>100</v>
      </c>
      <c r="D169" s="30" t="s">
        <v>1161</v>
      </c>
      <c r="E169" s="31" t="s">
        <v>1162</v>
      </c>
      <c r="F169" s="32"/>
      <c r="G169" s="31" t="s">
        <v>1162</v>
      </c>
      <c r="H169" s="32"/>
      <c r="I169" s="36" t="s">
        <v>1162</v>
      </c>
      <c r="J169" s="37"/>
      <c r="K169" s="36" t="s">
        <v>1162</v>
      </c>
      <c r="L169" s="37"/>
      <c r="M169" s="36" t="s">
        <v>1162</v>
      </c>
      <c r="N169" s="37"/>
      <c r="O169" s="36" t="s">
        <v>1162</v>
      </c>
      <c r="P169" s="37"/>
      <c r="Q169" s="36" t="s">
        <v>1162</v>
      </c>
      <c r="R169" s="37"/>
      <c r="S169" s="36" t="s">
        <v>1162</v>
      </c>
      <c r="T169" s="37"/>
      <c r="U169" s="36" t="s">
        <v>1162</v>
      </c>
      <c r="V169" s="37"/>
      <c r="W169" s="34" t="s">
        <v>1163</v>
      </c>
      <c r="X169" s="22"/>
      <c r="Y169" s="22"/>
      <c r="Z169" s="22"/>
      <c r="AA169" s="22"/>
      <c r="AB169" s="22"/>
      <c r="AC169" s="22"/>
      <c r="AD169" s="22"/>
      <c r="AE169" s="22"/>
      <c r="AF169" s="22"/>
      <c r="AG169" s="22"/>
      <c r="AH169" s="22"/>
      <c r="AI169" s="22"/>
      <c r="AJ169" s="22"/>
      <c r="AK169" s="22"/>
      <c r="AL169" s="22"/>
      <c r="AM169" s="22"/>
      <c r="AN169" s="22"/>
      <c r="AO169" s="22"/>
      <c r="AP169" s="22"/>
      <c r="AQ169" s="22"/>
      <c r="AR169" s="22"/>
    </row>
    <row r="170" spans="1:44" s="35" customFormat="1" x14ac:dyDescent="0.3">
      <c r="A170" s="28" t="s">
        <v>344</v>
      </c>
      <c r="B170" s="122" t="s">
        <v>345</v>
      </c>
      <c r="C170" s="29">
        <v>88</v>
      </c>
      <c r="D170" s="43"/>
      <c r="E170" s="31">
        <v>87.2</v>
      </c>
      <c r="F170" s="44"/>
      <c r="G170" s="31">
        <v>89</v>
      </c>
      <c r="H170" s="44"/>
      <c r="I170" s="33">
        <v>88.8</v>
      </c>
      <c r="J170" s="41"/>
      <c r="K170" s="33" t="s">
        <v>1227</v>
      </c>
      <c r="L170" s="41"/>
      <c r="M170" s="33" t="s">
        <v>1228</v>
      </c>
      <c r="N170" s="41"/>
      <c r="O170" s="33">
        <v>88.7</v>
      </c>
      <c r="P170" s="41"/>
      <c r="Q170" s="33" t="s">
        <v>1229</v>
      </c>
      <c r="R170" s="41"/>
      <c r="S170" s="33" t="s">
        <v>1230</v>
      </c>
      <c r="T170" s="41"/>
      <c r="U170" s="33">
        <v>88.3</v>
      </c>
      <c r="V170" s="34"/>
      <c r="W170" s="34" t="s">
        <v>1157</v>
      </c>
      <c r="X170" s="22"/>
      <c r="Y170" s="22"/>
      <c r="Z170" s="22"/>
      <c r="AA170" s="22"/>
      <c r="AB170" s="22"/>
      <c r="AC170" s="22"/>
      <c r="AD170" s="22"/>
      <c r="AE170" s="22"/>
      <c r="AF170" s="22"/>
      <c r="AG170" s="22"/>
      <c r="AH170" s="22"/>
      <c r="AI170" s="22"/>
      <c r="AJ170" s="22"/>
      <c r="AK170" s="22"/>
      <c r="AL170" s="22"/>
      <c r="AM170" s="22"/>
      <c r="AN170" s="22"/>
      <c r="AO170" s="22"/>
      <c r="AP170" s="22"/>
      <c r="AQ170" s="22"/>
      <c r="AR170" s="22"/>
    </row>
    <row r="171" spans="1:44" s="35" customFormat="1" x14ac:dyDescent="0.3">
      <c r="A171" s="28" t="s">
        <v>346</v>
      </c>
      <c r="B171" s="122" t="s">
        <v>347</v>
      </c>
      <c r="C171" s="29">
        <v>3</v>
      </c>
      <c r="D171" s="30" t="s">
        <v>1158</v>
      </c>
      <c r="E171" s="31">
        <v>3.3</v>
      </c>
      <c r="F171" s="32" t="s">
        <v>1158</v>
      </c>
      <c r="G171" s="31">
        <v>2.7</v>
      </c>
      <c r="H171" s="32" t="s">
        <v>1158</v>
      </c>
      <c r="I171" s="33">
        <v>5.6</v>
      </c>
      <c r="J171" s="34" t="s">
        <v>1158</v>
      </c>
      <c r="K171" s="33">
        <v>1.5</v>
      </c>
      <c r="L171" s="34" t="s">
        <v>1158</v>
      </c>
      <c r="M171" s="33">
        <v>1</v>
      </c>
      <c r="N171" s="34" t="s">
        <v>1158</v>
      </c>
      <c r="O171" s="33">
        <v>1</v>
      </c>
      <c r="P171" s="34" t="s">
        <v>1158</v>
      </c>
      <c r="Q171" s="33">
        <v>1.8</v>
      </c>
      <c r="R171" s="34" t="s">
        <v>1158</v>
      </c>
      <c r="S171" s="33">
        <v>4.9000000000000004</v>
      </c>
      <c r="T171" s="34" t="s">
        <v>1158</v>
      </c>
      <c r="U171" s="33">
        <v>6.6</v>
      </c>
      <c r="V171" s="34" t="s">
        <v>1158</v>
      </c>
      <c r="W171" s="34" t="s">
        <v>1177</v>
      </c>
      <c r="X171" s="22"/>
      <c r="Y171" s="22"/>
      <c r="Z171" s="22"/>
      <c r="AA171" s="22"/>
      <c r="AB171" s="22"/>
      <c r="AC171" s="22"/>
      <c r="AD171" s="22"/>
      <c r="AE171" s="22"/>
      <c r="AF171" s="22"/>
      <c r="AG171" s="22"/>
      <c r="AH171" s="22"/>
      <c r="AI171" s="22"/>
      <c r="AJ171" s="22"/>
      <c r="AK171" s="22"/>
      <c r="AL171" s="22"/>
      <c r="AM171" s="22"/>
      <c r="AN171" s="22"/>
      <c r="AO171" s="22"/>
      <c r="AP171" s="22"/>
      <c r="AQ171" s="22"/>
      <c r="AR171" s="22"/>
    </row>
    <row r="172" spans="1:44" s="35" customFormat="1" x14ac:dyDescent="0.3">
      <c r="A172" s="28" t="s">
        <v>348</v>
      </c>
      <c r="B172" s="122" t="s">
        <v>349</v>
      </c>
      <c r="C172" s="29">
        <v>85</v>
      </c>
      <c r="D172" s="30" t="s">
        <v>1165</v>
      </c>
      <c r="E172" s="31" t="s">
        <v>1162</v>
      </c>
      <c r="F172" s="32"/>
      <c r="G172" s="31" t="s">
        <v>1162</v>
      </c>
      <c r="H172" s="32"/>
      <c r="I172" s="38" t="s">
        <v>1162</v>
      </c>
      <c r="J172" s="34"/>
      <c r="K172" s="33" t="s">
        <v>1162</v>
      </c>
      <c r="L172" s="34"/>
      <c r="M172" s="33" t="s">
        <v>1162</v>
      </c>
      <c r="N172" s="34"/>
      <c r="O172" s="33" t="s">
        <v>1162</v>
      </c>
      <c r="P172" s="34"/>
      <c r="Q172" s="33" t="s">
        <v>1162</v>
      </c>
      <c r="R172" s="34"/>
      <c r="S172" s="33" t="s">
        <v>1162</v>
      </c>
      <c r="T172" s="34"/>
      <c r="U172" s="33" t="s">
        <v>1162</v>
      </c>
      <c r="V172" s="34"/>
      <c r="W172" s="34" t="s">
        <v>1231</v>
      </c>
      <c r="X172" s="22"/>
      <c r="Y172" s="22"/>
      <c r="Z172" s="22"/>
      <c r="AA172" s="22"/>
      <c r="AB172" s="22"/>
      <c r="AC172" s="22"/>
      <c r="AD172" s="22"/>
      <c r="AE172" s="22"/>
      <c r="AF172" s="22"/>
      <c r="AG172" s="22"/>
      <c r="AH172" s="22"/>
      <c r="AI172" s="22"/>
      <c r="AJ172" s="22"/>
      <c r="AK172" s="22"/>
      <c r="AL172" s="22"/>
      <c r="AM172" s="22"/>
      <c r="AN172" s="22"/>
      <c r="AO172" s="22"/>
      <c r="AP172" s="22"/>
      <c r="AQ172" s="22"/>
      <c r="AR172" s="22"/>
    </row>
    <row r="173" spans="1:44" s="35" customFormat="1" x14ac:dyDescent="0.3">
      <c r="A173" s="28" t="s">
        <v>350</v>
      </c>
      <c r="B173" s="122" t="s">
        <v>351</v>
      </c>
      <c r="C173" s="29">
        <v>35.4</v>
      </c>
      <c r="D173" s="30"/>
      <c r="E173" s="31">
        <v>34.9</v>
      </c>
      <c r="F173" s="32"/>
      <c r="G173" s="31">
        <v>36</v>
      </c>
      <c r="H173" s="32"/>
      <c r="I173" s="33">
        <v>45</v>
      </c>
      <c r="J173" s="34"/>
      <c r="K173" s="33">
        <v>32.299999999999997</v>
      </c>
      <c r="L173" s="34"/>
      <c r="M173" s="33">
        <v>21.2</v>
      </c>
      <c r="N173" s="34"/>
      <c r="O173" s="33">
        <v>25.4</v>
      </c>
      <c r="P173" s="34"/>
      <c r="Q173" s="33">
        <v>32.200000000000003</v>
      </c>
      <c r="R173" s="34"/>
      <c r="S173" s="33">
        <v>42.7</v>
      </c>
      <c r="T173" s="34"/>
      <c r="U173" s="33">
        <v>56.5</v>
      </c>
      <c r="V173" s="34"/>
      <c r="W173" s="34" t="s">
        <v>1232</v>
      </c>
      <c r="X173" s="22"/>
      <c r="Y173" s="22"/>
      <c r="Z173" s="22"/>
      <c r="AA173" s="22"/>
      <c r="AB173" s="22"/>
      <c r="AC173" s="22"/>
      <c r="AD173" s="22"/>
      <c r="AE173" s="22"/>
      <c r="AF173" s="22"/>
      <c r="AG173" s="22"/>
      <c r="AH173" s="22"/>
      <c r="AI173" s="22"/>
      <c r="AJ173" s="22"/>
      <c r="AK173" s="22"/>
      <c r="AL173" s="22"/>
      <c r="AM173" s="22"/>
      <c r="AN173" s="22"/>
      <c r="AO173" s="22"/>
      <c r="AP173" s="22"/>
      <c r="AQ173" s="22"/>
      <c r="AR173" s="22"/>
    </row>
    <row r="174" spans="1:44" s="35" customFormat="1" x14ac:dyDescent="0.3">
      <c r="A174" s="28" t="s">
        <v>352</v>
      </c>
      <c r="B174" s="122" t="s">
        <v>353</v>
      </c>
      <c r="C174" s="29">
        <v>100</v>
      </c>
      <c r="D174" s="30" t="s">
        <v>1161</v>
      </c>
      <c r="E174" s="31" t="s">
        <v>1162</v>
      </c>
      <c r="F174" s="32"/>
      <c r="G174" s="31" t="s">
        <v>1162</v>
      </c>
      <c r="H174" s="32"/>
      <c r="I174" s="36" t="s">
        <v>1162</v>
      </c>
      <c r="J174" s="37"/>
      <c r="K174" s="36" t="s">
        <v>1162</v>
      </c>
      <c r="L174" s="37"/>
      <c r="M174" s="36" t="s">
        <v>1162</v>
      </c>
      <c r="N174" s="37"/>
      <c r="O174" s="36" t="s">
        <v>1162</v>
      </c>
      <c r="P174" s="37"/>
      <c r="Q174" s="36" t="s">
        <v>1162</v>
      </c>
      <c r="R174" s="37"/>
      <c r="S174" s="36" t="s">
        <v>1162</v>
      </c>
      <c r="T174" s="37"/>
      <c r="U174" s="36" t="s">
        <v>1162</v>
      </c>
      <c r="V174" s="37"/>
      <c r="W174" s="34" t="s">
        <v>1163</v>
      </c>
      <c r="X174" s="22"/>
      <c r="Y174" s="22"/>
      <c r="Z174" s="22"/>
      <c r="AA174" s="22"/>
      <c r="AB174" s="22"/>
      <c r="AC174" s="22"/>
      <c r="AD174" s="22"/>
      <c r="AE174" s="22"/>
      <c r="AF174" s="22"/>
      <c r="AG174" s="22"/>
      <c r="AH174" s="22"/>
      <c r="AI174" s="22"/>
      <c r="AJ174" s="22"/>
      <c r="AK174" s="22"/>
      <c r="AL174" s="22"/>
      <c r="AM174" s="22"/>
      <c r="AN174" s="22"/>
      <c r="AO174" s="22"/>
      <c r="AP174" s="22"/>
      <c r="AQ174" s="22"/>
      <c r="AR174" s="22"/>
    </row>
    <row r="175" spans="1:44" s="35" customFormat="1" x14ac:dyDescent="0.3">
      <c r="A175" s="28" t="s">
        <v>354</v>
      </c>
      <c r="B175" s="122" t="s">
        <v>355</v>
      </c>
      <c r="C175" s="29">
        <v>97.2</v>
      </c>
      <c r="D175" s="30" t="s">
        <v>1158</v>
      </c>
      <c r="E175" s="31">
        <v>97.4</v>
      </c>
      <c r="F175" s="32" t="s">
        <v>1158</v>
      </c>
      <c r="G175" s="31">
        <v>97</v>
      </c>
      <c r="H175" s="32" t="s">
        <v>1158</v>
      </c>
      <c r="I175" s="33">
        <v>96.5</v>
      </c>
      <c r="J175" s="34" t="s">
        <v>1158</v>
      </c>
      <c r="K175" s="33">
        <v>97.6</v>
      </c>
      <c r="L175" s="34" t="s">
        <v>1158</v>
      </c>
      <c r="M175" s="33">
        <v>96.8</v>
      </c>
      <c r="N175" s="34" t="s">
        <v>1158</v>
      </c>
      <c r="O175" s="33">
        <v>97.5</v>
      </c>
      <c r="P175" s="34" t="s">
        <v>1158</v>
      </c>
      <c r="Q175" s="33">
        <v>97.5</v>
      </c>
      <c r="R175" s="34" t="s">
        <v>1158</v>
      </c>
      <c r="S175" s="33">
        <v>96.8</v>
      </c>
      <c r="T175" s="34" t="s">
        <v>1158</v>
      </c>
      <c r="U175" s="33">
        <v>97.6</v>
      </c>
      <c r="V175" s="34" t="s">
        <v>1158</v>
      </c>
      <c r="W175" s="34" t="s">
        <v>1233</v>
      </c>
      <c r="X175" s="22"/>
      <c r="Y175" s="22"/>
      <c r="Z175" s="22"/>
      <c r="AA175" s="22"/>
      <c r="AB175" s="22"/>
      <c r="AC175" s="22"/>
      <c r="AD175" s="22"/>
      <c r="AE175" s="22"/>
      <c r="AF175" s="22"/>
      <c r="AG175" s="22"/>
      <c r="AH175" s="22"/>
      <c r="AI175" s="22"/>
      <c r="AJ175" s="22"/>
      <c r="AK175" s="22"/>
      <c r="AL175" s="22"/>
      <c r="AM175" s="22"/>
      <c r="AN175" s="22"/>
      <c r="AO175" s="22"/>
      <c r="AP175" s="22"/>
      <c r="AQ175" s="22"/>
      <c r="AR175" s="22"/>
    </row>
    <row r="176" spans="1:44" s="35" customFormat="1" x14ac:dyDescent="0.3">
      <c r="A176" s="28" t="s">
        <v>1080</v>
      </c>
      <c r="B176" s="122" t="s">
        <v>412</v>
      </c>
      <c r="C176" s="29">
        <v>99.3</v>
      </c>
      <c r="D176" s="30"/>
      <c r="E176" s="31">
        <v>99.3</v>
      </c>
      <c r="F176" s="32"/>
      <c r="G176" s="31">
        <v>99.3</v>
      </c>
      <c r="H176" s="32"/>
      <c r="I176" s="31">
        <v>99.4</v>
      </c>
      <c r="J176" s="34"/>
      <c r="K176" s="31">
        <v>99.6</v>
      </c>
      <c r="L176" s="34"/>
      <c r="M176" s="31">
        <v>99.5</v>
      </c>
      <c r="N176" s="34"/>
      <c r="O176" s="31">
        <v>99.8</v>
      </c>
      <c r="P176" s="34"/>
      <c r="Q176" s="31">
        <v>98.9</v>
      </c>
      <c r="R176" s="34"/>
      <c r="S176" s="31">
        <v>99.2</v>
      </c>
      <c r="T176" s="34"/>
      <c r="U176" s="31">
        <v>99.2</v>
      </c>
      <c r="V176" s="34"/>
      <c r="W176" s="34" t="s">
        <v>1173</v>
      </c>
      <c r="X176" s="22"/>
      <c r="Y176" s="22"/>
      <c r="Z176" s="22"/>
      <c r="AA176" s="22"/>
      <c r="AB176" s="22"/>
      <c r="AC176" s="22"/>
      <c r="AD176" s="22"/>
      <c r="AE176" s="22"/>
      <c r="AF176" s="22"/>
      <c r="AG176" s="22"/>
      <c r="AH176" s="22"/>
      <c r="AI176" s="22"/>
      <c r="AJ176" s="22"/>
      <c r="AK176" s="22"/>
      <c r="AL176" s="22"/>
      <c r="AM176" s="22"/>
      <c r="AN176" s="22"/>
      <c r="AO176" s="22"/>
      <c r="AP176" s="22"/>
      <c r="AQ176" s="22"/>
      <c r="AR176" s="22"/>
    </row>
    <row r="177" spans="1:44" s="35" customFormat="1" x14ac:dyDescent="0.3">
      <c r="A177" s="28" t="s">
        <v>356</v>
      </c>
      <c r="B177" s="122" t="s">
        <v>357</v>
      </c>
      <c r="C177" s="29">
        <v>67.3</v>
      </c>
      <c r="D177" s="30"/>
      <c r="E177" s="31">
        <v>68.8</v>
      </c>
      <c r="F177" s="32"/>
      <c r="G177" s="31">
        <v>65.8</v>
      </c>
      <c r="H177" s="32"/>
      <c r="I177" s="31">
        <v>89</v>
      </c>
      <c r="J177" s="34"/>
      <c r="K177" s="31">
        <v>59.2</v>
      </c>
      <c r="L177" s="34"/>
      <c r="M177" s="31">
        <v>37</v>
      </c>
      <c r="N177" s="34"/>
      <c r="O177" s="31">
        <v>53.4</v>
      </c>
      <c r="P177" s="34"/>
      <c r="Q177" s="33">
        <v>73.8</v>
      </c>
      <c r="R177" s="34"/>
      <c r="S177" s="33">
        <v>86.4</v>
      </c>
      <c r="T177" s="34"/>
      <c r="U177" s="33">
        <v>97.9</v>
      </c>
      <c r="V177" s="34"/>
      <c r="W177" s="34" t="s">
        <v>1173</v>
      </c>
      <c r="X177" s="22"/>
      <c r="Y177" s="22"/>
      <c r="Z177" s="22"/>
      <c r="AA177" s="22"/>
      <c r="AB177" s="22"/>
      <c r="AC177" s="22"/>
      <c r="AD177" s="22"/>
      <c r="AE177" s="22"/>
      <c r="AF177" s="22"/>
      <c r="AG177" s="22"/>
      <c r="AH177" s="22"/>
      <c r="AI177" s="22"/>
      <c r="AJ177" s="22"/>
      <c r="AK177" s="22"/>
      <c r="AL177" s="22"/>
      <c r="AM177" s="22"/>
      <c r="AN177" s="22"/>
      <c r="AO177" s="22"/>
      <c r="AP177" s="22"/>
      <c r="AQ177" s="22"/>
      <c r="AR177" s="22"/>
    </row>
    <row r="178" spans="1:44" s="35" customFormat="1" x14ac:dyDescent="0.3">
      <c r="A178" s="28" t="s">
        <v>358</v>
      </c>
      <c r="B178" s="122" t="s">
        <v>359</v>
      </c>
      <c r="C178" s="29">
        <v>98.9</v>
      </c>
      <c r="D178" s="30"/>
      <c r="E178" s="31">
        <v>99.1</v>
      </c>
      <c r="F178" s="32"/>
      <c r="G178" s="31">
        <v>98.7</v>
      </c>
      <c r="H178" s="32"/>
      <c r="I178" s="33">
        <v>99.6</v>
      </c>
      <c r="J178" s="34"/>
      <c r="K178" s="33">
        <v>97.8</v>
      </c>
      <c r="L178" s="34"/>
      <c r="M178" s="33">
        <v>97.9</v>
      </c>
      <c r="N178" s="34"/>
      <c r="O178" s="33">
        <v>98.8</v>
      </c>
      <c r="P178" s="34"/>
      <c r="Q178" s="33">
        <v>99.3</v>
      </c>
      <c r="R178" s="34"/>
      <c r="S178" s="33">
        <v>99.8</v>
      </c>
      <c r="T178" s="34"/>
      <c r="U178" s="33">
        <v>100</v>
      </c>
      <c r="V178" s="34"/>
      <c r="W178" s="34" t="s">
        <v>1174</v>
      </c>
      <c r="X178" s="22"/>
      <c r="Y178" s="22"/>
      <c r="Z178" s="22"/>
      <c r="AA178" s="22"/>
      <c r="AB178" s="22"/>
      <c r="AC178" s="22"/>
      <c r="AD178" s="22"/>
      <c r="AE178" s="22"/>
      <c r="AF178" s="22"/>
      <c r="AG178" s="22"/>
      <c r="AH178" s="22"/>
      <c r="AI178" s="22"/>
      <c r="AJ178" s="22"/>
      <c r="AK178" s="22"/>
      <c r="AL178" s="22"/>
      <c r="AM178" s="22"/>
      <c r="AN178" s="22"/>
      <c r="AO178" s="22"/>
      <c r="AP178" s="22"/>
      <c r="AQ178" s="22"/>
      <c r="AR178" s="22"/>
    </row>
    <row r="179" spans="1:44" s="35" customFormat="1" x14ac:dyDescent="0.3">
      <c r="A179" s="28" t="s">
        <v>360</v>
      </c>
      <c r="B179" s="122" t="s">
        <v>361</v>
      </c>
      <c r="C179" s="29">
        <v>53.5</v>
      </c>
      <c r="D179" s="30"/>
      <c r="E179" s="31">
        <v>50.9</v>
      </c>
      <c r="F179" s="32"/>
      <c r="G179" s="31">
        <v>50.2</v>
      </c>
      <c r="H179" s="32"/>
      <c r="I179" s="31">
        <v>63.5</v>
      </c>
      <c r="J179" s="34"/>
      <c r="K179" s="31">
        <v>50.6</v>
      </c>
      <c r="L179" s="34"/>
      <c r="M179" s="31">
        <v>38.700000000000003</v>
      </c>
      <c r="N179" s="34"/>
      <c r="O179" s="31">
        <v>46.8</v>
      </c>
      <c r="P179" s="34"/>
      <c r="Q179" s="31">
        <v>55.5</v>
      </c>
      <c r="R179" s="34"/>
      <c r="S179" s="31">
        <v>57.2</v>
      </c>
      <c r="T179" s="34"/>
      <c r="U179" s="31">
        <v>78.400000000000006</v>
      </c>
      <c r="V179" s="34"/>
      <c r="W179" s="34" t="s">
        <v>1173</v>
      </c>
      <c r="X179" s="22"/>
      <c r="Y179" s="22"/>
      <c r="Z179" s="22"/>
      <c r="AA179" s="22"/>
      <c r="AB179" s="22"/>
      <c r="AC179" s="22"/>
      <c r="AD179" s="22"/>
      <c r="AE179" s="22"/>
      <c r="AF179" s="22"/>
      <c r="AG179" s="22"/>
      <c r="AH179" s="22"/>
      <c r="AI179" s="22"/>
      <c r="AJ179" s="22"/>
      <c r="AK179" s="22"/>
      <c r="AL179" s="22"/>
      <c r="AM179" s="22"/>
      <c r="AN179" s="22"/>
      <c r="AO179" s="22"/>
      <c r="AP179" s="22"/>
      <c r="AQ179" s="22"/>
      <c r="AR179" s="22"/>
    </row>
    <row r="180" spans="1:44" s="35" customFormat="1" x14ac:dyDescent="0.3">
      <c r="A180" s="28" t="s">
        <v>362</v>
      </c>
      <c r="B180" s="122" t="s">
        <v>363</v>
      </c>
      <c r="C180" s="29">
        <v>100</v>
      </c>
      <c r="D180" s="30" t="s">
        <v>1161</v>
      </c>
      <c r="E180" s="31" t="s">
        <v>1162</v>
      </c>
      <c r="F180" s="32"/>
      <c r="G180" s="31" t="s">
        <v>1162</v>
      </c>
      <c r="H180" s="32"/>
      <c r="I180" s="36" t="s">
        <v>1162</v>
      </c>
      <c r="J180" s="37"/>
      <c r="K180" s="36" t="s">
        <v>1162</v>
      </c>
      <c r="L180" s="37"/>
      <c r="M180" s="36" t="s">
        <v>1162</v>
      </c>
      <c r="N180" s="37"/>
      <c r="O180" s="36" t="s">
        <v>1162</v>
      </c>
      <c r="P180" s="37"/>
      <c r="Q180" s="36" t="s">
        <v>1162</v>
      </c>
      <c r="R180" s="37"/>
      <c r="S180" s="36" t="s">
        <v>1162</v>
      </c>
      <c r="T180" s="37"/>
      <c r="U180" s="36" t="s">
        <v>1162</v>
      </c>
      <c r="V180" s="37"/>
      <c r="W180" s="34" t="s">
        <v>1163</v>
      </c>
      <c r="X180" s="22"/>
      <c r="Y180" s="22"/>
      <c r="Z180" s="22"/>
      <c r="AA180" s="22"/>
      <c r="AB180" s="22"/>
      <c r="AC180" s="22"/>
      <c r="AD180" s="22"/>
      <c r="AE180" s="22"/>
      <c r="AF180" s="22"/>
      <c r="AG180" s="22"/>
      <c r="AH180" s="22"/>
      <c r="AI180" s="22"/>
      <c r="AJ180" s="22"/>
      <c r="AK180" s="22"/>
      <c r="AL180" s="22"/>
      <c r="AM180" s="22"/>
      <c r="AN180" s="22"/>
      <c r="AO180" s="22"/>
      <c r="AP180" s="22"/>
      <c r="AQ180" s="22"/>
      <c r="AR180" s="22"/>
    </row>
    <row r="181" spans="1:44" s="35" customFormat="1" x14ac:dyDescent="0.3">
      <c r="A181" s="28" t="s">
        <v>364</v>
      </c>
      <c r="B181" s="122" t="s">
        <v>365</v>
      </c>
      <c r="C181" s="29">
        <v>100</v>
      </c>
      <c r="D181" s="30" t="s">
        <v>1161</v>
      </c>
      <c r="E181" s="31" t="s">
        <v>1162</v>
      </c>
      <c r="F181" s="32"/>
      <c r="G181" s="31" t="s">
        <v>1162</v>
      </c>
      <c r="H181" s="32"/>
      <c r="I181" s="36" t="s">
        <v>1162</v>
      </c>
      <c r="J181" s="37"/>
      <c r="K181" s="36" t="s">
        <v>1162</v>
      </c>
      <c r="L181" s="37"/>
      <c r="M181" s="36" t="s">
        <v>1162</v>
      </c>
      <c r="N181" s="37"/>
      <c r="O181" s="36" t="s">
        <v>1162</v>
      </c>
      <c r="P181" s="37"/>
      <c r="Q181" s="36" t="s">
        <v>1162</v>
      </c>
      <c r="R181" s="37"/>
      <c r="S181" s="36" t="s">
        <v>1162</v>
      </c>
      <c r="T181" s="37"/>
      <c r="U181" s="36" t="s">
        <v>1162</v>
      </c>
      <c r="V181" s="37"/>
      <c r="W181" s="34" t="s">
        <v>1163</v>
      </c>
      <c r="X181" s="22"/>
      <c r="Y181" s="22"/>
      <c r="Z181" s="22"/>
      <c r="AA181" s="22"/>
      <c r="AB181" s="22"/>
      <c r="AC181" s="22"/>
      <c r="AD181" s="22"/>
      <c r="AE181" s="22"/>
      <c r="AF181" s="22"/>
      <c r="AG181" s="22"/>
      <c r="AH181" s="22"/>
      <c r="AI181" s="22"/>
      <c r="AJ181" s="22"/>
      <c r="AK181" s="22"/>
      <c r="AL181" s="22"/>
      <c r="AM181" s="22"/>
      <c r="AN181" s="22"/>
      <c r="AO181" s="22"/>
      <c r="AP181" s="22"/>
      <c r="AQ181" s="22"/>
      <c r="AR181" s="22"/>
    </row>
    <row r="182" spans="1:44" s="35" customFormat="1" x14ac:dyDescent="0.3">
      <c r="A182" s="28" t="s">
        <v>366</v>
      </c>
      <c r="B182" s="122" t="s">
        <v>367</v>
      </c>
      <c r="C182" s="29">
        <v>96</v>
      </c>
      <c r="D182" s="30" t="s">
        <v>1158</v>
      </c>
      <c r="E182" s="31">
        <v>96.3</v>
      </c>
      <c r="F182" s="32" t="s">
        <v>1158</v>
      </c>
      <c r="G182" s="31">
        <v>95.8</v>
      </c>
      <c r="H182" s="32" t="s">
        <v>1158</v>
      </c>
      <c r="I182" s="33">
        <v>96.6</v>
      </c>
      <c r="J182" s="34" t="s">
        <v>1158</v>
      </c>
      <c r="K182" s="33">
        <v>95.4</v>
      </c>
      <c r="L182" s="34" t="s">
        <v>1158</v>
      </c>
      <c r="M182" s="33">
        <v>92.7</v>
      </c>
      <c r="N182" s="34" t="s">
        <v>1158</v>
      </c>
      <c r="O182" s="33">
        <v>95.1</v>
      </c>
      <c r="P182" s="34" t="s">
        <v>1158</v>
      </c>
      <c r="Q182" s="33">
        <v>96.8</v>
      </c>
      <c r="R182" s="34" t="s">
        <v>1158</v>
      </c>
      <c r="S182" s="33">
        <v>97.6</v>
      </c>
      <c r="T182" s="34" t="s">
        <v>1158</v>
      </c>
      <c r="U182" s="33">
        <v>99</v>
      </c>
      <c r="V182" s="34" t="s">
        <v>1158</v>
      </c>
      <c r="W182" s="34" t="s">
        <v>1177</v>
      </c>
      <c r="X182" s="22"/>
      <c r="Y182" s="22"/>
      <c r="Z182" s="22"/>
      <c r="AA182" s="22"/>
      <c r="AB182" s="22"/>
      <c r="AC182" s="22"/>
      <c r="AD182" s="22"/>
      <c r="AE182" s="22"/>
      <c r="AF182" s="22"/>
      <c r="AG182" s="22"/>
      <c r="AH182" s="22"/>
      <c r="AI182" s="22"/>
      <c r="AJ182" s="22"/>
      <c r="AK182" s="22"/>
      <c r="AL182" s="22"/>
      <c r="AM182" s="22"/>
      <c r="AN182" s="22"/>
      <c r="AO182" s="22"/>
      <c r="AP182" s="22"/>
      <c r="AQ182" s="22"/>
      <c r="AR182" s="22"/>
    </row>
    <row r="183" spans="1:44" s="35" customFormat="1" x14ac:dyDescent="0.3">
      <c r="A183" s="28" t="s">
        <v>370</v>
      </c>
      <c r="B183" s="122" t="s">
        <v>371</v>
      </c>
      <c r="C183" s="29">
        <v>88.4</v>
      </c>
      <c r="D183" s="30"/>
      <c r="E183" s="31">
        <v>89</v>
      </c>
      <c r="F183" s="32"/>
      <c r="G183" s="31">
        <v>87.8</v>
      </c>
      <c r="H183" s="32"/>
      <c r="I183" s="33">
        <v>87.8</v>
      </c>
      <c r="J183" s="34"/>
      <c r="K183" s="33">
        <v>88.6</v>
      </c>
      <c r="L183" s="34"/>
      <c r="M183" s="33">
        <v>86.1</v>
      </c>
      <c r="N183" s="34"/>
      <c r="O183" s="33">
        <v>86.8</v>
      </c>
      <c r="P183" s="34"/>
      <c r="Q183" s="33">
        <v>88.7</v>
      </c>
      <c r="R183" s="34"/>
      <c r="S183" s="33">
        <v>91.2</v>
      </c>
      <c r="T183" s="34"/>
      <c r="U183" s="33">
        <v>89.6</v>
      </c>
      <c r="V183" s="34"/>
      <c r="W183" s="34" t="s">
        <v>1186</v>
      </c>
      <c r="X183" s="22"/>
      <c r="Y183" s="22"/>
      <c r="Z183" s="22"/>
      <c r="AA183" s="22"/>
      <c r="AB183" s="22"/>
      <c r="AC183" s="22"/>
      <c r="AD183" s="22"/>
      <c r="AE183" s="22"/>
      <c r="AF183" s="22"/>
      <c r="AG183" s="22"/>
      <c r="AH183" s="22"/>
      <c r="AI183" s="22"/>
      <c r="AJ183" s="22"/>
      <c r="AK183" s="22"/>
      <c r="AL183" s="22"/>
      <c r="AM183" s="22"/>
      <c r="AN183" s="22"/>
      <c r="AO183" s="22"/>
      <c r="AP183" s="22"/>
      <c r="AQ183" s="22"/>
      <c r="AR183" s="22"/>
    </row>
    <row r="184" spans="1:44" s="35" customFormat="1" x14ac:dyDescent="0.3">
      <c r="A184" s="28" t="s">
        <v>374</v>
      </c>
      <c r="B184" s="122" t="s">
        <v>375</v>
      </c>
      <c r="C184" s="29">
        <v>99.5</v>
      </c>
      <c r="D184" s="30" t="s">
        <v>1165</v>
      </c>
      <c r="E184" s="31">
        <v>99.5</v>
      </c>
      <c r="F184" s="32" t="s">
        <v>1165</v>
      </c>
      <c r="G184" s="31">
        <v>99.5</v>
      </c>
      <c r="H184" s="32" t="s">
        <v>1165</v>
      </c>
      <c r="I184" s="33">
        <v>99</v>
      </c>
      <c r="J184" s="34" t="s">
        <v>1165</v>
      </c>
      <c r="K184" s="33">
        <v>99.9</v>
      </c>
      <c r="L184" s="34" t="s">
        <v>1165</v>
      </c>
      <c r="M184" s="33">
        <v>99.8</v>
      </c>
      <c r="N184" s="34" t="s">
        <v>1165</v>
      </c>
      <c r="O184" s="33">
        <v>98.1</v>
      </c>
      <c r="P184" s="34" t="s">
        <v>1165</v>
      </c>
      <c r="Q184" s="33">
        <v>99.9</v>
      </c>
      <c r="R184" s="34" t="s">
        <v>1165</v>
      </c>
      <c r="S184" s="33">
        <v>100</v>
      </c>
      <c r="T184" s="34" t="s">
        <v>1165</v>
      </c>
      <c r="U184" s="33">
        <v>99.9</v>
      </c>
      <c r="V184" s="34" t="s">
        <v>1165</v>
      </c>
      <c r="W184" s="34" t="s">
        <v>1234</v>
      </c>
      <c r="X184" s="22"/>
      <c r="Y184" s="22"/>
      <c r="Z184" s="22"/>
      <c r="AA184" s="22"/>
      <c r="AB184" s="22"/>
      <c r="AC184" s="22"/>
      <c r="AD184" s="22"/>
      <c r="AE184" s="22"/>
      <c r="AF184" s="22"/>
      <c r="AG184" s="22"/>
      <c r="AH184" s="22"/>
      <c r="AI184" s="22"/>
      <c r="AJ184" s="22"/>
      <c r="AK184" s="22"/>
      <c r="AL184" s="22"/>
      <c r="AM184" s="22"/>
      <c r="AN184" s="22"/>
      <c r="AO184" s="22"/>
      <c r="AP184" s="22"/>
      <c r="AQ184" s="22"/>
      <c r="AR184" s="22"/>
    </row>
    <row r="185" spans="1:44" s="35" customFormat="1" x14ac:dyDescent="0.3">
      <c r="A185" s="28" t="s">
        <v>1235</v>
      </c>
      <c r="B185" s="122" t="s">
        <v>233</v>
      </c>
      <c r="C185" s="29">
        <v>99.7</v>
      </c>
      <c r="D185" s="30"/>
      <c r="E185" s="31">
        <v>99.9</v>
      </c>
      <c r="F185" s="32"/>
      <c r="G185" s="31">
        <v>99.6</v>
      </c>
      <c r="H185" s="32"/>
      <c r="I185" s="33">
        <v>99.9</v>
      </c>
      <c r="J185" s="34"/>
      <c r="K185" s="33">
        <v>99.6</v>
      </c>
      <c r="L185" s="34"/>
      <c r="M185" s="33">
        <v>99.2</v>
      </c>
      <c r="N185" s="34"/>
      <c r="O185" s="33">
        <v>99.8</v>
      </c>
      <c r="P185" s="34"/>
      <c r="Q185" s="33">
        <v>99.7</v>
      </c>
      <c r="R185" s="34"/>
      <c r="S185" s="33">
        <v>100</v>
      </c>
      <c r="T185" s="34"/>
      <c r="U185" s="33">
        <v>100</v>
      </c>
      <c r="V185" s="34"/>
      <c r="W185" s="34" t="s">
        <v>1206</v>
      </c>
      <c r="X185" s="22"/>
      <c r="Y185" s="22"/>
      <c r="Z185" s="22"/>
      <c r="AA185" s="22"/>
      <c r="AB185" s="22"/>
      <c r="AC185" s="22"/>
      <c r="AD185" s="22"/>
      <c r="AE185" s="22"/>
      <c r="AF185" s="22"/>
      <c r="AG185" s="22"/>
      <c r="AH185" s="22"/>
      <c r="AI185" s="22"/>
      <c r="AJ185" s="22"/>
      <c r="AK185" s="22"/>
      <c r="AL185" s="22"/>
      <c r="AM185" s="22"/>
      <c r="AN185" s="22"/>
      <c r="AO185" s="22"/>
      <c r="AP185" s="22"/>
      <c r="AQ185" s="22"/>
      <c r="AR185" s="22"/>
    </row>
    <row r="186" spans="1:44" s="35" customFormat="1" x14ac:dyDescent="0.3">
      <c r="A186" s="28" t="s">
        <v>376</v>
      </c>
      <c r="B186" s="122" t="s">
        <v>377</v>
      </c>
      <c r="C186" s="29">
        <v>55.2</v>
      </c>
      <c r="D186" s="30"/>
      <c r="E186" s="31">
        <v>54.8</v>
      </c>
      <c r="F186" s="32"/>
      <c r="G186" s="31">
        <v>55.5</v>
      </c>
      <c r="H186" s="32"/>
      <c r="I186" s="33">
        <v>49.7</v>
      </c>
      <c r="J186" s="34"/>
      <c r="K186" s="33">
        <v>56.8</v>
      </c>
      <c r="L186" s="34"/>
      <c r="M186" s="33">
        <v>50</v>
      </c>
      <c r="N186" s="34"/>
      <c r="O186" s="33">
        <v>54.3</v>
      </c>
      <c r="P186" s="34"/>
      <c r="Q186" s="33">
        <v>58.9</v>
      </c>
      <c r="R186" s="34"/>
      <c r="S186" s="33">
        <v>56.9</v>
      </c>
      <c r="T186" s="34"/>
      <c r="U186" s="33">
        <v>56.1</v>
      </c>
      <c r="V186" s="34"/>
      <c r="W186" s="34" t="s">
        <v>1236</v>
      </c>
      <c r="X186" s="22"/>
      <c r="Y186" s="22"/>
      <c r="Z186" s="22"/>
      <c r="AA186" s="22"/>
      <c r="AB186" s="22"/>
      <c r="AC186" s="22"/>
      <c r="AD186" s="22"/>
      <c r="AE186" s="22"/>
      <c r="AF186" s="22"/>
      <c r="AG186" s="22"/>
      <c r="AH186" s="22"/>
      <c r="AI186" s="22"/>
      <c r="AJ186" s="22"/>
      <c r="AK186" s="22"/>
      <c r="AL186" s="22"/>
      <c r="AM186" s="22"/>
      <c r="AN186" s="22"/>
      <c r="AO186" s="22"/>
      <c r="AP186" s="22"/>
      <c r="AQ186" s="22"/>
      <c r="AR186" s="22"/>
    </row>
    <row r="187" spans="1:44" s="35" customFormat="1" x14ac:dyDescent="0.3">
      <c r="A187" s="28" t="s">
        <v>378</v>
      </c>
      <c r="B187" s="122" t="s">
        <v>379</v>
      </c>
      <c r="C187" s="29">
        <v>78.099999999999994</v>
      </c>
      <c r="D187" s="30"/>
      <c r="E187" s="31">
        <v>78.900000000000006</v>
      </c>
      <c r="F187" s="32"/>
      <c r="G187" s="31">
        <v>77.400000000000006</v>
      </c>
      <c r="H187" s="32"/>
      <c r="I187" s="33">
        <v>95.1</v>
      </c>
      <c r="J187" s="34"/>
      <c r="K187" s="33">
        <v>68.7</v>
      </c>
      <c r="L187" s="34"/>
      <c r="M187" s="33">
        <v>66.900000000000006</v>
      </c>
      <c r="N187" s="34"/>
      <c r="O187" s="33">
        <v>62</v>
      </c>
      <c r="P187" s="34"/>
      <c r="Q187" s="33">
        <v>73.099999999999994</v>
      </c>
      <c r="R187" s="34"/>
      <c r="S187" s="33">
        <v>93.8</v>
      </c>
      <c r="T187" s="34"/>
      <c r="U187" s="33">
        <v>97.4</v>
      </c>
      <c r="V187" s="34"/>
      <c r="W187" s="34" t="s">
        <v>1194</v>
      </c>
      <c r="X187" s="22"/>
      <c r="Y187" s="22"/>
      <c r="Z187" s="22"/>
      <c r="AA187" s="22"/>
      <c r="AB187" s="22"/>
      <c r="AC187" s="22"/>
      <c r="AD187" s="22"/>
      <c r="AE187" s="22"/>
      <c r="AF187" s="22"/>
      <c r="AG187" s="22"/>
      <c r="AH187" s="22"/>
      <c r="AI187" s="22"/>
      <c r="AJ187" s="22"/>
      <c r="AK187" s="22"/>
      <c r="AL187" s="22"/>
      <c r="AM187" s="22"/>
      <c r="AN187" s="22"/>
      <c r="AO187" s="22"/>
      <c r="AP187" s="22"/>
      <c r="AQ187" s="22"/>
      <c r="AR187" s="22"/>
    </row>
    <row r="188" spans="1:44" s="35" customFormat="1" x14ac:dyDescent="0.3">
      <c r="A188" s="28" t="s">
        <v>380</v>
      </c>
      <c r="B188" s="122" t="s">
        <v>381</v>
      </c>
      <c r="C188" s="29">
        <v>93.4</v>
      </c>
      <c r="D188" s="30"/>
      <c r="E188" s="31">
        <v>93.6</v>
      </c>
      <c r="F188" s="32"/>
      <c r="G188" s="31">
        <v>93.1</v>
      </c>
      <c r="H188" s="32"/>
      <c r="I188" s="38">
        <v>92</v>
      </c>
      <c r="J188" s="34"/>
      <c r="K188" s="33">
        <v>93.8</v>
      </c>
      <c r="L188" s="34"/>
      <c r="M188" s="33">
        <v>91.8</v>
      </c>
      <c r="N188" s="34"/>
      <c r="O188" s="33">
        <v>93.4</v>
      </c>
      <c r="P188" s="34"/>
      <c r="Q188" s="33">
        <v>92.6</v>
      </c>
      <c r="R188" s="34"/>
      <c r="S188" s="33">
        <v>93.4</v>
      </c>
      <c r="T188" s="34"/>
      <c r="U188" s="33">
        <v>96.4</v>
      </c>
      <c r="V188" s="34"/>
      <c r="W188" s="34" t="s">
        <v>1186</v>
      </c>
      <c r="X188" s="22"/>
      <c r="Y188" s="22"/>
      <c r="Z188" s="22"/>
      <c r="AA188" s="22"/>
      <c r="AB188" s="22"/>
      <c r="AC188" s="22"/>
      <c r="AD188" s="22"/>
      <c r="AE188" s="22"/>
      <c r="AF188" s="22"/>
      <c r="AG188" s="22"/>
      <c r="AH188" s="22"/>
      <c r="AI188" s="22"/>
      <c r="AJ188" s="22"/>
      <c r="AK188" s="22"/>
      <c r="AL188" s="22"/>
      <c r="AM188" s="22"/>
      <c r="AN188" s="22"/>
      <c r="AO188" s="22"/>
      <c r="AP188" s="22"/>
      <c r="AQ188" s="22"/>
      <c r="AR188" s="22"/>
    </row>
    <row r="189" spans="1:44" s="35" customFormat="1" x14ac:dyDescent="0.3">
      <c r="A189" s="28" t="s">
        <v>382</v>
      </c>
      <c r="B189" s="122" t="s">
        <v>383</v>
      </c>
      <c r="C189" s="29">
        <v>96.6</v>
      </c>
      <c r="D189" s="30" t="s">
        <v>1158</v>
      </c>
      <c r="E189" s="31">
        <v>96.6</v>
      </c>
      <c r="F189" s="32" t="s">
        <v>1158</v>
      </c>
      <c r="G189" s="31">
        <v>96.6</v>
      </c>
      <c r="H189" s="32" t="s">
        <v>1158</v>
      </c>
      <c r="I189" s="38" t="s">
        <v>1162</v>
      </c>
      <c r="J189" s="34"/>
      <c r="K189" s="33" t="s">
        <v>1162</v>
      </c>
      <c r="L189" s="34"/>
      <c r="M189" s="33">
        <v>95.8</v>
      </c>
      <c r="N189" s="34" t="s">
        <v>1158</v>
      </c>
      <c r="O189" s="33">
        <v>95.5</v>
      </c>
      <c r="P189" s="34" t="s">
        <v>1158</v>
      </c>
      <c r="Q189" s="33">
        <v>98.4</v>
      </c>
      <c r="R189" s="34" t="s">
        <v>1158</v>
      </c>
      <c r="S189" s="33">
        <v>94.8</v>
      </c>
      <c r="T189" s="34" t="s">
        <v>1158</v>
      </c>
      <c r="U189" s="33">
        <v>98.5</v>
      </c>
      <c r="V189" s="34" t="s">
        <v>1158</v>
      </c>
      <c r="W189" s="34" t="s">
        <v>1177</v>
      </c>
      <c r="X189" s="22"/>
      <c r="Y189" s="22"/>
      <c r="Z189" s="22"/>
      <c r="AA189" s="22"/>
      <c r="AB189" s="22"/>
      <c r="AC189" s="22"/>
      <c r="AD189" s="22"/>
      <c r="AE189" s="22"/>
      <c r="AF189" s="22"/>
      <c r="AG189" s="22"/>
      <c r="AH189" s="22"/>
      <c r="AI189" s="22"/>
      <c r="AJ189" s="22"/>
      <c r="AK189" s="22"/>
      <c r="AL189" s="22"/>
      <c r="AM189" s="22"/>
      <c r="AN189" s="22"/>
      <c r="AO189" s="22"/>
      <c r="AP189" s="22"/>
      <c r="AQ189" s="22"/>
      <c r="AR189" s="22"/>
    </row>
    <row r="190" spans="1:44" s="35" customFormat="1" x14ac:dyDescent="0.3">
      <c r="A190" s="28" t="s">
        <v>384</v>
      </c>
      <c r="B190" s="122" t="s">
        <v>385</v>
      </c>
      <c r="C190" s="29">
        <v>99.2</v>
      </c>
      <c r="D190" s="30"/>
      <c r="E190" s="31">
        <v>98.9</v>
      </c>
      <c r="F190" s="32"/>
      <c r="G190" s="31">
        <v>99.5</v>
      </c>
      <c r="H190" s="32"/>
      <c r="I190" s="33">
        <v>99.7</v>
      </c>
      <c r="J190" s="34"/>
      <c r="K190" s="33">
        <v>98.3</v>
      </c>
      <c r="L190" s="34"/>
      <c r="M190" s="33">
        <v>97.6</v>
      </c>
      <c r="N190" s="34"/>
      <c r="O190" s="33">
        <v>99.9</v>
      </c>
      <c r="P190" s="34"/>
      <c r="Q190" s="33">
        <v>99.7</v>
      </c>
      <c r="R190" s="34"/>
      <c r="S190" s="33">
        <v>99.3</v>
      </c>
      <c r="T190" s="34"/>
      <c r="U190" s="33">
        <v>99.5</v>
      </c>
      <c r="V190" s="34"/>
      <c r="W190" s="34" t="s">
        <v>1166</v>
      </c>
      <c r="X190" s="22"/>
      <c r="Y190" s="22"/>
      <c r="Z190" s="22"/>
      <c r="AA190" s="22"/>
      <c r="AB190" s="22"/>
      <c r="AC190" s="22"/>
      <c r="AD190" s="22"/>
      <c r="AE190" s="22"/>
      <c r="AF190" s="22"/>
      <c r="AG190" s="22"/>
      <c r="AH190" s="22"/>
      <c r="AI190" s="22"/>
      <c r="AJ190" s="22"/>
      <c r="AK190" s="22"/>
      <c r="AL190" s="22"/>
      <c r="AM190" s="22"/>
      <c r="AN190" s="22"/>
      <c r="AO190" s="22"/>
      <c r="AP190" s="22"/>
      <c r="AQ190" s="22"/>
      <c r="AR190" s="22"/>
    </row>
    <row r="191" spans="1:44" s="35" customFormat="1" x14ac:dyDescent="0.3">
      <c r="A191" s="28" t="s">
        <v>386</v>
      </c>
      <c r="B191" s="122" t="s">
        <v>387</v>
      </c>
      <c r="C191" s="29">
        <v>98.8</v>
      </c>
      <c r="D191" s="30" t="s">
        <v>1165</v>
      </c>
      <c r="E191" s="31">
        <v>98.6</v>
      </c>
      <c r="F191" s="32" t="s">
        <v>1165</v>
      </c>
      <c r="G191" s="31">
        <v>99</v>
      </c>
      <c r="H191" s="32" t="s">
        <v>1165</v>
      </c>
      <c r="I191" s="33">
        <v>99.1</v>
      </c>
      <c r="J191" s="34" t="s">
        <v>1165</v>
      </c>
      <c r="K191" s="33">
        <v>97.7</v>
      </c>
      <c r="L191" s="34" t="s">
        <v>1165</v>
      </c>
      <c r="M191" s="33">
        <v>98.1</v>
      </c>
      <c r="N191" s="34" t="s">
        <v>1165</v>
      </c>
      <c r="O191" s="33">
        <v>98.7</v>
      </c>
      <c r="P191" s="34" t="s">
        <v>1165</v>
      </c>
      <c r="Q191" s="33">
        <v>99</v>
      </c>
      <c r="R191" s="34" t="s">
        <v>1165</v>
      </c>
      <c r="S191" s="33">
        <v>99.1</v>
      </c>
      <c r="T191" s="34" t="s">
        <v>1165</v>
      </c>
      <c r="U191" s="33">
        <v>99</v>
      </c>
      <c r="V191" s="34" t="s">
        <v>1165</v>
      </c>
      <c r="W191" s="34" t="s">
        <v>1199</v>
      </c>
      <c r="X191" s="22"/>
      <c r="Y191" s="22"/>
      <c r="Z191" s="22"/>
      <c r="AA191" s="22"/>
      <c r="AB191" s="22"/>
      <c r="AC191" s="22"/>
      <c r="AD191" s="22"/>
      <c r="AE191" s="22"/>
      <c r="AF191" s="22"/>
      <c r="AG191" s="22"/>
      <c r="AH191" s="22"/>
      <c r="AI191" s="22"/>
      <c r="AJ191" s="22"/>
      <c r="AK191" s="22"/>
      <c r="AL191" s="22"/>
      <c r="AM191" s="22"/>
      <c r="AN191" s="22"/>
      <c r="AO191" s="22"/>
      <c r="AP191" s="22"/>
      <c r="AQ191" s="22"/>
      <c r="AR191" s="22"/>
    </row>
    <row r="192" spans="1:44" s="35" customFormat="1" x14ac:dyDescent="0.3">
      <c r="A192" s="28" t="s">
        <v>388</v>
      </c>
      <c r="B192" s="122" t="s">
        <v>389</v>
      </c>
      <c r="C192" s="29">
        <v>99.6</v>
      </c>
      <c r="D192" s="30"/>
      <c r="E192" s="29">
        <v>99.6</v>
      </c>
      <c r="F192" s="32"/>
      <c r="G192" s="29">
        <v>99.7</v>
      </c>
      <c r="H192" s="32"/>
      <c r="I192" s="29">
        <v>99.5</v>
      </c>
      <c r="J192" s="34"/>
      <c r="K192" s="29">
        <v>99.7</v>
      </c>
      <c r="L192" s="34"/>
      <c r="M192" s="29">
        <v>99.9</v>
      </c>
      <c r="N192" s="34"/>
      <c r="O192" s="29">
        <v>99.3</v>
      </c>
      <c r="P192" s="34"/>
      <c r="Q192" s="29">
        <v>100</v>
      </c>
      <c r="R192" s="34"/>
      <c r="S192" s="29">
        <v>99.7</v>
      </c>
      <c r="T192" s="34"/>
      <c r="U192" s="29">
        <v>99.2</v>
      </c>
      <c r="V192" s="34"/>
      <c r="W192" s="34" t="s">
        <v>1234</v>
      </c>
      <c r="X192" s="22"/>
      <c r="Y192" s="22"/>
      <c r="Z192" s="22"/>
      <c r="AA192" s="22"/>
      <c r="AB192" s="22"/>
      <c r="AC192" s="22"/>
      <c r="AD192" s="22"/>
      <c r="AE192" s="22"/>
      <c r="AF192" s="22"/>
      <c r="AG192" s="22"/>
      <c r="AH192" s="22"/>
      <c r="AI192" s="22"/>
      <c r="AJ192" s="22"/>
      <c r="AK192" s="22"/>
      <c r="AL192" s="22"/>
      <c r="AM192" s="22"/>
      <c r="AN192" s="22"/>
      <c r="AO192" s="22"/>
      <c r="AP192" s="22"/>
      <c r="AQ192" s="22"/>
      <c r="AR192" s="22"/>
    </row>
    <row r="193" spans="1:44" s="35" customFormat="1" x14ac:dyDescent="0.3">
      <c r="A193" s="28" t="s">
        <v>390</v>
      </c>
      <c r="B193" s="122" t="s">
        <v>391</v>
      </c>
      <c r="C193" s="29">
        <v>49.9</v>
      </c>
      <c r="D193" s="30" t="s">
        <v>1158</v>
      </c>
      <c r="E193" s="31">
        <v>49.2</v>
      </c>
      <c r="F193" s="32" t="s">
        <v>1158</v>
      </c>
      <c r="G193" s="31">
        <v>50.6</v>
      </c>
      <c r="H193" s="32" t="s">
        <v>1158</v>
      </c>
      <c r="I193" s="33">
        <v>59.6</v>
      </c>
      <c r="J193" s="34" t="s">
        <v>1158</v>
      </c>
      <c r="K193" s="33">
        <v>38.200000000000003</v>
      </c>
      <c r="L193" s="34" t="s">
        <v>1158</v>
      </c>
      <c r="M193" s="33">
        <v>38.9</v>
      </c>
      <c r="N193" s="34" t="s">
        <v>1158</v>
      </c>
      <c r="O193" s="33">
        <v>42.9</v>
      </c>
      <c r="P193" s="34" t="s">
        <v>1158</v>
      </c>
      <c r="Q193" s="33">
        <v>38</v>
      </c>
      <c r="R193" s="34" t="s">
        <v>1158</v>
      </c>
      <c r="S193" s="33">
        <v>59.6</v>
      </c>
      <c r="T193" s="34" t="s">
        <v>1158</v>
      </c>
      <c r="U193" s="33">
        <v>70.599999999999994</v>
      </c>
      <c r="V193" s="34" t="s">
        <v>1158</v>
      </c>
      <c r="W193" s="34" t="s">
        <v>1210</v>
      </c>
      <c r="X193" s="22"/>
      <c r="Y193" s="22"/>
      <c r="Z193" s="22"/>
      <c r="AA193" s="22"/>
      <c r="AB193" s="22"/>
      <c r="AC193" s="22"/>
      <c r="AD193" s="22"/>
      <c r="AE193" s="22"/>
      <c r="AF193" s="22"/>
      <c r="AG193" s="22"/>
      <c r="AH193" s="22"/>
      <c r="AI193" s="22"/>
      <c r="AJ193" s="22"/>
      <c r="AK193" s="22"/>
      <c r="AL193" s="22"/>
      <c r="AM193" s="22"/>
      <c r="AN193" s="22"/>
      <c r="AO193" s="22"/>
      <c r="AP193" s="22"/>
      <c r="AQ193" s="22"/>
      <c r="AR193" s="22"/>
    </row>
    <row r="194" spans="1:44" s="35" customFormat="1" x14ac:dyDescent="0.3">
      <c r="A194" s="28" t="s">
        <v>392</v>
      </c>
      <c r="B194" s="122" t="s">
        <v>393</v>
      </c>
      <c r="C194" s="29">
        <v>29.9</v>
      </c>
      <c r="D194" s="30"/>
      <c r="E194" s="31">
        <v>29.9</v>
      </c>
      <c r="F194" s="32"/>
      <c r="G194" s="31">
        <v>29.9</v>
      </c>
      <c r="H194" s="32"/>
      <c r="I194" s="33">
        <v>38</v>
      </c>
      <c r="J194" s="34"/>
      <c r="K194" s="33">
        <v>28.7</v>
      </c>
      <c r="L194" s="34"/>
      <c r="M194" s="33">
        <v>27.2</v>
      </c>
      <c r="N194" s="34"/>
      <c r="O194" s="33">
        <v>25.7</v>
      </c>
      <c r="P194" s="34"/>
      <c r="Q194" s="33">
        <v>26.9</v>
      </c>
      <c r="R194" s="34"/>
      <c r="S194" s="33">
        <v>27.8</v>
      </c>
      <c r="T194" s="34"/>
      <c r="U194" s="33">
        <v>44</v>
      </c>
      <c r="V194" s="34"/>
      <c r="W194" s="34" t="s">
        <v>1197</v>
      </c>
      <c r="X194" s="22"/>
      <c r="Y194" s="22"/>
      <c r="Z194" s="22"/>
      <c r="AA194" s="22"/>
      <c r="AB194" s="22"/>
      <c r="AC194" s="22"/>
      <c r="AD194" s="22"/>
      <c r="AE194" s="22"/>
      <c r="AF194" s="22"/>
      <c r="AG194" s="22"/>
      <c r="AH194" s="22"/>
      <c r="AI194" s="22"/>
      <c r="AJ194" s="22"/>
      <c r="AK194" s="22"/>
      <c r="AL194" s="22"/>
      <c r="AM194" s="22"/>
      <c r="AN194" s="22"/>
      <c r="AO194" s="22"/>
      <c r="AP194" s="22"/>
      <c r="AQ194" s="22"/>
      <c r="AR194" s="22"/>
    </row>
    <row r="195" spans="1:44" s="35" customFormat="1" x14ac:dyDescent="0.3">
      <c r="A195" s="28" t="s">
        <v>394</v>
      </c>
      <c r="B195" s="122" t="s">
        <v>395</v>
      </c>
      <c r="C195" s="29">
        <v>99.8</v>
      </c>
      <c r="D195" s="30"/>
      <c r="E195" s="31">
        <v>99.9</v>
      </c>
      <c r="F195" s="32"/>
      <c r="G195" s="31">
        <v>99.7</v>
      </c>
      <c r="H195" s="32"/>
      <c r="I195" s="33">
        <v>99.7</v>
      </c>
      <c r="J195" s="34"/>
      <c r="K195" s="33">
        <v>100</v>
      </c>
      <c r="L195" s="34"/>
      <c r="M195" s="33">
        <v>99.9</v>
      </c>
      <c r="N195" s="34"/>
      <c r="O195" s="33">
        <v>100</v>
      </c>
      <c r="P195" s="34"/>
      <c r="Q195" s="33">
        <v>100</v>
      </c>
      <c r="R195" s="34"/>
      <c r="S195" s="33">
        <v>100</v>
      </c>
      <c r="T195" s="34"/>
      <c r="U195" s="33">
        <v>99.1</v>
      </c>
      <c r="V195" s="34"/>
      <c r="W195" s="34" t="s">
        <v>1170</v>
      </c>
      <c r="X195" s="22"/>
      <c r="Y195" s="22"/>
      <c r="Z195" s="22"/>
      <c r="AA195" s="22"/>
      <c r="AB195" s="22"/>
      <c r="AC195" s="22"/>
      <c r="AD195" s="22"/>
      <c r="AE195" s="22"/>
      <c r="AF195" s="22"/>
      <c r="AG195" s="22"/>
      <c r="AH195" s="22"/>
      <c r="AI195" s="22"/>
      <c r="AJ195" s="22"/>
      <c r="AK195" s="22"/>
      <c r="AL195" s="22"/>
      <c r="AM195" s="22"/>
      <c r="AN195" s="22"/>
      <c r="AO195" s="22"/>
      <c r="AP195" s="22"/>
      <c r="AQ195" s="22"/>
      <c r="AR195" s="22"/>
    </row>
    <row r="196" spans="1:44" s="35" customFormat="1" x14ac:dyDescent="0.3">
      <c r="A196" s="28" t="s">
        <v>396</v>
      </c>
      <c r="B196" s="122" t="s">
        <v>397</v>
      </c>
      <c r="C196" s="29">
        <v>100</v>
      </c>
      <c r="D196" s="30" t="s">
        <v>1165</v>
      </c>
      <c r="E196" s="31" t="s">
        <v>1162</v>
      </c>
      <c r="F196" s="32"/>
      <c r="G196" s="31" t="s">
        <v>1162</v>
      </c>
      <c r="H196" s="32"/>
      <c r="I196" s="36" t="s">
        <v>1162</v>
      </c>
      <c r="J196" s="37"/>
      <c r="K196" s="36" t="s">
        <v>1162</v>
      </c>
      <c r="L196" s="37"/>
      <c r="M196" s="36" t="s">
        <v>1162</v>
      </c>
      <c r="N196" s="37"/>
      <c r="O196" s="36" t="s">
        <v>1162</v>
      </c>
      <c r="P196" s="37"/>
      <c r="Q196" s="36" t="s">
        <v>1162</v>
      </c>
      <c r="R196" s="37"/>
      <c r="S196" s="36" t="s">
        <v>1162</v>
      </c>
      <c r="T196" s="37"/>
      <c r="U196" s="36" t="s">
        <v>1162</v>
      </c>
      <c r="V196" s="37"/>
      <c r="W196" s="34" t="s">
        <v>1237</v>
      </c>
      <c r="X196" s="22"/>
      <c r="Y196" s="22"/>
      <c r="Z196" s="22"/>
      <c r="AA196" s="22"/>
      <c r="AB196" s="22"/>
      <c r="AC196" s="22"/>
      <c r="AD196" s="22"/>
      <c r="AE196" s="22"/>
      <c r="AF196" s="22"/>
      <c r="AG196" s="22"/>
      <c r="AH196" s="22"/>
      <c r="AI196" s="22"/>
      <c r="AJ196" s="22"/>
      <c r="AK196" s="22"/>
      <c r="AL196" s="22"/>
      <c r="AM196" s="22"/>
      <c r="AN196" s="22"/>
      <c r="AO196" s="22"/>
      <c r="AP196" s="22"/>
      <c r="AQ196" s="22"/>
      <c r="AR196" s="22"/>
    </row>
    <row r="197" spans="1:44" s="35" customFormat="1" x14ac:dyDescent="0.3">
      <c r="A197" s="28" t="s">
        <v>398</v>
      </c>
      <c r="B197" s="122" t="s">
        <v>399</v>
      </c>
      <c r="C197" s="29">
        <v>100</v>
      </c>
      <c r="D197" s="30" t="s">
        <v>1161</v>
      </c>
      <c r="E197" s="31" t="s">
        <v>1162</v>
      </c>
      <c r="F197" s="32"/>
      <c r="G197" s="31" t="s">
        <v>1162</v>
      </c>
      <c r="H197" s="32"/>
      <c r="I197" s="36" t="s">
        <v>1162</v>
      </c>
      <c r="J197" s="37"/>
      <c r="K197" s="36" t="s">
        <v>1162</v>
      </c>
      <c r="L197" s="37"/>
      <c r="M197" s="36" t="s">
        <v>1162</v>
      </c>
      <c r="N197" s="37"/>
      <c r="O197" s="36" t="s">
        <v>1162</v>
      </c>
      <c r="P197" s="37"/>
      <c r="Q197" s="36" t="s">
        <v>1162</v>
      </c>
      <c r="R197" s="37"/>
      <c r="S197" s="36" t="s">
        <v>1162</v>
      </c>
      <c r="T197" s="37"/>
      <c r="U197" s="36" t="s">
        <v>1162</v>
      </c>
      <c r="V197" s="37"/>
      <c r="W197" s="34" t="s">
        <v>1163</v>
      </c>
      <c r="X197" s="22"/>
      <c r="Y197" s="22"/>
      <c r="Z197" s="22"/>
      <c r="AA197" s="22"/>
      <c r="AB197" s="22"/>
      <c r="AC197" s="22"/>
      <c r="AD197" s="22"/>
      <c r="AE197" s="22"/>
      <c r="AF197" s="22"/>
      <c r="AG197" s="22"/>
      <c r="AH197" s="22"/>
      <c r="AI197" s="22"/>
      <c r="AJ197" s="22"/>
      <c r="AK197" s="22"/>
      <c r="AL197" s="22"/>
      <c r="AM197" s="22"/>
      <c r="AN197" s="22"/>
      <c r="AO197" s="22"/>
      <c r="AP197" s="22"/>
      <c r="AQ197" s="22"/>
      <c r="AR197" s="22"/>
    </row>
    <row r="198" spans="1:44" s="35" customFormat="1" x14ac:dyDescent="0.3">
      <c r="A198" s="28" t="s">
        <v>1107</v>
      </c>
      <c r="B198" s="122" t="s">
        <v>373</v>
      </c>
      <c r="C198" s="29">
        <v>26.4</v>
      </c>
      <c r="D198" s="30"/>
      <c r="E198" s="31">
        <v>27.8</v>
      </c>
      <c r="F198" s="32"/>
      <c r="G198" s="31">
        <v>25</v>
      </c>
      <c r="H198" s="32"/>
      <c r="I198" s="33">
        <v>50.9</v>
      </c>
      <c r="J198" s="34"/>
      <c r="K198" s="33">
        <v>17.7</v>
      </c>
      <c r="L198" s="34"/>
      <c r="M198" s="36">
        <v>7.7</v>
      </c>
      <c r="N198" s="34"/>
      <c r="O198" s="36">
        <v>15.2</v>
      </c>
      <c r="P198" s="34"/>
      <c r="Q198" s="36">
        <v>20</v>
      </c>
      <c r="R198" s="34"/>
      <c r="S198" s="36">
        <v>37.200000000000003</v>
      </c>
      <c r="T198" s="34"/>
      <c r="U198" s="36">
        <v>65.099999999999994</v>
      </c>
      <c r="V198" s="34"/>
      <c r="W198" s="34" t="s">
        <v>1164</v>
      </c>
      <c r="X198" s="22"/>
      <c r="Y198" s="22"/>
      <c r="Z198" s="22"/>
      <c r="AA198" s="22"/>
      <c r="AB198" s="22"/>
      <c r="AC198" s="22"/>
      <c r="AD198" s="22"/>
      <c r="AE198" s="22"/>
      <c r="AF198" s="22"/>
      <c r="AG198" s="22"/>
      <c r="AH198" s="22"/>
      <c r="AI198" s="22"/>
      <c r="AJ198" s="22"/>
      <c r="AK198" s="22"/>
      <c r="AL198" s="22"/>
      <c r="AM198" s="22"/>
      <c r="AN198" s="22"/>
      <c r="AO198" s="22"/>
      <c r="AP198" s="22"/>
      <c r="AQ198" s="22"/>
      <c r="AR198" s="22"/>
    </row>
    <row r="199" spans="1:44" s="35" customFormat="1" x14ac:dyDescent="0.3">
      <c r="A199" s="28" t="s">
        <v>400</v>
      </c>
      <c r="B199" s="122" t="s">
        <v>401</v>
      </c>
      <c r="C199" s="29">
        <v>100</v>
      </c>
      <c r="D199" s="30" t="s">
        <v>1161</v>
      </c>
      <c r="E199" s="31" t="s">
        <v>1162</v>
      </c>
      <c r="F199" s="32"/>
      <c r="G199" s="31" t="s">
        <v>1162</v>
      </c>
      <c r="H199" s="32"/>
      <c r="I199" s="36" t="s">
        <v>1162</v>
      </c>
      <c r="J199" s="37"/>
      <c r="K199" s="36" t="s">
        <v>1162</v>
      </c>
      <c r="L199" s="37"/>
      <c r="M199" s="36" t="s">
        <v>1162</v>
      </c>
      <c r="N199" s="37"/>
      <c r="O199" s="36" t="s">
        <v>1162</v>
      </c>
      <c r="P199" s="37"/>
      <c r="Q199" s="36" t="s">
        <v>1162</v>
      </c>
      <c r="R199" s="37"/>
      <c r="S199" s="36" t="s">
        <v>1162</v>
      </c>
      <c r="T199" s="37"/>
      <c r="U199" s="36" t="s">
        <v>1162</v>
      </c>
      <c r="V199" s="37"/>
      <c r="W199" s="34" t="s">
        <v>1163</v>
      </c>
      <c r="X199" s="22"/>
      <c r="Y199" s="22"/>
      <c r="Z199" s="22"/>
      <c r="AA199" s="22"/>
      <c r="AB199" s="22"/>
      <c r="AC199" s="22"/>
      <c r="AD199" s="22"/>
      <c r="AE199" s="22"/>
      <c r="AF199" s="22"/>
      <c r="AG199" s="22"/>
      <c r="AH199" s="22"/>
      <c r="AI199" s="22"/>
      <c r="AJ199" s="22"/>
      <c r="AK199" s="22"/>
      <c r="AL199" s="22"/>
      <c r="AM199" s="22"/>
      <c r="AN199" s="22"/>
      <c r="AO199" s="22"/>
      <c r="AP199" s="22"/>
      <c r="AQ199" s="22"/>
      <c r="AR199" s="22"/>
    </row>
    <row r="200" spans="1:44" s="35" customFormat="1" x14ac:dyDescent="0.3">
      <c r="A200" s="28" t="s">
        <v>402</v>
      </c>
      <c r="B200" s="122" t="s">
        <v>403</v>
      </c>
      <c r="C200" s="29">
        <v>99.8</v>
      </c>
      <c r="D200" s="30"/>
      <c r="E200" s="31">
        <v>99.9</v>
      </c>
      <c r="F200" s="32"/>
      <c r="G200" s="31">
        <v>99.7</v>
      </c>
      <c r="H200" s="32"/>
      <c r="I200" s="36">
        <v>99.8</v>
      </c>
      <c r="J200" s="37"/>
      <c r="K200" s="36">
        <v>99.9</v>
      </c>
      <c r="L200" s="37"/>
      <c r="M200" s="36" t="s">
        <v>1162</v>
      </c>
      <c r="N200" s="37"/>
      <c r="O200" s="36" t="s">
        <v>1162</v>
      </c>
      <c r="P200" s="37"/>
      <c r="Q200" s="36" t="s">
        <v>1162</v>
      </c>
      <c r="R200" s="37"/>
      <c r="S200" s="36" t="s">
        <v>1162</v>
      </c>
      <c r="T200" s="37"/>
      <c r="U200" s="36" t="s">
        <v>1162</v>
      </c>
      <c r="V200" s="37"/>
      <c r="W200" s="34" t="s">
        <v>1213</v>
      </c>
      <c r="X200" s="22"/>
      <c r="Y200" s="22"/>
      <c r="Z200" s="22"/>
      <c r="AA200" s="22"/>
      <c r="AB200" s="22"/>
      <c r="AC200" s="22"/>
      <c r="AD200" s="22"/>
      <c r="AE200" s="22"/>
      <c r="AF200" s="22"/>
      <c r="AG200" s="22"/>
      <c r="AH200" s="22"/>
      <c r="AI200" s="22"/>
      <c r="AJ200" s="22"/>
      <c r="AK200" s="22"/>
      <c r="AL200" s="22"/>
      <c r="AM200" s="22"/>
      <c r="AN200" s="22"/>
      <c r="AO200" s="22"/>
      <c r="AP200" s="22"/>
      <c r="AQ200" s="22"/>
      <c r="AR200" s="22"/>
    </row>
    <row r="201" spans="1:44" s="35" customFormat="1" x14ac:dyDescent="0.3">
      <c r="A201" s="28" t="s">
        <v>404</v>
      </c>
      <c r="B201" s="122" t="s">
        <v>405</v>
      </c>
      <c r="C201" s="29">
        <v>99.9</v>
      </c>
      <c r="D201" s="30" t="s">
        <v>1158</v>
      </c>
      <c r="E201" s="31">
        <v>99.9</v>
      </c>
      <c r="F201" s="32" t="s">
        <v>1158</v>
      </c>
      <c r="G201" s="31">
        <v>100</v>
      </c>
      <c r="H201" s="32" t="s">
        <v>1158</v>
      </c>
      <c r="I201" s="33">
        <v>100</v>
      </c>
      <c r="J201" s="34" t="s">
        <v>1158</v>
      </c>
      <c r="K201" s="33">
        <v>99.9</v>
      </c>
      <c r="L201" s="34" t="s">
        <v>1158</v>
      </c>
      <c r="M201" s="33">
        <v>99.9</v>
      </c>
      <c r="N201" s="34" t="s">
        <v>1158</v>
      </c>
      <c r="O201" s="33">
        <v>100</v>
      </c>
      <c r="P201" s="34" t="s">
        <v>1158</v>
      </c>
      <c r="Q201" s="33">
        <v>99.8</v>
      </c>
      <c r="R201" s="34" t="s">
        <v>1158</v>
      </c>
      <c r="S201" s="33">
        <v>99.9</v>
      </c>
      <c r="T201" s="34" t="s">
        <v>1158</v>
      </c>
      <c r="U201" s="33">
        <v>100</v>
      </c>
      <c r="V201" s="34" t="s">
        <v>1158</v>
      </c>
      <c r="W201" s="34" t="s">
        <v>1177</v>
      </c>
      <c r="X201" s="22"/>
      <c r="Y201" s="22"/>
      <c r="Z201" s="22"/>
      <c r="AA201" s="22"/>
      <c r="AB201" s="22"/>
      <c r="AC201" s="22"/>
      <c r="AD201" s="22"/>
      <c r="AE201" s="22"/>
      <c r="AF201" s="22"/>
      <c r="AG201" s="22"/>
      <c r="AH201" s="22"/>
      <c r="AI201" s="22"/>
      <c r="AJ201" s="22"/>
      <c r="AK201" s="22"/>
      <c r="AL201" s="22"/>
      <c r="AM201" s="22"/>
      <c r="AN201" s="22"/>
      <c r="AO201" s="22"/>
      <c r="AP201" s="22"/>
      <c r="AQ201" s="22"/>
      <c r="AR201" s="22"/>
    </row>
    <row r="202" spans="1:44" s="35" customFormat="1" x14ac:dyDescent="0.3">
      <c r="A202" s="28" t="s">
        <v>406</v>
      </c>
      <c r="B202" s="122" t="s">
        <v>407</v>
      </c>
      <c r="C202" s="29">
        <v>43.4</v>
      </c>
      <c r="D202" s="30" t="s">
        <v>1165</v>
      </c>
      <c r="E202" s="31">
        <v>44</v>
      </c>
      <c r="F202" s="32" t="s">
        <v>1165</v>
      </c>
      <c r="G202" s="31">
        <v>42.9</v>
      </c>
      <c r="H202" s="32" t="s">
        <v>1165</v>
      </c>
      <c r="I202" s="33">
        <v>50.8</v>
      </c>
      <c r="J202" s="34" t="s">
        <v>1165</v>
      </c>
      <c r="K202" s="33">
        <v>36.700000000000003</v>
      </c>
      <c r="L202" s="34" t="s">
        <v>1165</v>
      </c>
      <c r="M202" s="33">
        <v>33.200000000000003</v>
      </c>
      <c r="N202" s="34" t="s">
        <v>1165</v>
      </c>
      <c r="O202" s="33">
        <v>33.799999999999997</v>
      </c>
      <c r="P202" s="34" t="s">
        <v>1165</v>
      </c>
      <c r="Q202" s="33">
        <v>39.5</v>
      </c>
      <c r="R202" s="34" t="s">
        <v>1165</v>
      </c>
      <c r="S202" s="33">
        <v>49.2</v>
      </c>
      <c r="T202" s="34" t="s">
        <v>1165</v>
      </c>
      <c r="U202" s="33">
        <v>58.7</v>
      </c>
      <c r="V202" s="34" t="s">
        <v>1165</v>
      </c>
      <c r="W202" s="34" t="s">
        <v>1199</v>
      </c>
      <c r="X202" s="22"/>
      <c r="Y202" s="22"/>
      <c r="Z202" s="22"/>
      <c r="AA202" s="22"/>
      <c r="AB202" s="22"/>
      <c r="AC202" s="22"/>
      <c r="AD202" s="22"/>
      <c r="AE202" s="22"/>
      <c r="AF202" s="22"/>
      <c r="AG202" s="22"/>
      <c r="AH202" s="22"/>
      <c r="AI202" s="22"/>
      <c r="AJ202" s="22"/>
      <c r="AK202" s="22"/>
      <c r="AL202" s="22"/>
      <c r="AM202" s="22"/>
      <c r="AN202" s="22"/>
      <c r="AO202" s="22"/>
      <c r="AP202" s="22"/>
      <c r="AQ202" s="22"/>
      <c r="AR202" s="22"/>
    </row>
    <row r="203" spans="1:44" s="35" customFormat="1" x14ac:dyDescent="0.3">
      <c r="A203" s="28" t="s">
        <v>1053</v>
      </c>
      <c r="B203" s="122" t="s">
        <v>409</v>
      </c>
      <c r="C203" s="29">
        <v>80.8</v>
      </c>
      <c r="D203" s="30" t="s">
        <v>1165</v>
      </c>
      <c r="E203" s="31" t="s">
        <v>1162</v>
      </c>
      <c r="F203" s="32"/>
      <c r="G203" s="31" t="s">
        <v>1162</v>
      </c>
      <c r="H203" s="32"/>
      <c r="I203" s="38" t="s">
        <v>1162</v>
      </c>
      <c r="J203" s="34"/>
      <c r="K203" s="33" t="s">
        <v>1162</v>
      </c>
      <c r="L203" s="34"/>
      <c r="M203" s="33" t="s">
        <v>1162</v>
      </c>
      <c r="N203" s="34"/>
      <c r="O203" s="33" t="s">
        <v>1162</v>
      </c>
      <c r="P203" s="34"/>
      <c r="Q203" s="33" t="s">
        <v>1162</v>
      </c>
      <c r="R203" s="34"/>
      <c r="S203" s="33" t="s">
        <v>1162</v>
      </c>
      <c r="T203" s="34"/>
      <c r="U203" s="33" t="s">
        <v>1162</v>
      </c>
      <c r="V203" s="34"/>
      <c r="W203" s="34" t="s">
        <v>1238</v>
      </c>
      <c r="X203" s="22"/>
      <c r="Y203" s="22"/>
      <c r="Z203" s="22"/>
      <c r="AA203" s="22"/>
      <c r="AB203" s="22"/>
      <c r="AC203" s="22"/>
      <c r="AD203" s="22"/>
      <c r="AE203" s="22"/>
      <c r="AF203" s="22"/>
      <c r="AG203" s="22"/>
      <c r="AH203" s="22"/>
      <c r="AI203" s="22"/>
      <c r="AJ203" s="22"/>
      <c r="AK203" s="22"/>
      <c r="AL203" s="22"/>
      <c r="AM203" s="22"/>
      <c r="AN203" s="22"/>
      <c r="AO203" s="22"/>
      <c r="AP203" s="22"/>
      <c r="AQ203" s="22"/>
      <c r="AR203" s="22"/>
    </row>
    <row r="204" spans="1:44" s="35" customFormat="1" x14ac:dyDescent="0.3">
      <c r="A204" s="28" t="s">
        <v>1082</v>
      </c>
      <c r="B204" s="122" t="s">
        <v>411</v>
      </c>
      <c r="C204" s="29">
        <v>96.1</v>
      </c>
      <c r="D204" s="30"/>
      <c r="E204" s="31">
        <v>95.9</v>
      </c>
      <c r="F204" s="32"/>
      <c r="G204" s="31">
        <v>96.3</v>
      </c>
      <c r="H204" s="32"/>
      <c r="I204" s="33">
        <v>96.7</v>
      </c>
      <c r="J204" s="34"/>
      <c r="K204" s="33">
        <v>95.8</v>
      </c>
      <c r="L204" s="34"/>
      <c r="M204" s="33">
        <v>90.5</v>
      </c>
      <c r="N204" s="34"/>
      <c r="O204" s="33">
        <v>96.1</v>
      </c>
      <c r="P204" s="34"/>
      <c r="Q204" s="33">
        <v>97</v>
      </c>
      <c r="R204" s="34"/>
      <c r="S204" s="33">
        <v>98.8</v>
      </c>
      <c r="T204" s="34"/>
      <c r="U204" s="33">
        <v>98.2</v>
      </c>
      <c r="V204" s="34"/>
      <c r="W204" s="34" t="s">
        <v>1191</v>
      </c>
      <c r="X204" s="22"/>
      <c r="Y204" s="22"/>
      <c r="Z204" s="22"/>
      <c r="AA204" s="22"/>
      <c r="AB204" s="22"/>
      <c r="AC204" s="22"/>
      <c r="AD204" s="22"/>
      <c r="AE204" s="22"/>
      <c r="AF204" s="22"/>
      <c r="AG204" s="22"/>
      <c r="AH204" s="22"/>
      <c r="AI204" s="22"/>
      <c r="AJ204" s="22"/>
      <c r="AK204" s="22"/>
      <c r="AL204" s="22"/>
      <c r="AM204" s="22"/>
      <c r="AN204" s="22"/>
      <c r="AO204" s="22"/>
      <c r="AP204" s="22"/>
      <c r="AQ204" s="22"/>
      <c r="AR204" s="22"/>
    </row>
    <row r="205" spans="1:44" s="35" customFormat="1" x14ac:dyDescent="0.3">
      <c r="A205" s="28" t="s">
        <v>1079</v>
      </c>
      <c r="B205" s="122" t="s">
        <v>414</v>
      </c>
      <c r="C205" s="29">
        <v>30.7</v>
      </c>
      <c r="D205" s="30"/>
      <c r="E205" s="31">
        <v>31.1</v>
      </c>
      <c r="F205" s="32"/>
      <c r="G205" s="31">
        <v>30.3</v>
      </c>
      <c r="H205" s="32"/>
      <c r="I205" s="33">
        <v>48.2</v>
      </c>
      <c r="J205" s="34"/>
      <c r="K205" s="33">
        <v>24.1</v>
      </c>
      <c r="L205" s="34"/>
      <c r="M205" s="33">
        <v>16.7</v>
      </c>
      <c r="N205" s="34"/>
      <c r="O205" s="33">
        <v>20.2</v>
      </c>
      <c r="P205" s="34"/>
      <c r="Q205" s="33">
        <v>26.9</v>
      </c>
      <c r="R205" s="34"/>
      <c r="S205" s="33">
        <v>40.6</v>
      </c>
      <c r="T205" s="34"/>
      <c r="U205" s="33">
        <v>55.7</v>
      </c>
      <c r="V205" s="34"/>
      <c r="W205" s="34" t="s">
        <v>1199</v>
      </c>
      <c r="X205" s="22"/>
      <c r="Y205" s="22"/>
      <c r="Z205" s="22"/>
      <c r="AA205" s="22"/>
      <c r="AB205" s="22"/>
      <c r="AC205" s="22"/>
      <c r="AD205" s="22"/>
      <c r="AE205" s="22"/>
      <c r="AF205" s="22"/>
      <c r="AG205" s="22"/>
      <c r="AH205" s="22"/>
      <c r="AI205" s="22"/>
      <c r="AJ205" s="22"/>
      <c r="AK205" s="22"/>
      <c r="AL205" s="22"/>
      <c r="AM205" s="22"/>
      <c r="AN205" s="22"/>
      <c r="AO205" s="22"/>
      <c r="AP205" s="22"/>
      <c r="AQ205" s="22"/>
      <c r="AR205" s="22"/>
    </row>
    <row r="206" spans="1:44" s="35" customFormat="1" x14ac:dyDescent="0.3">
      <c r="A206" s="28" t="s">
        <v>415</v>
      </c>
      <c r="B206" s="122" t="s">
        <v>416</v>
      </c>
      <c r="C206" s="29">
        <v>11.3</v>
      </c>
      <c r="D206" s="30"/>
      <c r="E206" s="31">
        <v>11.7</v>
      </c>
      <c r="F206" s="32"/>
      <c r="G206" s="31">
        <v>10.9</v>
      </c>
      <c r="H206" s="32"/>
      <c r="I206" s="33">
        <v>20.399999999999999</v>
      </c>
      <c r="J206" s="34"/>
      <c r="K206" s="33">
        <v>6.7</v>
      </c>
      <c r="L206" s="34"/>
      <c r="M206" s="33">
        <v>4.9000000000000004</v>
      </c>
      <c r="N206" s="34"/>
      <c r="O206" s="33">
        <v>5.3</v>
      </c>
      <c r="P206" s="34"/>
      <c r="Q206" s="33">
        <v>9.6999999999999993</v>
      </c>
      <c r="R206" s="34"/>
      <c r="S206" s="33">
        <v>14.2</v>
      </c>
      <c r="T206" s="34"/>
      <c r="U206" s="33">
        <v>29.2</v>
      </c>
      <c r="V206" s="34"/>
      <c r="W206" s="34" t="s">
        <v>1194</v>
      </c>
      <c r="X206" s="22"/>
      <c r="Y206" s="22"/>
      <c r="Z206" s="22"/>
      <c r="AA206" s="22"/>
      <c r="AB206" s="22"/>
      <c r="AC206" s="22"/>
      <c r="AD206" s="22"/>
      <c r="AE206" s="22"/>
      <c r="AF206" s="22"/>
      <c r="AG206" s="22"/>
      <c r="AH206" s="22"/>
      <c r="AI206" s="22"/>
      <c r="AJ206" s="22"/>
      <c r="AK206" s="22"/>
      <c r="AL206" s="22"/>
      <c r="AM206" s="22"/>
      <c r="AN206" s="22"/>
      <c r="AO206" s="22"/>
      <c r="AP206" s="22"/>
      <c r="AQ206" s="22"/>
      <c r="AR206" s="22"/>
    </row>
    <row r="207" spans="1:44" s="35" customFormat="1" x14ac:dyDescent="0.3">
      <c r="A207" s="28" t="s">
        <v>417</v>
      </c>
      <c r="B207" s="122" t="s">
        <v>418</v>
      </c>
      <c r="C207" s="29">
        <v>43.5</v>
      </c>
      <c r="D207" s="30"/>
      <c r="E207" s="31">
        <v>42.8</v>
      </c>
      <c r="F207" s="32"/>
      <c r="G207" s="31">
        <v>44.1</v>
      </c>
      <c r="H207" s="32"/>
      <c r="I207" s="33">
        <v>66.7</v>
      </c>
      <c r="J207" s="34"/>
      <c r="K207" s="33">
        <v>34.299999999999997</v>
      </c>
      <c r="L207" s="34"/>
      <c r="M207" s="33">
        <v>24.2</v>
      </c>
      <c r="N207" s="34"/>
      <c r="O207" s="33">
        <v>30.9</v>
      </c>
      <c r="P207" s="34"/>
      <c r="Q207" s="33">
        <v>39.4</v>
      </c>
      <c r="R207" s="34"/>
      <c r="S207" s="33">
        <v>54.3</v>
      </c>
      <c r="T207" s="34"/>
      <c r="U207" s="33">
        <v>79</v>
      </c>
      <c r="V207" s="34"/>
      <c r="W207" s="34" t="s">
        <v>1157</v>
      </c>
      <c r="X207" s="22"/>
      <c r="Y207" s="22"/>
      <c r="Z207" s="22"/>
      <c r="AA207" s="22"/>
      <c r="AB207" s="22"/>
      <c r="AC207" s="22"/>
      <c r="AD207" s="22"/>
      <c r="AE207" s="22"/>
      <c r="AF207" s="22"/>
      <c r="AG207" s="22"/>
      <c r="AH207" s="22"/>
      <c r="AI207" s="22"/>
      <c r="AJ207" s="22"/>
      <c r="AK207" s="22"/>
      <c r="AL207" s="22"/>
      <c r="AM207" s="22"/>
      <c r="AN207" s="22"/>
      <c r="AO207" s="22"/>
      <c r="AP207" s="22"/>
      <c r="AQ207" s="22"/>
      <c r="AR207" s="22"/>
    </row>
    <row r="208" spans="1:44" s="35" customFormat="1" x14ac:dyDescent="0.3">
      <c r="A208" s="28"/>
      <c r="B208" s="105"/>
      <c r="C208" s="45"/>
      <c r="D208" s="46"/>
      <c r="E208" s="47"/>
      <c r="F208" s="32"/>
      <c r="G208" s="47"/>
      <c r="H208" s="3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row>
    <row r="209" spans="1:44" s="51" customFormat="1" ht="13.2" x14ac:dyDescent="0.3">
      <c r="A209" s="48"/>
      <c r="B209" s="123"/>
      <c r="C209" s="49"/>
      <c r="D209" s="49"/>
      <c r="E209" s="49"/>
      <c r="F209" s="49"/>
      <c r="G209" s="49"/>
      <c r="H209" s="49"/>
      <c r="I209" s="49"/>
      <c r="J209" s="49"/>
      <c r="K209" s="49"/>
      <c r="L209" s="49"/>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50"/>
      <c r="AJ209" s="50"/>
      <c r="AK209" s="50"/>
      <c r="AL209" s="50"/>
      <c r="AM209" s="50"/>
      <c r="AN209" s="50"/>
      <c r="AO209" s="50"/>
      <c r="AP209" s="50"/>
      <c r="AQ209" s="50"/>
      <c r="AR209" s="50"/>
    </row>
    <row r="210" spans="1:44" s="51" customFormat="1" x14ac:dyDescent="0.3">
      <c r="A210" s="52" t="s">
        <v>1239</v>
      </c>
      <c r="B210" s="124"/>
      <c r="C210" s="53"/>
      <c r="D210" s="53"/>
      <c r="E210" s="53"/>
      <c r="F210" s="53"/>
      <c r="G210" s="53"/>
      <c r="H210" s="53"/>
      <c r="I210" s="53"/>
      <c r="J210" s="53"/>
      <c r="K210" s="53"/>
      <c r="L210" s="53"/>
      <c r="M210" s="54"/>
      <c r="N210" s="54"/>
      <c r="O210" s="54"/>
      <c r="P210" s="54"/>
      <c r="Q210" s="54"/>
      <c r="R210" s="54"/>
      <c r="S210" s="54"/>
      <c r="T210" s="54"/>
      <c r="U210" s="54"/>
      <c r="V210" s="55"/>
      <c r="W210" s="50"/>
      <c r="X210" s="50"/>
      <c r="Y210" s="50"/>
      <c r="Z210" s="50"/>
      <c r="AA210" s="50"/>
      <c r="AB210" s="50"/>
      <c r="AC210" s="50"/>
      <c r="AD210" s="50"/>
      <c r="AE210" s="50"/>
      <c r="AF210" s="50"/>
      <c r="AG210" s="50"/>
      <c r="AH210" s="50"/>
      <c r="AI210" s="50"/>
      <c r="AJ210" s="50"/>
      <c r="AK210" s="50"/>
      <c r="AL210" s="50"/>
      <c r="AM210" s="50"/>
      <c r="AN210" s="50"/>
      <c r="AO210" s="50"/>
      <c r="AP210" s="50"/>
      <c r="AQ210" s="50"/>
      <c r="AR210" s="50"/>
    </row>
    <row r="211" spans="1:44" s="51" customFormat="1" x14ac:dyDescent="0.3">
      <c r="A211" s="56" t="s">
        <v>1113</v>
      </c>
      <c r="B211" s="105"/>
      <c r="C211" s="57">
        <v>43.206858621972664</v>
      </c>
      <c r="D211" s="57" t="s">
        <v>9</v>
      </c>
      <c r="E211" s="57" t="s">
        <v>1162</v>
      </c>
      <c r="F211" s="57"/>
      <c r="G211" s="57" t="s">
        <v>1162</v>
      </c>
      <c r="H211" s="57"/>
      <c r="I211" s="58">
        <v>57.349861561543491</v>
      </c>
      <c r="J211" s="57"/>
      <c r="K211" s="58">
        <v>35.161637458896173</v>
      </c>
      <c r="L211" s="57" t="s">
        <v>9</v>
      </c>
      <c r="M211" s="59">
        <v>27.169067390130607</v>
      </c>
      <c r="N211" s="60" t="s">
        <v>9</v>
      </c>
      <c r="O211" s="57" t="s">
        <v>1162</v>
      </c>
      <c r="P211" s="57"/>
      <c r="Q211" s="57" t="s">
        <v>1162</v>
      </c>
      <c r="R211" s="57"/>
      <c r="S211" s="57" t="s">
        <v>1162</v>
      </c>
      <c r="T211" s="61"/>
      <c r="U211" s="59">
        <v>63.012516157631005</v>
      </c>
      <c r="V211" s="62" t="s">
        <v>9</v>
      </c>
      <c r="W211" s="50"/>
      <c r="X211" s="50"/>
      <c r="Y211" s="50"/>
      <c r="Z211" s="50"/>
      <c r="AA211" s="50"/>
      <c r="AB211" s="50"/>
      <c r="AC211" s="50"/>
      <c r="AD211" s="50"/>
      <c r="AE211" s="50"/>
      <c r="AF211" s="50"/>
      <c r="AG211" s="50"/>
      <c r="AH211" s="50"/>
      <c r="AI211" s="50"/>
      <c r="AJ211" s="50"/>
      <c r="AK211" s="50"/>
      <c r="AL211" s="50"/>
      <c r="AM211" s="50"/>
      <c r="AN211" s="50"/>
      <c r="AO211" s="50"/>
      <c r="AP211" s="50"/>
      <c r="AQ211" s="50"/>
      <c r="AR211" s="50"/>
    </row>
    <row r="212" spans="1:44" s="51" customFormat="1" x14ac:dyDescent="0.3">
      <c r="A212" s="63" t="s">
        <v>1240</v>
      </c>
      <c r="B212" s="85"/>
      <c r="C212" s="57">
        <v>41.047242436510551</v>
      </c>
      <c r="D212" s="57" t="s">
        <v>9</v>
      </c>
      <c r="E212" s="57" t="s">
        <v>1162</v>
      </c>
      <c r="F212" s="57"/>
      <c r="G212" s="57" t="s">
        <v>1162</v>
      </c>
      <c r="H212" s="57"/>
      <c r="I212" s="58">
        <v>51.778217189182449</v>
      </c>
      <c r="J212" s="57" t="s">
        <v>9</v>
      </c>
      <c r="K212" s="58">
        <v>32.945822080512706</v>
      </c>
      <c r="L212" s="57" t="s">
        <v>9</v>
      </c>
      <c r="M212" s="59">
        <v>26.661935325025759</v>
      </c>
      <c r="N212" s="60" t="s">
        <v>9</v>
      </c>
      <c r="O212" s="57" t="s">
        <v>1162</v>
      </c>
      <c r="P212" s="57"/>
      <c r="Q212" s="57" t="s">
        <v>1162</v>
      </c>
      <c r="R212" s="57"/>
      <c r="S212" s="57" t="s">
        <v>1162</v>
      </c>
      <c r="T212" s="61"/>
      <c r="U212" s="59">
        <v>55.258913466186115</v>
      </c>
      <c r="V212" s="62" t="s">
        <v>9</v>
      </c>
      <c r="W212" s="50"/>
      <c r="X212" s="50"/>
      <c r="Y212" s="50"/>
      <c r="Z212" s="50"/>
      <c r="AA212" s="50"/>
      <c r="AB212" s="50"/>
      <c r="AC212" s="50"/>
      <c r="AD212" s="50"/>
      <c r="AE212" s="50"/>
      <c r="AF212" s="50"/>
      <c r="AG212" s="50"/>
      <c r="AH212" s="50"/>
      <c r="AI212" s="50"/>
      <c r="AJ212" s="50"/>
      <c r="AK212" s="50"/>
      <c r="AL212" s="50"/>
      <c r="AM212" s="50"/>
      <c r="AN212" s="50"/>
      <c r="AO212" s="50"/>
      <c r="AP212" s="50"/>
      <c r="AQ212" s="50"/>
      <c r="AR212" s="50"/>
    </row>
    <row r="213" spans="1:44" s="51" customFormat="1" x14ac:dyDescent="0.3">
      <c r="A213" s="63" t="s">
        <v>1241</v>
      </c>
      <c r="B213" s="85"/>
      <c r="C213" s="57">
        <v>45.26384855021881</v>
      </c>
      <c r="D213" s="57" t="s">
        <v>9</v>
      </c>
      <c r="E213" s="57" t="s">
        <v>1162</v>
      </c>
      <c r="F213" s="57"/>
      <c r="G213" s="57" t="s">
        <v>1162</v>
      </c>
      <c r="H213" s="57"/>
      <c r="I213" s="58">
        <v>60.372065542949159</v>
      </c>
      <c r="J213" s="57"/>
      <c r="K213" s="58">
        <v>37.729149214980971</v>
      </c>
      <c r="L213" s="57" t="s">
        <v>9</v>
      </c>
      <c r="M213" s="59">
        <v>27.616477680400472</v>
      </c>
      <c r="N213" s="60" t="s">
        <v>9</v>
      </c>
      <c r="O213" s="57" t="s">
        <v>1162</v>
      </c>
      <c r="P213" s="57"/>
      <c r="Q213" s="57" t="s">
        <v>1162</v>
      </c>
      <c r="R213" s="57"/>
      <c r="S213" s="57" t="s">
        <v>1162</v>
      </c>
      <c r="T213" s="61"/>
      <c r="U213" s="59">
        <v>69.853025503257641</v>
      </c>
      <c r="V213" s="62" t="s">
        <v>9</v>
      </c>
      <c r="W213" s="50"/>
      <c r="X213" s="50"/>
      <c r="Y213" s="50"/>
      <c r="Z213" s="50"/>
      <c r="AA213" s="50"/>
      <c r="AB213" s="50"/>
      <c r="AC213" s="50"/>
      <c r="AD213" s="50"/>
      <c r="AE213" s="50"/>
      <c r="AF213" s="50"/>
      <c r="AG213" s="50"/>
      <c r="AH213" s="50"/>
      <c r="AI213" s="50"/>
      <c r="AJ213" s="50"/>
      <c r="AK213" s="50"/>
      <c r="AL213" s="50"/>
      <c r="AM213" s="50"/>
      <c r="AN213" s="50"/>
      <c r="AO213" s="50"/>
      <c r="AP213" s="50"/>
      <c r="AQ213" s="50"/>
      <c r="AR213" s="50"/>
    </row>
    <row r="214" spans="1:44" s="51" customFormat="1" x14ac:dyDescent="0.3">
      <c r="A214" s="56" t="s">
        <v>1242</v>
      </c>
      <c r="B214" s="105"/>
      <c r="C214" s="57">
        <v>92.178161292827753</v>
      </c>
      <c r="D214" s="57" t="s">
        <v>9</v>
      </c>
      <c r="E214" s="57" t="s">
        <v>1162</v>
      </c>
      <c r="F214" s="57"/>
      <c r="G214" s="57" t="s">
        <v>1162</v>
      </c>
      <c r="H214" s="57"/>
      <c r="I214" s="58">
        <v>96.078585745668803</v>
      </c>
      <c r="J214" s="57" t="s">
        <v>9</v>
      </c>
      <c r="K214" s="58">
        <v>86.746137782941972</v>
      </c>
      <c r="L214" s="57" t="s">
        <v>9</v>
      </c>
      <c r="M214" s="59">
        <v>87.519720151777847</v>
      </c>
      <c r="N214" s="60" t="s">
        <v>9</v>
      </c>
      <c r="O214" s="57" t="s">
        <v>1162</v>
      </c>
      <c r="P214" s="57"/>
      <c r="Q214" s="57" t="s">
        <v>1162</v>
      </c>
      <c r="R214" s="57"/>
      <c r="S214" s="57" t="s">
        <v>1162</v>
      </c>
      <c r="T214" s="61"/>
      <c r="U214" s="59">
        <v>93.894074482012172</v>
      </c>
      <c r="V214" s="62" t="s">
        <v>9</v>
      </c>
      <c r="W214" s="50"/>
      <c r="X214" s="50"/>
      <c r="Y214" s="50"/>
      <c r="Z214" s="50"/>
      <c r="AA214" s="50"/>
      <c r="AB214" s="50"/>
      <c r="AC214" s="50"/>
      <c r="AD214" s="50"/>
      <c r="AE214" s="50"/>
      <c r="AF214" s="50"/>
      <c r="AG214" s="50"/>
      <c r="AH214" s="50"/>
      <c r="AI214" s="50"/>
      <c r="AJ214" s="50"/>
      <c r="AK214" s="50"/>
      <c r="AL214" s="50"/>
      <c r="AM214" s="50"/>
      <c r="AN214" s="50"/>
      <c r="AO214" s="50"/>
      <c r="AP214" s="50"/>
      <c r="AQ214" s="50"/>
      <c r="AR214" s="50"/>
    </row>
    <row r="215" spans="1:44" s="51" customFormat="1" x14ac:dyDescent="0.3">
      <c r="A215" s="56" t="s">
        <v>1243</v>
      </c>
      <c r="B215" s="105"/>
      <c r="C215" s="57">
        <v>60.401253695652557</v>
      </c>
      <c r="D215" s="57" t="s">
        <v>9</v>
      </c>
      <c r="E215" s="57" t="s">
        <v>1162</v>
      </c>
      <c r="F215" s="57"/>
      <c r="G215" s="57" t="s">
        <v>1162</v>
      </c>
      <c r="H215" s="57"/>
      <c r="I215" s="58">
        <v>72.686045402168446</v>
      </c>
      <c r="J215" s="57" t="s">
        <v>9</v>
      </c>
      <c r="K215" s="58">
        <v>55.590676801459239</v>
      </c>
      <c r="L215" s="57" t="s">
        <v>9</v>
      </c>
      <c r="M215" s="59">
        <v>44.508100856991341</v>
      </c>
      <c r="N215" s="60" t="s">
        <v>9</v>
      </c>
      <c r="O215" s="57" t="s">
        <v>1162</v>
      </c>
      <c r="P215" s="57"/>
      <c r="Q215" s="57" t="s">
        <v>1162</v>
      </c>
      <c r="R215" s="57"/>
      <c r="S215" s="57" t="s">
        <v>1162</v>
      </c>
      <c r="T215" s="61"/>
      <c r="U215" s="59">
        <v>77.762852667892219</v>
      </c>
      <c r="V215" s="62" t="s">
        <v>9</v>
      </c>
      <c r="W215" s="50"/>
      <c r="X215" s="50"/>
      <c r="Y215" s="50"/>
      <c r="Z215" s="50"/>
      <c r="AA215" s="50"/>
      <c r="AB215" s="50"/>
      <c r="AC215" s="50"/>
      <c r="AD215" s="50"/>
      <c r="AE215" s="50"/>
      <c r="AF215" s="50"/>
      <c r="AG215" s="50"/>
      <c r="AH215" s="50"/>
      <c r="AI215" s="50"/>
      <c r="AJ215" s="50"/>
      <c r="AK215" s="50"/>
      <c r="AL215" s="50"/>
      <c r="AM215" s="50"/>
      <c r="AN215" s="50"/>
      <c r="AO215" s="50"/>
      <c r="AP215" s="50"/>
      <c r="AQ215" s="50"/>
      <c r="AR215" s="50"/>
    </row>
    <row r="216" spans="1:44" s="51" customFormat="1" x14ac:dyDescent="0.3">
      <c r="A216" s="56" t="s">
        <v>1244</v>
      </c>
      <c r="B216" s="105"/>
      <c r="C216" s="57">
        <v>84.215048556483268</v>
      </c>
      <c r="D216" s="57" t="s">
        <v>1245</v>
      </c>
      <c r="E216" s="57" t="s">
        <v>1162</v>
      </c>
      <c r="F216" s="57"/>
      <c r="G216" s="57" t="s">
        <v>1162</v>
      </c>
      <c r="H216" s="57"/>
      <c r="I216" s="58">
        <v>84.955756823821588</v>
      </c>
      <c r="J216" s="57" t="s">
        <v>1245</v>
      </c>
      <c r="K216" s="58">
        <v>76.862996209519878</v>
      </c>
      <c r="L216" s="57" t="s">
        <v>1245</v>
      </c>
      <c r="M216" s="59">
        <v>59.04421761233165</v>
      </c>
      <c r="N216" s="60" t="s">
        <v>1245</v>
      </c>
      <c r="O216" s="57" t="s">
        <v>1162</v>
      </c>
      <c r="P216" s="57"/>
      <c r="Q216" s="57" t="s">
        <v>1162</v>
      </c>
      <c r="R216" s="57"/>
      <c r="S216" s="57" t="s">
        <v>1162</v>
      </c>
      <c r="T216" s="61"/>
      <c r="U216" s="59">
        <v>91.647854723430171</v>
      </c>
      <c r="V216" s="62" t="s">
        <v>1245</v>
      </c>
      <c r="W216" s="50"/>
      <c r="X216" s="50"/>
      <c r="Y216" s="50"/>
      <c r="Z216" s="50"/>
      <c r="AA216" s="50"/>
      <c r="AB216" s="50"/>
      <c r="AC216" s="50"/>
      <c r="AD216" s="50"/>
      <c r="AE216" s="50"/>
      <c r="AF216" s="50"/>
      <c r="AG216" s="50"/>
      <c r="AH216" s="50"/>
      <c r="AI216" s="50"/>
      <c r="AJ216" s="50"/>
      <c r="AK216" s="50"/>
      <c r="AL216" s="50"/>
      <c r="AM216" s="50"/>
      <c r="AN216" s="50"/>
      <c r="AO216" s="50"/>
      <c r="AP216" s="50"/>
      <c r="AQ216" s="50"/>
      <c r="AR216" s="50"/>
    </row>
    <row r="217" spans="1:44" s="51" customFormat="1" x14ac:dyDescent="0.3">
      <c r="A217" s="56" t="s">
        <v>1246</v>
      </c>
      <c r="B217" s="105"/>
      <c r="C217" s="57">
        <v>94.841469841248681</v>
      </c>
      <c r="D217" s="57" t="s">
        <v>9</v>
      </c>
      <c r="E217" s="57" t="s">
        <v>1162</v>
      </c>
      <c r="F217" s="57"/>
      <c r="G217" s="57" t="s">
        <v>1162</v>
      </c>
      <c r="H217" s="57"/>
      <c r="I217" s="58">
        <v>95.88313431346171</v>
      </c>
      <c r="J217" s="57" t="s">
        <v>9</v>
      </c>
      <c r="K217" s="58">
        <v>92.807598666806101</v>
      </c>
      <c r="L217" s="57" t="s">
        <v>9</v>
      </c>
      <c r="M217" s="64">
        <v>87.897210825237323</v>
      </c>
      <c r="N217" s="60" t="s">
        <v>9</v>
      </c>
      <c r="O217" s="57" t="s">
        <v>1162</v>
      </c>
      <c r="P217" s="57"/>
      <c r="Q217" s="57" t="s">
        <v>1162</v>
      </c>
      <c r="R217" s="57"/>
      <c r="S217" s="57" t="s">
        <v>1162</v>
      </c>
      <c r="T217" s="61"/>
      <c r="U217" s="64">
        <v>97.856935946213341</v>
      </c>
      <c r="V217" s="62" t="s">
        <v>9</v>
      </c>
      <c r="W217" s="50"/>
      <c r="X217" s="50"/>
      <c r="Y217" s="50"/>
      <c r="Z217" s="50"/>
      <c r="AA217" s="50"/>
      <c r="AB217" s="50"/>
      <c r="AC217" s="50"/>
      <c r="AD217" s="50"/>
      <c r="AE217" s="50"/>
      <c r="AF217" s="50"/>
      <c r="AG217" s="50"/>
      <c r="AH217" s="50"/>
      <c r="AI217" s="50"/>
      <c r="AJ217" s="50"/>
      <c r="AK217" s="50"/>
      <c r="AL217" s="50"/>
      <c r="AM217" s="50"/>
      <c r="AN217" s="50"/>
      <c r="AO217" s="50"/>
      <c r="AP217" s="50"/>
      <c r="AQ217" s="50"/>
      <c r="AR217" s="50"/>
    </row>
    <row r="218" spans="1:44" s="51" customFormat="1" x14ac:dyDescent="0.3">
      <c r="A218" s="56" t="s">
        <v>1247</v>
      </c>
      <c r="B218" s="105"/>
      <c r="C218" s="57">
        <v>99.48729325255043</v>
      </c>
      <c r="D218" s="57"/>
      <c r="E218" s="57" t="s">
        <v>1162</v>
      </c>
      <c r="F218" s="57"/>
      <c r="G218" s="57" t="s">
        <v>1162</v>
      </c>
      <c r="H218" s="57"/>
      <c r="I218" s="58" t="s">
        <v>1162</v>
      </c>
      <c r="J218" s="57"/>
      <c r="K218" s="58" t="s">
        <v>1162</v>
      </c>
      <c r="L218" s="57"/>
      <c r="M218" s="64" t="s">
        <v>1162</v>
      </c>
      <c r="N218" s="60"/>
      <c r="O218" s="57" t="s">
        <v>1162</v>
      </c>
      <c r="P218" s="57"/>
      <c r="Q218" s="57" t="s">
        <v>1162</v>
      </c>
      <c r="R218" s="57"/>
      <c r="S218" s="57" t="s">
        <v>1162</v>
      </c>
      <c r="T218" s="61"/>
      <c r="U218" s="64" t="s">
        <v>1162</v>
      </c>
      <c r="V218" s="62"/>
      <c r="W218" s="50"/>
      <c r="X218" s="50"/>
      <c r="Y218" s="50"/>
      <c r="Z218" s="50"/>
      <c r="AA218" s="50"/>
      <c r="AB218" s="50"/>
      <c r="AC218" s="50"/>
      <c r="AD218" s="50"/>
      <c r="AE218" s="50"/>
      <c r="AF218" s="50"/>
      <c r="AG218" s="50"/>
      <c r="AH218" s="50"/>
      <c r="AI218" s="50"/>
      <c r="AJ218" s="50"/>
      <c r="AK218" s="50"/>
      <c r="AL218" s="50"/>
      <c r="AM218" s="50"/>
      <c r="AN218" s="50"/>
      <c r="AO218" s="50"/>
      <c r="AP218" s="50"/>
      <c r="AQ218" s="50"/>
      <c r="AR218" s="50"/>
    </row>
    <row r="219" spans="1:44" s="51" customFormat="1" x14ac:dyDescent="0.3">
      <c r="A219" s="63" t="s">
        <v>1248</v>
      </c>
      <c r="B219" s="85"/>
      <c r="C219" s="57">
        <v>98.991767938630232</v>
      </c>
      <c r="D219" s="57"/>
      <c r="E219" s="57" t="s">
        <v>1162</v>
      </c>
      <c r="F219" s="57"/>
      <c r="G219" s="57" t="s">
        <v>1162</v>
      </c>
      <c r="H219" s="57"/>
      <c r="I219" s="58">
        <v>98.942235721083989</v>
      </c>
      <c r="J219" s="57"/>
      <c r="K219" s="58">
        <v>97.154257389143666</v>
      </c>
      <c r="L219" s="57"/>
      <c r="M219" s="64">
        <v>97.582998845171147</v>
      </c>
      <c r="N219" s="60"/>
      <c r="O219" s="57" t="s">
        <v>1162</v>
      </c>
      <c r="P219" s="57"/>
      <c r="Q219" s="57" t="s">
        <v>1162</v>
      </c>
      <c r="R219" s="57"/>
      <c r="S219" s="57" t="s">
        <v>1162</v>
      </c>
      <c r="T219" s="61"/>
      <c r="U219" s="64">
        <v>98.451083122269281</v>
      </c>
      <c r="V219" s="62"/>
      <c r="W219" s="50"/>
      <c r="X219" s="50"/>
      <c r="Y219" s="50"/>
      <c r="Z219" s="50"/>
      <c r="AA219" s="50"/>
      <c r="AB219" s="50"/>
      <c r="AC219" s="50"/>
      <c r="AD219" s="50"/>
      <c r="AE219" s="50"/>
      <c r="AF219" s="50"/>
      <c r="AG219" s="50"/>
      <c r="AH219" s="50"/>
      <c r="AI219" s="50"/>
      <c r="AJ219" s="50"/>
      <c r="AK219" s="50"/>
      <c r="AL219" s="50"/>
      <c r="AM219" s="50"/>
      <c r="AN219" s="50"/>
      <c r="AO219" s="50"/>
      <c r="AP219" s="50"/>
      <c r="AQ219" s="50"/>
      <c r="AR219" s="50"/>
    </row>
    <row r="220" spans="1:44" s="51" customFormat="1" x14ac:dyDescent="0.3">
      <c r="A220" s="63" t="s">
        <v>1069</v>
      </c>
      <c r="B220" s="85"/>
      <c r="C220" s="57">
        <v>99.999999999999986</v>
      </c>
      <c r="D220" s="57"/>
      <c r="E220" s="57" t="s">
        <v>1162</v>
      </c>
      <c r="F220" s="57"/>
      <c r="G220" s="57" t="s">
        <v>1162</v>
      </c>
      <c r="H220" s="57"/>
      <c r="I220" s="58" t="s">
        <v>1162</v>
      </c>
      <c r="J220" s="57"/>
      <c r="K220" s="58" t="s">
        <v>1162</v>
      </c>
      <c r="L220" s="57"/>
      <c r="M220" s="64" t="s">
        <v>1162</v>
      </c>
      <c r="N220" s="60"/>
      <c r="O220" s="57" t="s">
        <v>1162</v>
      </c>
      <c r="P220" s="57"/>
      <c r="Q220" s="57" t="s">
        <v>1162</v>
      </c>
      <c r="R220" s="57"/>
      <c r="S220" s="57" t="s">
        <v>1162</v>
      </c>
      <c r="T220" s="61"/>
      <c r="U220" s="64" t="s">
        <v>1162</v>
      </c>
      <c r="V220" s="62"/>
      <c r="W220" s="50"/>
      <c r="X220" s="50"/>
      <c r="Y220" s="50"/>
      <c r="Z220" s="50"/>
      <c r="AA220" s="50"/>
      <c r="AB220" s="50"/>
      <c r="AC220" s="50"/>
      <c r="AD220" s="50"/>
      <c r="AE220" s="50"/>
      <c r="AF220" s="50"/>
      <c r="AG220" s="50"/>
      <c r="AH220" s="50"/>
      <c r="AI220" s="50"/>
      <c r="AJ220" s="50"/>
      <c r="AK220" s="50"/>
      <c r="AL220" s="50"/>
      <c r="AM220" s="50"/>
      <c r="AN220" s="50"/>
      <c r="AO220" s="50"/>
      <c r="AP220" s="50"/>
      <c r="AQ220" s="50"/>
      <c r="AR220" s="50"/>
    </row>
    <row r="221" spans="1:44" s="51" customFormat="1" x14ac:dyDescent="0.3">
      <c r="A221" s="56" t="s">
        <v>1249</v>
      </c>
      <c r="B221" s="105"/>
      <c r="C221" s="57">
        <v>100.00000000000001</v>
      </c>
      <c r="D221" s="57" t="s">
        <v>9</v>
      </c>
      <c r="E221" s="57" t="s">
        <v>1162</v>
      </c>
      <c r="F221" s="57"/>
      <c r="G221" s="57" t="s">
        <v>1162</v>
      </c>
      <c r="H221" s="57"/>
      <c r="I221" s="58" t="s">
        <v>1162</v>
      </c>
      <c r="J221" s="57" t="s">
        <v>9</v>
      </c>
      <c r="K221" s="58" t="s">
        <v>1162</v>
      </c>
      <c r="L221" s="57" t="s">
        <v>9</v>
      </c>
      <c r="M221" s="64" t="s">
        <v>1162</v>
      </c>
      <c r="N221" s="60" t="s">
        <v>9</v>
      </c>
      <c r="O221" s="57" t="s">
        <v>1162</v>
      </c>
      <c r="P221" s="57"/>
      <c r="Q221" s="57" t="s">
        <v>1162</v>
      </c>
      <c r="R221" s="57"/>
      <c r="S221" s="57" t="s">
        <v>1162</v>
      </c>
      <c r="T221" s="61"/>
      <c r="U221" s="64" t="s">
        <v>1162</v>
      </c>
      <c r="V221" s="62" t="s">
        <v>9</v>
      </c>
      <c r="W221" s="50"/>
      <c r="X221" s="50"/>
      <c r="Y221" s="50"/>
      <c r="Z221" s="50"/>
      <c r="AA221" s="50"/>
      <c r="AB221" s="50"/>
      <c r="AC221" s="50"/>
      <c r="AD221" s="50"/>
      <c r="AE221" s="50"/>
      <c r="AF221" s="50"/>
      <c r="AG221" s="50"/>
      <c r="AH221" s="50"/>
      <c r="AI221" s="50"/>
      <c r="AJ221" s="50"/>
      <c r="AK221" s="50"/>
      <c r="AL221" s="50"/>
      <c r="AM221" s="50"/>
      <c r="AN221" s="50"/>
      <c r="AO221" s="50"/>
      <c r="AP221" s="50"/>
      <c r="AQ221" s="50"/>
      <c r="AR221" s="50"/>
    </row>
    <row r="222" spans="1:44" s="51" customFormat="1" x14ac:dyDescent="0.3">
      <c r="A222" s="56" t="s">
        <v>1124</v>
      </c>
      <c r="B222" s="105"/>
      <c r="C222" s="57">
        <v>40.268539360752619</v>
      </c>
      <c r="D222" s="57" t="s">
        <v>9</v>
      </c>
      <c r="E222" s="57" t="s">
        <v>1162</v>
      </c>
      <c r="F222" s="57"/>
      <c r="G222" s="57" t="s">
        <v>1162</v>
      </c>
      <c r="H222" s="57"/>
      <c r="I222" s="58">
        <v>52.475901134880061</v>
      </c>
      <c r="J222" s="57"/>
      <c r="K222" s="58">
        <v>36.075089164948245</v>
      </c>
      <c r="L222" s="57" t="s">
        <v>9</v>
      </c>
      <c r="M222" s="59">
        <v>29.839555516161884</v>
      </c>
      <c r="N222" s="60" t="s">
        <v>9</v>
      </c>
      <c r="O222" s="57" t="s">
        <v>1162</v>
      </c>
      <c r="P222" s="57"/>
      <c r="Q222" s="57" t="s">
        <v>1162</v>
      </c>
      <c r="R222" s="57"/>
      <c r="S222" s="57" t="s">
        <v>1162</v>
      </c>
      <c r="T222" s="61"/>
      <c r="U222" s="59">
        <v>56.337744899848396</v>
      </c>
      <c r="V222" s="62" t="s">
        <v>9</v>
      </c>
      <c r="W222" s="50"/>
      <c r="X222" s="50"/>
      <c r="Y222" s="50"/>
      <c r="Z222" s="50"/>
      <c r="AA222" s="50"/>
      <c r="AB222" s="50"/>
      <c r="AC222" s="50"/>
      <c r="AD222" s="50"/>
      <c r="AE222" s="50"/>
      <c r="AF222" s="50"/>
      <c r="AG222" s="50"/>
      <c r="AH222" s="50"/>
      <c r="AI222" s="50"/>
      <c r="AJ222" s="50"/>
      <c r="AK222" s="50"/>
      <c r="AL222" s="50"/>
      <c r="AM222" s="50"/>
      <c r="AN222" s="50"/>
      <c r="AO222" s="50"/>
      <c r="AP222" s="50"/>
      <c r="AQ222" s="50"/>
      <c r="AR222" s="50"/>
    </row>
    <row r="223" spans="1:44" s="51" customFormat="1" x14ac:dyDescent="0.3">
      <c r="A223" s="65" t="s">
        <v>1250</v>
      </c>
      <c r="B223" s="125"/>
      <c r="C223" s="66">
        <v>71.169541146853192</v>
      </c>
      <c r="D223" s="66" t="s">
        <v>1245</v>
      </c>
      <c r="E223" s="66" t="s">
        <v>1162</v>
      </c>
      <c r="F223" s="66"/>
      <c r="G223" s="66" t="s">
        <v>1162</v>
      </c>
      <c r="H223" s="66"/>
      <c r="I223" s="67">
        <v>82.39059914162624</v>
      </c>
      <c r="J223" s="66" t="s">
        <v>1245</v>
      </c>
      <c r="K223" s="67">
        <v>59.298003869136132</v>
      </c>
      <c r="L223" s="66" t="s">
        <v>1245</v>
      </c>
      <c r="M223" s="68">
        <v>56.369991037338977</v>
      </c>
      <c r="N223" s="69" t="s">
        <v>1245</v>
      </c>
      <c r="O223" s="66" t="s">
        <v>1162</v>
      </c>
      <c r="P223" s="66"/>
      <c r="Q223" s="66" t="s">
        <v>1162</v>
      </c>
      <c r="R223" s="66"/>
      <c r="S223" s="66" t="s">
        <v>1162</v>
      </c>
      <c r="T223" s="70"/>
      <c r="U223" s="68">
        <v>82.446706330783385</v>
      </c>
      <c r="V223" s="71" t="s">
        <v>1245</v>
      </c>
      <c r="W223" s="50"/>
      <c r="X223" s="50"/>
      <c r="Y223" s="50"/>
      <c r="Z223" s="50"/>
      <c r="AA223" s="50"/>
      <c r="AB223" s="50"/>
      <c r="AC223" s="50"/>
      <c r="AD223" s="50"/>
      <c r="AE223" s="50"/>
      <c r="AF223" s="50"/>
      <c r="AG223" s="50"/>
      <c r="AH223" s="50"/>
      <c r="AI223" s="50"/>
      <c r="AJ223" s="50"/>
      <c r="AK223" s="50"/>
      <c r="AL223" s="50"/>
      <c r="AM223" s="50"/>
      <c r="AN223" s="50"/>
      <c r="AO223" s="50"/>
      <c r="AP223" s="50"/>
      <c r="AQ223" s="50"/>
      <c r="AR223" s="50"/>
    </row>
    <row r="224" spans="1:44" s="51" customFormat="1" ht="13.2" x14ac:dyDescent="0.3">
      <c r="A224" s="48"/>
      <c r="B224" s="123"/>
      <c r="C224" s="49"/>
      <c r="D224" s="49"/>
      <c r="E224" s="49"/>
      <c r="F224" s="49"/>
      <c r="G224" s="49"/>
      <c r="H224" s="49"/>
      <c r="I224" s="49"/>
      <c r="J224" s="49"/>
      <c r="K224" s="49"/>
      <c r="L224" s="49"/>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0"/>
      <c r="AK224" s="50"/>
      <c r="AL224" s="50"/>
      <c r="AM224" s="50"/>
      <c r="AN224" s="50"/>
      <c r="AO224" s="50"/>
      <c r="AP224" s="50"/>
      <c r="AQ224" s="50"/>
      <c r="AR224" s="50"/>
    </row>
    <row r="225" spans="1:56" s="35" customFormat="1" x14ac:dyDescent="0.3">
      <c r="A225" s="72" t="s">
        <v>1251</v>
      </c>
      <c r="B225" s="126"/>
      <c r="C225" s="73" t="s">
        <v>1252</v>
      </c>
      <c r="D225" s="74"/>
      <c r="E225" s="22"/>
      <c r="F225" s="22"/>
      <c r="G225" s="22"/>
      <c r="H225" s="22"/>
      <c r="I225" s="74"/>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row>
    <row r="226" spans="1:56" s="35" customFormat="1" x14ac:dyDescent="0.3">
      <c r="A226" s="72"/>
      <c r="B226" s="126"/>
      <c r="C226" s="73" t="s">
        <v>1253</v>
      </c>
      <c r="D226" s="74"/>
      <c r="E226" s="22"/>
      <c r="F226" s="22"/>
      <c r="G226" s="22"/>
      <c r="H226" s="22"/>
      <c r="I226" s="74"/>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row>
    <row r="227" spans="1:56" s="35" customFormat="1" x14ac:dyDescent="0.3">
      <c r="A227" s="18"/>
      <c r="B227" s="127"/>
      <c r="C227" s="75" t="s">
        <v>1254</v>
      </c>
      <c r="D227" s="74"/>
      <c r="E227" s="22"/>
      <c r="F227" s="22"/>
      <c r="G227" s="22"/>
      <c r="H227" s="22"/>
      <c r="I227" s="74"/>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row>
    <row r="228" spans="1:56" s="35" customFormat="1" x14ac:dyDescent="0.3">
      <c r="A228" s="18"/>
      <c r="B228" s="127"/>
      <c r="C228" s="18" t="s">
        <v>1255</v>
      </c>
      <c r="D228" s="74"/>
      <c r="E228" s="22"/>
      <c r="F228" s="22"/>
      <c r="G228" s="22"/>
      <c r="H228" s="22"/>
      <c r="I228" s="74"/>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row>
    <row r="229" spans="1:56" s="35" customFormat="1" ht="16.2" x14ac:dyDescent="0.3">
      <c r="A229" s="22"/>
      <c r="B229" s="105"/>
      <c r="C229" s="76" t="s">
        <v>1256</v>
      </c>
      <c r="D229" s="74"/>
      <c r="E229" s="22"/>
      <c r="F229" s="22"/>
      <c r="G229" s="22"/>
      <c r="H229" s="22"/>
      <c r="I229" s="74"/>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row>
    <row r="230" spans="1:56" s="35" customFormat="1" x14ac:dyDescent="0.3">
      <c r="A230" s="22"/>
      <c r="B230" s="105"/>
      <c r="C230" s="77" t="s">
        <v>1257</v>
      </c>
      <c r="D230" s="74"/>
      <c r="E230" s="22"/>
      <c r="F230" s="22"/>
      <c r="G230" s="22"/>
      <c r="H230" s="22"/>
      <c r="I230" s="74"/>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row>
    <row r="231" spans="1:56" s="35" customFormat="1" x14ac:dyDescent="0.3">
      <c r="A231" s="22"/>
      <c r="B231" s="105"/>
      <c r="C231" s="77" t="s">
        <v>1258</v>
      </c>
      <c r="D231" s="74"/>
      <c r="E231" s="22"/>
      <c r="F231" s="22"/>
      <c r="G231" s="22"/>
      <c r="H231" s="22"/>
      <c r="I231" s="74"/>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row>
    <row r="232" spans="1:56" s="79" customFormat="1" x14ac:dyDescent="0.3">
      <c r="A232" s="18"/>
      <c r="B232" s="127"/>
      <c r="C232" s="77" t="s">
        <v>1259</v>
      </c>
      <c r="D232" s="78"/>
      <c r="E232" s="78"/>
      <c r="F232" s="78"/>
      <c r="G232" s="78"/>
      <c r="H232" s="78"/>
      <c r="I232" s="78"/>
      <c r="J232" s="78"/>
      <c r="K232" s="78"/>
      <c r="L232" s="78"/>
      <c r="M232" s="78"/>
      <c r="N232" s="78"/>
      <c r="O232" s="78"/>
      <c r="P232" s="78"/>
      <c r="Q232" s="78"/>
      <c r="R232" s="78"/>
      <c r="S232" s="78"/>
      <c r="T232" s="78"/>
      <c r="U232" s="78"/>
      <c r="V232" s="78"/>
      <c r="W232" s="78"/>
      <c r="X232" s="78"/>
      <c r="Y232" s="78"/>
      <c r="Z232" s="78"/>
      <c r="AA232" s="78"/>
      <c r="AB232" s="78"/>
      <c r="AC232" s="78"/>
      <c r="AD232" s="78"/>
      <c r="AE232" s="78"/>
      <c r="AF232" s="78"/>
      <c r="AG232" s="78"/>
      <c r="AH232" s="78"/>
      <c r="AI232" s="78"/>
      <c r="AJ232" s="78"/>
      <c r="AK232" s="78"/>
    </row>
    <row r="233" spans="1:56" s="35" customFormat="1" x14ac:dyDescent="0.3">
      <c r="A233" s="22"/>
      <c r="B233" s="105"/>
      <c r="C233" s="74" t="s">
        <v>1260</v>
      </c>
      <c r="D233" s="74"/>
      <c r="E233" s="22"/>
      <c r="F233" s="22"/>
      <c r="G233" s="22"/>
      <c r="H233" s="22"/>
      <c r="I233" s="74"/>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row>
    <row r="234" spans="1:56" s="35" customFormat="1" x14ac:dyDescent="0.3">
      <c r="A234" s="22"/>
      <c r="B234" s="105"/>
      <c r="C234" s="74"/>
      <c r="D234" s="74"/>
      <c r="E234" s="22"/>
      <c r="F234" s="22"/>
      <c r="G234" s="22"/>
      <c r="H234" s="22"/>
      <c r="I234" s="74"/>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row>
    <row r="235" spans="1:56" s="35" customFormat="1" x14ac:dyDescent="0.3">
      <c r="A235" s="27" t="s">
        <v>1261</v>
      </c>
      <c r="B235" s="121"/>
      <c r="C235" s="22" t="s">
        <v>1262</v>
      </c>
      <c r="D235" s="74"/>
      <c r="E235" s="22"/>
      <c r="F235" s="22"/>
      <c r="G235" s="22"/>
      <c r="H235" s="22"/>
      <c r="I235" s="74"/>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row>
    <row r="236" spans="1:56" s="35" customFormat="1" x14ac:dyDescent="0.3">
      <c r="A236" s="22"/>
      <c r="B236" s="105"/>
      <c r="C236" s="74"/>
      <c r="D236" s="74"/>
      <c r="E236" s="22"/>
      <c r="F236" s="22"/>
      <c r="G236" s="22"/>
      <c r="H236" s="22"/>
      <c r="I236" s="74"/>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row>
    <row r="237" spans="1:56" s="35" customFormat="1" x14ac:dyDescent="0.3">
      <c r="A237" s="27" t="s">
        <v>1263</v>
      </c>
      <c r="B237" s="121"/>
      <c r="C237" s="74" t="s">
        <v>1264</v>
      </c>
      <c r="D237" s="74"/>
      <c r="E237" s="22"/>
      <c r="F237" s="22"/>
      <c r="G237" s="22"/>
      <c r="H237" s="22"/>
      <c r="I237" s="74"/>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row>
    <row r="238" spans="1:56" s="35" customFormat="1" x14ac:dyDescent="0.3">
      <c r="A238" s="22"/>
      <c r="B238" s="105"/>
      <c r="C238" s="74"/>
      <c r="D238" s="74"/>
      <c r="E238" s="22"/>
      <c r="F238" s="22"/>
      <c r="G238" s="22"/>
      <c r="H238" s="22"/>
      <c r="I238" s="74"/>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row>
    <row r="239" spans="1:56" s="26" customFormat="1" ht="15.6" x14ac:dyDescent="0.3">
      <c r="A239" s="80" t="s">
        <v>1265</v>
      </c>
      <c r="B239" s="80"/>
      <c r="C239" s="81"/>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c r="AV239" s="25"/>
      <c r="AW239" s="25"/>
      <c r="AX239" s="25"/>
      <c r="AY239" s="25"/>
      <c r="AZ239" s="25"/>
      <c r="BA239" s="25"/>
      <c r="BB239" s="25"/>
      <c r="BC239" s="25"/>
      <c r="BD239" s="25"/>
    </row>
    <row r="240" spans="1:56" s="26" customFormat="1" x14ac:dyDescent="0.3">
      <c r="A240" s="82" t="s">
        <v>1266</v>
      </c>
      <c r="B240" s="128"/>
      <c r="C240" s="83" t="s">
        <v>1267</v>
      </c>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25"/>
    </row>
    <row r="241" spans="1:47" s="35" customFormat="1" x14ac:dyDescent="0.3">
      <c r="A241" s="22"/>
      <c r="B241" s="105"/>
      <c r="C241" s="74"/>
      <c r="D241" s="74"/>
      <c r="E241" s="22"/>
      <c r="F241" s="22"/>
      <c r="G241" s="22"/>
      <c r="H241" s="22"/>
      <c r="I241" s="74"/>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row>
    <row r="242" spans="1:47" s="35" customFormat="1" x14ac:dyDescent="0.3">
      <c r="A242" s="22"/>
      <c r="B242" s="105"/>
      <c r="C242" s="74"/>
      <c r="D242" s="74"/>
      <c r="E242" s="22"/>
      <c r="F242" s="22"/>
      <c r="G242" s="22"/>
      <c r="H242" s="22"/>
      <c r="I242" s="74"/>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row>
    <row r="243" spans="1:47" s="35" customFormat="1" ht="8.25" customHeight="1" x14ac:dyDescent="0.3">
      <c r="A243" s="95"/>
      <c r="B243" s="129"/>
      <c r="C243" s="96"/>
      <c r="D243" s="96"/>
      <c r="E243" s="95"/>
      <c r="F243" s="95"/>
      <c r="G243" s="95"/>
      <c r="H243" s="95"/>
      <c r="I243" s="96"/>
      <c r="J243" s="95"/>
      <c r="K243" s="95"/>
      <c r="L243" s="95"/>
      <c r="M243" s="95"/>
      <c r="N243" s="95"/>
      <c r="O243" s="95"/>
      <c r="P243" s="95"/>
      <c r="Q243" s="95"/>
      <c r="R243" s="95"/>
      <c r="S243" s="95"/>
      <c r="T243" s="95"/>
      <c r="U243" s="95"/>
      <c r="V243" s="95"/>
      <c r="W243" s="95"/>
      <c r="X243" s="95"/>
      <c r="Y243" s="95"/>
      <c r="Z243" s="22"/>
      <c r="AA243" s="22"/>
      <c r="AB243" s="22"/>
      <c r="AC243" s="22"/>
      <c r="AD243" s="22"/>
      <c r="AE243" s="22"/>
      <c r="AF243" s="22"/>
      <c r="AG243" s="22"/>
      <c r="AH243" s="22"/>
      <c r="AI243" s="22"/>
      <c r="AJ243" s="22"/>
      <c r="AK243" s="22"/>
      <c r="AL243" s="22"/>
      <c r="AM243" s="22"/>
      <c r="AN243" s="22"/>
      <c r="AO243" s="22"/>
      <c r="AP243" s="22"/>
      <c r="AQ243" s="22"/>
      <c r="AR243" s="22"/>
    </row>
    <row r="244" spans="1:47" s="35" customFormat="1" ht="15.6" x14ac:dyDescent="0.3">
      <c r="A244" s="157" t="s">
        <v>2414</v>
      </c>
      <c r="B244" s="105"/>
      <c r="C244" s="74"/>
      <c r="D244" s="74"/>
      <c r="E244" s="22"/>
      <c r="F244" s="22"/>
      <c r="G244" s="22"/>
      <c r="H244" s="22"/>
      <c r="I244" s="74"/>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row>
    <row r="245" spans="1:47" s="35" customFormat="1" x14ac:dyDescent="0.3">
      <c r="A245" s="22"/>
      <c r="B245" s="105"/>
      <c r="C245" s="464"/>
      <c r="D245" s="464"/>
      <c r="E245" s="465"/>
      <c r="F245" s="465"/>
      <c r="G245" s="465"/>
      <c r="H245" s="465"/>
      <c r="I245" s="74"/>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row>
    <row r="246" spans="1:47" s="35" customFormat="1" x14ac:dyDescent="0.3">
      <c r="A246" s="98" t="s">
        <v>1141</v>
      </c>
      <c r="B246" s="86" t="s">
        <v>1268</v>
      </c>
      <c r="C246" s="466" t="s">
        <v>1143</v>
      </c>
      <c r="D246" s="466"/>
      <c r="E246" s="467" t="s">
        <v>1148</v>
      </c>
      <c r="F246" s="468"/>
      <c r="G246" s="468" t="s">
        <v>1149</v>
      </c>
      <c r="H246" s="469"/>
      <c r="I246" s="463" t="s">
        <v>1150</v>
      </c>
      <c r="J246" s="463"/>
      <c r="K246" s="451" t="s">
        <v>1151</v>
      </c>
      <c r="L246" s="451"/>
      <c r="M246" s="99" t="s">
        <v>903</v>
      </c>
      <c r="N246" s="99" t="s">
        <v>1649</v>
      </c>
      <c r="O246" s="100"/>
      <c r="P246" s="100" t="s">
        <v>1133</v>
      </c>
      <c r="Q246" s="100"/>
      <c r="R246" s="100"/>
      <c r="S246" s="100"/>
      <c r="T246" s="100"/>
      <c r="U246" s="100"/>
      <c r="V246" s="100"/>
      <c r="W246" s="100"/>
      <c r="X246" s="100"/>
      <c r="Y246" s="100"/>
      <c r="Z246" s="100"/>
      <c r="AA246" s="101"/>
      <c r="AB246" s="22"/>
      <c r="AC246" s="22"/>
      <c r="AD246" s="22"/>
      <c r="AE246" s="22"/>
      <c r="AF246" s="22"/>
      <c r="AG246" s="22"/>
      <c r="AH246" s="22"/>
      <c r="AI246" s="22"/>
      <c r="AJ246" s="22"/>
      <c r="AK246" s="22"/>
      <c r="AL246" s="22"/>
      <c r="AM246" s="22"/>
      <c r="AN246" s="22"/>
      <c r="AO246" s="22"/>
      <c r="AP246" s="22"/>
      <c r="AQ246" s="22"/>
      <c r="AR246" s="22"/>
      <c r="AS246" s="22"/>
      <c r="AT246" s="22"/>
      <c r="AU246" s="22"/>
    </row>
    <row r="247" spans="1:47" s="35" customFormat="1" x14ac:dyDescent="0.3">
      <c r="A247" s="22" t="s">
        <v>28</v>
      </c>
      <c r="B247" s="97" t="s">
        <v>29</v>
      </c>
      <c r="C247" s="97">
        <v>90</v>
      </c>
      <c r="D247" s="97"/>
      <c r="E247" s="379" t="s">
        <v>1162</v>
      </c>
      <c r="F247" s="380"/>
      <c r="G247" s="379" t="s">
        <v>1162</v>
      </c>
      <c r="H247" s="23"/>
      <c r="I247" s="58" t="s">
        <v>1162</v>
      </c>
      <c r="J247" s="345"/>
      <c r="K247" s="58" t="s">
        <v>1162</v>
      </c>
      <c r="L247" s="345"/>
      <c r="M247" s="23">
        <v>2001</v>
      </c>
      <c r="N247" s="272" t="s">
        <v>2409</v>
      </c>
      <c r="O247" s="22"/>
      <c r="P247" s="22" t="s">
        <v>2408</v>
      </c>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row>
    <row r="248" spans="1:47" s="35" customFormat="1" x14ac:dyDescent="0.3">
      <c r="A248" s="22" t="s">
        <v>1065</v>
      </c>
      <c r="B248" s="97" t="s">
        <v>45</v>
      </c>
      <c r="C248" s="97">
        <v>75</v>
      </c>
      <c r="D248" s="97"/>
      <c r="E248" s="379" t="s">
        <v>1162</v>
      </c>
      <c r="F248" s="380"/>
      <c r="G248" s="379" t="s">
        <v>1162</v>
      </c>
      <c r="H248" s="23"/>
      <c r="I248" s="58" t="s">
        <v>1162</v>
      </c>
      <c r="J248" s="345"/>
      <c r="K248" s="58" t="s">
        <v>1162</v>
      </c>
      <c r="L248" s="345"/>
      <c r="M248" s="23">
        <v>2003</v>
      </c>
      <c r="N248" s="272" t="s">
        <v>2409</v>
      </c>
      <c r="O248" s="22"/>
      <c r="P248" s="22" t="s">
        <v>2410</v>
      </c>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row>
    <row r="249" spans="1:47" s="35" customFormat="1" x14ac:dyDescent="0.3">
      <c r="A249" s="22" t="s">
        <v>46</v>
      </c>
      <c r="B249" s="97" t="s">
        <v>47</v>
      </c>
      <c r="C249" s="97">
        <v>90</v>
      </c>
      <c r="D249" s="97"/>
      <c r="E249" s="379" t="s">
        <v>1162</v>
      </c>
      <c r="F249" s="380"/>
      <c r="G249" s="379" t="s">
        <v>1162</v>
      </c>
      <c r="H249" s="23"/>
      <c r="I249" s="58" t="s">
        <v>1162</v>
      </c>
      <c r="J249" s="345"/>
      <c r="K249" s="58" t="s">
        <v>1162</v>
      </c>
      <c r="L249" s="345"/>
      <c r="M249" s="23">
        <v>2015</v>
      </c>
      <c r="N249" s="272" t="s">
        <v>2409</v>
      </c>
      <c r="O249" s="22"/>
      <c r="P249" s="22" t="s">
        <v>2408</v>
      </c>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row>
    <row r="250" spans="1:47" s="35" customFormat="1" x14ac:dyDescent="0.3">
      <c r="A250" s="22" t="s">
        <v>70</v>
      </c>
      <c r="B250" s="97" t="s">
        <v>71</v>
      </c>
      <c r="C250" s="97">
        <v>100</v>
      </c>
      <c r="D250" s="97"/>
      <c r="E250" s="379" t="s">
        <v>1162</v>
      </c>
      <c r="F250" s="380"/>
      <c r="G250" s="379" t="s">
        <v>1162</v>
      </c>
      <c r="H250" s="23"/>
      <c r="I250" s="58" t="s">
        <v>1162</v>
      </c>
      <c r="J250" s="345"/>
      <c r="K250" s="58" t="s">
        <v>1162</v>
      </c>
      <c r="L250" s="345"/>
      <c r="M250" s="23">
        <v>2017</v>
      </c>
      <c r="N250" s="272" t="s">
        <v>2409</v>
      </c>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row>
    <row r="251" spans="1:47" s="35" customFormat="1" x14ac:dyDescent="0.3">
      <c r="A251" s="22" t="s">
        <v>94</v>
      </c>
      <c r="B251" s="97" t="s">
        <v>95</v>
      </c>
      <c r="C251" s="97">
        <v>90</v>
      </c>
      <c r="D251" s="97"/>
      <c r="E251" s="379" t="s">
        <v>1162</v>
      </c>
      <c r="F251" s="380"/>
      <c r="G251" s="379" t="s">
        <v>1162</v>
      </c>
      <c r="H251" s="23"/>
      <c r="I251" s="58" t="s">
        <v>1162</v>
      </c>
      <c r="J251" s="345"/>
      <c r="K251" s="58" t="s">
        <v>1162</v>
      </c>
      <c r="L251" s="345"/>
      <c r="M251" s="270">
        <v>2017</v>
      </c>
      <c r="N251" s="272" t="s">
        <v>2409</v>
      </c>
      <c r="O251" s="22"/>
      <c r="P251" s="22" t="s">
        <v>2408</v>
      </c>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row>
    <row r="252" spans="1:47" s="35" customFormat="1" x14ac:dyDescent="0.3">
      <c r="A252" s="22" t="s">
        <v>108</v>
      </c>
      <c r="B252" s="97" t="s">
        <v>109</v>
      </c>
      <c r="C252" s="97">
        <v>90</v>
      </c>
      <c r="D252" s="97"/>
      <c r="E252" s="379" t="s">
        <v>1162</v>
      </c>
      <c r="F252" s="380"/>
      <c r="G252" s="379" t="s">
        <v>1162</v>
      </c>
      <c r="H252" s="23"/>
      <c r="I252" s="58" t="s">
        <v>1162</v>
      </c>
      <c r="J252" s="345"/>
      <c r="K252" s="58" t="s">
        <v>1162</v>
      </c>
      <c r="L252" s="345"/>
      <c r="M252" s="23">
        <v>2016</v>
      </c>
      <c r="N252" s="272" t="s">
        <v>2409</v>
      </c>
      <c r="O252" s="22"/>
      <c r="P252" s="22" t="s">
        <v>2408</v>
      </c>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row>
    <row r="253" spans="1:47" s="35" customFormat="1" x14ac:dyDescent="0.3">
      <c r="A253" s="22" t="s">
        <v>120</v>
      </c>
      <c r="B253" s="97" t="s">
        <v>121</v>
      </c>
      <c r="C253" s="97">
        <v>90</v>
      </c>
      <c r="D253" s="97"/>
      <c r="E253" s="379" t="s">
        <v>1162</v>
      </c>
      <c r="F253" s="380"/>
      <c r="G253" s="379" t="s">
        <v>1162</v>
      </c>
      <c r="H253" s="23"/>
      <c r="I253" s="58" t="s">
        <v>1162</v>
      </c>
      <c r="J253" s="345"/>
      <c r="K253" s="58" t="s">
        <v>1162</v>
      </c>
      <c r="L253" s="345"/>
      <c r="M253" s="23">
        <v>2000</v>
      </c>
      <c r="N253" s="272" t="s">
        <v>2409</v>
      </c>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row>
    <row r="254" spans="1:47" s="35" customFormat="1" x14ac:dyDescent="0.3">
      <c r="A254" s="22" t="s">
        <v>132</v>
      </c>
      <c r="B254" s="97" t="s">
        <v>133</v>
      </c>
      <c r="C254" s="97">
        <v>15</v>
      </c>
      <c r="D254" s="97"/>
      <c r="E254" s="379" t="s">
        <v>1162</v>
      </c>
      <c r="F254" s="380"/>
      <c r="G254" s="379" t="s">
        <v>1162</v>
      </c>
      <c r="H254" s="23"/>
      <c r="I254" s="58" t="s">
        <v>1162</v>
      </c>
      <c r="J254" s="345"/>
      <c r="K254" s="58" t="s">
        <v>1162</v>
      </c>
      <c r="L254" s="345"/>
      <c r="M254" s="23">
        <v>2017</v>
      </c>
      <c r="N254" s="271" t="s">
        <v>2411</v>
      </c>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row>
    <row r="255" spans="1:47" s="35" customFormat="1" x14ac:dyDescent="0.3">
      <c r="A255" s="22" t="s">
        <v>138</v>
      </c>
      <c r="B255" s="97" t="s">
        <v>139</v>
      </c>
      <c r="C255" s="97">
        <v>90</v>
      </c>
      <c r="D255" s="97"/>
      <c r="E255" s="379" t="s">
        <v>1162</v>
      </c>
      <c r="F255" s="380"/>
      <c r="G255" s="379" t="s">
        <v>1162</v>
      </c>
      <c r="H255" s="23"/>
      <c r="I255" s="58" t="s">
        <v>1162</v>
      </c>
      <c r="J255" s="345"/>
      <c r="K255" s="58" t="s">
        <v>1162</v>
      </c>
      <c r="L255" s="345"/>
      <c r="M255" s="23">
        <v>2015</v>
      </c>
      <c r="N255" s="272" t="s">
        <v>2409</v>
      </c>
      <c r="O255" s="22"/>
      <c r="P255" s="22" t="s">
        <v>2408</v>
      </c>
      <c r="Q255" s="22" t="s">
        <v>2412</v>
      </c>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row>
    <row r="256" spans="1:47" s="35" customFormat="1" x14ac:dyDescent="0.3">
      <c r="A256" s="22" t="s">
        <v>156</v>
      </c>
      <c r="B256" s="97" t="s">
        <v>157</v>
      </c>
      <c r="C256" s="97">
        <v>90</v>
      </c>
      <c r="D256" s="97"/>
      <c r="E256" s="379" t="s">
        <v>1162</v>
      </c>
      <c r="F256" s="380"/>
      <c r="G256" s="379" t="s">
        <v>1162</v>
      </c>
      <c r="H256" s="23"/>
      <c r="I256" s="58" t="s">
        <v>1162</v>
      </c>
      <c r="J256" s="345"/>
      <c r="K256" s="58" t="s">
        <v>1162</v>
      </c>
      <c r="L256" s="345"/>
      <c r="M256" s="270">
        <v>2015</v>
      </c>
      <c r="N256" s="272" t="s">
        <v>2409</v>
      </c>
      <c r="O256" s="22"/>
      <c r="P256" s="22" t="s">
        <v>2408</v>
      </c>
      <c r="Q256" s="22" t="s">
        <v>2412</v>
      </c>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row>
    <row r="257" spans="1:47" s="35" customFormat="1" x14ac:dyDescent="0.3">
      <c r="A257" s="22" t="s">
        <v>170</v>
      </c>
      <c r="B257" s="97" t="s">
        <v>171</v>
      </c>
      <c r="C257" s="97">
        <v>90</v>
      </c>
      <c r="D257" s="97"/>
      <c r="E257" s="379" t="s">
        <v>1162</v>
      </c>
      <c r="F257" s="380"/>
      <c r="G257" s="379" t="s">
        <v>1162</v>
      </c>
      <c r="H257" s="23"/>
      <c r="I257" s="58" t="s">
        <v>1162</v>
      </c>
      <c r="J257" s="345"/>
      <c r="K257" s="58" t="s">
        <v>1162</v>
      </c>
      <c r="L257" s="345"/>
      <c r="M257" s="23">
        <v>2016</v>
      </c>
      <c r="N257" s="272" t="s">
        <v>2409</v>
      </c>
      <c r="O257" s="22"/>
      <c r="P257" s="22" t="s">
        <v>2408</v>
      </c>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row>
    <row r="258" spans="1:47" s="35" customFormat="1" x14ac:dyDescent="0.3">
      <c r="A258" s="22" t="s">
        <v>204</v>
      </c>
      <c r="B258" s="97" t="s">
        <v>205</v>
      </c>
      <c r="C258" s="97">
        <v>99.99</v>
      </c>
      <c r="D258" s="97"/>
      <c r="E258" s="379" t="s">
        <v>1162</v>
      </c>
      <c r="F258" s="380"/>
      <c r="G258" s="379" t="s">
        <v>1162</v>
      </c>
      <c r="H258" s="23"/>
      <c r="I258" s="58" t="s">
        <v>1162</v>
      </c>
      <c r="J258" s="345"/>
      <c r="K258" s="58" t="s">
        <v>1162</v>
      </c>
      <c r="L258" s="345"/>
      <c r="M258" s="23">
        <v>2017</v>
      </c>
      <c r="N258" s="272" t="s">
        <v>2409</v>
      </c>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row>
    <row r="259" spans="1:47" s="35" customFormat="1" x14ac:dyDescent="0.3">
      <c r="A259" s="22" t="s">
        <v>206</v>
      </c>
      <c r="B259" s="97" t="s">
        <v>207</v>
      </c>
      <c r="C259" s="97">
        <v>93.1</v>
      </c>
      <c r="D259" s="97"/>
      <c r="E259" s="23">
        <v>90.9</v>
      </c>
      <c r="F259" s="23"/>
      <c r="G259" s="23">
        <v>95.2</v>
      </c>
      <c r="H259" s="23"/>
      <c r="I259" s="58" t="s">
        <v>1162</v>
      </c>
      <c r="J259" s="345"/>
      <c r="K259" s="58" t="s">
        <v>1162</v>
      </c>
      <c r="L259" s="345"/>
      <c r="M259" s="23">
        <v>2010</v>
      </c>
      <c r="N259" s="271" t="s">
        <v>1650</v>
      </c>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row>
    <row r="260" spans="1:47" s="35" customFormat="1" x14ac:dyDescent="0.3">
      <c r="A260" s="22" t="s">
        <v>208</v>
      </c>
      <c r="B260" s="97" t="s">
        <v>209</v>
      </c>
      <c r="C260" s="97">
        <v>90</v>
      </c>
      <c r="D260" s="97"/>
      <c r="E260" s="379" t="s">
        <v>1162</v>
      </c>
      <c r="F260" s="380"/>
      <c r="G260" s="379" t="s">
        <v>1162</v>
      </c>
      <c r="H260" s="23"/>
      <c r="I260" s="58" t="s">
        <v>1162</v>
      </c>
      <c r="J260" s="345"/>
      <c r="K260" s="58" t="s">
        <v>1162</v>
      </c>
      <c r="L260" s="345"/>
      <c r="M260" s="23">
        <v>2001</v>
      </c>
      <c r="N260" s="272" t="s">
        <v>2409</v>
      </c>
      <c r="O260" s="22"/>
      <c r="P260" s="22" t="s">
        <v>2408</v>
      </c>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row>
    <row r="261" spans="1:47" s="35" customFormat="1" x14ac:dyDescent="0.3">
      <c r="A261" s="22" t="s">
        <v>222</v>
      </c>
      <c r="B261" s="97" t="s">
        <v>223</v>
      </c>
      <c r="C261" s="97">
        <v>90</v>
      </c>
      <c r="D261" s="97"/>
      <c r="E261" s="379" t="s">
        <v>1162</v>
      </c>
      <c r="F261" s="380"/>
      <c r="G261" s="379" t="s">
        <v>1162</v>
      </c>
      <c r="H261" s="23"/>
      <c r="I261" s="58" t="s">
        <v>1162</v>
      </c>
      <c r="J261" s="345"/>
      <c r="K261" s="58" t="s">
        <v>1162</v>
      </c>
      <c r="L261" s="345"/>
      <c r="M261" s="23">
        <v>2001</v>
      </c>
      <c r="N261" s="272" t="s">
        <v>2409</v>
      </c>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row>
    <row r="262" spans="1:47" s="35" customFormat="1" x14ac:dyDescent="0.3">
      <c r="A262" s="22" t="s">
        <v>1651</v>
      </c>
      <c r="B262" s="97" t="s">
        <v>231</v>
      </c>
      <c r="C262" s="97">
        <v>90</v>
      </c>
      <c r="D262" s="97"/>
      <c r="E262" s="379" t="s">
        <v>1162</v>
      </c>
      <c r="F262" s="380"/>
      <c r="G262" s="379" t="s">
        <v>1162</v>
      </c>
      <c r="H262" s="23"/>
      <c r="I262" s="58" t="s">
        <v>1162</v>
      </c>
      <c r="J262" s="345"/>
      <c r="K262" s="58" t="s">
        <v>1162</v>
      </c>
      <c r="L262" s="345"/>
      <c r="M262" s="23">
        <v>2016</v>
      </c>
      <c r="N262" s="272" t="s">
        <v>2409</v>
      </c>
      <c r="O262" s="22"/>
      <c r="P262" s="22" t="s">
        <v>2408</v>
      </c>
      <c r="Q262" s="22"/>
      <c r="R262" s="22" t="s">
        <v>1167</v>
      </c>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row>
    <row r="263" spans="1:47" s="35" customFormat="1" x14ac:dyDescent="0.3">
      <c r="A263" s="22" t="s">
        <v>238</v>
      </c>
      <c r="B263" s="97" t="s">
        <v>239</v>
      </c>
      <c r="C263" s="97">
        <v>95</v>
      </c>
      <c r="D263" s="97"/>
      <c r="E263" s="379" t="s">
        <v>1162</v>
      </c>
      <c r="F263" s="380"/>
      <c r="G263" s="379" t="s">
        <v>1162</v>
      </c>
      <c r="H263" s="23"/>
      <c r="I263" s="58" t="s">
        <v>1162</v>
      </c>
      <c r="J263" s="345"/>
      <c r="K263" s="58" t="s">
        <v>1162</v>
      </c>
      <c r="L263" s="345"/>
      <c r="M263" s="23">
        <v>2014</v>
      </c>
      <c r="N263" s="271" t="s">
        <v>1652</v>
      </c>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row>
    <row r="264" spans="1:47" s="35" customFormat="1" x14ac:dyDescent="0.3">
      <c r="A264" s="22" t="s">
        <v>250</v>
      </c>
      <c r="B264" s="97" t="s">
        <v>251</v>
      </c>
      <c r="C264" s="97">
        <v>100</v>
      </c>
      <c r="D264" s="97"/>
      <c r="E264" s="379" t="s">
        <v>1162</v>
      </c>
      <c r="F264" s="380"/>
      <c r="G264" s="379" t="s">
        <v>1162</v>
      </c>
      <c r="H264" s="23"/>
      <c r="I264" s="58" t="s">
        <v>1162</v>
      </c>
      <c r="J264" s="345"/>
      <c r="K264" s="58" t="s">
        <v>1162</v>
      </c>
      <c r="L264" s="345"/>
      <c r="M264" s="23">
        <v>2013</v>
      </c>
      <c r="N264" s="271" t="s">
        <v>1653</v>
      </c>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row>
    <row r="265" spans="1:47" s="35" customFormat="1" x14ac:dyDescent="0.3">
      <c r="A265" s="22" t="s">
        <v>254</v>
      </c>
      <c r="B265" s="97" t="s">
        <v>255</v>
      </c>
      <c r="C265" s="97">
        <v>20</v>
      </c>
      <c r="D265" s="97"/>
      <c r="E265" s="379" t="s">
        <v>1162</v>
      </c>
      <c r="F265" s="380"/>
      <c r="G265" s="379" t="s">
        <v>1162</v>
      </c>
      <c r="H265" s="23"/>
      <c r="I265" s="58" t="s">
        <v>1162</v>
      </c>
      <c r="J265" s="345"/>
      <c r="K265" s="58" t="s">
        <v>1162</v>
      </c>
      <c r="L265" s="345"/>
      <c r="M265" s="23">
        <v>2014</v>
      </c>
      <c r="N265" s="271" t="s">
        <v>1654</v>
      </c>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row>
    <row r="266" spans="1:47" s="35" customFormat="1" x14ac:dyDescent="0.3">
      <c r="A266" s="22" t="s">
        <v>288</v>
      </c>
      <c r="B266" s="97" t="s">
        <v>289</v>
      </c>
      <c r="C266" s="97">
        <v>98</v>
      </c>
      <c r="D266" s="97"/>
      <c r="E266" s="23">
        <v>97</v>
      </c>
      <c r="F266" s="23"/>
      <c r="G266" s="23">
        <v>98</v>
      </c>
      <c r="H266" s="23"/>
      <c r="I266" s="58" t="s">
        <v>1162</v>
      </c>
      <c r="J266" s="345"/>
      <c r="K266" s="58" t="s">
        <v>1162</v>
      </c>
      <c r="L266" s="345"/>
      <c r="M266" s="23">
        <v>2014</v>
      </c>
      <c r="N266" s="271" t="s">
        <v>1655</v>
      </c>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row>
    <row r="267" spans="1:47" s="35" customFormat="1" x14ac:dyDescent="0.3">
      <c r="A267" s="22" t="s">
        <v>292</v>
      </c>
      <c r="B267" s="97" t="s">
        <v>293</v>
      </c>
      <c r="C267" s="97">
        <v>100</v>
      </c>
      <c r="D267" s="97"/>
      <c r="E267" s="379" t="s">
        <v>1162</v>
      </c>
      <c r="F267" s="380"/>
      <c r="G267" s="379" t="s">
        <v>1162</v>
      </c>
      <c r="H267" s="23"/>
      <c r="I267" s="58" t="s">
        <v>1162</v>
      </c>
      <c r="J267" s="345"/>
      <c r="K267" s="58" t="s">
        <v>1162</v>
      </c>
      <c r="L267" s="345"/>
      <c r="M267" s="23">
        <v>2014</v>
      </c>
      <c r="N267" s="271" t="s">
        <v>1656</v>
      </c>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row>
    <row r="268" spans="1:47" s="35" customFormat="1" x14ac:dyDescent="0.3">
      <c r="A268" s="22" t="s">
        <v>296</v>
      </c>
      <c r="B268" s="97" t="s">
        <v>297</v>
      </c>
      <c r="C268" s="97">
        <v>50</v>
      </c>
      <c r="D268" s="97"/>
      <c r="E268" s="379" t="s">
        <v>1162</v>
      </c>
      <c r="F268" s="380"/>
      <c r="G268" s="379" t="s">
        <v>1162</v>
      </c>
      <c r="H268" s="23"/>
      <c r="I268" s="58" t="s">
        <v>1162</v>
      </c>
      <c r="J268" s="345"/>
      <c r="K268" s="58" t="s">
        <v>1162</v>
      </c>
      <c r="L268" s="345"/>
      <c r="M268" s="23">
        <v>2014</v>
      </c>
      <c r="N268" s="271" t="s">
        <v>1656</v>
      </c>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row>
    <row r="269" spans="1:47" s="35" customFormat="1" x14ac:dyDescent="0.3">
      <c r="A269" s="22" t="s">
        <v>310</v>
      </c>
      <c r="B269" s="97" t="s">
        <v>311</v>
      </c>
      <c r="C269" s="97">
        <v>100</v>
      </c>
      <c r="D269" s="97"/>
      <c r="E269" s="379" t="s">
        <v>1162</v>
      </c>
      <c r="F269" s="380"/>
      <c r="G269" s="379" t="s">
        <v>1162</v>
      </c>
      <c r="H269" s="23"/>
      <c r="I269" s="58" t="s">
        <v>1162</v>
      </c>
      <c r="J269" s="345"/>
      <c r="K269" s="58" t="s">
        <v>1162</v>
      </c>
      <c r="L269" s="345"/>
      <c r="M269" s="23">
        <v>2018</v>
      </c>
      <c r="N269" s="9" t="s">
        <v>2417</v>
      </c>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row>
    <row r="270" spans="1:47" s="35" customFormat="1" x14ac:dyDescent="0.3">
      <c r="A270" s="22" t="s">
        <v>316</v>
      </c>
      <c r="B270" s="97" t="s">
        <v>317</v>
      </c>
      <c r="C270" s="97">
        <v>90</v>
      </c>
      <c r="D270" s="97"/>
      <c r="E270" s="379" t="s">
        <v>1162</v>
      </c>
      <c r="F270" s="380"/>
      <c r="G270" s="379" t="s">
        <v>1162</v>
      </c>
      <c r="H270" s="23"/>
      <c r="I270" s="58" t="s">
        <v>1162</v>
      </c>
      <c r="J270" s="345"/>
      <c r="K270" s="58" t="s">
        <v>1162</v>
      </c>
      <c r="L270" s="345"/>
      <c r="M270" s="270">
        <v>2015</v>
      </c>
      <c r="N270" s="272" t="s">
        <v>2409</v>
      </c>
      <c r="O270" s="22"/>
      <c r="P270" s="22" t="s">
        <v>2408</v>
      </c>
      <c r="Q270" s="22" t="s">
        <v>2412</v>
      </c>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row>
    <row r="271" spans="1:47" s="35" customFormat="1" x14ac:dyDescent="0.3">
      <c r="A271" s="22" t="s">
        <v>320</v>
      </c>
      <c r="B271" s="97" t="s">
        <v>321</v>
      </c>
      <c r="C271" s="97">
        <v>100</v>
      </c>
      <c r="D271" s="97"/>
      <c r="E271" s="379" t="s">
        <v>1162</v>
      </c>
      <c r="F271" s="380"/>
      <c r="G271" s="379" t="s">
        <v>1162</v>
      </c>
      <c r="H271" s="23"/>
      <c r="I271" s="58" t="s">
        <v>1162</v>
      </c>
      <c r="J271" s="345"/>
      <c r="K271" s="58" t="s">
        <v>1162</v>
      </c>
      <c r="L271" s="345"/>
      <c r="M271" s="270">
        <v>2014</v>
      </c>
      <c r="N271" s="272" t="s">
        <v>2409</v>
      </c>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row>
    <row r="272" spans="1:47" s="35" customFormat="1" x14ac:dyDescent="0.3">
      <c r="A272" s="22" t="s">
        <v>328</v>
      </c>
      <c r="B272" s="97" t="s">
        <v>329</v>
      </c>
      <c r="C272" s="97">
        <v>90</v>
      </c>
      <c r="D272" s="97"/>
      <c r="E272" s="379" t="s">
        <v>1162</v>
      </c>
      <c r="F272" s="380"/>
      <c r="G272" s="379" t="s">
        <v>1162</v>
      </c>
      <c r="H272" s="23"/>
      <c r="I272" s="58" t="s">
        <v>1162</v>
      </c>
      <c r="J272" s="345"/>
      <c r="K272" s="58" t="s">
        <v>1162</v>
      </c>
      <c r="L272" s="345"/>
      <c r="M272" s="23">
        <v>2017</v>
      </c>
      <c r="N272" s="272" t="s">
        <v>2409</v>
      </c>
      <c r="O272" s="22"/>
      <c r="P272" s="22" t="s">
        <v>2413</v>
      </c>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row>
    <row r="273" spans="1:48" s="35" customFormat="1" x14ac:dyDescent="0.3">
      <c r="A273" s="22" t="s">
        <v>334</v>
      </c>
      <c r="B273" s="97" t="s">
        <v>335</v>
      </c>
      <c r="C273" s="97">
        <v>100</v>
      </c>
      <c r="D273" s="97"/>
      <c r="E273" s="379" t="s">
        <v>1162</v>
      </c>
      <c r="F273" s="380"/>
      <c r="G273" s="379" t="s">
        <v>1162</v>
      </c>
      <c r="H273" s="23"/>
      <c r="I273" s="58" t="s">
        <v>1162</v>
      </c>
      <c r="J273" s="345"/>
      <c r="K273" s="58" t="s">
        <v>1162</v>
      </c>
      <c r="L273" s="345"/>
      <c r="M273" s="23">
        <v>2013</v>
      </c>
      <c r="N273" s="271" t="s">
        <v>1653</v>
      </c>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row>
    <row r="274" spans="1:48" s="35" customFormat="1" x14ac:dyDescent="0.3">
      <c r="A274" s="22" t="s">
        <v>338</v>
      </c>
      <c r="B274" s="97" t="s">
        <v>339</v>
      </c>
      <c r="C274" s="97">
        <v>90</v>
      </c>
      <c r="D274" s="97"/>
      <c r="E274" s="379" t="s">
        <v>1162</v>
      </c>
      <c r="F274" s="380"/>
      <c r="G274" s="379" t="s">
        <v>1162</v>
      </c>
      <c r="H274" s="23"/>
      <c r="I274" s="58" t="s">
        <v>1162</v>
      </c>
      <c r="J274" s="345"/>
      <c r="K274" s="58" t="s">
        <v>1162</v>
      </c>
      <c r="L274" s="345"/>
      <c r="M274" s="23">
        <v>2012</v>
      </c>
      <c r="N274" s="272" t="s">
        <v>2409</v>
      </c>
      <c r="O274" s="22"/>
      <c r="P274" s="22" t="s">
        <v>2408</v>
      </c>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row>
    <row r="275" spans="1:48" s="35" customFormat="1" x14ac:dyDescent="0.3">
      <c r="A275" s="22" t="s">
        <v>1657</v>
      </c>
      <c r="B275" s="97" t="s">
        <v>369</v>
      </c>
      <c r="C275" s="97">
        <v>95</v>
      </c>
      <c r="D275" s="97"/>
      <c r="E275" s="23">
        <v>95</v>
      </c>
      <c r="F275" s="23"/>
      <c r="G275" s="23">
        <v>95</v>
      </c>
      <c r="H275" s="23"/>
      <c r="I275" s="58" t="s">
        <v>1162</v>
      </c>
      <c r="J275" s="345"/>
      <c r="K275" s="58" t="s">
        <v>1162</v>
      </c>
      <c r="L275" s="345"/>
      <c r="M275" s="23">
        <v>2015</v>
      </c>
      <c r="N275" s="271" t="s">
        <v>1658</v>
      </c>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row>
    <row r="276" spans="1:48" s="35" customFormat="1" x14ac:dyDescent="0.3">
      <c r="A276" s="22"/>
      <c r="B276" s="97"/>
      <c r="C276" s="74"/>
      <c r="D276" s="22"/>
      <c r="E276" s="22"/>
      <c r="F276" s="22"/>
      <c r="G276" s="22"/>
      <c r="H276" s="74"/>
      <c r="I276" s="74"/>
      <c r="J276" s="74"/>
      <c r="K276" s="74"/>
      <c r="L276" s="74"/>
      <c r="M276" s="74"/>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row>
    <row r="277" spans="1:48" s="35" customFormat="1" x14ac:dyDescent="0.3">
      <c r="A277" s="22"/>
      <c r="B277" s="105"/>
      <c r="C277" s="74"/>
      <c r="D277" s="74"/>
      <c r="E277" s="22"/>
      <c r="F277" s="22"/>
      <c r="G277" s="22"/>
      <c r="H277" s="22"/>
      <c r="I277" s="74"/>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row>
    <row r="278" spans="1:48" s="35" customFormat="1" x14ac:dyDescent="0.3">
      <c r="A278" s="22"/>
      <c r="B278" s="105"/>
      <c r="C278" s="74"/>
      <c r="D278" s="74"/>
      <c r="E278" s="22"/>
      <c r="F278" s="22"/>
      <c r="G278" s="22"/>
      <c r="H278" s="22"/>
      <c r="I278" s="74"/>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row>
    <row r="279" spans="1:48" s="35" customFormat="1" x14ac:dyDescent="0.3">
      <c r="A279" s="22"/>
      <c r="B279" s="105"/>
      <c r="C279" s="74"/>
      <c r="D279" s="74"/>
      <c r="E279" s="22"/>
      <c r="F279" s="22"/>
      <c r="G279" s="22"/>
      <c r="H279" s="22"/>
      <c r="I279" s="74"/>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row>
    <row r="280" spans="1:48" s="35" customFormat="1" x14ac:dyDescent="0.3">
      <c r="A280" s="22"/>
      <c r="B280" s="105"/>
      <c r="C280" s="74"/>
      <c r="D280" s="74"/>
      <c r="E280" s="22"/>
      <c r="F280" s="22"/>
      <c r="G280" s="22"/>
      <c r="H280" s="22"/>
      <c r="I280" s="74"/>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row>
    <row r="281" spans="1:48" s="35" customFormat="1" x14ac:dyDescent="0.3">
      <c r="A281" s="22"/>
      <c r="B281" s="105"/>
      <c r="C281" s="74"/>
      <c r="D281" s="74"/>
      <c r="E281" s="22"/>
      <c r="F281" s="22"/>
      <c r="G281" s="22"/>
      <c r="H281" s="22"/>
      <c r="I281" s="74"/>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row>
    <row r="282" spans="1:48" s="35" customFormat="1" x14ac:dyDescent="0.3">
      <c r="A282" s="22"/>
      <c r="B282" s="105"/>
      <c r="C282" s="74"/>
      <c r="D282" s="74"/>
      <c r="E282" s="22"/>
      <c r="F282" s="22"/>
      <c r="G282" s="22"/>
      <c r="H282" s="22"/>
      <c r="I282" s="74"/>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row>
    <row r="283" spans="1:48" s="35" customFormat="1" x14ac:dyDescent="0.3">
      <c r="A283" s="22"/>
      <c r="B283" s="105"/>
      <c r="C283" s="74"/>
      <c r="D283" s="74"/>
      <c r="E283" s="22"/>
      <c r="F283" s="22"/>
      <c r="G283" s="22"/>
      <c r="H283" s="22"/>
      <c r="I283" s="74"/>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row>
    <row r="284" spans="1:48" s="35" customFormat="1" x14ac:dyDescent="0.3">
      <c r="A284" s="22"/>
      <c r="B284" s="105"/>
      <c r="C284" s="74"/>
      <c r="D284" s="74"/>
      <c r="E284" s="22"/>
      <c r="F284" s="22"/>
      <c r="G284" s="22"/>
      <c r="H284" s="22"/>
      <c r="I284" s="74"/>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row>
    <row r="285" spans="1:48" s="35" customFormat="1" x14ac:dyDescent="0.3">
      <c r="A285" s="22"/>
      <c r="B285" s="105"/>
      <c r="C285" s="74"/>
      <c r="D285" s="74"/>
      <c r="E285" s="22"/>
      <c r="F285" s="22"/>
      <c r="G285" s="22"/>
      <c r="H285" s="22"/>
      <c r="I285" s="74"/>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row>
    <row r="286" spans="1:48" s="35" customFormat="1" x14ac:dyDescent="0.3">
      <c r="A286" s="22"/>
      <c r="B286" s="105"/>
      <c r="C286" s="74"/>
      <c r="D286" s="74"/>
      <c r="E286" s="22"/>
      <c r="F286" s="22"/>
      <c r="G286" s="22"/>
      <c r="H286" s="22"/>
      <c r="I286" s="74"/>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row>
    <row r="287" spans="1:48" s="35" customFormat="1" x14ac:dyDescent="0.3">
      <c r="A287" s="22"/>
      <c r="B287" s="105"/>
      <c r="C287" s="74"/>
      <c r="D287" s="74"/>
      <c r="E287" s="22"/>
      <c r="F287" s="22"/>
      <c r="G287" s="22"/>
      <c r="H287" s="22"/>
      <c r="I287" s="74"/>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row>
    <row r="288" spans="1:48" s="35" customFormat="1" x14ac:dyDescent="0.3">
      <c r="A288" s="22"/>
      <c r="B288" s="105"/>
      <c r="C288" s="74"/>
      <c r="D288" s="74"/>
      <c r="E288" s="22"/>
      <c r="F288" s="22"/>
      <c r="G288" s="22"/>
      <c r="H288" s="22"/>
      <c r="I288" s="74"/>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row>
    <row r="289" spans="1:44" s="35" customFormat="1" x14ac:dyDescent="0.3">
      <c r="A289" s="22"/>
      <c r="B289" s="105"/>
      <c r="C289" s="21"/>
      <c r="D289" s="22"/>
      <c r="E289" s="21"/>
      <c r="F289" s="22"/>
      <c r="G289" s="21"/>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row>
    <row r="290" spans="1:44" s="35" customFormat="1" x14ac:dyDescent="0.3">
      <c r="A290" s="22"/>
      <c r="B290" s="105"/>
      <c r="C290" s="21"/>
      <c r="D290" s="22"/>
      <c r="E290" s="21"/>
      <c r="F290" s="22"/>
      <c r="G290" s="21"/>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row>
    <row r="291" spans="1:44" s="35" customFormat="1" x14ac:dyDescent="0.3">
      <c r="A291" s="22"/>
      <c r="B291" s="105"/>
      <c r="C291" s="21"/>
      <c r="D291" s="22"/>
      <c r="E291" s="21"/>
      <c r="F291" s="22"/>
      <c r="G291" s="21"/>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row>
    <row r="292" spans="1:44" s="35" customFormat="1" x14ac:dyDescent="0.3">
      <c r="A292" s="22"/>
      <c r="B292" s="105"/>
      <c r="C292" s="21"/>
      <c r="D292" s="22"/>
      <c r="E292" s="21"/>
      <c r="F292" s="22"/>
      <c r="G292" s="21"/>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row>
    <row r="293" spans="1:44" s="35" customFormat="1" x14ac:dyDescent="0.3">
      <c r="A293" s="22"/>
      <c r="B293" s="105"/>
      <c r="C293" s="21"/>
      <c r="D293" s="22"/>
      <c r="E293" s="21"/>
      <c r="F293" s="22"/>
      <c r="G293" s="21"/>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row>
    <row r="294" spans="1:44" s="35" customFormat="1" x14ac:dyDescent="0.3">
      <c r="A294" s="22"/>
      <c r="B294" s="105"/>
      <c r="C294" s="21"/>
      <c r="D294" s="22"/>
      <c r="E294" s="21"/>
      <c r="F294" s="22"/>
      <c r="G294" s="21"/>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row>
    <row r="295" spans="1:44" s="35" customFormat="1" x14ac:dyDescent="0.3">
      <c r="A295" s="22"/>
      <c r="B295" s="105"/>
      <c r="C295" s="21"/>
      <c r="D295" s="22"/>
      <c r="E295" s="21"/>
      <c r="F295" s="22"/>
      <c r="G295" s="21"/>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row>
    <row r="296" spans="1:44" s="35" customFormat="1" x14ac:dyDescent="0.3">
      <c r="A296" s="22"/>
      <c r="B296" s="105"/>
      <c r="C296" s="21"/>
      <c r="D296" s="22"/>
      <c r="E296" s="21"/>
      <c r="F296" s="22"/>
      <c r="G296" s="21"/>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row>
    <row r="297" spans="1:44" s="35" customFormat="1" x14ac:dyDescent="0.3">
      <c r="A297" s="22"/>
      <c r="B297" s="105"/>
      <c r="C297" s="21"/>
      <c r="D297" s="22"/>
      <c r="E297" s="21"/>
      <c r="F297" s="22"/>
      <c r="G297" s="21"/>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row>
    <row r="298" spans="1:44" s="35" customFormat="1" x14ac:dyDescent="0.3">
      <c r="A298" s="22"/>
      <c r="B298" s="105"/>
      <c r="C298" s="21"/>
      <c r="D298" s="22"/>
      <c r="E298" s="21"/>
      <c r="F298" s="22"/>
      <c r="G298" s="21"/>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row>
    <row r="299" spans="1:44" s="35" customFormat="1" x14ac:dyDescent="0.3">
      <c r="A299" s="22"/>
      <c r="B299" s="105"/>
      <c r="C299" s="21"/>
      <c r="D299" s="22"/>
      <c r="E299" s="21"/>
      <c r="F299" s="22"/>
      <c r="G299" s="21"/>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row>
    <row r="300" spans="1:44" s="35" customFormat="1" x14ac:dyDescent="0.3">
      <c r="A300" s="22"/>
      <c r="B300" s="105"/>
      <c r="C300" s="21"/>
      <c r="D300" s="22"/>
      <c r="E300" s="21"/>
      <c r="F300" s="22"/>
      <c r="G300" s="21"/>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row>
    <row r="301" spans="1:44" s="35" customFormat="1" x14ac:dyDescent="0.3">
      <c r="A301" s="22"/>
      <c r="B301" s="105"/>
      <c r="C301" s="21"/>
      <c r="D301" s="22"/>
      <c r="E301" s="21"/>
      <c r="F301" s="22"/>
      <c r="G301" s="21"/>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row>
    <row r="302" spans="1:44" s="35" customFormat="1" x14ac:dyDescent="0.3">
      <c r="A302" s="22"/>
      <c r="B302" s="105"/>
      <c r="C302" s="21"/>
      <c r="D302" s="22"/>
      <c r="E302" s="21"/>
      <c r="F302" s="22"/>
      <c r="G302" s="21"/>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row>
    <row r="303" spans="1:44" s="35" customFormat="1" x14ac:dyDescent="0.3">
      <c r="A303" s="22"/>
      <c r="B303" s="105"/>
      <c r="C303" s="21"/>
      <c r="D303" s="22"/>
      <c r="E303" s="21"/>
      <c r="F303" s="22"/>
      <c r="G303" s="21"/>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row>
    <row r="304" spans="1:44" s="35" customFormat="1" x14ac:dyDescent="0.3">
      <c r="A304" s="22"/>
      <c r="B304" s="105"/>
      <c r="C304" s="21"/>
      <c r="D304" s="22"/>
      <c r="E304" s="21"/>
      <c r="F304" s="22"/>
      <c r="G304" s="21"/>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row>
    <row r="305" spans="1:44" s="35" customFormat="1" x14ac:dyDescent="0.3">
      <c r="A305" s="22"/>
      <c r="B305" s="105"/>
      <c r="C305" s="21"/>
      <c r="D305" s="22"/>
      <c r="E305" s="21"/>
      <c r="F305" s="22"/>
      <c r="G305" s="21"/>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row>
    <row r="306" spans="1:44" s="35" customFormat="1" x14ac:dyDescent="0.3">
      <c r="A306" s="22"/>
      <c r="B306" s="105"/>
      <c r="C306" s="21"/>
      <c r="D306" s="22"/>
      <c r="E306" s="21"/>
      <c r="F306" s="22"/>
      <c r="G306" s="21"/>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row>
    <row r="307" spans="1:44" s="35" customFormat="1" x14ac:dyDescent="0.3">
      <c r="A307" s="22"/>
      <c r="B307" s="105"/>
      <c r="C307" s="21"/>
      <c r="D307" s="22"/>
      <c r="E307" s="21"/>
      <c r="F307" s="22"/>
      <c r="G307" s="21"/>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row>
    <row r="308" spans="1:44" s="35" customFormat="1" x14ac:dyDescent="0.3">
      <c r="A308" s="22"/>
      <c r="B308" s="105"/>
      <c r="C308" s="21"/>
      <c r="D308" s="22"/>
      <c r="E308" s="21"/>
      <c r="F308" s="22"/>
      <c r="G308" s="21"/>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row>
    <row r="309" spans="1:44" s="35" customFormat="1" x14ac:dyDescent="0.3">
      <c r="A309" s="22"/>
      <c r="B309" s="105"/>
      <c r="C309" s="21"/>
      <c r="D309" s="22"/>
      <c r="E309" s="21"/>
      <c r="F309" s="22"/>
      <c r="G309" s="21"/>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row>
    <row r="310" spans="1:44" s="35" customFormat="1" x14ac:dyDescent="0.3">
      <c r="A310" s="22"/>
      <c r="B310" s="105"/>
      <c r="C310" s="21"/>
      <c r="D310" s="22"/>
      <c r="E310" s="21"/>
      <c r="F310" s="22"/>
      <c r="G310" s="21"/>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row>
    <row r="311" spans="1:44" s="35" customFormat="1" x14ac:dyDescent="0.3">
      <c r="A311" s="22"/>
      <c r="B311" s="105"/>
      <c r="C311" s="21"/>
      <c r="D311" s="22"/>
      <c r="E311" s="21"/>
      <c r="F311" s="22"/>
      <c r="G311" s="21"/>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row>
    <row r="312" spans="1:44" s="35" customFormat="1" x14ac:dyDescent="0.3">
      <c r="A312" s="22"/>
      <c r="B312" s="105"/>
      <c r="C312" s="21"/>
      <c r="D312" s="22"/>
      <c r="E312" s="21"/>
      <c r="F312" s="22"/>
      <c r="G312" s="21"/>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row>
    <row r="313" spans="1:44" s="35" customFormat="1" x14ac:dyDescent="0.3">
      <c r="A313" s="22"/>
      <c r="B313" s="105"/>
      <c r="C313" s="21"/>
      <c r="D313" s="22"/>
      <c r="E313" s="21"/>
      <c r="F313" s="22"/>
      <c r="G313" s="21"/>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row>
    <row r="314" spans="1:44" s="35" customFormat="1" x14ac:dyDescent="0.3">
      <c r="A314" s="22"/>
      <c r="B314" s="105"/>
      <c r="C314" s="21"/>
      <c r="D314" s="22"/>
      <c r="E314" s="21"/>
      <c r="F314" s="22"/>
      <c r="G314" s="21"/>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row>
    <row r="315" spans="1:44" s="35" customFormat="1" x14ac:dyDescent="0.3">
      <c r="A315" s="22"/>
      <c r="B315" s="105"/>
      <c r="C315" s="21"/>
      <c r="D315" s="22"/>
      <c r="E315" s="21"/>
      <c r="F315" s="22"/>
      <c r="G315" s="21"/>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row>
    <row r="316" spans="1:44" s="35" customFormat="1" x14ac:dyDescent="0.3">
      <c r="A316" s="22"/>
      <c r="B316" s="105"/>
      <c r="C316" s="21"/>
      <c r="D316" s="22"/>
      <c r="E316" s="21"/>
      <c r="F316" s="22"/>
      <c r="G316" s="21"/>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row>
    <row r="317" spans="1:44" s="35" customFormat="1" x14ac:dyDescent="0.3">
      <c r="A317" s="22"/>
      <c r="B317" s="105"/>
      <c r="C317" s="21"/>
      <c r="D317" s="22"/>
      <c r="E317" s="21"/>
      <c r="F317" s="22"/>
      <c r="G317" s="21"/>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row>
    <row r="318" spans="1:44" s="35" customFormat="1" x14ac:dyDescent="0.3">
      <c r="A318" s="22"/>
      <c r="B318" s="105"/>
      <c r="C318" s="21"/>
      <c r="D318" s="22"/>
      <c r="E318" s="21"/>
      <c r="F318" s="22"/>
      <c r="G318" s="21"/>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row>
    <row r="319" spans="1:44" s="35" customFormat="1" x14ac:dyDescent="0.3">
      <c r="A319" s="22"/>
      <c r="B319" s="105"/>
      <c r="C319" s="21"/>
      <c r="D319" s="22"/>
      <c r="E319" s="21"/>
      <c r="F319" s="22"/>
      <c r="G319" s="21"/>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row>
    <row r="320" spans="1:44" s="35" customFormat="1" x14ac:dyDescent="0.3">
      <c r="A320" s="22"/>
      <c r="B320" s="105"/>
      <c r="C320" s="21"/>
      <c r="D320" s="22"/>
      <c r="E320" s="21"/>
      <c r="F320" s="22"/>
      <c r="G320" s="21"/>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row>
    <row r="321" spans="1:44" s="35" customFormat="1" x14ac:dyDescent="0.3">
      <c r="A321" s="22"/>
      <c r="B321" s="105"/>
      <c r="C321" s="21"/>
      <c r="D321" s="22"/>
      <c r="E321" s="21"/>
      <c r="F321" s="22"/>
      <c r="G321" s="21"/>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row>
    <row r="322" spans="1:44" s="35" customFormat="1" x14ac:dyDescent="0.3">
      <c r="A322" s="22"/>
      <c r="B322" s="105"/>
      <c r="C322" s="21"/>
      <c r="D322" s="22"/>
      <c r="E322" s="21"/>
      <c r="F322" s="22"/>
      <c r="G322" s="21"/>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row>
    <row r="323" spans="1:44" s="35" customFormat="1" x14ac:dyDescent="0.3">
      <c r="A323" s="22"/>
      <c r="B323" s="105"/>
      <c r="C323" s="21"/>
      <c r="D323" s="22"/>
      <c r="E323" s="21"/>
      <c r="F323" s="22"/>
      <c r="G323" s="21"/>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row>
    <row r="324" spans="1:44" s="35" customFormat="1" x14ac:dyDescent="0.3">
      <c r="A324" s="22"/>
      <c r="B324" s="105"/>
      <c r="C324" s="21"/>
      <c r="D324" s="22"/>
      <c r="E324" s="21"/>
      <c r="F324" s="22"/>
      <c r="G324" s="21"/>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row>
    <row r="325" spans="1:44" s="35" customFormat="1" x14ac:dyDescent="0.3">
      <c r="A325" s="22"/>
      <c r="B325" s="105"/>
      <c r="C325" s="21"/>
      <c r="D325" s="22"/>
      <c r="E325" s="21"/>
      <c r="F325" s="22"/>
      <c r="G325" s="21"/>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row>
    <row r="326" spans="1:44" s="35" customFormat="1" x14ac:dyDescent="0.3">
      <c r="A326" s="22"/>
      <c r="B326" s="105"/>
      <c r="C326" s="21"/>
      <c r="D326" s="22"/>
      <c r="E326" s="21"/>
      <c r="F326" s="22"/>
      <c r="G326" s="21"/>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row>
    <row r="327" spans="1:44" s="35" customFormat="1" x14ac:dyDescent="0.3">
      <c r="A327" s="22"/>
      <c r="B327" s="105"/>
      <c r="C327" s="21"/>
      <c r="D327" s="22"/>
      <c r="E327" s="21"/>
      <c r="F327" s="22"/>
      <c r="G327" s="21"/>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row>
    <row r="328" spans="1:44" s="35" customFormat="1" x14ac:dyDescent="0.3">
      <c r="A328" s="22"/>
      <c r="B328" s="105"/>
      <c r="C328" s="21"/>
      <c r="D328" s="22"/>
      <c r="E328" s="21"/>
      <c r="F328" s="22"/>
      <c r="G328" s="21"/>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row>
    <row r="329" spans="1:44" s="35" customFormat="1" x14ac:dyDescent="0.3">
      <c r="A329" s="22"/>
      <c r="B329" s="105"/>
      <c r="C329" s="21"/>
      <c r="D329" s="22"/>
      <c r="E329" s="21"/>
      <c r="F329" s="22"/>
      <c r="G329" s="21"/>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row>
    <row r="330" spans="1:44" s="35" customFormat="1" x14ac:dyDescent="0.3">
      <c r="A330" s="22"/>
      <c r="B330" s="105"/>
      <c r="C330" s="21"/>
      <c r="D330" s="22"/>
      <c r="E330" s="21"/>
      <c r="F330" s="22"/>
      <c r="G330" s="21"/>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row>
    <row r="331" spans="1:44" s="35" customFormat="1" x14ac:dyDescent="0.3">
      <c r="A331" s="22"/>
      <c r="B331" s="105"/>
      <c r="C331" s="21"/>
      <c r="D331" s="22"/>
      <c r="E331" s="21"/>
      <c r="F331" s="22"/>
      <c r="G331" s="21"/>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row>
    <row r="332" spans="1:44" s="35" customFormat="1" x14ac:dyDescent="0.3">
      <c r="A332" s="22"/>
      <c r="B332" s="105"/>
      <c r="C332" s="21"/>
      <c r="D332" s="22"/>
      <c r="E332" s="21"/>
      <c r="F332" s="22"/>
      <c r="G332" s="21"/>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row>
    <row r="333" spans="1:44" s="35" customFormat="1" x14ac:dyDescent="0.3">
      <c r="A333" s="22"/>
      <c r="B333" s="105"/>
      <c r="C333" s="21"/>
      <c r="D333" s="22"/>
      <c r="E333" s="21"/>
      <c r="F333" s="22"/>
      <c r="G333" s="21"/>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row>
    <row r="334" spans="1:44" s="35" customFormat="1" x14ac:dyDescent="0.3">
      <c r="A334" s="22"/>
      <c r="B334" s="105"/>
      <c r="C334" s="21"/>
      <c r="D334" s="22"/>
      <c r="E334" s="21"/>
      <c r="F334" s="22"/>
      <c r="G334" s="21"/>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row>
    <row r="335" spans="1:44" s="35" customFormat="1" x14ac:dyDescent="0.3">
      <c r="A335" s="22"/>
      <c r="B335" s="105"/>
      <c r="C335" s="21"/>
      <c r="D335" s="22"/>
      <c r="E335" s="21"/>
      <c r="F335" s="22"/>
      <c r="G335" s="21"/>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row>
    <row r="336" spans="1:44" s="35" customFormat="1" x14ac:dyDescent="0.3">
      <c r="A336" s="22"/>
      <c r="B336" s="105"/>
      <c r="C336" s="21"/>
      <c r="D336" s="22"/>
      <c r="E336" s="21"/>
      <c r="F336" s="22"/>
      <c r="G336" s="21"/>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row>
    <row r="337" spans="1:44" s="35" customFormat="1" x14ac:dyDescent="0.3">
      <c r="A337" s="22"/>
      <c r="B337" s="105"/>
      <c r="C337" s="21"/>
      <c r="D337" s="22"/>
      <c r="E337" s="21"/>
      <c r="F337" s="22"/>
      <c r="G337" s="21"/>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row>
    <row r="338" spans="1:44" s="35" customFormat="1" x14ac:dyDescent="0.3">
      <c r="A338" s="22"/>
      <c r="B338" s="105"/>
      <c r="C338" s="21"/>
      <c r="D338" s="22"/>
      <c r="E338" s="21"/>
      <c r="F338" s="22"/>
      <c r="G338" s="21"/>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row>
    <row r="339" spans="1:44" s="35" customFormat="1" x14ac:dyDescent="0.3">
      <c r="A339" s="22"/>
      <c r="B339" s="105"/>
      <c r="C339" s="21"/>
      <c r="D339" s="22"/>
      <c r="E339" s="21"/>
      <c r="F339" s="22"/>
      <c r="G339" s="21"/>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row>
    <row r="340" spans="1:44" s="35" customFormat="1" x14ac:dyDescent="0.3">
      <c r="A340" s="22"/>
      <c r="B340" s="105"/>
      <c r="C340" s="21"/>
      <c r="D340" s="22"/>
      <c r="E340" s="21"/>
      <c r="F340" s="22"/>
      <c r="G340" s="21"/>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row>
    <row r="341" spans="1:44" s="35" customFormat="1" x14ac:dyDescent="0.3">
      <c r="A341" s="22"/>
      <c r="B341" s="105"/>
      <c r="C341" s="21"/>
      <c r="D341" s="22"/>
      <c r="E341" s="21"/>
      <c r="F341" s="22"/>
      <c r="G341" s="21"/>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row>
    <row r="342" spans="1:44" s="35" customFormat="1" x14ac:dyDescent="0.3">
      <c r="A342" s="22"/>
      <c r="B342" s="105"/>
      <c r="C342" s="21"/>
      <c r="D342" s="22"/>
      <c r="E342" s="21"/>
      <c r="F342" s="22"/>
      <c r="G342" s="21"/>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row>
    <row r="343" spans="1:44" s="35" customFormat="1" x14ac:dyDescent="0.3">
      <c r="A343" s="22"/>
      <c r="B343" s="105"/>
      <c r="C343" s="21"/>
      <c r="D343" s="22"/>
      <c r="E343" s="21"/>
      <c r="F343" s="22"/>
      <c r="G343" s="21"/>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row>
    <row r="344" spans="1:44" s="35" customFormat="1" x14ac:dyDescent="0.3">
      <c r="A344" s="22"/>
      <c r="B344" s="105"/>
      <c r="C344" s="21"/>
      <c r="D344" s="22"/>
      <c r="E344" s="21"/>
      <c r="F344" s="22"/>
      <c r="G344" s="21"/>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row>
    <row r="345" spans="1:44" s="35" customFormat="1" x14ac:dyDescent="0.3">
      <c r="A345" s="22"/>
      <c r="B345" s="105"/>
      <c r="C345" s="21"/>
      <c r="D345" s="22"/>
      <c r="E345" s="21"/>
      <c r="F345" s="22"/>
      <c r="G345" s="21"/>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row>
    <row r="346" spans="1:44" s="35" customFormat="1" x14ac:dyDescent="0.3">
      <c r="A346" s="22"/>
      <c r="B346" s="105"/>
      <c r="C346" s="21"/>
      <c r="D346" s="22"/>
      <c r="E346" s="21"/>
      <c r="F346" s="22"/>
      <c r="G346" s="21"/>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row>
    <row r="347" spans="1:44" s="35" customFormat="1" x14ac:dyDescent="0.3">
      <c r="A347" s="22"/>
      <c r="B347" s="105"/>
      <c r="C347" s="21"/>
      <c r="D347" s="22"/>
      <c r="E347" s="21"/>
      <c r="F347" s="22"/>
      <c r="G347" s="21"/>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row>
    <row r="348" spans="1:44" s="35" customFormat="1" x14ac:dyDescent="0.3">
      <c r="A348" s="22"/>
      <c r="B348" s="105"/>
      <c r="C348" s="21"/>
      <c r="D348" s="22"/>
      <c r="E348" s="21"/>
      <c r="F348" s="22"/>
      <c r="G348" s="21"/>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row>
    <row r="349" spans="1:44" s="35" customFormat="1" x14ac:dyDescent="0.3">
      <c r="A349" s="22"/>
      <c r="B349" s="105"/>
      <c r="C349" s="21"/>
      <c r="D349" s="22"/>
      <c r="E349" s="21"/>
      <c r="F349" s="22"/>
      <c r="G349" s="21"/>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row>
    <row r="350" spans="1:44" s="35" customFormat="1" x14ac:dyDescent="0.3">
      <c r="A350" s="22"/>
      <c r="B350" s="105"/>
      <c r="C350" s="21"/>
      <c r="D350" s="22"/>
      <c r="E350" s="21"/>
      <c r="F350" s="22"/>
      <c r="G350" s="21"/>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row>
    <row r="351" spans="1:44" s="35" customFormat="1" x14ac:dyDescent="0.3">
      <c r="A351" s="22"/>
      <c r="B351" s="105"/>
      <c r="C351" s="21"/>
      <c r="D351" s="22"/>
      <c r="E351" s="21"/>
      <c r="F351" s="22"/>
      <c r="G351" s="21"/>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row>
    <row r="352" spans="1:44" s="35" customFormat="1" x14ac:dyDescent="0.3">
      <c r="A352" s="22"/>
      <c r="B352" s="105"/>
      <c r="C352" s="21"/>
      <c r="D352" s="22"/>
      <c r="E352" s="21"/>
      <c r="F352" s="22"/>
      <c r="G352" s="21"/>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row>
    <row r="353" spans="1:44" s="35" customFormat="1" x14ac:dyDescent="0.3">
      <c r="A353" s="22"/>
      <c r="B353" s="105"/>
      <c r="C353" s="21"/>
      <c r="D353" s="22"/>
      <c r="E353" s="21"/>
      <c r="F353" s="22"/>
      <c r="G353" s="21"/>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row>
    <row r="354" spans="1:44" s="35" customFormat="1" x14ac:dyDescent="0.3">
      <c r="A354" s="22"/>
      <c r="B354" s="105"/>
      <c r="C354" s="21"/>
      <c r="D354" s="22"/>
      <c r="E354" s="21"/>
      <c r="F354" s="22"/>
      <c r="G354" s="21"/>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row>
    <row r="355" spans="1:44" s="35" customFormat="1" x14ac:dyDescent="0.3">
      <c r="A355" s="22"/>
      <c r="B355" s="105"/>
      <c r="C355" s="21"/>
      <c r="D355" s="22"/>
      <c r="E355" s="21"/>
      <c r="F355" s="22"/>
      <c r="G355" s="21"/>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row>
    <row r="356" spans="1:44" s="35" customFormat="1" x14ac:dyDescent="0.3">
      <c r="A356" s="22"/>
      <c r="B356" s="105"/>
      <c r="C356" s="21"/>
      <c r="D356" s="22"/>
      <c r="E356" s="21"/>
      <c r="F356" s="22"/>
      <c r="G356" s="21"/>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row>
    <row r="357" spans="1:44" s="35" customFormat="1" x14ac:dyDescent="0.3">
      <c r="A357" s="22"/>
      <c r="B357" s="105"/>
      <c r="C357" s="21"/>
      <c r="D357" s="22"/>
      <c r="E357" s="21"/>
      <c r="F357" s="22"/>
      <c r="G357" s="21"/>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row>
    <row r="358" spans="1:44" s="35" customFormat="1" x14ac:dyDescent="0.3">
      <c r="A358" s="22"/>
      <c r="B358" s="105"/>
      <c r="C358" s="21"/>
      <c r="D358" s="22"/>
      <c r="E358" s="21"/>
      <c r="F358" s="22"/>
      <c r="G358" s="21"/>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row>
    <row r="359" spans="1:44" s="35" customFormat="1" x14ac:dyDescent="0.3">
      <c r="A359" s="22"/>
      <c r="B359" s="105"/>
      <c r="C359" s="21"/>
      <c r="D359" s="22"/>
      <c r="E359" s="21"/>
      <c r="F359" s="22"/>
      <c r="G359" s="21"/>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row>
    <row r="360" spans="1:44" s="35" customFormat="1" x14ac:dyDescent="0.3">
      <c r="A360" s="22"/>
      <c r="B360" s="105"/>
      <c r="C360" s="21"/>
      <c r="D360" s="22"/>
      <c r="E360" s="21"/>
      <c r="F360" s="22"/>
      <c r="G360" s="21"/>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row>
    <row r="361" spans="1:44" s="35" customFormat="1" x14ac:dyDescent="0.3">
      <c r="A361" s="22"/>
      <c r="B361" s="105"/>
      <c r="C361" s="21"/>
      <c r="D361" s="22"/>
      <c r="E361" s="21"/>
      <c r="F361" s="22"/>
      <c r="G361" s="21"/>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row>
    <row r="362" spans="1:44" s="35" customFormat="1" x14ac:dyDescent="0.3">
      <c r="A362" s="22"/>
      <c r="B362" s="105"/>
      <c r="C362" s="21"/>
      <c r="D362" s="22"/>
      <c r="E362" s="21"/>
      <c r="F362" s="22"/>
      <c r="G362" s="21"/>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row>
    <row r="363" spans="1:44" s="35" customFormat="1" x14ac:dyDescent="0.3">
      <c r="A363" s="22"/>
      <c r="B363" s="105"/>
      <c r="C363" s="21"/>
      <c r="D363" s="22"/>
      <c r="E363" s="21"/>
      <c r="F363" s="22"/>
      <c r="G363" s="21"/>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row>
    <row r="364" spans="1:44" s="35" customFormat="1" x14ac:dyDescent="0.3">
      <c r="A364" s="22"/>
      <c r="B364" s="105"/>
      <c r="C364" s="21"/>
      <c r="D364" s="22"/>
      <c r="E364" s="21"/>
      <c r="F364" s="22"/>
      <c r="G364" s="21"/>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row>
    <row r="365" spans="1:44" s="35" customFormat="1" x14ac:dyDescent="0.3">
      <c r="A365" s="22"/>
      <c r="B365" s="105"/>
      <c r="C365" s="21"/>
      <c r="D365" s="22"/>
      <c r="E365" s="21"/>
      <c r="F365" s="22"/>
      <c r="G365" s="21"/>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row>
    <row r="366" spans="1:44" s="35" customFormat="1" x14ac:dyDescent="0.3">
      <c r="A366" s="22"/>
      <c r="B366" s="105"/>
      <c r="C366" s="21"/>
      <c r="D366" s="22"/>
      <c r="E366" s="21"/>
      <c r="F366" s="22"/>
      <c r="G366" s="21"/>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row>
    <row r="367" spans="1:44" s="35" customFormat="1" x14ac:dyDescent="0.3">
      <c r="A367" s="22"/>
      <c r="B367" s="105"/>
      <c r="C367" s="21"/>
      <c r="D367" s="22"/>
      <c r="E367" s="21"/>
      <c r="F367" s="22"/>
      <c r="G367" s="21"/>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row>
    <row r="368" spans="1:44" s="35" customFormat="1" x14ac:dyDescent="0.3">
      <c r="A368" s="22"/>
      <c r="B368" s="105"/>
      <c r="C368" s="21"/>
      <c r="D368" s="22"/>
      <c r="E368" s="21"/>
      <c r="F368" s="22"/>
      <c r="G368" s="21"/>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row>
    <row r="369" spans="1:44" s="35" customFormat="1" x14ac:dyDescent="0.3">
      <c r="A369" s="22"/>
      <c r="B369" s="105"/>
      <c r="C369" s="21"/>
      <c r="D369" s="22"/>
      <c r="E369" s="21"/>
      <c r="F369" s="22"/>
      <c r="G369" s="21"/>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row>
    <row r="370" spans="1:44" s="35" customFormat="1" x14ac:dyDescent="0.3">
      <c r="A370" s="22"/>
      <c r="B370" s="105"/>
      <c r="C370" s="21"/>
      <c r="D370" s="22"/>
      <c r="E370" s="21"/>
      <c r="F370" s="22"/>
      <c r="G370" s="21"/>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row>
    <row r="371" spans="1:44" s="35" customFormat="1" x14ac:dyDescent="0.3">
      <c r="A371" s="22"/>
      <c r="B371" s="105"/>
      <c r="C371" s="21"/>
      <c r="D371" s="22"/>
      <c r="E371" s="21"/>
      <c r="F371" s="22"/>
      <c r="G371" s="21"/>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row>
    <row r="372" spans="1:44" s="35" customFormat="1" x14ac:dyDescent="0.3">
      <c r="A372" s="22"/>
      <c r="B372" s="105"/>
      <c r="C372" s="21"/>
      <c r="D372" s="22"/>
      <c r="E372" s="21"/>
      <c r="F372" s="22"/>
      <c r="G372" s="21"/>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row>
    <row r="373" spans="1:44" s="35" customFormat="1" x14ac:dyDescent="0.3">
      <c r="A373" s="22"/>
      <c r="B373" s="105"/>
      <c r="C373" s="21"/>
      <c r="D373" s="22"/>
      <c r="E373" s="21"/>
      <c r="F373" s="22"/>
      <c r="G373" s="21"/>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row>
    <row r="374" spans="1:44" s="35" customFormat="1" x14ac:dyDescent="0.3">
      <c r="A374" s="22"/>
      <c r="B374" s="105"/>
      <c r="C374" s="21"/>
      <c r="D374" s="22"/>
      <c r="E374" s="21"/>
      <c r="F374" s="22"/>
      <c r="G374" s="21"/>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row>
    <row r="375" spans="1:44" s="35" customFormat="1" x14ac:dyDescent="0.3">
      <c r="A375" s="22"/>
      <c r="B375" s="105"/>
      <c r="C375" s="21"/>
      <c r="D375" s="22"/>
      <c r="E375" s="21"/>
      <c r="F375" s="22"/>
      <c r="G375" s="21"/>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row>
    <row r="376" spans="1:44" s="35" customFormat="1" x14ac:dyDescent="0.3">
      <c r="A376" s="22"/>
      <c r="B376" s="105"/>
      <c r="C376" s="21"/>
      <c r="D376" s="22"/>
      <c r="E376" s="21"/>
      <c r="F376" s="22"/>
      <c r="G376" s="21"/>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row>
    <row r="377" spans="1:44" s="35" customFormat="1" x14ac:dyDescent="0.3">
      <c r="A377" s="22"/>
      <c r="B377" s="105"/>
      <c r="C377" s="21"/>
      <c r="D377" s="22"/>
      <c r="E377" s="21"/>
      <c r="F377" s="22"/>
      <c r="G377" s="21"/>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row>
    <row r="378" spans="1:44" s="35" customFormat="1" x14ac:dyDescent="0.3">
      <c r="A378" s="22"/>
      <c r="B378" s="105"/>
      <c r="C378" s="21"/>
      <c r="D378" s="22"/>
      <c r="E378" s="21"/>
      <c r="F378" s="22"/>
      <c r="G378" s="21"/>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row>
    <row r="379" spans="1:44" s="35" customFormat="1" x14ac:dyDescent="0.3">
      <c r="A379" s="22"/>
      <c r="B379" s="105"/>
      <c r="C379" s="21"/>
      <c r="D379" s="22"/>
      <c r="E379" s="21"/>
      <c r="F379" s="22"/>
      <c r="G379" s="21"/>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row>
    <row r="380" spans="1:44" s="35" customFormat="1" x14ac:dyDescent="0.3">
      <c r="A380" s="22"/>
      <c r="B380" s="105"/>
      <c r="C380" s="21"/>
      <c r="D380" s="22"/>
      <c r="E380" s="21"/>
      <c r="F380" s="22"/>
      <c r="G380" s="21"/>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row>
    <row r="381" spans="1:44" s="35" customFormat="1" x14ac:dyDescent="0.3">
      <c r="A381" s="22"/>
      <c r="B381" s="105"/>
      <c r="C381" s="21"/>
      <c r="D381" s="22"/>
      <c r="E381" s="21"/>
      <c r="F381" s="22"/>
      <c r="G381" s="21"/>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row>
    <row r="382" spans="1:44" s="35" customFormat="1" x14ac:dyDescent="0.3">
      <c r="A382" s="22"/>
      <c r="B382" s="105"/>
      <c r="C382" s="21"/>
      <c r="D382" s="22"/>
      <c r="E382" s="21"/>
      <c r="F382" s="22"/>
      <c r="G382" s="21"/>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row>
    <row r="383" spans="1:44" s="35" customFormat="1" x14ac:dyDescent="0.3">
      <c r="A383" s="22"/>
      <c r="B383" s="105"/>
      <c r="C383" s="21"/>
      <c r="D383" s="22"/>
      <c r="E383" s="21"/>
      <c r="F383" s="22"/>
      <c r="G383" s="21"/>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row>
    <row r="384" spans="1:44" s="35" customFormat="1" x14ac:dyDescent="0.3">
      <c r="A384" s="22"/>
      <c r="B384" s="105"/>
      <c r="C384" s="21"/>
      <c r="D384" s="22"/>
      <c r="E384" s="21"/>
      <c r="F384" s="22"/>
      <c r="G384" s="21"/>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row>
    <row r="385" spans="1:44" s="35" customFormat="1" x14ac:dyDescent="0.3">
      <c r="A385" s="22"/>
      <c r="B385" s="105"/>
      <c r="C385" s="21"/>
      <c r="D385" s="22"/>
      <c r="E385" s="21"/>
      <c r="F385" s="22"/>
      <c r="G385" s="21"/>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row>
  </sheetData>
  <autoFilter ref="A10:W207" xr:uid="{00000000-0009-0000-0000-000009000000}">
    <filterColumn colId="2" showButton="0"/>
    <filterColumn colId="4" showButton="0"/>
    <filterColumn colId="6" showButton="0"/>
    <filterColumn colId="8" showButton="0"/>
    <filterColumn colId="10" showButton="0"/>
    <filterColumn colId="12" showButton="0"/>
    <filterColumn colId="14" showButton="0"/>
    <filterColumn colId="16" showButton="0"/>
    <filterColumn colId="18" showButton="0"/>
    <filterColumn colId="20" showButton="0"/>
  </autoFilter>
  <mergeCells count="24">
    <mergeCell ref="K246:L246"/>
    <mergeCell ref="I10:J10"/>
    <mergeCell ref="C245:D245"/>
    <mergeCell ref="E245:H245"/>
    <mergeCell ref="C246:D246"/>
    <mergeCell ref="E246:F246"/>
    <mergeCell ref="G246:H246"/>
    <mergeCell ref="I246:J246"/>
    <mergeCell ref="U10:V10"/>
    <mergeCell ref="C1:I1"/>
    <mergeCell ref="C2:I2"/>
    <mergeCell ref="C8:V8"/>
    <mergeCell ref="E9:H9"/>
    <mergeCell ref="I9:L9"/>
    <mergeCell ref="M9:V9"/>
    <mergeCell ref="K10:L10"/>
    <mergeCell ref="M10:N10"/>
    <mergeCell ref="O10:P10"/>
    <mergeCell ref="Q10:R10"/>
    <mergeCell ref="S10:T10"/>
    <mergeCell ref="C10:D10"/>
    <mergeCell ref="C9:D9"/>
    <mergeCell ref="E10:F10"/>
    <mergeCell ref="G10:H10"/>
  </mergeCells>
  <hyperlinks>
    <hyperlink ref="C240" r:id="rId1" xr:uid="{00000000-0004-0000-0900-000000000000}"/>
    <hyperlink ref="N249" r:id="rId2" xr:uid="{00000000-0004-0000-0900-000001000000}"/>
    <hyperlink ref="N250" r:id="rId3" xr:uid="{00000000-0004-0000-0900-000002000000}"/>
    <hyperlink ref="N248" r:id="rId4" xr:uid="{00000000-0004-0000-0900-000003000000}"/>
    <hyperlink ref="N253" r:id="rId5" xr:uid="{00000000-0004-0000-0900-000004000000}"/>
    <hyperlink ref="N254" r:id="rId6" xr:uid="{00000000-0004-0000-0900-000005000000}"/>
    <hyperlink ref="N255" r:id="rId7" xr:uid="{00000000-0004-0000-0900-000006000000}"/>
    <hyperlink ref="N256" r:id="rId8" xr:uid="{00000000-0004-0000-0900-000007000000}"/>
    <hyperlink ref="N252" r:id="rId9" xr:uid="{00000000-0004-0000-0900-000008000000}"/>
    <hyperlink ref="N270" r:id="rId10" xr:uid="{00000000-0004-0000-0900-000009000000}"/>
    <hyperlink ref="N258" r:id="rId11" xr:uid="{00000000-0004-0000-0900-00000A000000}"/>
    <hyperlink ref="N260" r:id="rId12" xr:uid="{00000000-0004-0000-0900-00000B000000}"/>
    <hyperlink ref="N261" r:id="rId13" xr:uid="{00000000-0004-0000-0900-00000C000000}"/>
    <hyperlink ref="N264" r:id="rId14" xr:uid="{00000000-0004-0000-0900-00000D000000}"/>
    <hyperlink ref="N263" r:id="rId15" xr:uid="{00000000-0004-0000-0900-00000E000000}"/>
    <hyperlink ref="N266" r:id="rId16" xr:uid="{00000000-0004-0000-0900-00000F000000}"/>
    <hyperlink ref="N267" r:id="rId17" xr:uid="{00000000-0004-0000-0900-000010000000}"/>
    <hyperlink ref="N268" r:id="rId18" xr:uid="{00000000-0004-0000-0900-000011000000}"/>
    <hyperlink ref="N272" r:id="rId19" xr:uid="{00000000-0004-0000-0900-000012000000}"/>
    <hyperlink ref="N274" r:id="rId20" xr:uid="{00000000-0004-0000-0900-000013000000}"/>
    <hyperlink ref="N265" r:id="rId21" xr:uid="{00000000-0004-0000-0900-000014000000}"/>
    <hyperlink ref="N273" r:id="rId22" xr:uid="{00000000-0004-0000-0900-000015000000}"/>
    <hyperlink ref="N259" r:id="rId23" xr:uid="{00000000-0004-0000-0900-000016000000}"/>
    <hyperlink ref="N251" r:id="rId24" xr:uid="{00000000-0004-0000-0900-000017000000}"/>
    <hyperlink ref="N247" r:id="rId25" xr:uid="{00000000-0004-0000-0900-000018000000}"/>
    <hyperlink ref="N257" r:id="rId26" xr:uid="{00000000-0004-0000-0900-000019000000}"/>
    <hyperlink ref="N275" r:id="rId27" xr:uid="{00000000-0004-0000-0900-00001A000000}"/>
    <hyperlink ref="N262" r:id="rId28" xr:uid="{00000000-0004-0000-0900-00001B000000}"/>
    <hyperlink ref="N271" r:id="rId29" xr:uid="{00000000-0004-0000-0900-00001C000000}"/>
  </hyperlinks>
  <pageMargins left="0.25" right="0.25" top="0.75" bottom="0.75" header="0.3" footer="0.3"/>
  <pageSetup orientation="portrait" r:id="rId30"/>
  <drawing r:id="rId3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14999847407452621"/>
  </sheetPr>
  <dimension ref="A1:H13"/>
  <sheetViews>
    <sheetView workbookViewId="0">
      <selection activeCell="F24" sqref="F24"/>
    </sheetView>
  </sheetViews>
  <sheetFormatPr defaultColWidth="9.21875" defaultRowHeight="14.4" x14ac:dyDescent="0.3"/>
  <cols>
    <col min="1" max="1" width="22.21875" style="274" customWidth="1"/>
    <col min="2" max="2" width="11" style="274" customWidth="1"/>
    <col min="3" max="3" width="11.21875" style="274" customWidth="1"/>
    <col min="4" max="4" width="10.77734375" style="274" customWidth="1"/>
    <col min="5" max="5" width="16.44140625" style="274" bestFit="1" customWidth="1"/>
    <col min="6" max="6" width="39.5546875" style="274" bestFit="1" customWidth="1"/>
    <col min="7" max="7" width="19.77734375" style="274" bestFit="1" customWidth="1"/>
    <col min="8" max="16384" width="9.21875" style="249"/>
  </cols>
  <sheetData>
    <row r="1" spans="1:8" x14ac:dyDescent="0.3">
      <c r="A1" s="319" t="s">
        <v>2613</v>
      </c>
      <c r="B1" s="131"/>
    </row>
    <row r="3" spans="1:8" x14ac:dyDescent="0.3">
      <c r="D3" s="274" t="s">
        <v>2424</v>
      </c>
    </row>
    <row r="4" spans="1:8" x14ac:dyDescent="0.3">
      <c r="A4" s="278"/>
      <c r="B4" s="278"/>
      <c r="C4" s="278"/>
      <c r="D4" s="278" t="s">
        <v>2421</v>
      </c>
      <c r="E4" s="278" t="s">
        <v>2425</v>
      </c>
      <c r="F4" s="278" t="s">
        <v>1133</v>
      </c>
      <c r="G4" s="278" t="s">
        <v>904</v>
      </c>
      <c r="H4" s="278" t="s">
        <v>1692</v>
      </c>
    </row>
    <row r="5" spans="1:8" x14ac:dyDescent="0.3">
      <c r="A5" s="274" t="s">
        <v>46</v>
      </c>
      <c r="B5" s="274" t="str">
        <f>VLOOKUP(A5, 'Country List'!$B:$C, 2, 0)</f>
        <v>BHR</v>
      </c>
      <c r="C5" s="274">
        <v>2014</v>
      </c>
      <c r="D5" s="279">
        <v>0.48</v>
      </c>
      <c r="E5" s="279">
        <v>0.52</v>
      </c>
      <c r="F5" s="274" t="s">
        <v>2427</v>
      </c>
      <c r="G5" s="274" t="s">
        <v>2431</v>
      </c>
      <c r="H5" s="280" t="s">
        <v>2422</v>
      </c>
    </row>
    <row r="6" spans="1:8" x14ac:dyDescent="0.3">
      <c r="A6" s="274" t="s">
        <v>208</v>
      </c>
      <c r="B6" s="274" t="str">
        <f>VLOOKUP(A6, 'Country List'!$B:$C, 2, 0)</f>
        <v>KWT</v>
      </c>
      <c r="C6" s="274">
        <v>2016</v>
      </c>
      <c r="D6" s="279">
        <v>0.30599999999999999</v>
      </c>
      <c r="E6" s="279">
        <v>0.69400000000000006</v>
      </c>
      <c r="F6" s="274" t="s">
        <v>2427</v>
      </c>
      <c r="G6" s="274" t="s">
        <v>2431</v>
      </c>
      <c r="H6" s="280" t="s">
        <v>2422</v>
      </c>
    </row>
    <row r="7" spans="1:8" x14ac:dyDescent="0.3">
      <c r="A7" s="274" t="s">
        <v>288</v>
      </c>
      <c r="B7" s="274" t="str">
        <f>VLOOKUP(A7, 'Country List'!$B:$C, 2, 0)</f>
        <v>OMN</v>
      </c>
      <c r="C7" s="274">
        <v>2016</v>
      </c>
      <c r="D7" s="279">
        <v>0.54600000000000004</v>
      </c>
      <c r="E7" s="279">
        <v>0.45399999999999996</v>
      </c>
      <c r="G7" s="274" t="s">
        <v>2431</v>
      </c>
      <c r="H7" s="280" t="s">
        <v>2422</v>
      </c>
    </row>
    <row r="8" spans="1:8" x14ac:dyDescent="0.3">
      <c r="A8" s="274" t="s">
        <v>308</v>
      </c>
      <c r="B8" s="274" t="str">
        <f>VLOOKUP(A8, 'Country List'!$B:$C, 2, 0)</f>
        <v>QAT</v>
      </c>
      <c r="C8" s="274">
        <v>2010</v>
      </c>
      <c r="D8" s="279">
        <f>1-E8</f>
        <v>8.9999999999999969E-2</v>
      </c>
      <c r="E8" s="279">
        <v>0.91</v>
      </c>
      <c r="G8" s="274" t="s">
        <v>2431</v>
      </c>
      <c r="H8" s="280" t="s">
        <v>2430</v>
      </c>
    </row>
    <row r="9" spans="1:8" x14ac:dyDescent="0.3">
      <c r="A9" s="274" t="s">
        <v>328</v>
      </c>
      <c r="B9" s="274" t="str">
        <f>VLOOKUP(A9, 'Country List'!$B:$C, 2, 0)</f>
        <v>SAU</v>
      </c>
      <c r="C9" s="274">
        <v>2015</v>
      </c>
      <c r="D9" s="279">
        <f>1-E9</f>
        <v>0.67700000000000005</v>
      </c>
      <c r="E9" s="279">
        <v>0.32300000000000001</v>
      </c>
      <c r="G9" s="274" t="s">
        <v>2429</v>
      </c>
      <c r="H9" s="275" t="s">
        <v>2428</v>
      </c>
    </row>
    <row r="10" spans="1:8" x14ac:dyDescent="0.3">
      <c r="A10" s="274" t="s">
        <v>396</v>
      </c>
      <c r="B10" s="274" t="str">
        <f>VLOOKUP(A10, 'Country List'!$B:$C, 2, 0)</f>
        <v>ARE</v>
      </c>
      <c r="C10" s="274">
        <v>2015</v>
      </c>
      <c r="D10" s="279">
        <f>1-E10</f>
        <v>0.11599999999999999</v>
      </c>
      <c r="E10" s="279">
        <v>0.88400000000000001</v>
      </c>
      <c r="G10" s="274" t="s">
        <v>2429</v>
      </c>
      <c r="H10" s="275" t="s">
        <v>2428</v>
      </c>
    </row>
    <row r="11" spans="1:8" x14ac:dyDescent="0.3">
      <c r="D11" s="279"/>
      <c r="E11" s="279"/>
    </row>
    <row r="13" spans="1:8" x14ac:dyDescent="0.3">
      <c r="A13" s="274" t="s">
        <v>2423</v>
      </c>
      <c r="B13" s="280" t="s">
        <v>2422</v>
      </c>
    </row>
  </sheetData>
  <hyperlinks>
    <hyperlink ref="B13" r:id="rId1" xr:uid="{00000000-0004-0000-0A00-000000000000}"/>
    <hyperlink ref="H5" r:id="rId2" xr:uid="{00000000-0004-0000-0A00-000001000000}"/>
    <hyperlink ref="H6" r:id="rId3" xr:uid="{00000000-0004-0000-0A00-000002000000}"/>
    <hyperlink ref="H7" r:id="rId4" xr:uid="{00000000-0004-0000-0A00-000003000000}"/>
    <hyperlink ref="H8" r:id="rId5" xr:uid="{00000000-0004-0000-0A00-000004000000}"/>
    <hyperlink ref="H9" r:id="rId6" xr:uid="{00000000-0004-0000-0A00-000005000000}"/>
    <hyperlink ref="H10" r:id="rId7" xr:uid="{00000000-0004-0000-0A00-000006000000}"/>
  </hyperlinks>
  <pageMargins left="0.7" right="0.7" top="0.75" bottom="0.75" header="0.3" footer="0.3"/>
  <pageSetup orientation="portrait"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14999847407452621"/>
  </sheetPr>
  <dimension ref="A1:DJ254"/>
  <sheetViews>
    <sheetView zoomScale="80" zoomScaleNormal="80" workbookViewId="0">
      <pane xSplit="10" ySplit="2" topLeftCell="K3" activePane="bottomRight" state="frozen"/>
      <selection activeCell="C8" sqref="C8:V8"/>
      <selection pane="topRight" activeCell="C8" sqref="C8:V8"/>
      <selection pane="bottomLeft" activeCell="C8" sqref="C8:V8"/>
      <selection pane="bottomRight"/>
    </sheetView>
  </sheetViews>
  <sheetFormatPr defaultColWidth="8.77734375" defaultRowHeight="14.4" x14ac:dyDescent="0.3"/>
  <cols>
    <col min="1" max="1" width="7" style="1" customWidth="1"/>
    <col min="2" max="2" width="14.21875" style="1" hidden="1" customWidth="1"/>
    <col min="3" max="3" width="4.44140625" style="1" hidden="1" customWidth="1"/>
    <col min="4" max="4" width="0" style="1" hidden="1" customWidth="1"/>
    <col min="5" max="5" width="8.77734375" style="1"/>
    <col min="6" max="6" width="37.21875" style="1" customWidth="1"/>
    <col min="7" max="7" width="8.77734375" style="93"/>
    <col min="8" max="8" width="9.77734375" style="93" bestFit="1" customWidth="1"/>
    <col min="9" max="10" width="13.44140625" style="94" customWidth="1"/>
    <col min="11" max="112" width="8.77734375" style="1"/>
    <col min="113" max="113" width="18.77734375" style="1" bestFit="1" customWidth="1"/>
    <col min="114" max="16384" width="8.77734375" style="1"/>
  </cols>
  <sheetData>
    <row r="1" spans="1:114" ht="15.6" x14ac:dyDescent="0.3">
      <c r="A1" s="320" t="s">
        <v>2627</v>
      </c>
      <c r="B1" s="320"/>
      <c r="C1" s="320"/>
      <c r="D1" s="320"/>
      <c r="E1" s="320"/>
      <c r="F1" s="320"/>
      <c r="G1" s="320"/>
      <c r="H1" s="320"/>
      <c r="I1" s="320"/>
      <c r="J1" s="320"/>
    </row>
    <row r="2" spans="1:114" x14ac:dyDescent="0.3">
      <c r="A2" s="153" t="s">
        <v>1136</v>
      </c>
      <c r="B2" s="153" t="s">
        <v>1135</v>
      </c>
      <c r="C2" s="153" t="s">
        <v>1133</v>
      </c>
      <c r="D2" s="153" t="s">
        <v>1132</v>
      </c>
      <c r="E2" s="153" t="s">
        <v>1131</v>
      </c>
      <c r="F2" s="153" t="s">
        <v>1134</v>
      </c>
      <c r="G2" s="154" t="s">
        <v>1130</v>
      </c>
      <c r="H2" s="154" t="s">
        <v>1648</v>
      </c>
      <c r="I2" s="154" t="s">
        <v>1271</v>
      </c>
      <c r="J2" s="154" t="s">
        <v>1272</v>
      </c>
      <c r="K2" s="153">
        <v>0</v>
      </c>
      <c r="L2" s="153">
        <v>1</v>
      </c>
      <c r="M2" s="153">
        <v>2</v>
      </c>
      <c r="N2" s="153">
        <v>3</v>
      </c>
      <c r="O2" s="153">
        <v>4</v>
      </c>
      <c r="P2" s="153">
        <v>5</v>
      </c>
      <c r="Q2" s="153">
        <v>6</v>
      </c>
      <c r="R2" s="153">
        <v>7</v>
      </c>
      <c r="S2" s="153">
        <v>8</v>
      </c>
      <c r="T2" s="153">
        <v>9</v>
      </c>
      <c r="U2" s="153">
        <v>10</v>
      </c>
      <c r="V2" s="153">
        <v>11</v>
      </c>
      <c r="W2" s="153">
        <v>12</v>
      </c>
      <c r="X2" s="153">
        <v>13</v>
      </c>
      <c r="Y2" s="153">
        <v>14</v>
      </c>
      <c r="Z2" s="153">
        <v>15</v>
      </c>
      <c r="AA2" s="153">
        <v>16</v>
      </c>
      <c r="AB2" s="153">
        <v>17</v>
      </c>
      <c r="AC2" s="153">
        <v>18</v>
      </c>
      <c r="AD2" s="153">
        <v>19</v>
      </c>
      <c r="AE2" s="153">
        <v>20</v>
      </c>
      <c r="AF2" s="153">
        <v>21</v>
      </c>
      <c r="AG2" s="153">
        <v>22</v>
      </c>
      <c r="AH2" s="153">
        <v>23</v>
      </c>
      <c r="AI2" s="153">
        <v>24</v>
      </c>
      <c r="AJ2" s="153">
        <v>25</v>
      </c>
      <c r="AK2" s="153">
        <v>26</v>
      </c>
      <c r="AL2" s="153">
        <v>27</v>
      </c>
      <c r="AM2" s="153">
        <v>28</v>
      </c>
      <c r="AN2" s="153">
        <v>29</v>
      </c>
      <c r="AO2" s="153">
        <v>30</v>
      </c>
      <c r="AP2" s="153">
        <v>31</v>
      </c>
      <c r="AQ2" s="153">
        <v>32</v>
      </c>
      <c r="AR2" s="153">
        <v>33</v>
      </c>
      <c r="AS2" s="153">
        <v>34</v>
      </c>
      <c r="AT2" s="153">
        <v>35</v>
      </c>
      <c r="AU2" s="153">
        <v>36</v>
      </c>
      <c r="AV2" s="153">
        <v>37</v>
      </c>
      <c r="AW2" s="153">
        <v>38</v>
      </c>
      <c r="AX2" s="153">
        <v>39</v>
      </c>
      <c r="AY2" s="153">
        <v>40</v>
      </c>
      <c r="AZ2" s="153">
        <v>41</v>
      </c>
      <c r="BA2" s="153">
        <v>42</v>
      </c>
      <c r="BB2" s="153">
        <v>43</v>
      </c>
      <c r="BC2" s="153">
        <v>44</v>
      </c>
      <c r="BD2" s="153">
        <v>45</v>
      </c>
      <c r="BE2" s="153">
        <v>46</v>
      </c>
      <c r="BF2" s="153">
        <v>47</v>
      </c>
      <c r="BG2" s="153">
        <v>48</v>
      </c>
      <c r="BH2" s="153">
        <v>49</v>
      </c>
      <c r="BI2" s="153">
        <v>50</v>
      </c>
      <c r="BJ2" s="153">
        <v>51</v>
      </c>
      <c r="BK2" s="153">
        <v>52</v>
      </c>
      <c r="BL2" s="153">
        <v>53</v>
      </c>
      <c r="BM2" s="153">
        <v>54</v>
      </c>
      <c r="BN2" s="153">
        <v>55</v>
      </c>
      <c r="BO2" s="153">
        <v>56</v>
      </c>
      <c r="BP2" s="153">
        <v>57</v>
      </c>
      <c r="BQ2" s="153">
        <v>58</v>
      </c>
      <c r="BR2" s="153">
        <v>59</v>
      </c>
      <c r="BS2" s="153">
        <v>60</v>
      </c>
      <c r="BT2" s="153">
        <v>61</v>
      </c>
      <c r="BU2" s="153">
        <v>62</v>
      </c>
      <c r="BV2" s="153">
        <v>63</v>
      </c>
      <c r="BW2" s="153">
        <v>64</v>
      </c>
      <c r="BX2" s="153">
        <v>65</v>
      </c>
      <c r="BY2" s="153">
        <v>66</v>
      </c>
      <c r="BZ2" s="153">
        <v>67</v>
      </c>
      <c r="CA2" s="153">
        <v>68</v>
      </c>
      <c r="CB2" s="153">
        <v>69</v>
      </c>
      <c r="CC2" s="153">
        <v>70</v>
      </c>
      <c r="CD2" s="153">
        <v>71</v>
      </c>
      <c r="CE2" s="153">
        <v>72</v>
      </c>
      <c r="CF2" s="153">
        <v>73</v>
      </c>
      <c r="CG2" s="153">
        <v>74</v>
      </c>
      <c r="CH2" s="153">
        <v>75</v>
      </c>
      <c r="CI2" s="153">
        <v>76</v>
      </c>
      <c r="CJ2" s="153">
        <v>77</v>
      </c>
      <c r="CK2" s="153">
        <v>78</v>
      </c>
      <c r="CL2" s="153">
        <v>79</v>
      </c>
      <c r="CM2" s="153">
        <v>80</v>
      </c>
      <c r="CN2" s="153">
        <v>81</v>
      </c>
      <c r="CO2" s="153">
        <v>82</v>
      </c>
      <c r="CP2" s="153">
        <v>83</v>
      </c>
      <c r="CQ2" s="153">
        <v>84</v>
      </c>
      <c r="CR2" s="153">
        <v>85</v>
      </c>
      <c r="CS2" s="153">
        <v>86</v>
      </c>
      <c r="CT2" s="153">
        <v>87</v>
      </c>
      <c r="CU2" s="153">
        <v>88</v>
      </c>
      <c r="CV2" s="153">
        <v>89</v>
      </c>
      <c r="CW2" s="153">
        <v>90</v>
      </c>
      <c r="CX2" s="153">
        <v>91</v>
      </c>
      <c r="CY2" s="153">
        <v>92</v>
      </c>
      <c r="CZ2" s="153">
        <v>93</v>
      </c>
      <c r="DA2" s="153">
        <v>94</v>
      </c>
      <c r="DB2" s="153">
        <v>95</v>
      </c>
      <c r="DC2" s="153">
        <v>96</v>
      </c>
      <c r="DD2" s="153">
        <v>97</v>
      </c>
      <c r="DE2" s="153">
        <v>98</v>
      </c>
      <c r="DF2" s="153">
        <v>99</v>
      </c>
      <c r="DG2" s="153">
        <v>100</v>
      </c>
      <c r="DI2" s="103" t="s">
        <v>1660</v>
      </c>
      <c r="DJ2" s="1" t="s">
        <v>904</v>
      </c>
    </row>
    <row r="3" spans="1:114" x14ac:dyDescent="0.3">
      <c r="A3" s="1">
        <v>8002</v>
      </c>
      <c r="B3" s="1" t="s">
        <v>1041</v>
      </c>
      <c r="D3" s="1">
        <v>4</v>
      </c>
      <c r="E3" s="1">
        <v>2018</v>
      </c>
      <c r="F3" s="1" t="s">
        <v>5</v>
      </c>
      <c r="G3" s="93" t="s">
        <v>6</v>
      </c>
      <c r="H3" s="93">
        <f>VLOOKUP(G3, RPB!$E$3:$I$200, 5, 0)</f>
        <v>18</v>
      </c>
      <c r="I3" s="94">
        <f>IF(H3="-", "-", IF(H3=0, 0, SUM(K3:INDEX($K3:$DG3, H3))))</f>
        <v>18191.591</v>
      </c>
      <c r="J3" s="94">
        <f>IF(H3="-", "-", SUM(K3:DG3)-I3)</f>
        <v>18181.584999999992</v>
      </c>
      <c r="K3" s="1">
        <v>1107.4760000000001</v>
      </c>
      <c r="L3" s="1">
        <v>1086.48</v>
      </c>
      <c r="M3" s="1">
        <v>1070.2059999999999</v>
      </c>
      <c r="N3" s="1">
        <v>1035.4880000000001</v>
      </c>
      <c r="O3" s="1">
        <v>1038.127</v>
      </c>
      <c r="P3" s="1">
        <v>1040.5519999999999</v>
      </c>
      <c r="Q3" s="1">
        <v>1042.1890000000001</v>
      </c>
      <c r="R3" s="1">
        <v>1042.463</v>
      </c>
      <c r="S3" s="1">
        <v>1041.787</v>
      </c>
      <c r="T3" s="1">
        <v>1040.575</v>
      </c>
      <c r="U3" s="1">
        <v>1033.308</v>
      </c>
      <c r="V3" s="1">
        <v>1017.4349999999999</v>
      </c>
      <c r="W3" s="1">
        <v>995.34500000000003</v>
      </c>
      <c r="X3" s="1">
        <v>972.16800000000001</v>
      </c>
      <c r="Y3" s="1">
        <v>947.101</v>
      </c>
      <c r="Z3" s="1">
        <v>920.71199999999999</v>
      </c>
      <c r="AA3" s="1">
        <v>893.87099999999998</v>
      </c>
      <c r="AB3" s="1">
        <v>866.30799999999999</v>
      </c>
      <c r="AC3" s="1">
        <v>837.375</v>
      </c>
      <c r="AD3" s="1">
        <v>807.798</v>
      </c>
      <c r="AE3" s="1">
        <v>776.43</v>
      </c>
      <c r="AF3" s="1">
        <v>742.83299999999997</v>
      </c>
      <c r="AG3" s="1">
        <v>708.12699999999995</v>
      </c>
      <c r="AH3" s="1">
        <v>673.82899999999995</v>
      </c>
      <c r="AI3" s="1">
        <v>639.58199999999999</v>
      </c>
      <c r="AJ3" s="1">
        <v>608.279</v>
      </c>
      <c r="AK3" s="1">
        <v>581.50099999999998</v>
      </c>
      <c r="AL3" s="1">
        <v>558.12</v>
      </c>
      <c r="AM3" s="1">
        <v>535.096</v>
      </c>
      <c r="AN3" s="1">
        <v>512.64</v>
      </c>
      <c r="AO3" s="1">
        <v>492.68400000000003</v>
      </c>
      <c r="AP3" s="1">
        <v>475.75599999999997</v>
      </c>
      <c r="AQ3" s="1">
        <v>460.952</v>
      </c>
      <c r="AR3" s="1">
        <v>446.88499999999999</v>
      </c>
      <c r="AS3" s="1">
        <v>433.88799999999998</v>
      </c>
      <c r="AT3" s="1">
        <v>420.02199999999999</v>
      </c>
      <c r="AU3" s="1">
        <v>404.19900000000001</v>
      </c>
      <c r="AV3" s="1">
        <v>387.22300000000001</v>
      </c>
      <c r="AW3" s="1">
        <v>371.09500000000003</v>
      </c>
      <c r="AX3" s="1">
        <v>355.541</v>
      </c>
      <c r="AY3" s="1">
        <v>339.94099999999997</v>
      </c>
      <c r="AZ3" s="1">
        <v>324.226</v>
      </c>
      <c r="BA3" s="1">
        <v>308.61799999999999</v>
      </c>
      <c r="BB3" s="1">
        <v>293.35500000000002</v>
      </c>
      <c r="BC3" s="1">
        <v>278.32799999999997</v>
      </c>
      <c r="BD3" s="1">
        <v>264.36599999999999</v>
      </c>
      <c r="BE3" s="1">
        <v>251.88900000000001</v>
      </c>
      <c r="BF3" s="1">
        <v>240.53100000000001</v>
      </c>
      <c r="BG3" s="1">
        <v>229.48599999999999</v>
      </c>
      <c r="BH3" s="1">
        <v>218.88499999999999</v>
      </c>
      <c r="BI3" s="1">
        <v>208.70500000000001</v>
      </c>
      <c r="BJ3" s="1">
        <v>198.84200000000001</v>
      </c>
      <c r="BK3" s="1">
        <v>189.32499999999999</v>
      </c>
      <c r="BL3" s="1">
        <v>180.261</v>
      </c>
      <c r="BM3" s="1">
        <v>171.607</v>
      </c>
      <c r="BN3" s="1">
        <v>163.28100000000001</v>
      </c>
      <c r="BO3" s="1">
        <v>155.24799999999999</v>
      </c>
      <c r="BP3" s="1">
        <v>147.5</v>
      </c>
      <c r="BQ3" s="1">
        <v>140.06899999999999</v>
      </c>
      <c r="BR3" s="1">
        <v>132.95500000000001</v>
      </c>
      <c r="BS3" s="1">
        <v>126.01300000000001</v>
      </c>
      <c r="BT3" s="1">
        <v>119.179</v>
      </c>
      <c r="BU3" s="1">
        <v>112.503</v>
      </c>
      <c r="BV3" s="1">
        <v>106.02200000000001</v>
      </c>
      <c r="BW3" s="1">
        <v>99.631</v>
      </c>
      <c r="BX3" s="1">
        <v>93.734999999999999</v>
      </c>
      <c r="BY3" s="1">
        <v>88.507999999999996</v>
      </c>
      <c r="BZ3" s="1">
        <v>83.698999999999998</v>
      </c>
      <c r="CA3" s="1">
        <v>78.997</v>
      </c>
      <c r="CB3" s="1">
        <v>74.599999999999994</v>
      </c>
      <c r="CC3" s="1">
        <v>69.545000000000002</v>
      </c>
      <c r="CD3" s="1">
        <v>63.363999999999997</v>
      </c>
      <c r="CE3" s="1">
        <v>56.558</v>
      </c>
      <c r="CF3" s="1">
        <v>50.072000000000003</v>
      </c>
      <c r="CG3" s="1">
        <v>43.695</v>
      </c>
      <c r="CH3" s="1">
        <v>38.006999999999998</v>
      </c>
      <c r="CI3" s="1">
        <v>33.387</v>
      </c>
      <c r="CJ3" s="1">
        <v>29.548999999999999</v>
      </c>
      <c r="CK3" s="1">
        <v>25.821999999999999</v>
      </c>
      <c r="CL3" s="1">
        <v>22.33</v>
      </c>
      <c r="CM3" s="1">
        <v>19.131</v>
      </c>
      <c r="CN3" s="1">
        <v>16.184000000000001</v>
      </c>
      <c r="CO3" s="1">
        <v>13.502000000000001</v>
      </c>
      <c r="CP3" s="1">
        <v>11.115</v>
      </c>
      <c r="CQ3" s="1">
        <v>8.99</v>
      </c>
      <c r="CR3" s="1">
        <v>7.1779999999999999</v>
      </c>
      <c r="CS3" s="1">
        <v>5.6989999999999998</v>
      </c>
      <c r="CT3" s="1">
        <v>4.5019999999999998</v>
      </c>
      <c r="CU3" s="1">
        <v>3.4390000000000001</v>
      </c>
      <c r="CV3" s="1">
        <v>2.637</v>
      </c>
      <c r="CW3" s="1">
        <v>2.0430000000000001</v>
      </c>
      <c r="CX3" s="1">
        <v>1.5149999999999999</v>
      </c>
      <c r="CY3" s="1">
        <v>1.0409999999999999</v>
      </c>
      <c r="CZ3" s="1">
        <v>0.67800000000000005</v>
      </c>
      <c r="DA3" s="1">
        <v>0.499</v>
      </c>
      <c r="DB3" s="1">
        <v>0.39200000000000002</v>
      </c>
      <c r="DC3" s="1">
        <v>0.27200000000000002</v>
      </c>
      <c r="DD3" s="1">
        <v>0.14000000000000001</v>
      </c>
      <c r="DE3" s="1">
        <v>7.1999999999999995E-2</v>
      </c>
      <c r="DF3" s="1">
        <v>3.3000000000000002E-2</v>
      </c>
      <c r="DG3" s="1">
        <v>3.4000000000000002E-2</v>
      </c>
      <c r="DI3" s="104">
        <f>SUM(K3:DG3)</f>
        <v>36373.175999999992</v>
      </c>
    </row>
    <row r="4" spans="1:114" x14ac:dyDescent="0.3">
      <c r="A4" s="1">
        <v>3014</v>
      </c>
      <c r="B4" s="1" t="s">
        <v>1041</v>
      </c>
      <c r="D4" s="1">
        <v>24</v>
      </c>
      <c r="E4" s="1">
        <v>2018</v>
      </c>
      <c r="F4" s="1" t="s">
        <v>24</v>
      </c>
      <c r="G4" s="93" t="s">
        <v>25</v>
      </c>
      <c r="H4" s="93">
        <f>VLOOKUP(G4, RPB!$E$3:$I$200, 5, 0)</f>
        <v>18</v>
      </c>
      <c r="I4" s="94">
        <f>IF(H4="-", "-", IF(H4=0, 0, SUM(K4:INDEX($K4:$DG4, H4))))</f>
        <v>16389.36</v>
      </c>
      <c r="J4" s="94">
        <f t="shared" ref="J4:J67" si="0">IF(H4="-", "-", SUM(K4:DG4)-I4)</f>
        <v>14384.844999999983</v>
      </c>
      <c r="K4" s="1">
        <v>1172.046</v>
      </c>
      <c r="L4" s="1">
        <v>1138.325</v>
      </c>
      <c r="M4" s="1">
        <v>1105.5940000000001</v>
      </c>
      <c r="N4" s="1">
        <v>1070.5039999999999</v>
      </c>
      <c r="O4" s="1">
        <v>1042.0060000000001</v>
      </c>
      <c r="P4" s="1">
        <v>1013.639</v>
      </c>
      <c r="Q4" s="1">
        <v>985.29200000000003</v>
      </c>
      <c r="R4" s="1">
        <v>956.85400000000004</v>
      </c>
      <c r="S4" s="1">
        <v>928.60699999999997</v>
      </c>
      <c r="T4" s="1">
        <v>900.83199999999999</v>
      </c>
      <c r="U4" s="1">
        <v>871.45600000000002</v>
      </c>
      <c r="V4" s="1">
        <v>839.58299999999997</v>
      </c>
      <c r="W4" s="1">
        <v>806.27800000000002</v>
      </c>
      <c r="X4" s="1">
        <v>773.64800000000002</v>
      </c>
      <c r="Y4" s="1">
        <v>741.44299999999998</v>
      </c>
      <c r="Z4" s="1">
        <v>710.24300000000005</v>
      </c>
      <c r="AA4" s="1">
        <v>680.60799999999995</v>
      </c>
      <c r="AB4" s="1">
        <v>652.40200000000004</v>
      </c>
      <c r="AC4" s="1">
        <v>624.76499999999999</v>
      </c>
      <c r="AD4" s="1">
        <v>597.66499999999996</v>
      </c>
      <c r="AE4" s="1">
        <v>572.94600000000003</v>
      </c>
      <c r="AF4" s="1">
        <v>551.37699999999995</v>
      </c>
      <c r="AG4" s="1">
        <v>532.16200000000003</v>
      </c>
      <c r="AH4" s="1">
        <v>513.63699999999994</v>
      </c>
      <c r="AI4" s="1">
        <v>496.012</v>
      </c>
      <c r="AJ4" s="1">
        <v>479.09199999999998</v>
      </c>
      <c r="AK4" s="1">
        <v>462.57299999999998</v>
      </c>
      <c r="AL4" s="1">
        <v>446.48599999999999</v>
      </c>
      <c r="AM4" s="1">
        <v>431.25400000000002</v>
      </c>
      <c r="AN4" s="1">
        <v>416.89299999999997</v>
      </c>
      <c r="AO4" s="1">
        <v>402.30799999999999</v>
      </c>
      <c r="AP4" s="1">
        <v>387.02800000000002</v>
      </c>
      <c r="AQ4" s="1">
        <v>371.505</v>
      </c>
      <c r="AR4" s="1">
        <v>356.52</v>
      </c>
      <c r="AS4" s="1">
        <v>341.745</v>
      </c>
      <c r="AT4" s="1">
        <v>328.209</v>
      </c>
      <c r="AU4" s="1">
        <v>316.44900000000001</v>
      </c>
      <c r="AV4" s="1">
        <v>305.86900000000003</v>
      </c>
      <c r="AW4" s="1">
        <v>295.43599999999998</v>
      </c>
      <c r="AX4" s="1">
        <v>285.48</v>
      </c>
      <c r="AY4" s="1">
        <v>274.85700000000003</v>
      </c>
      <c r="AZ4" s="1">
        <v>262.93299999999999</v>
      </c>
      <c r="BA4" s="1">
        <v>250.3</v>
      </c>
      <c r="BB4" s="1">
        <v>238.21</v>
      </c>
      <c r="BC4" s="1">
        <v>226.44</v>
      </c>
      <c r="BD4" s="1">
        <v>215.232</v>
      </c>
      <c r="BE4" s="1">
        <v>204.84100000000001</v>
      </c>
      <c r="BF4" s="1">
        <v>195.137</v>
      </c>
      <c r="BG4" s="1">
        <v>185.65799999999999</v>
      </c>
      <c r="BH4" s="1">
        <v>176.40299999999999</v>
      </c>
      <c r="BI4" s="1">
        <v>167.99199999999999</v>
      </c>
      <c r="BJ4" s="1">
        <v>160.65600000000001</v>
      </c>
      <c r="BK4" s="1">
        <v>154.11099999999999</v>
      </c>
      <c r="BL4" s="1">
        <v>147.846</v>
      </c>
      <c r="BM4" s="1">
        <v>141.977</v>
      </c>
      <c r="BN4" s="1">
        <v>136.08199999999999</v>
      </c>
      <c r="BO4" s="1">
        <v>129.90199999999999</v>
      </c>
      <c r="BP4" s="1">
        <v>123.628</v>
      </c>
      <c r="BQ4" s="1">
        <v>117.56100000000001</v>
      </c>
      <c r="BR4" s="1">
        <v>111.467</v>
      </c>
      <c r="BS4" s="1">
        <v>106.04300000000001</v>
      </c>
      <c r="BT4" s="1">
        <v>101.608</v>
      </c>
      <c r="BU4" s="1">
        <v>97.71</v>
      </c>
      <c r="BV4" s="1">
        <v>93.834000000000003</v>
      </c>
      <c r="BW4" s="1">
        <v>90.4</v>
      </c>
      <c r="BX4" s="1">
        <v>85.38</v>
      </c>
      <c r="BY4" s="1">
        <v>77.813999999999993</v>
      </c>
      <c r="BZ4" s="1">
        <v>68.78</v>
      </c>
      <c r="CA4" s="1">
        <v>60.179000000000002</v>
      </c>
      <c r="CB4" s="1">
        <v>51.462000000000003</v>
      </c>
      <c r="CC4" s="1">
        <v>44.494</v>
      </c>
      <c r="CD4" s="1">
        <v>40.338999999999999</v>
      </c>
      <c r="CE4" s="1">
        <v>38.057000000000002</v>
      </c>
      <c r="CF4" s="1">
        <v>35.645000000000003</v>
      </c>
      <c r="CG4" s="1">
        <v>33.509</v>
      </c>
      <c r="CH4" s="1">
        <v>31.195</v>
      </c>
      <c r="CI4" s="1">
        <v>28.28</v>
      </c>
      <c r="CJ4" s="1">
        <v>25.053999999999998</v>
      </c>
      <c r="CK4" s="1">
        <v>22.242000000000001</v>
      </c>
      <c r="CL4" s="1">
        <v>19.712</v>
      </c>
      <c r="CM4" s="1">
        <v>17.298999999999999</v>
      </c>
      <c r="CN4" s="1">
        <v>14.997</v>
      </c>
      <c r="CO4" s="1">
        <v>12.826000000000001</v>
      </c>
      <c r="CP4" s="1">
        <v>10.802</v>
      </c>
      <c r="CQ4" s="1">
        <v>8.9109999999999996</v>
      </c>
      <c r="CR4" s="1">
        <v>7.2549999999999999</v>
      </c>
      <c r="CS4" s="1">
        <v>5.8849999999999998</v>
      </c>
      <c r="CT4" s="1">
        <v>4.7519999999999998</v>
      </c>
      <c r="CU4" s="1">
        <v>3.67</v>
      </c>
      <c r="CV4" s="1">
        <v>2.8</v>
      </c>
      <c r="CW4" s="1">
        <v>2.177</v>
      </c>
      <c r="CX4" s="1">
        <v>1.627</v>
      </c>
      <c r="CY4" s="1">
        <v>1.1319999999999999</v>
      </c>
      <c r="CZ4" s="1">
        <v>0.74199999999999999</v>
      </c>
      <c r="DA4" s="1">
        <v>0.53900000000000003</v>
      </c>
      <c r="DB4" s="1">
        <v>0.42399999999999999</v>
      </c>
      <c r="DC4" s="1">
        <v>0.29599999999999999</v>
      </c>
      <c r="DD4" s="1">
        <v>0.156</v>
      </c>
      <c r="DE4" s="1">
        <v>8.8999999999999996E-2</v>
      </c>
      <c r="DF4" s="1">
        <v>4.1000000000000002E-2</v>
      </c>
      <c r="DG4" s="1">
        <v>4.3999999999999997E-2</v>
      </c>
      <c r="DI4" s="104">
        <f t="shared" ref="DI4:DI67" si="1">SUM(K4:DG4)</f>
        <v>30774.204999999984</v>
      </c>
    </row>
    <row r="5" spans="1:114" x14ac:dyDescent="0.3">
      <c r="A5" s="1">
        <v>13592</v>
      </c>
      <c r="B5" s="1" t="s">
        <v>1041</v>
      </c>
      <c r="D5" s="1">
        <v>8</v>
      </c>
      <c r="E5" s="1">
        <v>2018</v>
      </c>
      <c r="F5" s="1" t="s">
        <v>12</v>
      </c>
      <c r="G5" s="93" t="s">
        <v>13</v>
      </c>
      <c r="H5" s="93">
        <f>VLOOKUP(G5, RPB!$E$3:$I$200, 5, 0)</f>
        <v>16</v>
      </c>
      <c r="I5" s="94">
        <f>IF(H5="-", "-", IF(H5=0, 0, SUM(K5:INDEX($K5:$DG5, H5))))</f>
        <v>540.34900000000005</v>
      </c>
      <c r="J5" s="94">
        <f t="shared" si="0"/>
        <v>2394.0140000000001</v>
      </c>
      <c r="K5" s="1">
        <v>33.691000000000003</v>
      </c>
      <c r="L5" s="1">
        <v>34.031999999999996</v>
      </c>
      <c r="M5" s="1">
        <v>34.104999999999997</v>
      </c>
      <c r="N5" s="1">
        <v>36.545999999999999</v>
      </c>
      <c r="O5" s="1">
        <v>35.145000000000003</v>
      </c>
      <c r="P5" s="1">
        <v>33.898000000000003</v>
      </c>
      <c r="Q5" s="1">
        <v>32.844999999999999</v>
      </c>
      <c r="R5" s="1">
        <v>32.023000000000003</v>
      </c>
      <c r="S5" s="1">
        <v>31.382000000000001</v>
      </c>
      <c r="T5" s="1">
        <v>30.87</v>
      </c>
      <c r="U5" s="1">
        <v>30.966000000000001</v>
      </c>
      <c r="V5" s="1">
        <v>31.882000000000001</v>
      </c>
      <c r="W5" s="1">
        <v>33.392000000000003</v>
      </c>
      <c r="X5" s="1">
        <v>34.906999999999996</v>
      </c>
      <c r="Y5" s="1">
        <v>36.363999999999997</v>
      </c>
      <c r="Z5" s="1">
        <v>38.301000000000002</v>
      </c>
      <c r="AA5" s="1">
        <v>40.868000000000002</v>
      </c>
      <c r="AB5" s="1">
        <v>43.713999999999999</v>
      </c>
      <c r="AC5" s="1">
        <v>46.475000000000001</v>
      </c>
      <c r="AD5" s="1">
        <v>49.384999999999998</v>
      </c>
      <c r="AE5" s="1">
        <v>50.968000000000004</v>
      </c>
      <c r="AF5" s="1">
        <v>50.500999999999998</v>
      </c>
      <c r="AG5" s="1">
        <v>48.692</v>
      </c>
      <c r="AH5" s="1">
        <v>46.993000000000002</v>
      </c>
      <c r="AI5" s="1">
        <v>45.146000000000001</v>
      </c>
      <c r="AJ5" s="1">
        <v>43.543999999999997</v>
      </c>
      <c r="AK5" s="1">
        <v>42.539000000000001</v>
      </c>
      <c r="AL5" s="1">
        <v>41.941000000000003</v>
      </c>
      <c r="AM5" s="1">
        <v>41.134</v>
      </c>
      <c r="AN5" s="1">
        <v>40.152999999999999</v>
      </c>
      <c r="AO5" s="1">
        <v>39.628999999999998</v>
      </c>
      <c r="AP5" s="1">
        <v>39.783000000000001</v>
      </c>
      <c r="AQ5" s="1">
        <v>40.347000000000001</v>
      </c>
      <c r="AR5" s="1">
        <v>40.887999999999998</v>
      </c>
      <c r="AS5" s="1">
        <v>41.566000000000003</v>
      </c>
      <c r="AT5" s="1">
        <v>41.741999999999997</v>
      </c>
      <c r="AU5" s="1">
        <v>41.079000000000001</v>
      </c>
      <c r="AV5" s="1">
        <v>39.902999999999999</v>
      </c>
      <c r="AW5" s="1">
        <v>38.863999999999997</v>
      </c>
      <c r="AX5" s="1">
        <v>37.817999999999998</v>
      </c>
      <c r="AY5" s="1">
        <v>37.061</v>
      </c>
      <c r="AZ5" s="1">
        <v>36.801000000000002</v>
      </c>
      <c r="BA5" s="1">
        <v>36.878</v>
      </c>
      <c r="BB5" s="1">
        <v>36.930999999999997</v>
      </c>
      <c r="BC5" s="1">
        <v>37.042999999999999</v>
      </c>
      <c r="BD5" s="1">
        <v>37.162999999999997</v>
      </c>
      <c r="BE5" s="1">
        <v>37.235999999999997</v>
      </c>
      <c r="BF5" s="1">
        <v>37.313000000000002</v>
      </c>
      <c r="BG5" s="1">
        <v>37.430999999999997</v>
      </c>
      <c r="BH5" s="1">
        <v>37.491</v>
      </c>
      <c r="BI5" s="1">
        <v>37.899000000000001</v>
      </c>
      <c r="BJ5" s="1">
        <v>38.831000000000003</v>
      </c>
      <c r="BK5" s="1">
        <v>40.043999999999997</v>
      </c>
      <c r="BL5" s="1">
        <v>41.122999999999998</v>
      </c>
      <c r="BM5" s="1">
        <v>42.151000000000003</v>
      </c>
      <c r="BN5" s="1">
        <v>42.756999999999998</v>
      </c>
      <c r="BO5" s="1">
        <v>42.712000000000003</v>
      </c>
      <c r="BP5" s="1">
        <v>42.170999999999999</v>
      </c>
      <c r="BQ5" s="1">
        <v>41.576000000000001</v>
      </c>
      <c r="BR5" s="1">
        <v>40.908999999999999</v>
      </c>
      <c r="BS5" s="1">
        <v>39.804000000000002</v>
      </c>
      <c r="BT5" s="1">
        <v>38.143999999999998</v>
      </c>
      <c r="BU5" s="1">
        <v>36.107999999999997</v>
      </c>
      <c r="BV5" s="1">
        <v>34.026000000000003</v>
      </c>
      <c r="BW5" s="1">
        <v>31.876000000000001</v>
      </c>
      <c r="BX5" s="1">
        <v>29.77</v>
      </c>
      <c r="BY5" s="1">
        <v>27.811</v>
      </c>
      <c r="BZ5" s="1">
        <v>25.992999999999999</v>
      </c>
      <c r="CA5" s="1">
        <v>24.143000000000001</v>
      </c>
      <c r="CB5" s="1">
        <v>22.22</v>
      </c>
      <c r="CC5" s="1">
        <v>20.795000000000002</v>
      </c>
      <c r="CD5" s="1">
        <v>20.111000000000001</v>
      </c>
      <c r="CE5" s="1">
        <v>19.899999999999999</v>
      </c>
      <c r="CF5" s="1">
        <v>19.649000000000001</v>
      </c>
      <c r="CG5" s="1">
        <v>19.46</v>
      </c>
      <c r="CH5" s="1">
        <v>19.05</v>
      </c>
      <c r="CI5" s="1">
        <v>18.225999999999999</v>
      </c>
      <c r="CJ5" s="1">
        <v>17.117000000000001</v>
      </c>
      <c r="CK5" s="1">
        <v>16.088999999999999</v>
      </c>
      <c r="CL5" s="1">
        <v>15.125</v>
      </c>
      <c r="CM5" s="1">
        <v>13.933</v>
      </c>
      <c r="CN5" s="1">
        <v>12.420999999999999</v>
      </c>
      <c r="CO5" s="1">
        <v>10.727</v>
      </c>
      <c r="CP5" s="1">
        <v>9.0670000000000002</v>
      </c>
      <c r="CQ5" s="1">
        <v>7.3860000000000001</v>
      </c>
      <c r="CR5" s="1">
        <v>5.9619999999999997</v>
      </c>
      <c r="CS5" s="1">
        <v>4.952</v>
      </c>
      <c r="CT5" s="1">
        <v>4.2350000000000003</v>
      </c>
      <c r="CU5" s="1">
        <v>3.4820000000000002</v>
      </c>
      <c r="CV5" s="1">
        <v>2.8639999999999999</v>
      </c>
      <c r="CW5" s="1">
        <v>2.363</v>
      </c>
      <c r="CX5" s="1">
        <v>1.84</v>
      </c>
      <c r="CY5" s="1">
        <v>1.2989999999999999</v>
      </c>
      <c r="CZ5" s="1">
        <v>0.86899999999999999</v>
      </c>
      <c r="DA5" s="1">
        <v>0.63500000000000001</v>
      </c>
      <c r="DB5" s="1">
        <v>0.50600000000000001</v>
      </c>
      <c r="DC5" s="1">
        <v>0.36399999999999999</v>
      </c>
      <c r="DD5" s="1">
        <v>0.20899999999999999</v>
      </c>
      <c r="DE5" s="1">
        <v>0.13700000000000001</v>
      </c>
      <c r="DF5" s="1">
        <v>6.8000000000000005E-2</v>
      </c>
      <c r="DG5" s="1">
        <v>8.5000000000000006E-2</v>
      </c>
      <c r="DI5" s="104">
        <f t="shared" si="1"/>
        <v>2934.3630000000003</v>
      </c>
    </row>
    <row r="6" spans="1:114" x14ac:dyDescent="0.3">
      <c r="A6" s="1">
        <v>11270</v>
      </c>
      <c r="B6" s="1" t="s">
        <v>1041</v>
      </c>
      <c r="D6" s="1">
        <v>784</v>
      </c>
      <c r="E6" s="1">
        <v>2018</v>
      </c>
      <c r="F6" s="1" t="s">
        <v>396</v>
      </c>
      <c r="G6" s="93" t="s">
        <v>397</v>
      </c>
      <c r="H6" s="93">
        <f>VLOOKUP(G6, RPB!$E$3:$I$200, 5, 0)</f>
        <v>25</v>
      </c>
      <c r="I6" s="94">
        <f>IF(H6="-", "-", IF(H6=0, 0, SUM(K6:INDEX($K6:$DG6, H6))))</f>
        <v>2431.9370000000004</v>
      </c>
      <c r="J6" s="94">
        <f t="shared" si="0"/>
        <v>7109.6779999999981</v>
      </c>
      <c r="K6" s="1">
        <v>82.119</v>
      </c>
      <c r="L6" s="1">
        <v>87.918999999999997</v>
      </c>
      <c r="M6" s="1">
        <v>92.135999999999996</v>
      </c>
      <c r="N6" s="1">
        <v>93.456999999999994</v>
      </c>
      <c r="O6" s="1">
        <v>95.117000000000004</v>
      </c>
      <c r="P6" s="1">
        <v>95.784999999999997</v>
      </c>
      <c r="Q6" s="1">
        <v>95.58</v>
      </c>
      <c r="R6" s="1">
        <v>94.622</v>
      </c>
      <c r="S6" s="1">
        <v>93.355999999999995</v>
      </c>
      <c r="T6" s="1">
        <v>92.227000000000004</v>
      </c>
      <c r="U6" s="1">
        <v>89.727999999999994</v>
      </c>
      <c r="V6" s="1">
        <v>85.325999999999993</v>
      </c>
      <c r="W6" s="1">
        <v>80.119</v>
      </c>
      <c r="X6" s="1">
        <v>75.766000000000005</v>
      </c>
      <c r="Y6" s="1">
        <v>71.977999999999994</v>
      </c>
      <c r="Z6" s="1">
        <v>70.924999999999997</v>
      </c>
      <c r="AA6" s="1">
        <v>73.872</v>
      </c>
      <c r="AB6" s="1">
        <v>80.034000000000006</v>
      </c>
      <c r="AC6" s="1">
        <v>86.966999999999999</v>
      </c>
      <c r="AD6" s="1">
        <v>94.69</v>
      </c>
      <c r="AE6" s="1">
        <v>105.78</v>
      </c>
      <c r="AF6" s="1">
        <v>121.122</v>
      </c>
      <c r="AG6" s="1">
        <v>139.47200000000001</v>
      </c>
      <c r="AH6" s="1">
        <v>157.88200000000001</v>
      </c>
      <c r="AI6" s="1">
        <v>175.958</v>
      </c>
      <c r="AJ6" s="1">
        <v>195.87299999999999</v>
      </c>
      <c r="AK6" s="1">
        <v>218.089</v>
      </c>
      <c r="AL6" s="1">
        <v>240.93299999999999</v>
      </c>
      <c r="AM6" s="1">
        <v>262.767</v>
      </c>
      <c r="AN6" s="1">
        <v>284.52100000000002</v>
      </c>
      <c r="AO6" s="1">
        <v>299.20400000000001</v>
      </c>
      <c r="AP6" s="1">
        <v>303.358</v>
      </c>
      <c r="AQ6" s="1">
        <v>300.12299999999999</v>
      </c>
      <c r="AR6" s="1">
        <v>296.36500000000001</v>
      </c>
      <c r="AS6" s="1">
        <v>291.03500000000003</v>
      </c>
      <c r="AT6" s="1">
        <v>284.47199999999998</v>
      </c>
      <c r="AU6" s="1">
        <v>277.64100000000002</v>
      </c>
      <c r="AV6" s="1">
        <v>270.34800000000001</v>
      </c>
      <c r="AW6" s="1">
        <v>261.214</v>
      </c>
      <c r="AX6" s="1">
        <v>250.255</v>
      </c>
      <c r="AY6" s="1">
        <v>240.40199999999999</v>
      </c>
      <c r="AZ6" s="1">
        <v>232.89699999999999</v>
      </c>
      <c r="BA6" s="1">
        <v>226.55099999999999</v>
      </c>
      <c r="BB6" s="1">
        <v>219.393</v>
      </c>
      <c r="BC6" s="1">
        <v>212.37100000000001</v>
      </c>
      <c r="BD6" s="1">
        <v>202.35499999999999</v>
      </c>
      <c r="BE6" s="1">
        <v>187.768</v>
      </c>
      <c r="BF6" s="1">
        <v>170.43199999999999</v>
      </c>
      <c r="BG6" s="1">
        <v>153.54599999999999</v>
      </c>
      <c r="BH6" s="1">
        <v>136.232</v>
      </c>
      <c r="BI6" s="1">
        <v>121.577</v>
      </c>
      <c r="BJ6" s="1">
        <v>111.366</v>
      </c>
      <c r="BK6" s="1">
        <v>104.07899999999999</v>
      </c>
      <c r="BL6" s="1">
        <v>96.504999999999995</v>
      </c>
      <c r="BM6" s="1">
        <v>89.403000000000006</v>
      </c>
      <c r="BN6" s="1">
        <v>81.753</v>
      </c>
      <c r="BO6" s="1">
        <v>72.760000000000005</v>
      </c>
      <c r="BP6" s="1">
        <v>63.116999999999997</v>
      </c>
      <c r="BQ6" s="1">
        <v>54.335999999999999</v>
      </c>
      <c r="BR6" s="1">
        <v>46.154000000000003</v>
      </c>
      <c r="BS6" s="1">
        <v>38.703000000000003</v>
      </c>
      <c r="BT6" s="1">
        <v>32.216000000000001</v>
      </c>
      <c r="BU6" s="1">
        <v>26.588999999999999</v>
      </c>
      <c r="BV6" s="1">
        <v>21.347999999999999</v>
      </c>
      <c r="BW6" s="1">
        <v>16.420000000000002</v>
      </c>
      <c r="BX6" s="1">
        <v>12.757</v>
      </c>
      <c r="BY6" s="1">
        <v>10.73</v>
      </c>
      <c r="BZ6" s="1">
        <v>9.859</v>
      </c>
      <c r="CA6" s="1">
        <v>9.2789999999999999</v>
      </c>
      <c r="CB6" s="1">
        <v>9.1530000000000005</v>
      </c>
      <c r="CC6" s="1">
        <v>8.8559999999999999</v>
      </c>
      <c r="CD6" s="1">
        <v>7.9870000000000001</v>
      </c>
      <c r="CE6" s="1">
        <v>6.7969999999999997</v>
      </c>
      <c r="CF6" s="1">
        <v>5.9530000000000003</v>
      </c>
      <c r="CG6" s="1">
        <v>5.3310000000000004</v>
      </c>
      <c r="CH6" s="1">
        <v>4.6989999999999998</v>
      </c>
      <c r="CI6" s="1">
        <v>4.0110000000000001</v>
      </c>
      <c r="CJ6" s="1">
        <v>3.3140000000000001</v>
      </c>
      <c r="CK6" s="1">
        <v>2.6829999999999998</v>
      </c>
      <c r="CL6" s="1">
        <v>2.0819999999999999</v>
      </c>
      <c r="CM6" s="1">
        <v>1.635</v>
      </c>
      <c r="CN6" s="1">
        <v>1.4019999999999999</v>
      </c>
      <c r="CO6" s="1">
        <v>1.3149999999999999</v>
      </c>
      <c r="CP6" s="1">
        <v>1.246</v>
      </c>
      <c r="CQ6" s="1">
        <v>1.228</v>
      </c>
      <c r="CR6" s="1">
        <v>1.1599999999999999</v>
      </c>
      <c r="CS6" s="1">
        <v>0.98199999999999998</v>
      </c>
      <c r="CT6" s="1">
        <v>0.74199999999999999</v>
      </c>
      <c r="CU6" s="1">
        <v>0.52400000000000002</v>
      </c>
      <c r="CV6" s="1">
        <v>0.34399999999999997</v>
      </c>
      <c r="CW6" s="1">
        <v>0.247</v>
      </c>
      <c r="CX6" s="1">
        <v>0.187</v>
      </c>
      <c r="CY6" s="1">
        <v>0.153</v>
      </c>
      <c r="CZ6" s="1">
        <v>0.13800000000000001</v>
      </c>
      <c r="DA6" s="1">
        <v>0.123</v>
      </c>
      <c r="DB6" s="1">
        <v>0.10199999999999999</v>
      </c>
      <c r="DC6" s="1">
        <v>7.4999999999999997E-2</v>
      </c>
      <c r="DD6" s="1">
        <v>4.2000000000000003E-2</v>
      </c>
      <c r="DE6" s="1">
        <v>2.8000000000000001E-2</v>
      </c>
      <c r="DF6" s="1">
        <v>1.6E-2</v>
      </c>
      <c r="DG6" s="1">
        <v>2.7E-2</v>
      </c>
      <c r="DI6" s="104">
        <f t="shared" si="1"/>
        <v>9541.614999999998</v>
      </c>
    </row>
    <row r="7" spans="1:114" x14ac:dyDescent="0.3">
      <c r="A7" s="1">
        <v>17806</v>
      </c>
      <c r="B7" s="1" t="s">
        <v>1041</v>
      </c>
      <c r="D7" s="1">
        <v>32</v>
      </c>
      <c r="E7" s="1">
        <v>2018</v>
      </c>
      <c r="F7" s="1" t="s">
        <v>31</v>
      </c>
      <c r="G7" s="93" t="s">
        <v>32</v>
      </c>
      <c r="H7" s="93">
        <f>VLOOKUP(G7, RPB!$E$3:$I$200, 5, 0)</f>
        <v>16</v>
      </c>
      <c r="I7" s="94">
        <f>IF(H7="-", "-", IF(H7=0, 0, SUM(K7:INDEX($K7:$DG7, H7))))</f>
        <v>11751.904</v>
      </c>
      <c r="J7" s="94">
        <f t="shared" si="0"/>
        <v>32936.960000000028</v>
      </c>
      <c r="K7" s="1">
        <v>743.49699999999996</v>
      </c>
      <c r="L7" s="1">
        <v>743.90200000000004</v>
      </c>
      <c r="M7" s="1">
        <v>743.90300000000002</v>
      </c>
      <c r="N7" s="1">
        <v>749.57600000000002</v>
      </c>
      <c r="O7" s="1">
        <v>746.38</v>
      </c>
      <c r="P7" s="1">
        <v>743.17499999999995</v>
      </c>
      <c r="Q7" s="1">
        <v>739.98699999999997</v>
      </c>
      <c r="R7" s="1">
        <v>736.83900000000006</v>
      </c>
      <c r="S7" s="1">
        <v>733.56200000000001</v>
      </c>
      <c r="T7" s="1">
        <v>729.98500000000001</v>
      </c>
      <c r="U7" s="1">
        <v>727.10799999999995</v>
      </c>
      <c r="V7" s="1">
        <v>725.34400000000005</v>
      </c>
      <c r="W7" s="1">
        <v>724.13300000000004</v>
      </c>
      <c r="X7" s="1">
        <v>722.90499999999997</v>
      </c>
      <c r="Y7" s="1">
        <v>722.25800000000004</v>
      </c>
      <c r="Z7" s="1">
        <v>719.35</v>
      </c>
      <c r="AA7" s="1">
        <v>712.86599999999999</v>
      </c>
      <c r="AB7" s="1">
        <v>704.35500000000002</v>
      </c>
      <c r="AC7" s="1">
        <v>696.2</v>
      </c>
      <c r="AD7" s="1">
        <v>687.346</v>
      </c>
      <c r="AE7" s="1">
        <v>682.04700000000003</v>
      </c>
      <c r="AF7" s="1">
        <v>682.47799999999995</v>
      </c>
      <c r="AG7" s="1">
        <v>686.38499999999999</v>
      </c>
      <c r="AH7" s="1">
        <v>689.52200000000005</v>
      </c>
      <c r="AI7" s="1">
        <v>692.95100000000002</v>
      </c>
      <c r="AJ7" s="1">
        <v>693.77700000000004</v>
      </c>
      <c r="AK7" s="1">
        <v>690.19799999999998</v>
      </c>
      <c r="AL7" s="1">
        <v>683.71299999999997</v>
      </c>
      <c r="AM7" s="1">
        <v>677.94500000000005</v>
      </c>
      <c r="AN7" s="1">
        <v>672.56500000000005</v>
      </c>
      <c r="AO7" s="1">
        <v>666.33799999999997</v>
      </c>
      <c r="AP7" s="1">
        <v>659.14300000000003</v>
      </c>
      <c r="AQ7" s="1">
        <v>651.60699999999997</v>
      </c>
      <c r="AR7" s="1">
        <v>643.29899999999998</v>
      </c>
      <c r="AS7" s="1">
        <v>632.88800000000003</v>
      </c>
      <c r="AT7" s="1">
        <v>628.09799999999996</v>
      </c>
      <c r="AU7" s="1">
        <v>632.27599999999995</v>
      </c>
      <c r="AV7" s="1">
        <v>641.22199999999998</v>
      </c>
      <c r="AW7" s="1">
        <v>648.59299999999996</v>
      </c>
      <c r="AX7" s="1">
        <v>657.10500000000002</v>
      </c>
      <c r="AY7" s="1">
        <v>655.149</v>
      </c>
      <c r="AZ7" s="1">
        <v>636.77200000000005</v>
      </c>
      <c r="BA7" s="1">
        <v>607.95100000000002</v>
      </c>
      <c r="BB7" s="1">
        <v>580.572</v>
      </c>
      <c r="BC7" s="1">
        <v>552.19799999999998</v>
      </c>
      <c r="BD7" s="1">
        <v>527.923</v>
      </c>
      <c r="BE7" s="1">
        <v>511.46300000000002</v>
      </c>
      <c r="BF7" s="1">
        <v>500.25599999999997</v>
      </c>
      <c r="BG7" s="1">
        <v>487.77199999999999</v>
      </c>
      <c r="BH7" s="1">
        <v>475.00700000000001</v>
      </c>
      <c r="BI7" s="1">
        <v>464.20499999999998</v>
      </c>
      <c r="BJ7" s="1">
        <v>455.73</v>
      </c>
      <c r="BK7" s="1">
        <v>448.91</v>
      </c>
      <c r="BL7" s="1">
        <v>442.613</v>
      </c>
      <c r="BM7" s="1">
        <v>436.95299999999997</v>
      </c>
      <c r="BN7" s="1">
        <v>431.06700000000001</v>
      </c>
      <c r="BO7" s="1">
        <v>424.37099999999998</v>
      </c>
      <c r="BP7" s="1">
        <v>417.09800000000001</v>
      </c>
      <c r="BQ7" s="1">
        <v>410.01400000000001</v>
      </c>
      <c r="BR7" s="1">
        <v>402.911</v>
      </c>
      <c r="BS7" s="1">
        <v>395.28699999999998</v>
      </c>
      <c r="BT7" s="1">
        <v>386.95100000000002</v>
      </c>
      <c r="BU7" s="1">
        <v>377.95299999999997</v>
      </c>
      <c r="BV7" s="1">
        <v>368.625</v>
      </c>
      <c r="BW7" s="1">
        <v>359.00599999999997</v>
      </c>
      <c r="BX7" s="1">
        <v>348.33800000000002</v>
      </c>
      <c r="BY7" s="1">
        <v>336.30900000000003</v>
      </c>
      <c r="BZ7" s="1">
        <v>323.27300000000002</v>
      </c>
      <c r="CA7" s="1">
        <v>310.017</v>
      </c>
      <c r="CB7" s="1">
        <v>296.53500000000003</v>
      </c>
      <c r="CC7" s="1">
        <v>282.58699999999999</v>
      </c>
      <c r="CD7" s="1">
        <v>268.17899999999997</v>
      </c>
      <c r="CE7" s="1">
        <v>253.51599999999999</v>
      </c>
      <c r="CF7" s="1">
        <v>238.80699999999999</v>
      </c>
      <c r="CG7" s="1">
        <v>224.023</v>
      </c>
      <c r="CH7" s="1">
        <v>209.82400000000001</v>
      </c>
      <c r="CI7" s="1">
        <v>196.565</v>
      </c>
      <c r="CJ7" s="1">
        <v>184.02699999999999</v>
      </c>
      <c r="CK7" s="1">
        <v>171.608</v>
      </c>
      <c r="CL7" s="1">
        <v>159.392</v>
      </c>
      <c r="CM7" s="1">
        <v>147.71799999999999</v>
      </c>
      <c r="CN7" s="1">
        <v>136.68199999999999</v>
      </c>
      <c r="CO7" s="1">
        <v>126.169</v>
      </c>
      <c r="CP7" s="1">
        <v>116.006</v>
      </c>
      <c r="CQ7" s="1">
        <v>106.279</v>
      </c>
      <c r="CR7" s="1">
        <v>96.634</v>
      </c>
      <c r="CS7" s="1">
        <v>86.894999999999996</v>
      </c>
      <c r="CT7" s="1">
        <v>77.248000000000005</v>
      </c>
      <c r="CU7" s="1">
        <v>67.665000000000006</v>
      </c>
      <c r="CV7" s="1">
        <v>59.658999999999999</v>
      </c>
      <c r="CW7" s="1">
        <v>52.326000000000001</v>
      </c>
      <c r="CX7" s="1">
        <v>43.97</v>
      </c>
      <c r="CY7" s="1">
        <v>34.689</v>
      </c>
      <c r="CZ7" s="1">
        <v>27.228000000000002</v>
      </c>
      <c r="DA7" s="1">
        <v>22.821000000000002</v>
      </c>
      <c r="DB7" s="1">
        <v>19.172999999999998</v>
      </c>
      <c r="DC7" s="1">
        <v>14.746</v>
      </c>
      <c r="DD7" s="1">
        <v>9.5410000000000004</v>
      </c>
      <c r="DE7" s="1">
        <v>7.2779999999999996</v>
      </c>
      <c r="DF7" s="1">
        <v>4.21</v>
      </c>
      <c r="DG7" s="1">
        <v>7.3490000000000002</v>
      </c>
      <c r="DI7" s="104">
        <f t="shared" si="1"/>
        <v>44688.864000000031</v>
      </c>
    </row>
    <row r="8" spans="1:114" x14ac:dyDescent="0.3">
      <c r="A8" s="1">
        <v>9894</v>
      </c>
      <c r="B8" s="1" t="s">
        <v>1041</v>
      </c>
      <c r="D8" s="1">
        <v>51</v>
      </c>
      <c r="E8" s="1">
        <v>2018</v>
      </c>
      <c r="F8" s="1" t="s">
        <v>33</v>
      </c>
      <c r="G8" s="93" t="s">
        <v>34</v>
      </c>
      <c r="H8" s="93">
        <f>VLOOKUP(G8, RPB!$E$3:$I$200, 5, 0)</f>
        <v>18</v>
      </c>
      <c r="I8" s="94">
        <f>IF(H8="-", "-", IF(H8=0, 0, SUM(K8:INDEX($K8:$DG8, H8))))</f>
        <v>689.89400000000012</v>
      </c>
      <c r="J8" s="94">
        <f t="shared" si="0"/>
        <v>2244.2580000000007</v>
      </c>
      <c r="K8" s="1">
        <v>35.841999999999999</v>
      </c>
      <c r="L8" s="1">
        <v>37.951000000000001</v>
      </c>
      <c r="M8" s="1">
        <v>39.552999999999997</v>
      </c>
      <c r="N8" s="1">
        <v>39.92</v>
      </c>
      <c r="O8" s="1">
        <v>40.914000000000001</v>
      </c>
      <c r="P8" s="1">
        <v>41.512</v>
      </c>
      <c r="Q8" s="1">
        <v>41.753999999999998</v>
      </c>
      <c r="R8" s="1">
        <v>41.677</v>
      </c>
      <c r="S8" s="1">
        <v>41.37</v>
      </c>
      <c r="T8" s="1">
        <v>40.917999999999999</v>
      </c>
      <c r="U8" s="1">
        <v>40.125</v>
      </c>
      <c r="V8" s="1">
        <v>38.933999999999997</v>
      </c>
      <c r="W8" s="1">
        <v>37.527000000000001</v>
      </c>
      <c r="X8" s="1">
        <v>36.164999999999999</v>
      </c>
      <c r="Y8" s="1">
        <v>34.822000000000003</v>
      </c>
      <c r="Z8" s="1">
        <v>33.854999999999997</v>
      </c>
      <c r="AA8" s="1">
        <v>33.475000000000001</v>
      </c>
      <c r="AB8" s="1">
        <v>33.58</v>
      </c>
      <c r="AC8" s="1">
        <v>33.743000000000002</v>
      </c>
      <c r="AD8" s="1">
        <v>33.914000000000001</v>
      </c>
      <c r="AE8" s="1">
        <v>34.859000000000002</v>
      </c>
      <c r="AF8" s="1">
        <v>36.874000000000002</v>
      </c>
      <c r="AG8" s="1">
        <v>39.573999999999998</v>
      </c>
      <c r="AH8" s="1">
        <v>42.210999999999999</v>
      </c>
      <c r="AI8" s="1">
        <v>44.848999999999997</v>
      </c>
      <c r="AJ8" s="1">
        <v>47.3</v>
      </c>
      <c r="AK8" s="1">
        <v>49.366999999999997</v>
      </c>
      <c r="AL8" s="1">
        <v>51.064</v>
      </c>
      <c r="AM8" s="1">
        <v>52.683999999999997</v>
      </c>
      <c r="AN8" s="1">
        <v>54.265000000000001</v>
      </c>
      <c r="AO8" s="1">
        <v>54.944000000000003</v>
      </c>
      <c r="AP8" s="1">
        <v>54.351999999999997</v>
      </c>
      <c r="AQ8" s="1">
        <v>52.869</v>
      </c>
      <c r="AR8" s="1">
        <v>51.296999999999997</v>
      </c>
      <c r="AS8" s="1">
        <v>49.539000000000001</v>
      </c>
      <c r="AT8" s="1">
        <v>47.658999999999999</v>
      </c>
      <c r="AU8" s="1">
        <v>45.789000000000001</v>
      </c>
      <c r="AV8" s="1">
        <v>43.929000000000002</v>
      </c>
      <c r="AW8" s="1">
        <v>41.966000000000001</v>
      </c>
      <c r="AX8" s="1">
        <v>39.945</v>
      </c>
      <c r="AY8" s="1">
        <v>38.116</v>
      </c>
      <c r="AZ8" s="1">
        <v>36.603999999999999</v>
      </c>
      <c r="BA8" s="1">
        <v>35.356000000000002</v>
      </c>
      <c r="BB8" s="1">
        <v>34.212000000000003</v>
      </c>
      <c r="BC8" s="1">
        <v>33.216999999999999</v>
      </c>
      <c r="BD8" s="1">
        <v>32.468000000000004</v>
      </c>
      <c r="BE8" s="1">
        <v>32.003</v>
      </c>
      <c r="BF8" s="1">
        <v>31.814</v>
      </c>
      <c r="BG8" s="1">
        <v>31.734999999999999</v>
      </c>
      <c r="BH8" s="1">
        <v>31.655999999999999</v>
      </c>
      <c r="BI8" s="1">
        <v>32.244999999999997</v>
      </c>
      <c r="BJ8" s="1">
        <v>33.770000000000003</v>
      </c>
      <c r="BK8" s="1">
        <v>35.851999999999997</v>
      </c>
      <c r="BL8" s="1">
        <v>37.802</v>
      </c>
      <c r="BM8" s="1">
        <v>39.707999999999998</v>
      </c>
      <c r="BN8" s="1">
        <v>41.189</v>
      </c>
      <c r="BO8" s="1">
        <v>41.969000000000001</v>
      </c>
      <c r="BP8" s="1">
        <v>42.164000000000001</v>
      </c>
      <c r="BQ8" s="1">
        <v>42.296999999999997</v>
      </c>
      <c r="BR8" s="1">
        <v>42.424999999999997</v>
      </c>
      <c r="BS8" s="1">
        <v>41.548000000000002</v>
      </c>
      <c r="BT8" s="1">
        <v>39.273000000000003</v>
      </c>
      <c r="BU8" s="1">
        <v>36.085999999999999</v>
      </c>
      <c r="BV8" s="1">
        <v>32.843000000000004</v>
      </c>
      <c r="BW8" s="1">
        <v>29.347000000000001</v>
      </c>
      <c r="BX8" s="1">
        <v>26.343</v>
      </c>
      <c r="BY8" s="1">
        <v>24.283999999999999</v>
      </c>
      <c r="BZ8" s="1">
        <v>22.829000000000001</v>
      </c>
      <c r="CA8" s="1">
        <v>21.289000000000001</v>
      </c>
      <c r="CB8" s="1">
        <v>19.922999999999998</v>
      </c>
      <c r="CC8" s="1">
        <v>18.245999999999999</v>
      </c>
      <c r="CD8" s="1">
        <v>15.988</v>
      </c>
      <c r="CE8" s="1">
        <v>13.496</v>
      </c>
      <c r="CF8" s="1">
        <v>11.176</v>
      </c>
      <c r="CG8" s="1">
        <v>8.6929999999999996</v>
      </c>
      <c r="CH8" s="1">
        <v>7.5839999999999996</v>
      </c>
      <c r="CI8" s="1">
        <v>8.5739999999999998</v>
      </c>
      <c r="CJ8" s="1">
        <v>10.827</v>
      </c>
      <c r="CK8" s="1">
        <v>12.928000000000001</v>
      </c>
      <c r="CL8" s="1">
        <v>15.334</v>
      </c>
      <c r="CM8" s="1">
        <v>16.355</v>
      </c>
      <c r="CN8" s="1">
        <v>15.061999999999999</v>
      </c>
      <c r="CO8" s="1">
        <v>12.316000000000001</v>
      </c>
      <c r="CP8" s="1">
        <v>9.8699999999999992</v>
      </c>
      <c r="CQ8" s="1">
        <v>7.3220000000000001</v>
      </c>
      <c r="CR8" s="1">
        <v>5.4020000000000001</v>
      </c>
      <c r="CS8" s="1">
        <v>4.6340000000000003</v>
      </c>
      <c r="CT8" s="1">
        <v>4.5979999999999999</v>
      </c>
      <c r="CU8" s="1">
        <v>4.4569999999999999</v>
      </c>
      <c r="CV8" s="1">
        <v>4.2590000000000003</v>
      </c>
      <c r="CW8" s="1">
        <v>3.843</v>
      </c>
      <c r="CX8" s="1">
        <v>3.1179999999999999</v>
      </c>
      <c r="CY8" s="1">
        <v>2.165</v>
      </c>
      <c r="CZ8" s="1">
        <v>1.3480000000000001</v>
      </c>
      <c r="DA8" s="1">
        <v>0.89600000000000002</v>
      </c>
      <c r="DB8" s="1">
        <v>0.71199999999999997</v>
      </c>
      <c r="DC8" s="1">
        <v>0.52900000000000003</v>
      </c>
      <c r="DD8" s="1">
        <v>0.34399999999999997</v>
      </c>
      <c r="DE8" s="1">
        <v>0.23899999999999999</v>
      </c>
      <c r="DF8" s="1">
        <v>0.16600000000000001</v>
      </c>
      <c r="DG8" s="1">
        <v>0.41699999999999998</v>
      </c>
      <c r="DI8" s="104">
        <f t="shared" si="1"/>
        <v>2934.152000000001</v>
      </c>
    </row>
    <row r="9" spans="1:114" x14ac:dyDescent="0.3">
      <c r="A9" s="1">
        <v>15484</v>
      </c>
      <c r="B9" s="1" t="s">
        <v>1041</v>
      </c>
      <c r="D9" s="1">
        <v>28</v>
      </c>
      <c r="E9" s="1">
        <v>2018</v>
      </c>
      <c r="F9" s="1" t="s">
        <v>28</v>
      </c>
      <c r="G9" s="93" t="s">
        <v>29</v>
      </c>
      <c r="H9" s="93">
        <f>VLOOKUP(G9, RPB!$E$3:$I$200, 5, 0)</f>
        <v>18</v>
      </c>
      <c r="I9" s="94">
        <f>IF(H9="-", "-", IF(H9=0, 0, SUM(K9:INDEX($K9:$DG9, H9))))</f>
        <v>29.388000000000002</v>
      </c>
      <c r="J9" s="94">
        <f t="shared" si="0"/>
        <v>73.661999999999949</v>
      </c>
      <c r="K9" s="1">
        <v>1.633</v>
      </c>
      <c r="L9" s="1">
        <v>1.621</v>
      </c>
      <c r="M9" s="1">
        <v>1.6120000000000001</v>
      </c>
      <c r="N9" s="1">
        <v>1.6140000000000001</v>
      </c>
      <c r="O9" s="1">
        <v>1.607</v>
      </c>
      <c r="P9" s="1">
        <v>1.6020000000000001</v>
      </c>
      <c r="Q9" s="1">
        <v>1.6</v>
      </c>
      <c r="R9" s="1">
        <v>1.601</v>
      </c>
      <c r="S9" s="1">
        <v>1.6040000000000001</v>
      </c>
      <c r="T9" s="1">
        <v>1.6080000000000001</v>
      </c>
      <c r="U9" s="1">
        <v>1.615</v>
      </c>
      <c r="V9" s="1">
        <v>1.6259999999999999</v>
      </c>
      <c r="W9" s="1">
        <v>1.64</v>
      </c>
      <c r="X9" s="1">
        <v>1.6539999999999999</v>
      </c>
      <c r="Y9" s="1">
        <v>1.667</v>
      </c>
      <c r="Z9" s="1">
        <v>1.681</v>
      </c>
      <c r="AA9" s="1">
        <v>1.6950000000000001</v>
      </c>
      <c r="AB9" s="1">
        <v>1.708</v>
      </c>
      <c r="AC9" s="1">
        <v>1.72</v>
      </c>
      <c r="AD9" s="1">
        <v>1.7310000000000001</v>
      </c>
      <c r="AE9" s="1">
        <v>1.734</v>
      </c>
      <c r="AF9" s="1">
        <v>1.726</v>
      </c>
      <c r="AG9" s="1">
        <v>1.71</v>
      </c>
      <c r="AH9" s="1">
        <v>1.694</v>
      </c>
      <c r="AI9" s="1">
        <v>1.677</v>
      </c>
      <c r="AJ9" s="1">
        <v>1.6539999999999999</v>
      </c>
      <c r="AK9" s="1">
        <v>1.627</v>
      </c>
      <c r="AL9" s="1">
        <v>1.5960000000000001</v>
      </c>
      <c r="AM9" s="1">
        <v>1.5629999999999999</v>
      </c>
      <c r="AN9" s="1">
        <v>1.5249999999999999</v>
      </c>
      <c r="AO9" s="1">
        <v>1.498</v>
      </c>
      <c r="AP9" s="1">
        <v>1.4870000000000001</v>
      </c>
      <c r="AQ9" s="1">
        <v>1.4850000000000001</v>
      </c>
      <c r="AR9" s="1">
        <v>1.484</v>
      </c>
      <c r="AS9" s="1">
        <v>1.492</v>
      </c>
      <c r="AT9" s="1">
        <v>1.474</v>
      </c>
      <c r="AU9" s="1">
        <v>1.4139999999999999</v>
      </c>
      <c r="AV9" s="1">
        <v>1.331</v>
      </c>
      <c r="AW9" s="1">
        <v>1.2569999999999999</v>
      </c>
      <c r="AX9" s="1">
        <v>1.181</v>
      </c>
      <c r="AY9" s="1">
        <v>1.149</v>
      </c>
      <c r="AZ9" s="1">
        <v>1.1879999999999999</v>
      </c>
      <c r="BA9" s="1">
        <v>1.272</v>
      </c>
      <c r="BB9" s="1">
        <v>1.347</v>
      </c>
      <c r="BC9" s="1">
        <v>1.417</v>
      </c>
      <c r="BD9" s="1">
        <v>1.4930000000000001</v>
      </c>
      <c r="BE9" s="1">
        <v>1.57</v>
      </c>
      <c r="BF9" s="1">
        <v>1.641</v>
      </c>
      <c r="BG9" s="1">
        <v>1.7110000000000001</v>
      </c>
      <c r="BH9" s="1">
        <v>1.7869999999999999</v>
      </c>
      <c r="BI9" s="1">
        <v>1.8029999999999999</v>
      </c>
      <c r="BJ9" s="1">
        <v>1.728</v>
      </c>
      <c r="BK9" s="1">
        <v>1.5940000000000001</v>
      </c>
      <c r="BL9" s="1">
        <v>1.4630000000000001</v>
      </c>
      <c r="BM9" s="1">
        <v>1.32</v>
      </c>
      <c r="BN9" s="1">
        <v>1.2030000000000001</v>
      </c>
      <c r="BO9" s="1">
        <v>1.135</v>
      </c>
      <c r="BP9" s="1">
        <v>1.1000000000000001</v>
      </c>
      <c r="BQ9" s="1">
        <v>1.0529999999999999</v>
      </c>
      <c r="BR9" s="1">
        <v>1.0029999999999999</v>
      </c>
      <c r="BS9" s="1">
        <v>0.95199999999999996</v>
      </c>
      <c r="BT9" s="1">
        <v>0.89800000000000002</v>
      </c>
      <c r="BU9" s="1">
        <v>0.84199999999999997</v>
      </c>
      <c r="BV9" s="1">
        <v>0.79</v>
      </c>
      <c r="BW9" s="1">
        <v>0.74399999999999999</v>
      </c>
      <c r="BX9" s="1">
        <v>0.68799999999999994</v>
      </c>
      <c r="BY9" s="1">
        <v>0.61599999999999999</v>
      </c>
      <c r="BZ9" s="1">
        <v>0.53600000000000003</v>
      </c>
      <c r="CA9" s="1">
        <v>0.46100000000000002</v>
      </c>
      <c r="CB9" s="1">
        <v>0.38300000000000001</v>
      </c>
      <c r="CC9" s="1">
        <v>0.33</v>
      </c>
      <c r="CD9" s="1">
        <v>0.314</v>
      </c>
      <c r="CE9" s="1">
        <v>0.32200000000000001</v>
      </c>
      <c r="CF9" s="1">
        <v>0.32900000000000001</v>
      </c>
      <c r="CG9" s="1">
        <v>0.33900000000000002</v>
      </c>
      <c r="CH9" s="1">
        <v>0.34</v>
      </c>
      <c r="CI9" s="1">
        <v>0.32300000000000001</v>
      </c>
      <c r="CJ9" s="1">
        <v>0.29399999999999998</v>
      </c>
      <c r="CK9" s="1">
        <v>0.27</v>
      </c>
      <c r="CL9" s="1">
        <v>0.247</v>
      </c>
      <c r="CM9" s="1">
        <v>0.224</v>
      </c>
      <c r="CN9" s="1">
        <v>0.20100000000000001</v>
      </c>
      <c r="CO9" s="1">
        <v>0.17899999999999999</v>
      </c>
      <c r="CP9" s="1">
        <v>0.156</v>
      </c>
      <c r="CQ9" s="1">
        <v>0.13300000000000001</v>
      </c>
      <c r="CR9" s="1">
        <v>0.113</v>
      </c>
      <c r="CS9" s="1">
        <v>9.8000000000000004E-2</v>
      </c>
      <c r="CT9" s="1">
        <v>8.5999999999999993E-2</v>
      </c>
      <c r="CU9" s="1">
        <v>7.4999999999999997E-2</v>
      </c>
      <c r="CV9" s="1">
        <v>6.5000000000000002E-2</v>
      </c>
      <c r="CW9" s="1">
        <v>5.7000000000000002E-2</v>
      </c>
      <c r="CX9" s="1">
        <v>4.8000000000000001E-2</v>
      </c>
      <c r="CY9" s="1">
        <v>3.9E-2</v>
      </c>
      <c r="CZ9" s="1">
        <v>3.2000000000000001E-2</v>
      </c>
      <c r="DA9" s="1">
        <v>2.9000000000000001E-2</v>
      </c>
      <c r="DB9" s="1">
        <v>2.5000000000000001E-2</v>
      </c>
      <c r="DC9" s="1">
        <v>1.9E-2</v>
      </c>
      <c r="DD9" s="1">
        <v>1.0999999999999999E-2</v>
      </c>
      <c r="DE9" s="1">
        <v>7.0000000000000001E-3</v>
      </c>
      <c r="DF9" s="1">
        <v>4.0000000000000001E-3</v>
      </c>
      <c r="DG9" s="1">
        <v>6.0000000000000001E-3</v>
      </c>
      <c r="DI9" s="104">
        <f t="shared" si="1"/>
        <v>103.04999999999995</v>
      </c>
    </row>
    <row r="10" spans="1:114" x14ac:dyDescent="0.3">
      <c r="A10" s="1">
        <v>19354</v>
      </c>
      <c r="B10" s="1" t="s">
        <v>1041</v>
      </c>
      <c r="C10" s="1">
        <v>28</v>
      </c>
      <c r="D10" s="1">
        <v>36</v>
      </c>
      <c r="E10" s="1">
        <v>2018</v>
      </c>
      <c r="F10" s="1" t="s">
        <v>35</v>
      </c>
      <c r="G10" s="93" t="s">
        <v>36</v>
      </c>
      <c r="H10" s="93">
        <f>VLOOKUP(G10, RPB!$E$3:$I$200, 5, 0)</f>
        <v>18</v>
      </c>
      <c r="I10" s="94">
        <f>IF(H10="-", "-", IF(H10=0, 0, SUM(K10:INDEX($K10:$DG10, H10))))</f>
        <v>5624.607</v>
      </c>
      <c r="J10" s="94">
        <f t="shared" si="0"/>
        <v>19147.64</v>
      </c>
      <c r="K10" s="1">
        <v>324.05399999999997</v>
      </c>
      <c r="L10" s="1">
        <v>324.75900000000001</v>
      </c>
      <c r="M10" s="1">
        <v>324.83800000000002</v>
      </c>
      <c r="N10" s="1">
        <v>315.59800000000001</v>
      </c>
      <c r="O10" s="1">
        <v>318.42399999999998</v>
      </c>
      <c r="P10" s="1">
        <v>320.18099999999998</v>
      </c>
      <c r="Q10" s="1">
        <v>320.94600000000003</v>
      </c>
      <c r="R10" s="1">
        <v>320.79700000000003</v>
      </c>
      <c r="S10" s="1">
        <v>320.12099999999998</v>
      </c>
      <c r="T10" s="1">
        <v>319.30200000000002</v>
      </c>
      <c r="U10" s="1">
        <v>316.88499999999999</v>
      </c>
      <c r="V10" s="1">
        <v>312.334</v>
      </c>
      <c r="W10" s="1">
        <v>306.64999999999998</v>
      </c>
      <c r="X10" s="1">
        <v>301.27499999999998</v>
      </c>
      <c r="Y10" s="1">
        <v>295.81299999999999</v>
      </c>
      <c r="Z10" s="1">
        <v>292.71699999999998</v>
      </c>
      <c r="AA10" s="1">
        <v>293.32299999999998</v>
      </c>
      <c r="AB10" s="1">
        <v>296.58999999999997</v>
      </c>
      <c r="AC10" s="1">
        <v>299.82600000000002</v>
      </c>
      <c r="AD10" s="1">
        <v>303.19</v>
      </c>
      <c r="AE10" s="1">
        <v>308.20299999999997</v>
      </c>
      <c r="AF10" s="1">
        <v>315.23200000000003</v>
      </c>
      <c r="AG10" s="1">
        <v>323.50299999999999</v>
      </c>
      <c r="AH10" s="1">
        <v>331.83800000000002</v>
      </c>
      <c r="AI10" s="1">
        <v>340.42500000000001</v>
      </c>
      <c r="AJ10" s="1">
        <v>347.79</v>
      </c>
      <c r="AK10" s="1">
        <v>353.065</v>
      </c>
      <c r="AL10" s="1">
        <v>356.76</v>
      </c>
      <c r="AM10" s="1">
        <v>360.16399999999999</v>
      </c>
      <c r="AN10" s="1">
        <v>362.90600000000001</v>
      </c>
      <c r="AO10" s="1">
        <v>364.93599999999998</v>
      </c>
      <c r="AP10" s="1">
        <v>366.32100000000003</v>
      </c>
      <c r="AQ10" s="1">
        <v>366.858</v>
      </c>
      <c r="AR10" s="1">
        <v>366.97699999999998</v>
      </c>
      <c r="AS10" s="1">
        <v>367.42500000000001</v>
      </c>
      <c r="AT10" s="1">
        <v>364.214</v>
      </c>
      <c r="AU10" s="1">
        <v>355.66899999999998</v>
      </c>
      <c r="AV10" s="1">
        <v>344.06599999999997</v>
      </c>
      <c r="AW10" s="1">
        <v>332.65499999999997</v>
      </c>
      <c r="AX10" s="1">
        <v>319.947</v>
      </c>
      <c r="AY10" s="1">
        <v>312.81700000000001</v>
      </c>
      <c r="AZ10" s="1">
        <v>314.75</v>
      </c>
      <c r="BA10" s="1">
        <v>322.25700000000001</v>
      </c>
      <c r="BB10" s="1">
        <v>328.83</v>
      </c>
      <c r="BC10" s="1">
        <v>336.32100000000003</v>
      </c>
      <c r="BD10" s="1">
        <v>339.63900000000001</v>
      </c>
      <c r="BE10" s="1">
        <v>335.77</v>
      </c>
      <c r="BF10" s="1">
        <v>327.48899999999998</v>
      </c>
      <c r="BG10" s="1">
        <v>320.19900000000001</v>
      </c>
      <c r="BH10" s="1">
        <v>312.358</v>
      </c>
      <c r="BI10" s="1">
        <v>307.48200000000003</v>
      </c>
      <c r="BJ10" s="1">
        <v>307.71300000000002</v>
      </c>
      <c r="BK10" s="1">
        <v>310.98399999999998</v>
      </c>
      <c r="BL10" s="1">
        <v>313.19900000000001</v>
      </c>
      <c r="BM10" s="1">
        <v>315.32</v>
      </c>
      <c r="BN10" s="1">
        <v>315.29700000000003</v>
      </c>
      <c r="BO10" s="1">
        <v>311.745</v>
      </c>
      <c r="BP10" s="1">
        <v>305.78399999999999</v>
      </c>
      <c r="BQ10" s="1">
        <v>300.06799999999998</v>
      </c>
      <c r="BR10" s="1">
        <v>294.24299999999999</v>
      </c>
      <c r="BS10" s="1">
        <v>287.77999999999997</v>
      </c>
      <c r="BT10" s="1">
        <v>280.74200000000002</v>
      </c>
      <c r="BU10" s="1">
        <v>273.33100000000002</v>
      </c>
      <c r="BV10" s="1">
        <v>265.34500000000003</v>
      </c>
      <c r="BW10" s="1">
        <v>256.411</v>
      </c>
      <c r="BX10" s="1">
        <v>249.108</v>
      </c>
      <c r="BY10" s="1">
        <v>244.56899999999999</v>
      </c>
      <c r="BZ10" s="1">
        <v>241.46199999999999</v>
      </c>
      <c r="CA10" s="1">
        <v>237.75299999999999</v>
      </c>
      <c r="CB10" s="1">
        <v>234.36099999999999</v>
      </c>
      <c r="CC10" s="1">
        <v>227.566</v>
      </c>
      <c r="CD10" s="1">
        <v>215.47399999999999</v>
      </c>
      <c r="CE10" s="1">
        <v>200.059</v>
      </c>
      <c r="CF10" s="1">
        <v>185.12899999999999</v>
      </c>
      <c r="CG10" s="1">
        <v>169.84800000000001</v>
      </c>
      <c r="CH10" s="1">
        <v>156.32</v>
      </c>
      <c r="CI10" s="1">
        <v>145.95500000000001</v>
      </c>
      <c r="CJ10" s="1">
        <v>137.71</v>
      </c>
      <c r="CK10" s="1">
        <v>129.07599999999999</v>
      </c>
      <c r="CL10" s="1">
        <v>120.48699999999999</v>
      </c>
      <c r="CM10" s="1">
        <v>112.345</v>
      </c>
      <c r="CN10" s="1">
        <v>104.575</v>
      </c>
      <c r="CO10" s="1">
        <v>97.131</v>
      </c>
      <c r="CP10" s="1">
        <v>90.07</v>
      </c>
      <c r="CQ10" s="1">
        <v>83.412999999999997</v>
      </c>
      <c r="CR10" s="1">
        <v>76.673000000000002</v>
      </c>
      <c r="CS10" s="1">
        <v>69.623999999999995</v>
      </c>
      <c r="CT10" s="1">
        <v>62.463000000000001</v>
      </c>
      <c r="CU10" s="1">
        <v>55.307000000000002</v>
      </c>
      <c r="CV10" s="1">
        <v>49.478000000000002</v>
      </c>
      <c r="CW10" s="1">
        <v>43.923999999999999</v>
      </c>
      <c r="CX10" s="1">
        <v>37.180999999999997</v>
      </c>
      <c r="CY10" s="1">
        <v>29.382999999999999</v>
      </c>
      <c r="CZ10" s="1">
        <v>23.207999999999998</v>
      </c>
      <c r="DA10" s="1">
        <v>19.859000000000002</v>
      </c>
      <c r="DB10" s="1">
        <v>16.742999999999999</v>
      </c>
      <c r="DC10" s="1">
        <v>12.685</v>
      </c>
      <c r="DD10" s="1">
        <v>7.6859999999999999</v>
      </c>
      <c r="DE10" s="1">
        <v>5.6260000000000003</v>
      </c>
      <c r="DF10" s="1">
        <v>3.0270000000000001</v>
      </c>
      <c r="DG10" s="1">
        <v>4.5179999999999998</v>
      </c>
      <c r="DI10" s="104">
        <f t="shared" si="1"/>
        <v>24772.246999999999</v>
      </c>
    </row>
    <row r="11" spans="1:114" x14ac:dyDescent="0.3">
      <c r="A11" s="1">
        <v>14710</v>
      </c>
      <c r="B11" s="1" t="s">
        <v>1041</v>
      </c>
      <c r="D11" s="1">
        <v>40</v>
      </c>
      <c r="E11" s="1">
        <v>2018</v>
      </c>
      <c r="F11" s="1" t="s">
        <v>39</v>
      </c>
      <c r="G11" s="93" t="s">
        <v>40</v>
      </c>
      <c r="H11" s="93">
        <f>VLOOKUP(G11, RPB!$E$3:$I$200, 5, 0)</f>
        <v>16</v>
      </c>
      <c r="I11" s="94">
        <f>IF(H11="-", "-", IF(H11=0, 0, SUM(K11:INDEX($K11:$DG11, H11))))</f>
        <v>1318.229</v>
      </c>
      <c r="J11" s="94">
        <f t="shared" si="0"/>
        <v>7433.5909999999976</v>
      </c>
      <c r="K11" s="1">
        <v>85.872</v>
      </c>
      <c r="L11" s="1">
        <v>84.995999999999995</v>
      </c>
      <c r="M11" s="1">
        <v>84.162000000000006</v>
      </c>
      <c r="N11" s="1">
        <v>83.218999999999994</v>
      </c>
      <c r="O11" s="1">
        <v>82.555000000000007</v>
      </c>
      <c r="P11" s="1">
        <v>81.954999999999998</v>
      </c>
      <c r="Q11" s="1">
        <v>81.44</v>
      </c>
      <c r="R11" s="1">
        <v>81.028999999999996</v>
      </c>
      <c r="S11" s="1">
        <v>80.733000000000004</v>
      </c>
      <c r="T11" s="1">
        <v>80.558999999999997</v>
      </c>
      <c r="U11" s="1">
        <v>80.58</v>
      </c>
      <c r="V11" s="1">
        <v>80.835999999999999</v>
      </c>
      <c r="W11" s="1">
        <v>81.314999999999998</v>
      </c>
      <c r="X11" s="1">
        <v>82.003</v>
      </c>
      <c r="Y11" s="1">
        <v>82.947000000000003</v>
      </c>
      <c r="Z11" s="1">
        <v>84.028000000000006</v>
      </c>
      <c r="AA11" s="1">
        <v>85.200999999999993</v>
      </c>
      <c r="AB11" s="1">
        <v>86.558000000000007</v>
      </c>
      <c r="AC11" s="1">
        <v>88.034000000000006</v>
      </c>
      <c r="AD11" s="1">
        <v>89.403000000000006</v>
      </c>
      <c r="AE11" s="1">
        <v>91.861000000000004</v>
      </c>
      <c r="AF11" s="1">
        <v>95.921999999999997</v>
      </c>
      <c r="AG11" s="1">
        <v>100.907</v>
      </c>
      <c r="AH11" s="1">
        <v>105.73399999999999</v>
      </c>
      <c r="AI11" s="1">
        <v>110.744</v>
      </c>
      <c r="AJ11" s="1">
        <v>114.447</v>
      </c>
      <c r="AK11" s="1">
        <v>116.03400000000001</v>
      </c>
      <c r="AL11" s="1">
        <v>116.218</v>
      </c>
      <c r="AM11" s="1">
        <v>116.438</v>
      </c>
      <c r="AN11" s="1">
        <v>116.3</v>
      </c>
      <c r="AO11" s="1">
        <v>116.562</v>
      </c>
      <c r="AP11" s="1">
        <v>117.709</v>
      </c>
      <c r="AQ11" s="1">
        <v>119.273</v>
      </c>
      <c r="AR11" s="1">
        <v>120.56</v>
      </c>
      <c r="AS11" s="1">
        <v>122.026</v>
      </c>
      <c r="AT11" s="1">
        <v>122.01600000000001</v>
      </c>
      <c r="AU11" s="1">
        <v>119.738</v>
      </c>
      <c r="AV11" s="1">
        <v>116.16</v>
      </c>
      <c r="AW11" s="1">
        <v>112.965</v>
      </c>
      <c r="AX11" s="1">
        <v>109.72499999999999</v>
      </c>
      <c r="AY11" s="1">
        <v>108.063</v>
      </c>
      <c r="AZ11" s="1">
        <v>108.929</v>
      </c>
      <c r="BA11" s="1">
        <v>111.56</v>
      </c>
      <c r="BB11" s="1">
        <v>113.967</v>
      </c>
      <c r="BC11" s="1">
        <v>116.214</v>
      </c>
      <c r="BD11" s="1">
        <v>119.569</v>
      </c>
      <c r="BE11" s="1">
        <v>124.35299999999999</v>
      </c>
      <c r="BF11" s="1">
        <v>129.88900000000001</v>
      </c>
      <c r="BG11" s="1">
        <v>135.22</v>
      </c>
      <c r="BH11" s="1">
        <v>140.59200000000001</v>
      </c>
      <c r="BI11" s="1">
        <v>144.31200000000001</v>
      </c>
      <c r="BJ11" s="1">
        <v>145.45699999999999</v>
      </c>
      <c r="BK11" s="1">
        <v>144.71799999999999</v>
      </c>
      <c r="BL11" s="1">
        <v>143.822</v>
      </c>
      <c r="BM11" s="1">
        <v>142.55799999999999</v>
      </c>
      <c r="BN11" s="1">
        <v>140.31100000000001</v>
      </c>
      <c r="BO11" s="1">
        <v>136.989</v>
      </c>
      <c r="BP11" s="1">
        <v>132.84100000000001</v>
      </c>
      <c r="BQ11" s="1">
        <v>128.38200000000001</v>
      </c>
      <c r="BR11" s="1">
        <v>123.72</v>
      </c>
      <c r="BS11" s="1">
        <v>118.584</v>
      </c>
      <c r="BT11" s="1">
        <v>112.96</v>
      </c>
      <c r="BU11" s="1">
        <v>107.151</v>
      </c>
      <c r="BV11" s="1">
        <v>101.361</v>
      </c>
      <c r="BW11" s="1">
        <v>95.417000000000002</v>
      </c>
      <c r="BX11" s="1">
        <v>90.869</v>
      </c>
      <c r="BY11" s="1">
        <v>88.468999999999994</v>
      </c>
      <c r="BZ11" s="1">
        <v>87.528999999999996</v>
      </c>
      <c r="CA11" s="1">
        <v>86.421000000000006</v>
      </c>
      <c r="CB11" s="1">
        <v>85.239000000000004</v>
      </c>
      <c r="CC11" s="1">
        <v>84.561999999999998</v>
      </c>
      <c r="CD11" s="1">
        <v>84.44</v>
      </c>
      <c r="CE11" s="1">
        <v>84.519000000000005</v>
      </c>
      <c r="CF11" s="1">
        <v>84.570999999999998</v>
      </c>
      <c r="CG11" s="1">
        <v>84.846999999999994</v>
      </c>
      <c r="CH11" s="1">
        <v>83.415000000000006</v>
      </c>
      <c r="CI11" s="1">
        <v>79.353999999999999</v>
      </c>
      <c r="CJ11" s="1">
        <v>73.563999999999993</v>
      </c>
      <c r="CK11" s="1">
        <v>67.924000000000007</v>
      </c>
      <c r="CL11" s="1">
        <v>62.122999999999998</v>
      </c>
      <c r="CM11" s="1">
        <v>56.558</v>
      </c>
      <c r="CN11" s="1">
        <v>51.637</v>
      </c>
      <c r="CO11" s="1">
        <v>47.179000000000002</v>
      </c>
      <c r="CP11" s="1">
        <v>42.545000000000002</v>
      </c>
      <c r="CQ11" s="1">
        <v>37.801000000000002</v>
      </c>
      <c r="CR11" s="1">
        <v>33.65</v>
      </c>
      <c r="CS11" s="1">
        <v>30.36</v>
      </c>
      <c r="CT11" s="1">
        <v>27.666</v>
      </c>
      <c r="CU11" s="1">
        <v>24.957999999999998</v>
      </c>
      <c r="CV11" s="1">
        <v>22.960999999999999</v>
      </c>
      <c r="CW11" s="1">
        <v>20.635000000000002</v>
      </c>
      <c r="CX11" s="1">
        <v>17.52</v>
      </c>
      <c r="CY11" s="1">
        <v>13.755000000000001</v>
      </c>
      <c r="CZ11" s="1">
        <v>10.773</v>
      </c>
      <c r="DA11" s="1">
        <v>9.3049999999999997</v>
      </c>
      <c r="DB11" s="1">
        <v>7.8239999999999998</v>
      </c>
      <c r="DC11" s="1">
        <v>5.7549999999999999</v>
      </c>
      <c r="DD11" s="1">
        <v>3.0990000000000002</v>
      </c>
      <c r="DE11" s="1">
        <v>2.0699999999999998</v>
      </c>
      <c r="DF11" s="1">
        <v>1.0149999999999999</v>
      </c>
      <c r="DG11" s="1">
        <v>1.2050000000000001</v>
      </c>
      <c r="DI11" s="104">
        <f t="shared" si="1"/>
        <v>8751.8199999999979</v>
      </c>
    </row>
    <row r="12" spans="1:114" x14ac:dyDescent="0.3">
      <c r="A12" s="1">
        <v>9980</v>
      </c>
      <c r="B12" s="1" t="s">
        <v>1041</v>
      </c>
      <c r="C12" s="1">
        <v>9</v>
      </c>
      <c r="D12" s="1">
        <v>31</v>
      </c>
      <c r="E12" s="1">
        <v>2018</v>
      </c>
      <c r="F12" s="1" t="s">
        <v>42</v>
      </c>
      <c r="G12" s="93" t="s">
        <v>43</v>
      </c>
      <c r="H12" s="93">
        <f>VLOOKUP(G12, RPB!$E$3:$I$200, 5, 0)</f>
        <v>18</v>
      </c>
      <c r="I12" s="94">
        <f>IF(H12="-", "-", IF(H12=0, 0, SUM(K12:INDEX($K12:$DG12, H12))))</f>
        <v>2695.2249999999999</v>
      </c>
      <c r="J12" s="94">
        <f t="shared" si="0"/>
        <v>7228.688999999993</v>
      </c>
      <c r="K12" s="1">
        <v>156.46600000000001</v>
      </c>
      <c r="L12" s="1">
        <v>166.148</v>
      </c>
      <c r="M12" s="1">
        <v>172.18199999999999</v>
      </c>
      <c r="N12" s="1">
        <v>184.03200000000001</v>
      </c>
      <c r="O12" s="1">
        <v>179.51300000000001</v>
      </c>
      <c r="P12" s="1">
        <v>173.77799999999999</v>
      </c>
      <c r="Q12" s="1">
        <v>167.17099999999999</v>
      </c>
      <c r="R12" s="1">
        <v>160.03299999999999</v>
      </c>
      <c r="S12" s="1">
        <v>152.42400000000001</v>
      </c>
      <c r="T12" s="1">
        <v>144.405</v>
      </c>
      <c r="U12" s="1">
        <v>137.72999999999999</v>
      </c>
      <c r="V12" s="1">
        <v>133.30699999999999</v>
      </c>
      <c r="W12" s="1">
        <v>130.63</v>
      </c>
      <c r="X12" s="1">
        <v>128.203</v>
      </c>
      <c r="Y12" s="1">
        <v>126.22</v>
      </c>
      <c r="Z12" s="1">
        <v>125.75700000000001</v>
      </c>
      <c r="AA12" s="1">
        <v>127.163</v>
      </c>
      <c r="AB12" s="1">
        <v>130.06299999999999</v>
      </c>
      <c r="AC12" s="1">
        <v>133.392</v>
      </c>
      <c r="AD12" s="1">
        <v>136.965</v>
      </c>
      <c r="AE12" s="1">
        <v>142.07499999999999</v>
      </c>
      <c r="AF12" s="1">
        <v>149.12700000000001</v>
      </c>
      <c r="AG12" s="1">
        <v>157.298</v>
      </c>
      <c r="AH12" s="1">
        <v>165.27799999999999</v>
      </c>
      <c r="AI12" s="1">
        <v>173.238</v>
      </c>
      <c r="AJ12" s="1">
        <v>179.809</v>
      </c>
      <c r="AK12" s="1">
        <v>184.14599999999999</v>
      </c>
      <c r="AL12" s="1">
        <v>186.68700000000001</v>
      </c>
      <c r="AM12" s="1">
        <v>188.90700000000001</v>
      </c>
      <c r="AN12" s="1">
        <v>190.744</v>
      </c>
      <c r="AO12" s="1">
        <v>190.51599999999999</v>
      </c>
      <c r="AP12" s="1">
        <v>187.607</v>
      </c>
      <c r="AQ12" s="1">
        <v>182.751</v>
      </c>
      <c r="AR12" s="1">
        <v>177.55199999999999</v>
      </c>
      <c r="AS12" s="1">
        <v>171.99600000000001</v>
      </c>
      <c r="AT12" s="1">
        <v>165.70099999999999</v>
      </c>
      <c r="AU12" s="1">
        <v>158.738</v>
      </c>
      <c r="AV12" s="1">
        <v>151.48500000000001</v>
      </c>
      <c r="AW12" s="1">
        <v>144.16200000000001</v>
      </c>
      <c r="AX12" s="1">
        <v>136.62</v>
      </c>
      <c r="AY12" s="1">
        <v>130.762</v>
      </c>
      <c r="AZ12" s="1">
        <v>127.527</v>
      </c>
      <c r="BA12" s="1">
        <v>126.14400000000001</v>
      </c>
      <c r="BB12" s="1">
        <v>124.831</v>
      </c>
      <c r="BC12" s="1">
        <v>123.851</v>
      </c>
      <c r="BD12" s="1">
        <v>123.408</v>
      </c>
      <c r="BE12" s="1">
        <v>123.39100000000001</v>
      </c>
      <c r="BF12" s="1">
        <v>123.746</v>
      </c>
      <c r="BG12" s="1">
        <v>124.221</v>
      </c>
      <c r="BH12" s="1">
        <v>124.492</v>
      </c>
      <c r="BI12" s="1">
        <v>125.646</v>
      </c>
      <c r="BJ12" s="1">
        <v>128.07400000000001</v>
      </c>
      <c r="BK12" s="1">
        <v>130.99799999999999</v>
      </c>
      <c r="BL12" s="1">
        <v>133.483</v>
      </c>
      <c r="BM12" s="1">
        <v>135.99600000000001</v>
      </c>
      <c r="BN12" s="1">
        <v>135.74100000000001</v>
      </c>
      <c r="BO12" s="1">
        <v>131.321</v>
      </c>
      <c r="BP12" s="1">
        <v>124.05800000000001</v>
      </c>
      <c r="BQ12" s="1">
        <v>116.776</v>
      </c>
      <c r="BR12" s="1">
        <v>109.03400000000001</v>
      </c>
      <c r="BS12" s="1">
        <v>101.17700000000001</v>
      </c>
      <c r="BT12" s="1">
        <v>93.703000000000003</v>
      </c>
      <c r="BU12" s="1">
        <v>86.451999999999998</v>
      </c>
      <c r="BV12" s="1">
        <v>78.876000000000005</v>
      </c>
      <c r="BW12" s="1">
        <v>71.215000000000003</v>
      </c>
      <c r="BX12" s="1">
        <v>63.679000000000002</v>
      </c>
      <c r="BY12" s="1">
        <v>56.362000000000002</v>
      </c>
      <c r="BZ12" s="1">
        <v>49.381999999999998</v>
      </c>
      <c r="CA12" s="1">
        <v>42.713999999999999</v>
      </c>
      <c r="CB12" s="1">
        <v>36.305</v>
      </c>
      <c r="CC12" s="1">
        <v>31.033999999999999</v>
      </c>
      <c r="CD12" s="1">
        <v>27.321999999999999</v>
      </c>
      <c r="CE12" s="1">
        <v>24.808</v>
      </c>
      <c r="CF12" s="1">
        <v>22.504000000000001</v>
      </c>
      <c r="CG12" s="1">
        <v>20.350999999999999</v>
      </c>
      <c r="CH12" s="1">
        <v>19.283999999999999</v>
      </c>
      <c r="CI12" s="1">
        <v>19.587</v>
      </c>
      <c r="CJ12" s="1">
        <v>20.716000000000001</v>
      </c>
      <c r="CK12" s="1">
        <v>21.983000000000001</v>
      </c>
      <c r="CL12" s="1">
        <v>23.692</v>
      </c>
      <c r="CM12" s="1">
        <v>24.032</v>
      </c>
      <c r="CN12" s="1">
        <v>22.081</v>
      </c>
      <c r="CO12" s="1">
        <v>18.687000000000001</v>
      </c>
      <c r="CP12" s="1">
        <v>15.615</v>
      </c>
      <c r="CQ12" s="1">
        <v>12.512</v>
      </c>
      <c r="CR12" s="1">
        <v>9.8640000000000008</v>
      </c>
      <c r="CS12" s="1">
        <v>8.0909999999999993</v>
      </c>
      <c r="CT12" s="1">
        <v>6.9130000000000003</v>
      </c>
      <c r="CU12" s="1">
        <v>5.51</v>
      </c>
      <c r="CV12" s="1">
        <v>4.2350000000000003</v>
      </c>
      <c r="CW12" s="1">
        <v>3.339</v>
      </c>
      <c r="CX12" s="1">
        <v>2.5369999999999999</v>
      </c>
      <c r="CY12" s="1">
        <v>1.8</v>
      </c>
      <c r="CZ12" s="1">
        <v>1.222</v>
      </c>
      <c r="DA12" s="1">
        <v>0.91600000000000004</v>
      </c>
      <c r="DB12" s="1">
        <v>0.72699999999999998</v>
      </c>
      <c r="DC12" s="1">
        <v>0.51400000000000001</v>
      </c>
      <c r="DD12" s="1">
        <v>0.27700000000000002</v>
      </c>
      <c r="DE12" s="1">
        <v>0.16900000000000001</v>
      </c>
      <c r="DF12" s="1">
        <v>8.6999999999999994E-2</v>
      </c>
      <c r="DG12" s="1">
        <v>0.121</v>
      </c>
      <c r="DI12" s="104">
        <f t="shared" si="1"/>
        <v>9923.9139999999934</v>
      </c>
    </row>
    <row r="13" spans="1:114" x14ac:dyDescent="0.3">
      <c r="A13" s="1">
        <v>1208</v>
      </c>
      <c r="B13" s="1" t="s">
        <v>1041</v>
      </c>
      <c r="D13" s="1">
        <v>108</v>
      </c>
      <c r="E13" s="1">
        <v>2018</v>
      </c>
      <c r="F13" s="1" t="s">
        <v>76</v>
      </c>
      <c r="G13" s="93" t="s">
        <v>77</v>
      </c>
      <c r="H13" s="93">
        <f>VLOOKUP(G13, RPB!$E$3:$I$200, 5, 0)</f>
        <v>18</v>
      </c>
      <c r="I13" s="94">
        <f>IF(H13="-", "-", IF(H13=0, 0, SUM(K13:INDEX($K13:$DG13, H13))))</f>
        <v>5741.0209999999988</v>
      </c>
      <c r="J13" s="94">
        <f t="shared" si="0"/>
        <v>5475.4290000000019</v>
      </c>
      <c r="K13" s="1">
        <v>426.30099999999999</v>
      </c>
      <c r="L13" s="1">
        <v>414.24700000000001</v>
      </c>
      <c r="M13" s="1">
        <v>401.77199999999999</v>
      </c>
      <c r="N13" s="1">
        <v>387.08</v>
      </c>
      <c r="O13" s="1">
        <v>375.17399999999998</v>
      </c>
      <c r="P13" s="1">
        <v>362.92700000000002</v>
      </c>
      <c r="Q13" s="1">
        <v>350.41</v>
      </c>
      <c r="R13" s="1">
        <v>337.69499999999999</v>
      </c>
      <c r="S13" s="1">
        <v>325.00599999999997</v>
      </c>
      <c r="T13" s="1">
        <v>312.56599999999997</v>
      </c>
      <c r="U13" s="1">
        <v>299.68799999999999</v>
      </c>
      <c r="V13" s="1">
        <v>286.142</v>
      </c>
      <c r="W13" s="1">
        <v>272.45299999999997</v>
      </c>
      <c r="X13" s="1">
        <v>259.28199999999998</v>
      </c>
      <c r="Y13" s="1">
        <v>246.37899999999999</v>
      </c>
      <c r="Z13" s="1">
        <v>235.422</v>
      </c>
      <c r="AA13" s="1">
        <v>227.27600000000001</v>
      </c>
      <c r="AB13" s="1">
        <v>221.20099999999999</v>
      </c>
      <c r="AC13" s="1">
        <v>215.34800000000001</v>
      </c>
      <c r="AD13" s="1">
        <v>209.79300000000001</v>
      </c>
      <c r="AE13" s="1">
        <v>205.49100000000001</v>
      </c>
      <c r="AF13" s="1">
        <v>202.63499999999999</v>
      </c>
      <c r="AG13" s="1">
        <v>200.68899999999999</v>
      </c>
      <c r="AH13" s="1">
        <v>198.92</v>
      </c>
      <c r="AI13" s="1">
        <v>197.46899999999999</v>
      </c>
      <c r="AJ13" s="1">
        <v>195.042</v>
      </c>
      <c r="AK13" s="1">
        <v>190.91399999999999</v>
      </c>
      <c r="AL13" s="1">
        <v>185.56200000000001</v>
      </c>
      <c r="AM13" s="1">
        <v>180.31299999999999</v>
      </c>
      <c r="AN13" s="1">
        <v>175.06100000000001</v>
      </c>
      <c r="AO13" s="1">
        <v>168.88300000000001</v>
      </c>
      <c r="AP13" s="1">
        <v>161.50299999999999</v>
      </c>
      <c r="AQ13" s="1">
        <v>153.32400000000001</v>
      </c>
      <c r="AR13" s="1">
        <v>145.077</v>
      </c>
      <c r="AS13" s="1">
        <v>136.678</v>
      </c>
      <c r="AT13" s="1">
        <v>128.52000000000001</v>
      </c>
      <c r="AU13" s="1">
        <v>120.895</v>
      </c>
      <c r="AV13" s="1">
        <v>113.694</v>
      </c>
      <c r="AW13" s="1">
        <v>106.60599999999999</v>
      </c>
      <c r="AX13" s="1">
        <v>99.796000000000006</v>
      </c>
      <c r="AY13" s="1">
        <v>93.227000000000004</v>
      </c>
      <c r="AZ13" s="1">
        <v>86.881</v>
      </c>
      <c r="BA13" s="1">
        <v>80.914000000000001</v>
      </c>
      <c r="BB13" s="1">
        <v>75.301000000000002</v>
      </c>
      <c r="BC13" s="1">
        <v>69.816999999999993</v>
      </c>
      <c r="BD13" s="1">
        <v>65.905000000000001</v>
      </c>
      <c r="BE13" s="1">
        <v>64.206999999999994</v>
      </c>
      <c r="BF13" s="1">
        <v>63.973999999999997</v>
      </c>
      <c r="BG13" s="1">
        <v>63.85</v>
      </c>
      <c r="BH13" s="1">
        <v>64.144999999999996</v>
      </c>
      <c r="BI13" s="1">
        <v>63.814</v>
      </c>
      <c r="BJ13" s="1">
        <v>62.212000000000003</v>
      </c>
      <c r="BK13" s="1">
        <v>59.826000000000001</v>
      </c>
      <c r="BL13" s="1">
        <v>57.731000000000002</v>
      </c>
      <c r="BM13" s="1">
        <v>55.643000000000001</v>
      </c>
      <c r="BN13" s="1">
        <v>53.823</v>
      </c>
      <c r="BO13" s="1">
        <v>52.484999999999999</v>
      </c>
      <c r="BP13" s="1">
        <v>51.392000000000003</v>
      </c>
      <c r="BQ13" s="1">
        <v>50.140999999999998</v>
      </c>
      <c r="BR13" s="1">
        <v>48.871000000000002</v>
      </c>
      <c r="BS13" s="1">
        <v>47.085999999999999</v>
      </c>
      <c r="BT13" s="1">
        <v>44.517000000000003</v>
      </c>
      <c r="BU13" s="1">
        <v>41.424999999999997</v>
      </c>
      <c r="BV13" s="1">
        <v>38.405999999999999</v>
      </c>
      <c r="BW13" s="1">
        <v>35.415999999999997</v>
      </c>
      <c r="BX13" s="1">
        <v>32.326999999999998</v>
      </c>
      <c r="BY13" s="1">
        <v>29.158000000000001</v>
      </c>
      <c r="BZ13" s="1">
        <v>26.001999999999999</v>
      </c>
      <c r="CA13" s="1">
        <v>22.885000000000002</v>
      </c>
      <c r="CB13" s="1">
        <v>19.742999999999999</v>
      </c>
      <c r="CC13" s="1">
        <v>17.187999999999999</v>
      </c>
      <c r="CD13" s="1">
        <v>15.509</v>
      </c>
      <c r="CE13" s="1">
        <v>14.432</v>
      </c>
      <c r="CF13" s="1">
        <v>13.391</v>
      </c>
      <c r="CG13" s="1">
        <v>12.492000000000001</v>
      </c>
      <c r="CH13" s="1">
        <v>11.584</v>
      </c>
      <c r="CI13" s="1">
        <v>10.532999999999999</v>
      </c>
      <c r="CJ13" s="1">
        <v>9.4179999999999993</v>
      </c>
      <c r="CK13" s="1">
        <v>8.4580000000000002</v>
      </c>
      <c r="CL13" s="1">
        <v>7.6109999999999998</v>
      </c>
      <c r="CM13" s="1">
        <v>6.7960000000000003</v>
      </c>
      <c r="CN13" s="1">
        <v>5.9930000000000003</v>
      </c>
      <c r="CO13" s="1">
        <v>5.218</v>
      </c>
      <c r="CP13" s="1">
        <v>4.5039999999999996</v>
      </c>
      <c r="CQ13" s="1">
        <v>3.843</v>
      </c>
      <c r="CR13" s="1">
        <v>3.2389999999999999</v>
      </c>
      <c r="CS13" s="1">
        <v>2.6989999999999998</v>
      </c>
      <c r="CT13" s="1">
        <v>2.218</v>
      </c>
      <c r="CU13" s="1">
        <v>1.752</v>
      </c>
      <c r="CV13" s="1">
        <v>1.363</v>
      </c>
      <c r="CW13" s="1">
        <v>1.0820000000000001</v>
      </c>
      <c r="CX13" s="1">
        <v>0.83199999999999996</v>
      </c>
      <c r="CY13" s="1">
        <v>0.60299999999999998</v>
      </c>
      <c r="CZ13" s="1">
        <v>0.41599999999999998</v>
      </c>
      <c r="DA13" s="1">
        <v>0.31</v>
      </c>
      <c r="DB13" s="1">
        <v>0.247</v>
      </c>
      <c r="DC13" s="1">
        <v>0.17299999999999999</v>
      </c>
      <c r="DD13" s="1">
        <v>0.09</v>
      </c>
      <c r="DE13" s="1">
        <v>0.05</v>
      </c>
      <c r="DF13" s="1">
        <v>2.3E-2</v>
      </c>
      <c r="DG13" s="1">
        <v>2.5000000000000001E-2</v>
      </c>
      <c r="DI13" s="104">
        <f t="shared" si="1"/>
        <v>11216.45</v>
      </c>
    </row>
    <row r="14" spans="1:114" x14ac:dyDescent="0.3">
      <c r="A14" s="1">
        <v>14796</v>
      </c>
      <c r="B14" s="1" t="s">
        <v>1041</v>
      </c>
      <c r="D14" s="1">
        <v>56</v>
      </c>
      <c r="E14" s="1">
        <v>2018</v>
      </c>
      <c r="F14" s="1" t="s">
        <v>54</v>
      </c>
      <c r="G14" s="93" t="s">
        <v>55</v>
      </c>
      <c r="H14" s="93">
        <f>VLOOKUP(G14, RPB!$E$3:$I$200, 5, 0)</f>
        <v>18</v>
      </c>
      <c r="I14" s="94">
        <f>IF(H14="-", "-", IF(H14=0, 0, SUM(K14:INDEX($K14:$DG14, H14))))</f>
        <v>2352.9169999999999</v>
      </c>
      <c r="J14" s="94">
        <f t="shared" si="0"/>
        <v>9145.6020000000099</v>
      </c>
      <c r="K14" s="1">
        <v>130.01499999999999</v>
      </c>
      <c r="L14" s="1">
        <v>131.16900000000001</v>
      </c>
      <c r="M14" s="1">
        <v>132.07599999999999</v>
      </c>
      <c r="N14" s="1">
        <v>129.61699999999999</v>
      </c>
      <c r="O14" s="1">
        <v>131.24700000000001</v>
      </c>
      <c r="P14" s="1">
        <v>132.47399999999999</v>
      </c>
      <c r="Q14" s="1">
        <v>133.31800000000001</v>
      </c>
      <c r="R14" s="1">
        <v>133.79900000000001</v>
      </c>
      <c r="S14" s="1">
        <v>134.04499999999999</v>
      </c>
      <c r="T14" s="1">
        <v>134.18299999999999</v>
      </c>
      <c r="U14" s="1">
        <v>133.69900000000001</v>
      </c>
      <c r="V14" s="1">
        <v>132.398</v>
      </c>
      <c r="W14" s="1">
        <v>130.62200000000001</v>
      </c>
      <c r="X14" s="1">
        <v>128.922</v>
      </c>
      <c r="Y14" s="1">
        <v>127.20699999999999</v>
      </c>
      <c r="Z14" s="1">
        <v>126.053</v>
      </c>
      <c r="AA14" s="1">
        <v>125.807</v>
      </c>
      <c r="AB14" s="1">
        <v>126.26600000000001</v>
      </c>
      <c r="AC14" s="1">
        <v>126.708</v>
      </c>
      <c r="AD14" s="1">
        <v>127.07899999999999</v>
      </c>
      <c r="AE14" s="1">
        <v>128.41499999999999</v>
      </c>
      <c r="AF14" s="1">
        <v>131.095</v>
      </c>
      <c r="AG14" s="1">
        <v>134.59</v>
      </c>
      <c r="AH14" s="1">
        <v>138.06399999999999</v>
      </c>
      <c r="AI14" s="1">
        <v>141.77199999999999</v>
      </c>
      <c r="AJ14" s="1">
        <v>144.54400000000001</v>
      </c>
      <c r="AK14" s="1">
        <v>145.74100000000001</v>
      </c>
      <c r="AL14" s="1">
        <v>145.90899999999999</v>
      </c>
      <c r="AM14" s="1">
        <v>146.21</v>
      </c>
      <c r="AN14" s="1">
        <v>146.38399999999999</v>
      </c>
      <c r="AO14" s="1">
        <v>146.74</v>
      </c>
      <c r="AP14" s="1">
        <v>147.53899999999999</v>
      </c>
      <c r="AQ14" s="1">
        <v>148.56800000000001</v>
      </c>
      <c r="AR14" s="1">
        <v>149.417</v>
      </c>
      <c r="AS14" s="1">
        <v>150.24100000000001</v>
      </c>
      <c r="AT14" s="1">
        <v>150.68700000000001</v>
      </c>
      <c r="AU14" s="1">
        <v>150.56299999999999</v>
      </c>
      <c r="AV14" s="1">
        <v>150.101</v>
      </c>
      <c r="AW14" s="1">
        <v>149.71299999999999</v>
      </c>
      <c r="AX14" s="1">
        <v>149.30500000000001</v>
      </c>
      <c r="AY14" s="1">
        <v>149.221</v>
      </c>
      <c r="AZ14" s="1">
        <v>149.672</v>
      </c>
      <c r="BA14" s="1">
        <v>150.49700000000001</v>
      </c>
      <c r="BB14" s="1">
        <v>151.27600000000001</v>
      </c>
      <c r="BC14" s="1">
        <v>152.02799999999999</v>
      </c>
      <c r="BD14" s="1">
        <v>153.02500000000001</v>
      </c>
      <c r="BE14" s="1">
        <v>154.34</v>
      </c>
      <c r="BF14" s="1">
        <v>155.83500000000001</v>
      </c>
      <c r="BG14" s="1">
        <v>157.21199999999999</v>
      </c>
      <c r="BH14" s="1">
        <v>158.42400000000001</v>
      </c>
      <c r="BI14" s="1">
        <v>159.63499999999999</v>
      </c>
      <c r="BJ14" s="1">
        <v>160.86000000000001</v>
      </c>
      <c r="BK14" s="1">
        <v>161.94200000000001</v>
      </c>
      <c r="BL14" s="1">
        <v>162.77000000000001</v>
      </c>
      <c r="BM14" s="1">
        <v>163.44300000000001</v>
      </c>
      <c r="BN14" s="1">
        <v>163.14500000000001</v>
      </c>
      <c r="BO14" s="1">
        <v>161.482</v>
      </c>
      <c r="BP14" s="1">
        <v>158.82400000000001</v>
      </c>
      <c r="BQ14" s="1">
        <v>156.029</v>
      </c>
      <c r="BR14" s="1">
        <v>153.04</v>
      </c>
      <c r="BS14" s="1">
        <v>149.61099999999999</v>
      </c>
      <c r="BT14" s="1">
        <v>145.74199999999999</v>
      </c>
      <c r="BU14" s="1">
        <v>141.59299999999999</v>
      </c>
      <c r="BV14" s="1">
        <v>137.12899999999999</v>
      </c>
      <c r="BW14" s="1">
        <v>132.126</v>
      </c>
      <c r="BX14" s="1">
        <v>128.09200000000001</v>
      </c>
      <c r="BY14" s="1">
        <v>125.70099999999999</v>
      </c>
      <c r="BZ14" s="1">
        <v>124.18300000000001</v>
      </c>
      <c r="CA14" s="1">
        <v>122.43300000000001</v>
      </c>
      <c r="CB14" s="1">
        <v>121.083</v>
      </c>
      <c r="CC14" s="1">
        <v>117.557</v>
      </c>
      <c r="CD14" s="1">
        <v>110.593</v>
      </c>
      <c r="CE14" s="1">
        <v>101.601</v>
      </c>
      <c r="CF14" s="1">
        <v>93.001999999999995</v>
      </c>
      <c r="CG14" s="1">
        <v>84.012</v>
      </c>
      <c r="CH14" s="1">
        <v>77.396000000000001</v>
      </c>
      <c r="CI14" s="1">
        <v>74.677000000000007</v>
      </c>
      <c r="CJ14" s="1">
        <v>74.423000000000002</v>
      </c>
      <c r="CK14" s="1">
        <v>73.686999999999998</v>
      </c>
      <c r="CL14" s="1">
        <v>73.072999999999993</v>
      </c>
      <c r="CM14" s="1">
        <v>71.611999999999995</v>
      </c>
      <c r="CN14" s="1">
        <v>68.53</v>
      </c>
      <c r="CO14" s="1">
        <v>64.363</v>
      </c>
      <c r="CP14" s="1">
        <v>60.524000000000001</v>
      </c>
      <c r="CQ14" s="1">
        <v>56.854999999999997</v>
      </c>
      <c r="CR14" s="1">
        <v>52.645000000000003</v>
      </c>
      <c r="CS14" s="1">
        <v>47.72</v>
      </c>
      <c r="CT14" s="1">
        <v>42.37</v>
      </c>
      <c r="CU14" s="1">
        <v>36.71</v>
      </c>
      <c r="CV14" s="1">
        <v>31.713000000000001</v>
      </c>
      <c r="CW14" s="1">
        <v>27.654</v>
      </c>
      <c r="CX14" s="1">
        <v>23.132000000000001</v>
      </c>
      <c r="CY14" s="1">
        <v>18.14</v>
      </c>
      <c r="CZ14" s="1">
        <v>14.183999999999999</v>
      </c>
      <c r="DA14" s="1">
        <v>12.090999999999999</v>
      </c>
      <c r="DB14" s="1">
        <v>10.105</v>
      </c>
      <c r="DC14" s="1">
        <v>7.4379999999999997</v>
      </c>
      <c r="DD14" s="1">
        <v>4.0910000000000002</v>
      </c>
      <c r="DE14" s="1">
        <v>2.7959999999999998</v>
      </c>
      <c r="DF14" s="1">
        <v>1.3939999999999999</v>
      </c>
      <c r="DG14" s="1">
        <v>1.736</v>
      </c>
      <c r="DI14" s="104">
        <f t="shared" si="1"/>
        <v>11498.519000000009</v>
      </c>
    </row>
    <row r="15" spans="1:114" x14ac:dyDescent="0.3">
      <c r="A15" s="1">
        <v>5078</v>
      </c>
      <c r="B15" s="1" t="s">
        <v>1041</v>
      </c>
      <c r="D15" s="1">
        <v>204</v>
      </c>
      <c r="E15" s="1">
        <v>2018</v>
      </c>
      <c r="F15" s="1" t="s">
        <v>58</v>
      </c>
      <c r="G15" s="93" t="s">
        <v>59</v>
      </c>
      <c r="H15" s="93">
        <f>VLOOKUP(G15, RPB!$E$3:$I$200, 5, 0)</f>
        <v>18</v>
      </c>
      <c r="I15" s="94">
        <f>IF(H15="-", "-", IF(H15=0, 0, SUM(K15:INDEX($K15:$DG15, H15))))</f>
        <v>5630.7750000000005</v>
      </c>
      <c r="J15" s="94">
        <f t="shared" si="0"/>
        <v>5854.8989999999931</v>
      </c>
      <c r="K15" s="1">
        <v>386.79399999999998</v>
      </c>
      <c r="L15" s="1">
        <v>377.16</v>
      </c>
      <c r="M15" s="1">
        <v>367.71499999999997</v>
      </c>
      <c r="N15" s="1">
        <v>359.64699999999999</v>
      </c>
      <c r="O15" s="1">
        <v>350.40600000000001</v>
      </c>
      <c r="P15" s="1">
        <v>341.37599999999998</v>
      </c>
      <c r="Q15" s="1">
        <v>332.541</v>
      </c>
      <c r="R15" s="1">
        <v>323.88600000000002</v>
      </c>
      <c r="S15" s="1">
        <v>315.42599999999999</v>
      </c>
      <c r="T15" s="1">
        <v>307.17700000000002</v>
      </c>
      <c r="U15" s="1">
        <v>298.96800000000002</v>
      </c>
      <c r="V15" s="1">
        <v>290.721</v>
      </c>
      <c r="W15" s="1">
        <v>282.51400000000001</v>
      </c>
      <c r="X15" s="1">
        <v>274.47000000000003</v>
      </c>
      <c r="Y15" s="1">
        <v>266.52699999999999</v>
      </c>
      <c r="Z15" s="1">
        <v>258.90499999999997</v>
      </c>
      <c r="AA15" s="1">
        <v>251.714</v>
      </c>
      <c r="AB15" s="1">
        <v>244.828</v>
      </c>
      <c r="AC15" s="1">
        <v>238.017</v>
      </c>
      <c r="AD15" s="1">
        <v>231.333</v>
      </c>
      <c r="AE15" s="1">
        <v>224.60499999999999</v>
      </c>
      <c r="AF15" s="1">
        <v>217.72499999999999</v>
      </c>
      <c r="AG15" s="1">
        <v>210.77500000000001</v>
      </c>
      <c r="AH15" s="1">
        <v>203.97200000000001</v>
      </c>
      <c r="AI15" s="1">
        <v>197.30699999999999</v>
      </c>
      <c r="AJ15" s="1">
        <v>190.63</v>
      </c>
      <c r="AK15" s="1">
        <v>183.90199999999999</v>
      </c>
      <c r="AL15" s="1">
        <v>177.197</v>
      </c>
      <c r="AM15" s="1">
        <v>170.62700000000001</v>
      </c>
      <c r="AN15" s="1">
        <v>164.16200000000001</v>
      </c>
      <c r="AO15" s="1">
        <v>157.988</v>
      </c>
      <c r="AP15" s="1">
        <v>152.209</v>
      </c>
      <c r="AQ15" s="1">
        <v>146.744</v>
      </c>
      <c r="AR15" s="1">
        <v>141.40299999999999</v>
      </c>
      <c r="AS15" s="1">
        <v>136.214</v>
      </c>
      <c r="AT15" s="1">
        <v>131.214</v>
      </c>
      <c r="AU15" s="1">
        <v>126.4</v>
      </c>
      <c r="AV15" s="1">
        <v>121.759</v>
      </c>
      <c r="AW15" s="1">
        <v>117.283</v>
      </c>
      <c r="AX15" s="1">
        <v>112.973</v>
      </c>
      <c r="AY15" s="1">
        <v>108.78400000000001</v>
      </c>
      <c r="AZ15" s="1">
        <v>104.694</v>
      </c>
      <c r="BA15" s="1">
        <v>100.71599999999999</v>
      </c>
      <c r="BB15" s="1">
        <v>96.867999999999995</v>
      </c>
      <c r="BC15" s="1">
        <v>93.123999999999995</v>
      </c>
      <c r="BD15" s="1">
        <v>89.563000000000002</v>
      </c>
      <c r="BE15" s="1">
        <v>86.22</v>
      </c>
      <c r="BF15" s="1">
        <v>83.040999999999997</v>
      </c>
      <c r="BG15" s="1">
        <v>79.94</v>
      </c>
      <c r="BH15" s="1">
        <v>76.941000000000003</v>
      </c>
      <c r="BI15" s="1">
        <v>73.926000000000002</v>
      </c>
      <c r="BJ15" s="1">
        <v>70.831000000000003</v>
      </c>
      <c r="BK15" s="1">
        <v>67.706000000000003</v>
      </c>
      <c r="BL15" s="1">
        <v>64.673000000000002</v>
      </c>
      <c r="BM15" s="1">
        <v>61.716000000000001</v>
      </c>
      <c r="BN15" s="1">
        <v>58.802</v>
      </c>
      <c r="BO15" s="1">
        <v>55.927999999999997</v>
      </c>
      <c r="BP15" s="1">
        <v>53.106000000000002</v>
      </c>
      <c r="BQ15" s="1">
        <v>50.348999999999997</v>
      </c>
      <c r="BR15" s="1">
        <v>47.648000000000003</v>
      </c>
      <c r="BS15" s="1">
        <v>45.067999999999998</v>
      </c>
      <c r="BT15" s="1">
        <v>42.640999999999998</v>
      </c>
      <c r="BU15" s="1">
        <v>40.338000000000001</v>
      </c>
      <c r="BV15" s="1">
        <v>38.103000000000002</v>
      </c>
      <c r="BW15" s="1">
        <v>35.956000000000003</v>
      </c>
      <c r="BX15" s="1">
        <v>33.845999999999997</v>
      </c>
      <c r="BY15" s="1">
        <v>31.745999999999999</v>
      </c>
      <c r="BZ15" s="1">
        <v>29.683</v>
      </c>
      <c r="CA15" s="1">
        <v>27.690999999999999</v>
      </c>
      <c r="CB15" s="1">
        <v>25.73</v>
      </c>
      <c r="CC15" s="1">
        <v>23.963000000000001</v>
      </c>
      <c r="CD15" s="1">
        <v>22.462</v>
      </c>
      <c r="CE15" s="1">
        <v>21.135000000000002</v>
      </c>
      <c r="CF15" s="1">
        <v>19.844000000000001</v>
      </c>
      <c r="CG15" s="1">
        <v>18.652999999999999</v>
      </c>
      <c r="CH15" s="1">
        <v>17.283999999999999</v>
      </c>
      <c r="CI15" s="1">
        <v>15.595000000000001</v>
      </c>
      <c r="CJ15" s="1">
        <v>13.731</v>
      </c>
      <c r="CK15" s="1">
        <v>11.974</v>
      </c>
      <c r="CL15" s="1">
        <v>10.263</v>
      </c>
      <c r="CM15" s="1">
        <v>8.74</v>
      </c>
      <c r="CN15" s="1">
        <v>7.5039999999999996</v>
      </c>
      <c r="CO15" s="1">
        <v>6.484</v>
      </c>
      <c r="CP15" s="1">
        <v>5.5030000000000001</v>
      </c>
      <c r="CQ15" s="1">
        <v>4.5880000000000001</v>
      </c>
      <c r="CR15" s="1">
        <v>3.7850000000000001</v>
      </c>
      <c r="CS15" s="1">
        <v>3.0960000000000001</v>
      </c>
      <c r="CT15" s="1">
        <v>2.508</v>
      </c>
      <c r="CU15" s="1">
        <v>1.97</v>
      </c>
      <c r="CV15" s="1">
        <v>1.5449999999999999</v>
      </c>
      <c r="CW15" s="1">
        <v>1.23</v>
      </c>
      <c r="CX15" s="1">
        <v>0.94399999999999995</v>
      </c>
      <c r="CY15" s="1">
        <v>0.68100000000000005</v>
      </c>
      <c r="CZ15" s="1">
        <v>0.47499999999999998</v>
      </c>
      <c r="DA15" s="1">
        <v>0.36399999999999999</v>
      </c>
      <c r="DB15" s="1">
        <v>0.29099999999999998</v>
      </c>
      <c r="DC15" s="1">
        <v>0.20899999999999999</v>
      </c>
      <c r="DD15" s="1">
        <v>0.11799999999999999</v>
      </c>
      <c r="DE15" s="1">
        <v>6.7000000000000004E-2</v>
      </c>
      <c r="DF15" s="1">
        <v>3.3000000000000002E-2</v>
      </c>
      <c r="DG15" s="1">
        <v>4.2999999999999997E-2</v>
      </c>
      <c r="DI15" s="104">
        <f t="shared" si="1"/>
        <v>11485.673999999994</v>
      </c>
    </row>
    <row r="16" spans="1:114" x14ac:dyDescent="0.3">
      <c r="A16" s="1">
        <v>5164</v>
      </c>
      <c r="B16" s="1" t="s">
        <v>1041</v>
      </c>
      <c r="D16" s="1">
        <v>854</v>
      </c>
      <c r="E16" s="1">
        <v>2018</v>
      </c>
      <c r="F16" s="1" t="s">
        <v>74</v>
      </c>
      <c r="G16" s="93" t="s">
        <v>75</v>
      </c>
      <c r="H16" s="93">
        <f>VLOOKUP(G16, RPB!$E$3:$I$200, 5, 0)</f>
        <v>18</v>
      </c>
      <c r="I16" s="94">
        <f>IF(H16="-", "-", IF(H16=0, 0, SUM(K16:INDEX($K16:$DG16, H16))))</f>
        <v>10219.835000000001</v>
      </c>
      <c r="J16" s="94">
        <f t="shared" si="0"/>
        <v>9531.8160000000007</v>
      </c>
      <c r="K16" s="1">
        <v>702.08900000000006</v>
      </c>
      <c r="L16" s="1">
        <v>685.24699999999996</v>
      </c>
      <c r="M16" s="1">
        <v>668.79700000000003</v>
      </c>
      <c r="N16" s="1">
        <v>651.58500000000004</v>
      </c>
      <c r="O16" s="1">
        <v>636.91999999999996</v>
      </c>
      <c r="P16" s="1">
        <v>622.26199999999994</v>
      </c>
      <c r="Q16" s="1">
        <v>607.55499999999995</v>
      </c>
      <c r="R16" s="1">
        <v>592.74800000000005</v>
      </c>
      <c r="S16" s="1">
        <v>577.96</v>
      </c>
      <c r="T16" s="1">
        <v>563.31399999999996</v>
      </c>
      <c r="U16" s="1">
        <v>547.88300000000004</v>
      </c>
      <c r="V16" s="1">
        <v>531.26400000000001</v>
      </c>
      <c r="W16" s="1">
        <v>513.92899999999997</v>
      </c>
      <c r="X16" s="1">
        <v>496.77100000000002</v>
      </c>
      <c r="Y16" s="1">
        <v>479.63799999999998</v>
      </c>
      <c r="Z16" s="1">
        <v>462.971</v>
      </c>
      <c r="AA16" s="1">
        <v>447.08800000000002</v>
      </c>
      <c r="AB16" s="1">
        <v>431.81400000000002</v>
      </c>
      <c r="AC16" s="1">
        <v>416.67</v>
      </c>
      <c r="AD16" s="1">
        <v>401.76900000000001</v>
      </c>
      <c r="AE16" s="1">
        <v>387.27</v>
      </c>
      <c r="AF16" s="1">
        <v>373.21300000000002</v>
      </c>
      <c r="AG16" s="1">
        <v>359.59500000000003</v>
      </c>
      <c r="AH16" s="1">
        <v>346.37</v>
      </c>
      <c r="AI16" s="1">
        <v>333.54</v>
      </c>
      <c r="AJ16" s="1">
        <v>321.233</v>
      </c>
      <c r="AK16" s="1">
        <v>309.50599999999997</v>
      </c>
      <c r="AL16" s="1">
        <v>298.30900000000003</v>
      </c>
      <c r="AM16" s="1">
        <v>287.44600000000003</v>
      </c>
      <c r="AN16" s="1">
        <v>276.84800000000001</v>
      </c>
      <c r="AO16" s="1">
        <v>266.94600000000003</v>
      </c>
      <c r="AP16" s="1">
        <v>257.89800000000002</v>
      </c>
      <c r="AQ16" s="1">
        <v>249.44900000000001</v>
      </c>
      <c r="AR16" s="1">
        <v>241.21</v>
      </c>
      <c r="AS16" s="1">
        <v>233.29400000000001</v>
      </c>
      <c r="AT16" s="1">
        <v>225.102</v>
      </c>
      <c r="AU16" s="1">
        <v>216.30699999999999</v>
      </c>
      <c r="AV16" s="1">
        <v>207.17400000000001</v>
      </c>
      <c r="AW16" s="1">
        <v>198.36500000000001</v>
      </c>
      <c r="AX16" s="1">
        <v>189.83099999999999</v>
      </c>
      <c r="AY16" s="1">
        <v>181.27500000000001</v>
      </c>
      <c r="AZ16" s="1">
        <v>172.64400000000001</v>
      </c>
      <c r="BA16" s="1">
        <v>164.09</v>
      </c>
      <c r="BB16" s="1">
        <v>155.74100000000001</v>
      </c>
      <c r="BC16" s="1">
        <v>147.47900000000001</v>
      </c>
      <c r="BD16" s="1">
        <v>140.06700000000001</v>
      </c>
      <c r="BE16" s="1">
        <v>133.869</v>
      </c>
      <c r="BF16" s="1">
        <v>128.51300000000001</v>
      </c>
      <c r="BG16" s="1">
        <v>123.28400000000001</v>
      </c>
      <c r="BH16" s="1">
        <v>118.348</v>
      </c>
      <c r="BI16" s="1">
        <v>113.29</v>
      </c>
      <c r="BJ16" s="1">
        <v>107.84099999999999</v>
      </c>
      <c r="BK16" s="1">
        <v>102.21299999999999</v>
      </c>
      <c r="BL16" s="1">
        <v>96.870999999999995</v>
      </c>
      <c r="BM16" s="1">
        <v>91.701999999999998</v>
      </c>
      <c r="BN16" s="1">
        <v>86.811000000000007</v>
      </c>
      <c r="BO16" s="1">
        <v>82.293000000000006</v>
      </c>
      <c r="BP16" s="1">
        <v>78.055000000000007</v>
      </c>
      <c r="BQ16" s="1">
        <v>73.929000000000002</v>
      </c>
      <c r="BR16" s="1">
        <v>69.963999999999999</v>
      </c>
      <c r="BS16" s="1">
        <v>66.021000000000001</v>
      </c>
      <c r="BT16" s="1">
        <v>62.018000000000001</v>
      </c>
      <c r="BU16" s="1">
        <v>58.033000000000001</v>
      </c>
      <c r="BV16" s="1">
        <v>54.21</v>
      </c>
      <c r="BW16" s="1">
        <v>50.500999999999998</v>
      </c>
      <c r="BX16" s="1">
        <v>47.040999999999997</v>
      </c>
      <c r="BY16" s="1">
        <v>43.905000000000001</v>
      </c>
      <c r="BZ16" s="1">
        <v>41.015999999999998</v>
      </c>
      <c r="CA16" s="1">
        <v>38.215000000000003</v>
      </c>
      <c r="CB16" s="1">
        <v>35.526000000000003</v>
      </c>
      <c r="CC16" s="1">
        <v>32.914000000000001</v>
      </c>
      <c r="CD16" s="1">
        <v>30.344999999999999</v>
      </c>
      <c r="CE16" s="1">
        <v>27.831</v>
      </c>
      <c r="CF16" s="1">
        <v>25.440999999999999</v>
      </c>
      <c r="CG16" s="1">
        <v>23.187999999999999</v>
      </c>
      <c r="CH16" s="1">
        <v>20.914999999999999</v>
      </c>
      <c r="CI16" s="1">
        <v>18.561</v>
      </c>
      <c r="CJ16" s="1">
        <v>16.202000000000002</v>
      </c>
      <c r="CK16" s="1">
        <v>13.975</v>
      </c>
      <c r="CL16" s="1">
        <v>11.85</v>
      </c>
      <c r="CM16" s="1">
        <v>9.94</v>
      </c>
      <c r="CN16" s="1">
        <v>8.3130000000000006</v>
      </c>
      <c r="CO16" s="1">
        <v>6.9189999999999996</v>
      </c>
      <c r="CP16" s="1">
        <v>5.6260000000000003</v>
      </c>
      <c r="CQ16" s="1">
        <v>4.4409999999999998</v>
      </c>
      <c r="CR16" s="1">
        <v>3.4460000000000002</v>
      </c>
      <c r="CS16" s="1">
        <v>2.6629999999999998</v>
      </c>
      <c r="CT16" s="1">
        <v>2.0529999999999999</v>
      </c>
      <c r="CU16" s="1">
        <v>1.5189999999999999</v>
      </c>
      <c r="CV16" s="1">
        <v>1.121</v>
      </c>
      <c r="CW16" s="1">
        <v>0.82799999999999996</v>
      </c>
      <c r="CX16" s="1">
        <v>0.58499999999999996</v>
      </c>
      <c r="CY16" s="1">
        <v>0.38300000000000001</v>
      </c>
      <c r="CZ16" s="1">
        <v>0.22800000000000001</v>
      </c>
      <c r="DA16" s="1">
        <v>0.158</v>
      </c>
      <c r="DB16" s="1">
        <v>0.121</v>
      </c>
      <c r="DC16" s="1">
        <v>8.1000000000000003E-2</v>
      </c>
      <c r="DD16" s="1">
        <v>3.7999999999999999E-2</v>
      </c>
      <c r="DE16" s="1">
        <v>1.4999999999999999E-2</v>
      </c>
      <c r="DF16" s="1">
        <v>5.0000000000000001E-3</v>
      </c>
      <c r="DG16" s="1">
        <v>1E-3</v>
      </c>
      <c r="DI16" s="104">
        <f t="shared" si="1"/>
        <v>19751.651000000002</v>
      </c>
    </row>
    <row r="17" spans="1:113" x14ac:dyDescent="0.3">
      <c r="A17" s="1">
        <v>8088</v>
      </c>
      <c r="B17" s="1" t="s">
        <v>1041</v>
      </c>
      <c r="D17" s="1">
        <v>50</v>
      </c>
      <c r="E17" s="1">
        <v>2018</v>
      </c>
      <c r="F17" s="1" t="s">
        <v>48</v>
      </c>
      <c r="G17" s="93" t="s">
        <v>49</v>
      </c>
      <c r="H17" s="93">
        <f>VLOOKUP(G17, RPB!$E$3:$I$200, 5, 0)</f>
        <v>18</v>
      </c>
      <c r="I17" s="94">
        <f>IF(H17="-", "-", IF(H17=0, 0, SUM(K17:INDEX($K17:$DG17, H17))))</f>
        <v>56110.211000000018</v>
      </c>
      <c r="J17" s="94">
        <f t="shared" si="0"/>
        <v>110257.93800000005</v>
      </c>
      <c r="K17" s="1">
        <v>3012.672</v>
      </c>
      <c r="L17" s="1">
        <v>2998.5709999999999</v>
      </c>
      <c r="M17" s="1">
        <v>2993.4639999999999</v>
      </c>
      <c r="N17" s="1">
        <v>3028.7730000000001</v>
      </c>
      <c r="O17" s="1">
        <v>3027.1550000000002</v>
      </c>
      <c r="P17" s="1">
        <v>3032.3719999999998</v>
      </c>
      <c r="Q17" s="1">
        <v>3043.4969999999998</v>
      </c>
      <c r="R17" s="1">
        <v>3059.6019999999999</v>
      </c>
      <c r="S17" s="1">
        <v>3078.7849999999999</v>
      </c>
      <c r="T17" s="1">
        <v>3099.1419999999998</v>
      </c>
      <c r="U17" s="1">
        <v>3124.6210000000001</v>
      </c>
      <c r="V17" s="1">
        <v>3156.2429999999999</v>
      </c>
      <c r="W17" s="1">
        <v>3190.1570000000002</v>
      </c>
      <c r="X17" s="1">
        <v>3222.444</v>
      </c>
      <c r="Y17" s="1">
        <v>3255.0349999999999</v>
      </c>
      <c r="Z17" s="1">
        <v>3272.7089999999998</v>
      </c>
      <c r="AA17" s="1">
        <v>3267.8470000000002</v>
      </c>
      <c r="AB17" s="1">
        <v>3247.1219999999998</v>
      </c>
      <c r="AC17" s="1">
        <v>3225.71</v>
      </c>
      <c r="AD17" s="1">
        <v>3201.636</v>
      </c>
      <c r="AE17" s="1">
        <v>3173.3580000000002</v>
      </c>
      <c r="AF17" s="1">
        <v>3141.9780000000001</v>
      </c>
      <c r="AG17" s="1">
        <v>3108.2339999999999</v>
      </c>
      <c r="AH17" s="1">
        <v>3071.1709999999998</v>
      </c>
      <c r="AI17" s="1">
        <v>3030.268</v>
      </c>
      <c r="AJ17" s="1">
        <v>2993.864</v>
      </c>
      <c r="AK17" s="1">
        <v>2965.797</v>
      </c>
      <c r="AL17" s="1">
        <v>2942.52</v>
      </c>
      <c r="AM17" s="1">
        <v>2916.0509999999999</v>
      </c>
      <c r="AN17" s="1">
        <v>2887.2710000000002</v>
      </c>
      <c r="AO17" s="1">
        <v>2857.0819999999999</v>
      </c>
      <c r="AP17" s="1">
        <v>2824.8969999999999</v>
      </c>
      <c r="AQ17" s="1">
        <v>2790.1129999999998</v>
      </c>
      <c r="AR17" s="1">
        <v>2753.1239999999998</v>
      </c>
      <c r="AS17" s="1">
        <v>2714.3490000000002</v>
      </c>
      <c r="AT17" s="1">
        <v>2668.1379999999999</v>
      </c>
      <c r="AU17" s="1">
        <v>2611.8719999999998</v>
      </c>
      <c r="AV17" s="1">
        <v>2547.9859999999999</v>
      </c>
      <c r="AW17" s="1">
        <v>2483.723</v>
      </c>
      <c r="AX17" s="1">
        <v>2420.2539999999999</v>
      </c>
      <c r="AY17" s="1">
        <v>2348.1329999999998</v>
      </c>
      <c r="AZ17" s="1">
        <v>2264.232</v>
      </c>
      <c r="BA17" s="1">
        <v>2174.277</v>
      </c>
      <c r="BB17" s="1">
        <v>2084.364</v>
      </c>
      <c r="BC17" s="1">
        <v>1989.9680000000001</v>
      </c>
      <c r="BD17" s="1">
        <v>1916.1990000000001</v>
      </c>
      <c r="BE17" s="1">
        <v>1875.12</v>
      </c>
      <c r="BF17" s="1">
        <v>1854.098</v>
      </c>
      <c r="BG17" s="1">
        <v>1828.66</v>
      </c>
      <c r="BH17" s="1">
        <v>1803.9680000000001</v>
      </c>
      <c r="BI17" s="1">
        <v>1767.317</v>
      </c>
      <c r="BJ17" s="1">
        <v>1709.9960000000001</v>
      </c>
      <c r="BK17" s="1">
        <v>1638.183</v>
      </c>
      <c r="BL17" s="1">
        <v>1568.481</v>
      </c>
      <c r="BM17" s="1">
        <v>1499.624</v>
      </c>
      <c r="BN17" s="1">
        <v>1421.414</v>
      </c>
      <c r="BO17" s="1">
        <v>1331.098</v>
      </c>
      <c r="BP17" s="1">
        <v>1233.364</v>
      </c>
      <c r="BQ17" s="1">
        <v>1137.037</v>
      </c>
      <c r="BR17" s="1">
        <v>1042.011</v>
      </c>
      <c r="BS17" s="1">
        <v>950.15599999999995</v>
      </c>
      <c r="BT17" s="1">
        <v>863.84100000000001</v>
      </c>
      <c r="BU17" s="1">
        <v>783.79100000000005</v>
      </c>
      <c r="BV17" s="1">
        <v>705.89200000000005</v>
      </c>
      <c r="BW17" s="1">
        <v>628.00699999999995</v>
      </c>
      <c r="BX17" s="1">
        <v>571.096</v>
      </c>
      <c r="BY17" s="1">
        <v>544.245</v>
      </c>
      <c r="BZ17" s="1">
        <v>537.28399999999999</v>
      </c>
      <c r="CA17" s="1">
        <v>531.18399999999997</v>
      </c>
      <c r="CB17" s="1">
        <v>530.01800000000003</v>
      </c>
      <c r="CC17" s="1">
        <v>521.72199999999998</v>
      </c>
      <c r="CD17" s="1">
        <v>498.45100000000002</v>
      </c>
      <c r="CE17" s="1">
        <v>465.80500000000001</v>
      </c>
      <c r="CF17" s="1">
        <v>437.56</v>
      </c>
      <c r="CG17" s="1">
        <v>411.36</v>
      </c>
      <c r="CH17" s="1">
        <v>384.18400000000003</v>
      </c>
      <c r="CI17" s="1">
        <v>356.03199999999998</v>
      </c>
      <c r="CJ17" s="1">
        <v>327.45600000000002</v>
      </c>
      <c r="CK17" s="1">
        <v>299.00400000000002</v>
      </c>
      <c r="CL17" s="1">
        <v>270.55399999999997</v>
      </c>
      <c r="CM17" s="1">
        <v>244.03</v>
      </c>
      <c r="CN17" s="1">
        <v>220.44300000000001</v>
      </c>
      <c r="CO17" s="1">
        <v>199.10599999999999</v>
      </c>
      <c r="CP17" s="1">
        <v>178.33500000000001</v>
      </c>
      <c r="CQ17" s="1">
        <v>158.488</v>
      </c>
      <c r="CR17" s="1">
        <v>139.76900000000001</v>
      </c>
      <c r="CS17" s="1">
        <v>122.116</v>
      </c>
      <c r="CT17" s="1">
        <v>105.601</v>
      </c>
      <c r="CU17" s="1">
        <v>89.628</v>
      </c>
      <c r="CV17" s="1">
        <v>76.174999999999997</v>
      </c>
      <c r="CW17" s="1">
        <v>64.813999999999993</v>
      </c>
      <c r="CX17" s="1">
        <v>53.195999999999998</v>
      </c>
      <c r="CY17" s="1">
        <v>41.247</v>
      </c>
      <c r="CZ17" s="1">
        <v>31.75</v>
      </c>
      <c r="DA17" s="1">
        <v>26.108000000000001</v>
      </c>
      <c r="DB17" s="1">
        <v>21.645</v>
      </c>
      <c r="DC17" s="1">
        <v>16.459</v>
      </c>
      <c r="DD17" s="1">
        <v>10.548</v>
      </c>
      <c r="DE17" s="1">
        <v>8.4420000000000002</v>
      </c>
      <c r="DF17" s="1">
        <v>5.1890000000000001</v>
      </c>
      <c r="DG17" s="1">
        <v>10.266999999999999</v>
      </c>
      <c r="DI17" s="104">
        <f t="shared" si="1"/>
        <v>166368.14900000006</v>
      </c>
    </row>
    <row r="18" spans="1:113" x14ac:dyDescent="0.3">
      <c r="A18" s="1">
        <v>11700</v>
      </c>
      <c r="B18" s="1" t="s">
        <v>1041</v>
      </c>
      <c r="D18" s="1">
        <v>100</v>
      </c>
      <c r="E18" s="1">
        <v>2018</v>
      </c>
      <c r="F18" s="1" t="s">
        <v>72</v>
      </c>
      <c r="G18" s="93" t="s">
        <v>73</v>
      </c>
      <c r="H18" s="93">
        <f>VLOOKUP(G18, RPB!$E$3:$I$200, 5, 0)</f>
        <v>18</v>
      </c>
      <c r="I18" s="94">
        <f>IF(H18="-", "-", IF(H18=0, 0, SUM(K18:INDEX($K18:$DG18, H18))))</f>
        <v>1195.8119999999999</v>
      </c>
      <c r="J18" s="94">
        <f t="shared" si="0"/>
        <v>5841.0359999999964</v>
      </c>
      <c r="K18" s="1">
        <v>63.514000000000003</v>
      </c>
      <c r="L18" s="1">
        <v>64.48</v>
      </c>
      <c r="M18" s="1">
        <v>65.444999999999993</v>
      </c>
      <c r="N18" s="1">
        <v>62.814</v>
      </c>
      <c r="O18" s="1">
        <v>65.319000000000003</v>
      </c>
      <c r="P18" s="1">
        <v>67.406000000000006</v>
      </c>
      <c r="Q18" s="1">
        <v>69.066000000000003</v>
      </c>
      <c r="R18" s="1">
        <v>70.290000000000006</v>
      </c>
      <c r="S18" s="1">
        <v>71.216999999999999</v>
      </c>
      <c r="T18" s="1">
        <v>71.988</v>
      </c>
      <c r="U18" s="1">
        <v>71.846000000000004</v>
      </c>
      <c r="V18" s="1">
        <v>70.483000000000004</v>
      </c>
      <c r="W18" s="1">
        <v>68.337000000000003</v>
      </c>
      <c r="X18" s="1">
        <v>66.275999999999996</v>
      </c>
      <c r="Y18" s="1">
        <v>64.27</v>
      </c>
      <c r="Z18" s="1">
        <v>62.411999999999999</v>
      </c>
      <c r="AA18" s="1">
        <v>60.884</v>
      </c>
      <c r="AB18" s="1">
        <v>59.765000000000001</v>
      </c>
      <c r="AC18" s="1">
        <v>58.784999999999997</v>
      </c>
      <c r="AD18" s="1">
        <v>57.796999999999997</v>
      </c>
      <c r="AE18" s="1">
        <v>58.371000000000002</v>
      </c>
      <c r="AF18" s="1">
        <v>61.197000000000003</v>
      </c>
      <c r="AG18" s="1">
        <v>65.537000000000006</v>
      </c>
      <c r="AH18" s="1">
        <v>69.814999999999998</v>
      </c>
      <c r="AI18" s="1">
        <v>74.165000000000006</v>
      </c>
      <c r="AJ18" s="1">
        <v>78.625</v>
      </c>
      <c r="AK18" s="1">
        <v>82.994</v>
      </c>
      <c r="AL18" s="1">
        <v>87.156999999999996</v>
      </c>
      <c r="AM18" s="1">
        <v>91.447999999999993</v>
      </c>
      <c r="AN18" s="1">
        <v>96.102000000000004</v>
      </c>
      <c r="AO18" s="1">
        <v>98.947999999999993</v>
      </c>
      <c r="AP18" s="1">
        <v>99.034000000000006</v>
      </c>
      <c r="AQ18" s="1">
        <v>97.415000000000006</v>
      </c>
      <c r="AR18" s="1">
        <v>95.891000000000005</v>
      </c>
      <c r="AS18" s="1">
        <v>93.855999999999995</v>
      </c>
      <c r="AT18" s="1">
        <v>93.438000000000002</v>
      </c>
      <c r="AU18" s="1">
        <v>95.8</v>
      </c>
      <c r="AV18" s="1">
        <v>99.825999999999993</v>
      </c>
      <c r="AW18" s="1">
        <v>103.27500000000001</v>
      </c>
      <c r="AX18" s="1">
        <v>106.637</v>
      </c>
      <c r="AY18" s="1">
        <v>108.97</v>
      </c>
      <c r="AZ18" s="1">
        <v>109.59099999999999</v>
      </c>
      <c r="BA18" s="1">
        <v>109.014</v>
      </c>
      <c r="BB18" s="1">
        <v>108.57</v>
      </c>
      <c r="BC18" s="1">
        <v>108.16</v>
      </c>
      <c r="BD18" s="1">
        <v>107.062</v>
      </c>
      <c r="BE18" s="1">
        <v>105.102</v>
      </c>
      <c r="BF18" s="1">
        <v>102.627</v>
      </c>
      <c r="BG18" s="1">
        <v>100.099</v>
      </c>
      <c r="BH18" s="1">
        <v>97.36</v>
      </c>
      <c r="BI18" s="1">
        <v>95.414000000000001</v>
      </c>
      <c r="BJ18" s="1">
        <v>94.787999999999997</v>
      </c>
      <c r="BK18" s="1">
        <v>95.04</v>
      </c>
      <c r="BL18" s="1">
        <v>95.168000000000006</v>
      </c>
      <c r="BM18" s="1">
        <v>95.338999999999999</v>
      </c>
      <c r="BN18" s="1">
        <v>95.557000000000002</v>
      </c>
      <c r="BO18" s="1">
        <v>95.712000000000003</v>
      </c>
      <c r="BP18" s="1">
        <v>95.83</v>
      </c>
      <c r="BQ18" s="1">
        <v>96.028999999999996</v>
      </c>
      <c r="BR18" s="1">
        <v>96.263999999999996</v>
      </c>
      <c r="BS18" s="1">
        <v>96.418999999999997</v>
      </c>
      <c r="BT18" s="1">
        <v>96.438000000000002</v>
      </c>
      <c r="BU18" s="1">
        <v>96.331000000000003</v>
      </c>
      <c r="BV18" s="1">
        <v>96.007000000000005</v>
      </c>
      <c r="BW18" s="1">
        <v>95.3</v>
      </c>
      <c r="BX18" s="1">
        <v>94.867000000000004</v>
      </c>
      <c r="BY18" s="1">
        <v>94.968000000000004</v>
      </c>
      <c r="BZ18" s="1">
        <v>95.173000000000002</v>
      </c>
      <c r="CA18" s="1">
        <v>95.061999999999998</v>
      </c>
      <c r="CB18" s="1">
        <v>95.037999999999997</v>
      </c>
      <c r="CC18" s="1">
        <v>92.986000000000004</v>
      </c>
      <c r="CD18" s="1">
        <v>87.914000000000001</v>
      </c>
      <c r="CE18" s="1">
        <v>80.927000000000007</v>
      </c>
      <c r="CF18" s="1">
        <v>74.057000000000002</v>
      </c>
      <c r="CG18" s="1">
        <v>66.819999999999993</v>
      </c>
      <c r="CH18" s="1">
        <v>60.716999999999999</v>
      </c>
      <c r="CI18" s="1">
        <v>56.676000000000002</v>
      </c>
      <c r="CJ18" s="1">
        <v>53.969000000000001</v>
      </c>
      <c r="CK18" s="1">
        <v>50.905000000000001</v>
      </c>
      <c r="CL18" s="1">
        <v>47.779000000000003</v>
      </c>
      <c r="CM18" s="1">
        <v>44.712000000000003</v>
      </c>
      <c r="CN18" s="1">
        <v>41.584000000000003</v>
      </c>
      <c r="CO18" s="1">
        <v>38.414999999999999</v>
      </c>
      <c r="CP18" s="1">
        <v>35.447000000000003</v>
      </c>
      <c r="CQ18" s="1">
        <v>32.753</v>
      </c>
      <c r="CR18" s="1">
        <v>29.582000000000001</v>
      </c>
      <c r="CS18" s="1">
        <v>25.620999999999999</v>
      </c>
      <c r="CT18" s="1">
        <v>21.245999999999999</v>
      </c>
      <c r="CU18" s="1">
        <v>16.670000000000002</v>
      </c>
      <c r="CV18" s="1">
        <v>12.663</v>
      </c>
      <c r="CW18" s="1">
        <v>10.113</v>
      </c>
      <c r="CX18" s="1">
        <v>7.8550000000000004</v>
      </c>
      <c r="CY18" s="1">
        <v>5.782</v>
      </c>
      <c r="CZ18" s="1">
        <v>3.9849999999999999</v>
      </c>
      <c r="DA18" s="1">
        <v>2.9159999999999999</v>
      </c>
      <c r="DB18" s="1">
        <v>2.3250000000000002</v>
      </c>
      <c r="DC18" s="1">
        <v>1.617</v>
      </c>
      <c r="DD18" s="1">
        <v>0.79200000000000004</v>
      </c>
      <c r="DE18" s="1">
        <v>0.39200000000000002</v>
      </c>
      <c r="DF18" s="1">
        <v>0.187</v>
      </c>
      <c r="DG18" s="1">
        <v>0.217</v>
      </c>
      <c r="DI18" s="104">
        <f t="shared" si="1"/>
        <v>7036.8479999999963</v>
      </c>
    </row>
    <row r="19" spans="1:113" x14ac:dyDescent="0.3">
      <c r="A19" s="1">
        <v>10066</v>
      </c>
      <c r="B19" s="1" t="s">
        <v>1041</v>
      </c>
      <c r="D19" s="1">
        <v>48</v>
      </c>
      <c r="E19" s="1">
        <v>2018</v>
      </c>
      <c r="F19" s="1" t="s">
        <v>46</v>
      </c>
      <c r="G19" s="93" t="s">
        <v>47</v>
      </c>
      <c r="H19" s="93">
        <f>VLOOKUP(G19, RPB!$E$3:$I$200, 5, 0)</f>
        <v>0</v>
      </c>
      <c r="I19" s="94">
        <f>IF(H19="-", "-", IF(H19=0, 0, SUM(K19:INDEX($K19:$DG19, H19))))</f>
        <v>0</v>
      </c>
      <c r="J19" s="94">
        <f t="shared" si="0"/>
        <v>1566.9929999999995</v>
      </c>
      <c r="K19" s="1">
        <v>21.568999999999999</v>
      </c>
      <c r="L19" s="1">
        <v>21.681999999999999</v>
      </c>
      <c r="M19" s="1">
        <v>21.696000000000002</v>
      </c>
      <c r="N19" s="1">
        <v>21.742000000000001</v>
      </c>
      <c r="O19" s="1">
        <v>21.523</v>
      </c>
      <c r="P19" s="1">
        <v>21.245000000000001</v>
      </c>
      <c r="Q19" s="1">
        <v>20.914999999999999</v>
      </c>
      <c r="R19" s="1">
        <v>20.536999999999999</v>
      </c>
      <c r="S19" s="1">
        <v>20.157</v>
      </c>
      <c r="T19" s="1">
        <v>19.82</v>
      </c>
      <c r="U19" s="1">
        <v>19.331</v>
      </c>
      <c r="V19" s="1">
        <v>18.614000000000001</v>
      </c>
      <c r="W19" s="1">
        <v>17.795000000000002</v>
      </c>
      <c r="X19" s="1">
        <v>17.149000000000001</v>
      </c>
      <c r="Y19" s="1">
        <v>16.71</v>
      </c>
      <c r="Z19" s="1">
        <v>16.338000000000001</v>
      </c>
      <c r="AA19" s="1">
        <v>16.021999999999998</v>
      </c>
      <c r="AB19" s="1">
        <v>15.893000000000001</v>
      </c>
      <c r="AC19" s="1">
        <v>15.94</v>
      </c>
      <c r="AD19" s="1">
        <v>15.978</v>
      </c>
      <c r="AE19" s="1">
        <v>17.202999999999999</v>
      </c>
      <c r="AF19" s="1">
        <v>20.149000000000001</v>
      </c>
      <c r="AG19" s="1">
        <v>24.2</v>
      </c>
      <c r="AH19" s="1">
        <v>28.114000000000001</v>
      </c>
      <c r="AI19" s="1">
        <v>32.026000000000003</v>
      </c>
      <c r="AJ19" s="1">
        <v>35.698</v>
      </c>
      <c r="AK19" s="1">
        <v>38.848999999999997</v>
      </c>
      <c r="AL19" s="1">
        <v>41.512</v>
      </c>
      <c r="AM19" s="1">
        <v>44.085000000000001</v>
      </c>
      <c r="AN19" s="1">
        <v>46.591999999999999</v>
      </c>
      <c r="AO19" s="1">
        <v>47.98</v>
      </c>
      <c r="AP19" s="1">
        <v>47.796999999999997</v>
      </c>
      <c r="AQ19" s="1">
        <v>46.488999999999997</v>
      </c>
      <c r="AR19" s="1">
        <v>45.037999999999997</v>
      </c>
      <c r="AS19" s="1">
        <v>43.350999999999999</v>
      </c>
      <c r="AT19" s="1">
        <v>41.337000000000003</v>
      </c>
      <c r="AU19" s="1">
        <v>39.084000000000003</v>
      </c>
      <c r="AV19" s="1">
        <v>36.676000000000002</v>
      </c>
      <c r="AW19" s="1">
        <v>34.085000000000001</v>
      </c>
      <c r="AX19" s="1">
        <v>31.286999999999999</v>
      </c>
      <c r="AY19" s="1">
        <v>28.922999999999998</v>
      </c>
      <c r="AZ19" s="1">
        <v>27.300999999999998</v>
      </c>
      <c r="BA19" s="1">
        <v>26.172999999999998</v>
      </c>
      <c r="BB19" s="1">
        <v>24.978999999999999</v>
      </c>
      <c r="BC19" s="1">
        <v>23.826000000000001</v>
      </c>
      <c r="BD19" s="1">
        <v>22.696999999999999</v>
      </c>
      <c r="BE19" s="1">
        <v>21.527999999999999</v>
      </c>
      <c r="BF19" s="1">
        <v>20.353999999999999</v>
      </c>
      <c r="BG19" s="1">
        <v>19.28</v>
      </c>
      <c r="BH19" s="1">
        <v>18.29</v>
      </c>
      <c r="BI19" s="1">
        <v>17.311</v>
      </c>
      <c r="BJ19" s="1">
        <v>16.317</v>
      </c>
      <c r="BK19" s="1">
        <v>15.334</v>
      </c>
      <c r="BL19" s="1">
        <v>14.381</v>
      </c>
      <c r="BM19" s="1">
        <v>13.42</v>
      </c>
      <c r="BN19" s="1">
        <v>12.612</v>
      </c>
      <c r="BO19" s="1">
        <v>12.029</v>
      </c>
      <c r="BP19" s="1">
        <v>11.576000000000001</v>
      </c>
      <c r="BQ19" s="1">
        <v>11.125</v>
      </c>
      <c r="BR19" s="1">
        <v>10.753</v>
      </c>
      <c r="BS19" s="1">
        <v>10.115</v>
      </c>
      <c r="BT19" s="1">
        <v>9.0419999999999998</v>
      </c>
      <c r="BU19" s="1">
        <v>7.7149999999999999</v>
      </c>
      <c r="BV19" s="1">
        <v>6.47</v>
      </c>
      <c r="BW19" s="1">
        <v>5.2240000000000002</v>
      </c>
      <c r="BX19" s="1">
        <v>4.2190000000000003</v>
      </c>
      <c r="BY19" s="1">
        <v>3.6019999999999999</v>
      </c>
      <c r="BZ19" s="1">
        <v>3.2530000000000001</v>
      </c>
      <c r="CA19" s="1">
        <v>2.8940000000000001</v>
      </c>
      <c r="CB19" s="1">
        <v>2.569</v>
      </c>
      <c r="CC19" s="1">
        <v>2.302</v>
      </c>
      <c r="CD19" s="1">
        <v>2.073</v>
      </c>
      <c r="CE19" s="1">
        <v>1.8779999999999999</v>
      </c>
      <c r="CF19" s="1">
        <v>1.736</v>
      </c>
      <c r="CG19" s="1">
        <v>1.639</v>
      </c>
      <c r="CH19" s="1">
        <v>1.54</v>
      </c>
      <c r="CI19" s="1">
        <v>1.417</v>
      </c>
      <c r="CJ19" s="1">
        <v>1.282</v>
      </c>
      <c r="CK19" s="1">
        <v>1.171</v>
      </c>
      <c r="CL19" s="1">
        <v>1.0820000000000001</v>
      </c>
      <c r="CM19" s="1">
        <v>0.97699999999999998</v>
      </c>
      <c r="CN19" s="1">
        <v>0.84399999999999997</v>
      </c>
      <c r="CO19" s="1">
        <v>0.69599999999999995</v>
      </c>
      <c r="CP19" s="1">
        <v>0.55900000000000005</v>
      </c>
      <c r="CQ19" s="1">
        <v>0.42499999999999999</v>
      </c>
      <c r="CR19" s="1">
        <v>0.32200000000000001</v>
      </c>
      <c r="CS19" s="1">
        <v>0.26600000000000001</v>
      </c>
      <c r="CT19" s="1">
        <v>0.24199999999999999</v>
      </c>
      <c r="CU19" s="1">
        <v>0.224</v>
      </c>
      <c r="CV19" s="1">
        <v>0.21</v>
      </c>
      <c r="CW19" s="1">
        <v>0.187</v>
      </c>
      <c r="CX19" s="1">
        <v>0.14799999999999999</v>
      </c>
      <c r="CY19" s="1">
        <v>9.8000000000000004E-2</v>
      </c>
      <c r="CZ19" s="1">
        <v>5.3999999999999999E-2</v>
      </c>
      <c r="DA19" s="1">
        <v>3.1E-2</v>
      </c>
      <c r="DB19" s="1">
        <v>2.4E-2</v>
      </c>
      <c r="DC19" s="1">
        <v>1.7000000000000001E-2</v>
      </c>
      <c r="DD19" s="1">
        <v>1.0999999999999999E-2</v>
      </c>
      <c r="DE19" s="1">
        <v>7.0000000000000001E-3</v>
      </c>
      <c r="DF19" s="1">
        <v>4.0000000000000001E-3</v>
      </c>
      <c r="DG19" s="1">
        <v>7.0000000000000001E-3</v>
      </c>
      <c r="DI19" s="104">
        <f t="shared" si="1"/>
        <v>1566.9929999999995</v>
      </c>
    </row>
    <row r="20" spans="1:113" x14ac:dyDescent="0.3">
      <c r="A20" s="1">
        <v>15656</v>
      </c>
      <c r="B20" s="1" t="s">
        <v>1041</v>
      </c>
      <c r="D20" s="1">
        <v>44</v>
      </c>
      <c r="E20" s="1">
        <v>2018</v>
      </c>
      <c r="F20" s="1" t="s">
        <v>1065</v>
      </c>
      <c r="G20" s="93" t="s">
        <v>45</v>
      </c>
      <c r="H20" s="93">
        <f>VLOOKUP(G20, RPB!$E$3:$I$200, 5, 0)</f>
        <v>18</v>
      </c>
      <c r="I20" s="94">
        <f>IF(H20="-", "-", IF(H20=0, 0, SUM(K20:INDEX($K20:$DG20, H20))))</f>
        <v>97.108999999999995</v>
      </c>
      <c r="J20" s="94">
        <f t="shared" si="0"/>
        <v>302.17600000000004</v>
      </c>
      <c r="K20" s="1">
        <v>5.3920000000000003</v>
      </c>
      <c r="L20" s="1">
        <v>5.5579999999999998</v>
      </c>
      <c r="M20" s="1">
        <v>5.6669999999999998</v>
      </c>
      <c r="N20" s="1">
        <v>5.4880000000000004</v>
      </c>
      <c r="O20" s="1">
        <v>5.5860000000000003</v>
      </c>
      <c r="P20" s="1">
        <v>5.64</v>
      </c>
      <c r="Q20" s="1">
        <v>5.6559999999999997</v>
      </c>
      <c r="R20" s="1">
        <v>5.64</v>
      </c>
      <c r="S20" s="1">
        <v>5.6059999999999999</v>
      </c>
      <c r="T20" s="1">
        <v>5.5679999999999996</v>
      </c>
      <c r="U20" s="1">
        <v>5.4889999999999999</v>
      </c>
      <c r="V20" s="1">
        <v>5.3570000000000002</v>
      </c>
      <c r="W20" s="1">
        <v>5.2050000000000001</v>
      </c>
      <c r="X20" s="1">
        <v>5.0579999999999998</v>
      </c>
      <c r="Y20" s="1">
        <v>4.8940000000000001</v>
      </c>
      <c r="Z20" s="1">
        <v>4.8680000000000003</v>
      </c>
      <c r="AA20" s="1">
        <v>5.056</v>
      </c>
      <c r="AB20" s="1">
        <v>5.3810000000000002</v>
      </c>
      <c r="AC20" s="1">
        <v>5.6859999999999999</v>
      </c>
      <c r="AD20" s="1">
        <v>5.9969999999999999</v>
      </c>
      <c r="AE20" s="1">
        <v>6.2750000000000004</v>
      </c>
      <c r="AF20" s="1">
        <v>6.484</v>
      </c>
      <c r="AG20" s="1">
        <v>6.6390000000000002</v>
      </c>
      <c r="AH20" s="1">
        <v>6.8019999999999996</v>
      </c>
      <c r="AI20" s="1">
        <v>6.9720000000000004</v>
      </c>
      <c r="AJ20" s="1">
        <v>7.0579999999999998</v>
      </c>
      <c r="AK20" s="1">
        <v>7.0220000000000002</v>
      </c>
      <c r="AL20" s="1">
        <v>6.9059999999999997</v>
      </c>
      <c r="AM20" s="1">
        <v>6.7789999999999999</v>
      </c>
      <c r="AN20" s="1">
        <v>6.6189999999999998</v>
      </c>
      <c r="AO20" s="1">
        <v>6.5049999999999999</v>
      </c>
      <c r="AP20" s="1">
        <v>6.4829999999999997</v>
      </c>
      <c r="AQ20" s="1">
        <v>6.51</v>
      </c>
      <c r="AR20" s="1">
        <v>6.5170000000000003</v>
      </c>
      <c r="AS20" s="1">
        <v>6.5389999999999997</v>
      </c>
      <c r="AT20" s="1">
        <v>6.4660000000000002</v>
      </c>
      <c r="AU20" s="1">
        <v>6.2450000000000001</v>
      </c>
      <c r="AV20" s="1">
        <v>5.9370000000000003</v>
      </c>
      <c r="AW20" s="1">
        <v>5.6470000000000002</v>
      </c>
      <c r="AX20" s="1">
        <v>5.3330000000000002</v>
      </c>
      <c r="AY20" s="1">
        <v>5.1559999999999997</v>
      </c>
      <c r="AZ20" s="1">
        <v>5.2009999999999996</v>
      </c>
      <c r="BA20" s="1">
        <v>5.383</v>
      </c>
      <c r="BB20" s="1">
        <v>5.5430000000000001</v>
      </c>
      <c r="BC20" s="1">
        <v>5.7270000000000003</v>
      </c>
      <c r="BD20" s="1">
        <v>5.8120000000000003</v>
      </c>
      <c r="BE20" s="1">
        <v>5.726</v>
      </c>
      <c r="BF20" s="1">
        <v>5.5359999999999996</v>
      </c>
      <c r="BG20" s="1">
        <v>5.3659999999999997</v>
      </c>
      <c r="BH20" s="1">
        <v>5.1779999999999999</v>
      </c>
      <c r="BI20" s="1">
        <v>5.0650000000000004</v>
      </c>
      <c r="BJ20" s="1">
        <v>5.0819999999999999</v>
      </c>
      <c r="BK20" s="1">
        <v>5.1719999999999997</v>
      </c>
      <c r="BL20" s="1">
        <v>5.2329999999999997</v>
      </c>
      <c r="BM20" s="1">
        <v>5.2969999999999997</v>
      </c>
      <c r="BN20" s="1">
        <v>5.2720000000000002</v>
      </c>
      <c r="BO20" s="1">
        <v>5.109</v>
      </c>
      <c r="BP20" s="1">
        <v>4.8540000000000001</v>
      </c>
      <c r="BQ20" s="1">
        <v>4.6079999999999997</v>
      </c>
      <c r="BR20" s="1">
        <v>4.3499999999999996</v>
      </c>
      <c r="BS20" s="1">
        <v>4.1109999999999998</v>
      </c>
      <c r="BT20" s="1">
        <v>3.915</v>
      </c>
      <c r="BU20" s="1">
        <v>3.746</v>
      </c>
      <c r="BV20" s="1">
        <v>3.5619999999999998</v>
      </c>
      <c r="BW20" s="1">
        <v>3.3740000000000001</v>
      </c>
      <c r="BX20" s="1">
        <v>3.1859999999999999</v>
      </c>
      <c r="BY20" s="1">
        <v>2.9940000000000002</v>
      </c>
      <c r="BZ20" s="1">
        <v>2.802</v>
      </c>
      <c r="CA20" s="1">
        <v>2.6160000000000001</v>
      </c>
      <c r="CB20" s="1">
        <v>2.4359999999999999</v>
      </c>
      <c r="CC20" s="1">
        <v>2.2599999999999998</v>
      </c>
      <c r="CD20" s="1">
        <v>2.089</v>
      </c>
      <c r="CE20" s="1">
        <v>1.925</v>
      </c>
      <c r="CF20" s="1">
        <v>1.766</v>
      </c>
      <c r="CG20" s="1">
        <v>1.609</v>
      </c>
      <c r="CH20" s="1">
        <v>1.476</v>
      </c>
      <c r="CI20" s="1">
        <v>1.375</v>
      </c>
      <c r="CJ20" s="1">
        <v>1.2949999999999999</v>
      </c>
      <c r="CK20" s="1">
        <v>1.2190000000000001</v>
      </c>
      <c r="CL20" s="1">
        <v>1.151</v>
      </c>
      <c r="CM20" s="1">
        <v>1.071</v>
      </c>
      <c r="CN20" s="1">
        <v>0.96499999999999997</v>
      </c>
      <c r="CO20" s="1">
        <v>0.84399999999999997</v>
      </c>
      <c r="CP20" s="1">
        <v>0.73299999999999998</v>
      </c>
      <c r="CQ20" s="1">
        <v>0.626</v>
      </c>
      <c r="CR20" s="1">
        <v>0.53100000000000003</v>
      </c>
      <c r="CS20" s="1">
        <v>0.45100000000000001</v>
      </c>
      <c r="CT20" s="1">
        <v>0.38500000000000001</v>
      </c>
      <c r="CU20" s="1">
        <v>0.318</v>
      </c>
      <c r="CV20" s="1">
        <v>0.26</v>
      </c>
      <c r="CW20" s="1">
        <v>0.217</v>
      </c>
      <c r="CX20" s="1">
        <v>0.17699999999999999</v>
      </c>
      <c r="CY20" s="1">
        <v>0.13900000000000001</v>
      </c>
      <c r="CZ20" s="1">
        <v>0.112</v>
      </c>
      <c r="DA20" s="1">
        <v>9.7000000000000003E-2</v>
      </c>
      <c r="DB20" s="1">
        <v>8.1000000000000003E-2</v>
      </c>
      <c r="DC20" s="1">
        <v>6.2E-2</v>
      </c>
      <c r="DD20" s="1">
        <v>3.9E-2</v>
      </c>
      <c r="DE20" s="1">
        <v>2.9000000000000001E-2</v>
      </c>
      <c r="DF20" s="1">
        <v>1.6E-2</v>
      </c>
      <c r="DG20" s="1">
        <v>2.5000000000000001E-2</v>
      </c>
      <c r="DI20" s="104">
        <f t="shared" si="1"/>
        <v>399.28500000000003</v>
      </c>
    </row>
    <row r="21" spans="1:113" x14ac:dyDescent="0.3">
      <c r="A21" s="1">
        <v>13678</v>
      </c>
      <c r="B21" s="1" t="s">
        <v>1041</v>
      </c>
      <c r="D21" s="1">
        <v>70</v>
      </c>
      <c r="E21" s="1">
        <v>2018</v>
      </c>
      <c r="F21" s="1" t="s">
        <v>64</v>
      </c>
      <c r="G21" s="93" t="s">
        <v>65</v>
      </c>
      <c r="H21" s="93">
        <f>VLOOKUP(G21, RPB!$E$3:$I$200, 5, 0)</f>
        <v>18</v>
      </c>
      <c r="I21" s="94">
        <f>IF(H21="-", "-", IF(H21=0, 0, SUM(K21:INDEX($K21:$DG21, H21))))</f>
        <v>605.024</v>
      </c>
      <c r="J21" s="94">
        <f t="shared" si="0"/>
        <v>2898.5299999999993</v>
      </c>
      <c r="K21" s="1">
        <v>30.867999999999999</v>
      </c>
      <c r="L21" s="1">
        <v>31.661000000000001</v>
      </c>
      <c r="M21" s="1">
        <v>32.243000000000002</v>
      </c>
      <c r="N21" s="1">
        <v>30.779</v>
      </c>
      <c r="O21" s="1">
        <v>31.742999999999999</v>
      </c>
      <c r="P21" s="1">
        <v>32.524000000000001</v>
      </c>
      <c r="Q21" s="1">
        <v>33.146000000000001</v>
      </c>
      <c r="R21" s="1">
        <v>33.630000000000003</v>
      </c>
      <c r="S21" s="1">
        <v>34.07</v>
      </c>
      <c r="T21" s="1">
        <v>34.558</v>
      </c>
      <c r="U21" s="1">
        <v>34.761000000000003</v>
      </c>
      <c r="V21" s="1">
        <v>34.561</v>
      </c>
      <c r="W21" s="1">
        <v>34.191000000000003</v>
      </c>
      <c r="X21" s="1">
        <v>33.838999999999999</v>
      </c>
      <c r="Y21" s="1">
        <v>33.267000000000003</v>
      </c>
      <c r="Z21" s="1">
        <v>33.799999999999997</v>
      </c>
      <c r="AA21" s="1">
        <v>36.051000000000002</v>
      </c>
      <c r="AB21" s="1">
        <v>39.332000000000001</v>
      </c>
      <c r="AC21" s="1">
        <v>42.433999999999997</v>
      </c>
      <c r="AD21" s="1">
        <v>45.712000000000003</v>
      </c>
      <c r="AE21" s="1">
        <v>47.951999999999998</v>
      </c>
      <c r="AF21" s="1">
        <v>48.463000000000001</v>
      </c>
      <c r="AG21" s="1">
        <v>47.862000000000002</v>
      </c>
      <c r="AH21" s="1">
        <v>47.429000000000002</v>
      </c>
      <c r="AI21" s="1">
        <v>46.875999999999998</v>
      </c>
      <c r="AJ21" s="1">
        <v>46.639000000000003</v>
      </c>
      <c r="AK21" s="1">
        <v>47.054000000000002</v>
      </c>
      <c r="AL21" s="1">
        <v>47.851999999999997</v>
      </c>
      <c r="AM21" s="1">
        <v>48.448</v>
      </c>
      <c r="AN21" s="1">
        <v>48.981000000000002</v>
      </c>
      <c r="AO21" s="1">
        <v>49.317999999999998</v>
      </c>
      <c r="AP21" s="1">
        <v>49.34</v>
      </c>
      <c r="AQ21" s="1">
        <v>49.156999999999996</v>
      </c>
      <c r="AR21" s="1">
        <v>49.003</v>
      </c>
      <c r="AS21" s="1">
        <v>48.835000000000001</v>
      </c>
      <c r="AT21" s="1">
        <v>48.698999999999998</v>
      </c>
      <c r="AU21" s="1">
        <v>48.639000000000003</v>
      </c>
      <c r="AV21" s="1">
        <v>48.631999999999998</v>
      </c>
      <c r="AW21" s="1">
        <v>48.585000000000001</v>
      </c>
      <c r="AX21" s="1">
        <v>48.485999999999997</v>
      </c>
      <c r="AY21" s="1">
        <v>48.503999999999998</v>
      </c>
      <c r="AZ21" s="1">
        <v>48.703000000000003</v>
      </c>
      <c r="BA21" s="1">
        <v>48.997999999999998</v>
      </c>
      <c r="BB21" s="1">
        <v>49.328000000000003</v>
      </c>
      <c r="BC21" s="1">
        <v>49.807000000000002</v>
      </c>
      <c r="BD21" s="1">
        <v>49.881</v>
      </c>
      <c r="BE21" s="1">
        <v>49.298999999999999</v>
      </c>
      <c r="BF21" s="1">
        <v>48.372999999999998</v>
      </c>
      <c r="BG21" s="1">
        <v>47.505000000000003</v>
      </c>
      <c r="BH21" s="1">
        <v>46.423999999999999</v>
      </c>
      <c r="BI21" s="1">
        <v>46.335000000000001</v>
      </c>
      <c r="BJ21" s="1">
        <v>47.820999999999998</v>
      </c>
      <c r="BK21" s="1">
        <v>50.226999999999997</v>
      </c>
      <c r="BL21" s="1">
        <v>52.408000000000001</v>
      </c>
      <c r="BM21" s="1">
        <v>54.695999999999998</v>
      </c>
      <c r="BN21" s="1">
        <v>55.951999999999998</v>
      </c>
      <c r="BO21" s="1">
        <v>55.527000000000001</v>
      </c>
      <c r="BP21" s="1">
        <v>53.997</v>
      </c>
      <c r="BQ21" s="1">
        <v>52.537999999999997</v>
      </c>
      <c r="BR21" s="1">
        <v>50.856999999999999</v>
      </c>
      <c r="BS21" s="1">
        <v>49.466999999999999</v>
      </c>
      <c r="BT21" s="1">
        <v>48.722999999999999</v>
      </c>
      <c r="BU21" s="1">
        <v>48.305999999999997</v>
      </c>
      <c r="BV21" s="1">
        <v>47.594999999999999</v>
      </c>
      <c r="BW21" s="1">
        <v>46.771000000000001</v>
      </c>
      <c r="BX21" s="1">
        <v>45.432000000000002</v>
      </c>
      <c r="BY21" s="1">
        <v>43.332999999999998</v>
      </c>
      <c r="BZ21" s="1">
        <v>40.718000000000004</v>
      </c>
      <c r="CA21" s="1">
        <v>38.201000000000001</v>
      </c>
      <c r="CB21" s="1">
        <v>35.808999999999997</v>
      </c>
      <c r="CC21" s="1">
        <v>33.119999999999997</v>
      </c>
      <c r="CD21" s="1">
        <v>30.035</v>
      </c>
      <c r="CE21" s="1">
        <v>26.824999999999999</v>
      </c>
      <c r="CF21" s="1">
        <v>23.640999999999998</v>
      </c>
      <c r="CG21" s="1">
        <v>20.186</v>
      </c>
      <c r="CH21" s="1">
        <v>18.241</v>
      </c>
      <c r="CI21" s="1">
        <v>18.625</v>
      </c>
      <c r="CJ21" s="1">
        <v>20.419</v>
      </c>
      <c r="CK21" s="1">
        <v>22.024999999999999</v>
      </c>
      <c r="CL21" s="1">
        <v>23.922000000000001</v>
      </c>
      <c r="CM21" s="1">
        <v>24.456</v>
      </c>
      <c r="CN21" s="1">
        <v>22.692</v>
      </c>
      <c r="CO21" s="1">
        <v>19.475000000000001</v>
      </c>
      <c r="CP21" s="1">
        <v>16.582000000000001</v>
      </c>
      <c r="CQ21" s="1">
        <v>13.654999999999999</v>
      </c>
      <c r="CR21" s="1">
        <v>11.141</v>
      </c>
      <c r="CS21" s="1">
        <v>9.4390000000000001</v>
      </c>
      <c r="CT21" s="1">
        <v>8.2799999999999994</v>
      </c>
      <c r="CU21" s="1">
        <v>6.9009999999999998</v>
      </c>
      <c r="CV21" s="1">
        <v>5.6630000000000003</v>
      </c>
      <c r="CW21" s="1">
        <v>4.6909999999999998</v>
      </c>
      <c r="CX21" s="1">
        <v>3.694</v>
      </c>
      <c r="CY21" s="1">
        <v>2.6709999999999998</v>
      </c>
      <c r="CZ21" s="1">
        <v>1.8440000000000001</v>
      </c>
      <c r="DA21" s="1">
        <v>1.383</v>
      </c>
      <c r="DB21" s="1">
        <v>1.1080000000000001</v>
      </c>
      <c r="DC21" s="1">
        <v>0.78900000000000003</v>
      </c>
      <c r="DD21" s="1">
        <v>0.42599999999999999</v>
      </c>
      <c r="DE21" s="1">
        <v>0.28899999999999998</v>
      </c>
      <c r="DF21" s="1">
        <v>0.153</v>
      </c>
      <c r="DG21" s="1">
        <v>0.22800000000000001</v>
      </c>
      <c r="DI21" s="104">
        <f t="shared" si="1"/>
        <v>3503.5539999999992</v>
      </c>
    </row>
    <row r="22" spans="1:113" x14ac:dyDescent="0.3">
      <c r="A22" s="1">
        <v>11614</v>
      </c>
      <c r="B22" s="1" t="s">
        <v>1041</v>
      </c>
      <c r="D22" s="1">
        <v>112</v>
      </c>
      <c r="E22" s="1">
        <v>2018</v>
      </c>
      <c r="F22" s="1" t="s">
        <v>52</v>
      </c>
      <c r="G22" s="93" t="s">
        <v>53</v>
      </c>
      <c r="H22" s="93">
        <f>VLOOKUP(G22, RPB!$E$3:$I$200, 5, 0)</f>
        <v>14</v>
      </c>
      <c r="I22" s="94">
        <f>IF(H22="-", "-", IF(H22=0, 0, SUM(K22:INDEX($K22:$DG22, H22))))</f>
        <v>1516.8170000000002</v>
      </c>
      <c r="J22" s="94">
        <f t="shared" si="0"/>
        <v>7935.2959999999939</v>
      </c>
      <c r="K22" s="1">
        <v>108.249</v>
      </c>
      <c r="L22" s="1">
        <v>112.563</v>
      </c>
      <c r="M22" s="1">
        <v>115.35599999999999</v>
      </c>
      <c r="N22" s="1">
        <v>117.229</v>
      </c>
      <c r="O22" s="1">
        <v>117.01</v>
      </c>
      <c r="P22" s="1">
        <v>115.93</v>
      </c>
      <c r="Q22" s="1">
        <v>114.128</v>
      </c>
      <c r="R22" s="1">
        <v>111.739</v>
      </c>
      <c r="S22" s="1">
        <v>108.91200000000001</v>
      </c>
      <c r="T22" s="1">
        <v>105.792</v>
      </c>
      <c r="U22" s="1">
        <v>102.47</v>
      </c>
      <c r="V22" s="1">
        <v>99.066999999999993</v>
      </c>
      <c r="W22" s="1">
        <v>95.745999999999995</v>
      </c>
      <c r="X22" s="1">
        <v>92.626000000000005</v>
      </c>
      <c r="Y22" s="1">
        <v>89.766999999999996</v>
      </c>
      <c r="Z22" s="1">
        <v>87.685000000000002</v>
      </c>
      <c r="AA22" s="1">
        <v>86.676000000000002</v>
      </c>
      <c r="AB22" s="1">
        <v>86.661000000000001</v>
      </c>
      <c r="AC22" s="1">
        <v>87.06</v>
      </c>
      <c r="AD22" s="1">
        <v>87.742999999999995</v>
      </c>
      <c r="AE22" s="1">
        <v>90.236000000000004</v>
      </c>
      <c r="AF22" s="1">
        <v>95.16</v>
      </c>
      <c r="AG22" s="1">
        <v>101.76</v>
      </c>
      <c r="AH22" s="1">
        <v>108.374</v>
      </c>
      <c r="AI22" s="1">
        <v>114.99</v>
      </c>
      <c r="AJ22" s="1">
        <v>122.087</v>
      </c>
      <c r="AK22" s="1">
        <v>129.62200000000001</v>
      </c>
      <c r="AL22" s="1">
        <v>137.149</v>
      </c>
      <c r="AM22" s="1">
        <v>144.44999999999999</v>
      </c>
      <c r="AN22" s="1">
        <v>151.798</v>
      </c>
      <c r="AO22" s="1">
        <v>156.60900000000001</v>
      </c>
      <c r="AP22" s="1">
        <v>157.64500000000001</v>
      </c>
      <c r="AQ22" s="1">
        <v>156.05000000000001</v>
      </c>
      <c r="AR22" s="1">
        <v>154.369</v>
      </c>
      <c r="AS22" s="1">
        <v>152.29400000000001</v>
      </c>
      <c r="AT22" s="1">
        <v>149.655</v>
      </c>
      <c r="AU22" s="1">
        <v>146.691</v>
      </c>
      <c r="AV22" s="1">
        <v>143.52199999999999</v>
      </c>
      <c r="AW22" s="1">
        <v>139.964</v>
      </c>
      <c r="AX22" s="1">
        <v>135.976</v>
      </c>
      <c r="AY22" s="1">
        <v>132.911</v>
      </c>
      <c r="AZ22" s="1">
        <v>131.40299999999999</v>
      </c>
      <c r="BA22" s="1">
        <v>130.91900000000001</v>
      </c>
      <c r="BB22" s="1">
        <v>130.44200000000001</v>
      </c>
      <c r="BC22" s="1">
        <v>130.34800000000001</v>
      </c>
      <c r="BD22" s="1">
        <v>129.75299999999999</v>
      </c>
      <c r="BE22" s="1">
        <v>128.17099999999999</v>
      </c>
      <c r="BF22" s="1">
        <v>126.167</v>
      </c>
      <c r="BG22" s="1">
        <v>124.48</v>
      </c>
      <c r="BH22" s="1">
        <v>122.58799999999999</v>
      </c>
      <c r="BI22" s="1">
        <v>122.71</v>
      </c>
      <c r="BJ22" s="1">
        <v>125.905</v>
      </c>
      <c r="BK22" s="1">
        <v>130.947</v>
      </c>
      <c r="BL22" s="1">
        <v>135.488</v>
      </c>
      <c r="BM22" s="1">
        <v>139.92400000000001</v>
      </c>
      <c r="BN22" s="1">
        <v>143.14699999999999</v>
      </c>
      <c r="BO22" s="1">
        <v>144.34399999999999</v>
      </c>
      <c r="BP22" s="1">
        <v>143.95400000000001</v>
      </c>
      <c r="BQ22" s="1">
        <v>143.45599999999999</v>
      </c>
      <c r="BR22" s="1">
        <v>142.82900000000001</v>
      </c>
      <c r="BS22" s="1">
        <v>140.31100000000001</v>
      </c>
      <c r="BT22" s="1">
        <v>135.261</v>
      </c>
      <c r="BU22" s="1">
        <v>128.48599999999999</v>
      </c>
      <c r="BV22" s="1">
        <v>121.40900000000001</v>
      </c>
      <c r="BW22" s="1">
        <v>113.717</v>
      </c>
      <c r="BX22" s="1">
        <v>106.61199999999999</v>
      </c>
      <c r="BY22" s="1">
        <v>100.82899999999999</v>
      </c>
      <c r="BZ22" s="1">
        <v>95.834999999999994</v>
      </c>
      <c r="CA22" s="1">
        <v>90.658000000000001</v>
      </c>
      <c r="CB22" s="1">
        <v>85.841999999999999</v>
      </c>
      <c r="CC22" s="1">
        <v>80.031000000000006</v>
      </c>
      <c r="CD22" s="1">
        <v>72.567999999999998</v>
      </c>
      <c r="CE22" s="1">
        <v>64.376000000000005</v>
      </c>
      <c r="CF22" s="1">
        <v>56.536999999999999</v>
      </c>
      <c r="CG22" s="1">
        <v>48.23</v>
      </c>
      <c r="CH22" s="1">
        <v>43.4</v>
      </c>
      <c r="CI22" s="1">
        <v>43.926000000000002</v>
      </c>
      <c r="CJ22" s="1">
        <v>47.716999999999999</v>
      </c>
      <c r="CK22" s="1">
        <v>51.116</v>
      </c>
      <c r="CL22" s="1">
        <v>55.228999999999999</v>
      </c>
      <c r="CM22" s="1">
        <v>56.276000000000003</v>
      </c>
      <c r="CN22" s="1">
        <v>52.124000000000002</v>
      </c>
      <c r="CO22" s="1">
        <v>44.715000000000003</v>
      </c>
      <c r="CP22" s="1">
        <v>38.051000000000002</v>
      </c>
      <c r="CQ22" s="1">
        <v>31.248000000000001</v>
      </c>
      <c r="CR22" s="1">
        <v>25.71</v>
      </c>
      <c r="CS22" s="1">
        <v>22.51</v>
      </c>
      <c r="CT22" s="1">
        <v>20.817</v>
      </c>
      <c r="CU22" s="1">
        <v>18.684999999999999</v>
      </c>
      <c r="CV22" s="1">
        <v>17.061</v>
      </c>
      <c r="CW22" s="1">
        <v>14.991</v>
      </c>
      <c r="CX22" s="1">
        <v>12.071999999999999</v>
      </c>
      <c r="CY22" s="1">
        <v>8.516</v>
      </c>
      <c r="CZ22" s="1">
        <v>5.4130000000000003</v>
      </c>
      <c r="DA22" s="1">
        <v>3.6789999999999998</v>
      </c>
      <c r="DB22" s="1">
        <v>2.9209999999999998</v>
      </c>
      <c r="DC22" s="1">
        <v>2.0499999999999998</v>
      </c>
      <c r="DD22" s="1">
        <v>1.0649999999999999</v>
      </c>
      <c r="DE22" s="1">
        <v>0.67800000000000005</v>
      </c>
      <c r="DF22" s="1">
        <v>0.33200000000000002</v>
      </c>
      <c r="DG22" s="1">
        <v>0.41299999999999998</v>
      </c>
      <c r="DI22" s="104">
        <f t="shared" si="1"/>
        <v>9452.1129999999939</v>
      </c>
    </row>
    <row r="23" spans="1:113" x14ac:dyDescent="0.3">
      <c r="A23" s="1">
        <v>17032</v>
      </c>
      <c r="B23" s="1" t="s">
        <v>1041</v>
      </c>
      <c r="D23" s="1">
        <v>84</v>
      </c>
      <c r="E23" s="1">
        <v>2018</v>
      </c>
      <c r="F23" s="1" t="s">
        <v>56</v>
      </c>
      <c r="G23" s="93" t="s">
        <v>57</v>
      </c>
      <c r="H23" s="93">
        <f>VLOOKUP(G23, RPB!$E$3:$I$200, 5, 0)</f>
        <v>18</v>
      </c>
      <c r="I23" s="94">
        <f>IF(H23="-", "-", IF(H23=0, 0, SUM(K23:INDEX($K23:$DG23, H23))))</f>
        <v>142.078</v>
      </c>
      <c r="J23" s="94">
        <f t="shared" si="0"/>
        <v>240.36600000000001</v>
      </c>
      <c r="K23" s="1">
        <v>8.5229999999999997</v>
      </c>
      <c r="L23" s="1">
        <v>8.3379999999999992</v>
      </c>
      <c r="M23" s="1">
        <v>8.1769999999999996</v>
      </c>
      <c r="N23" s="1">
        <v>8.2029999999999994</v>
      </c>
      <c r="O23" s="1">
        <v>8.0210000000000008</v>
      </c>
      <c r="P23" s="1">
        <v>7.87</v>
      </c>
      <c r="Q23" s="1">
        <v>7.7489999999999997</v>
      </c>
      <c r="R23" s="1">
        <v>7.6580000000000004</v>
      </c>
      <c r="S23" s="1">
        <v>7.5869999999999997</v>
      </c>
      <c r="T23" s="1">
        <v>7.5270000000000001</v>
      </c>
      <c r="U23" s="1">
        <v>7.52</v>
      </c>
      <c r="V23" s="1">
        <v>7.5810000000000004</v>
      </c>
      <c r="W23" s="1">
        <v>7.6859999999999999</v>
      </c>
      <c r="X23" s="1">
        <v>7.7910000000000004</v>
      </c>
      <c r="Y23" s="1">
        <v>7.9059999999999997</v>
      </c>
      <c r="Z23" s="1">
        <v>7.984</v>
      </c>
      <c r="AA23" s="1">
        <v>7.9960000000000004</v>
      </c>
      <c r="AB23" s="1">
        <v>7.9610000000000003</v>
      </c>
      <c r="AC23" s="1">
        <v>7.9279999999999999</v>
      </c>
      <c r="AD23" s="1">
        <v>7.8890000000000002</v>
      </c>
      <c r="AE23" s="1">
        <v>7.8289999999999997</v>
      </c>
      <c r="AF23" s="1">
        <v>7.7480000000000002</v>
      </c>
      <c r="AG23" s="1">
        <v>7.6479999999999997</v>
      </c>
      <c r="AH23" s="1">
        <v>7.5359999999999996</v>
      </c>
      <c r="AI23" s="1">
        <v>7.4130000000000003</v>
      </c>
      <c r="AJ23" s="1">
        <v>7.2750000000000004</v>
      </c>
      <c r="AK23" s="1">
        <v>7.1210000000000004</v>
      </c>
      <c r="AL23" s="1">
        <v>6.9560000000000004</v>
      </c>
      <c r="AM23" s="1">
        <v>6.7830000000000004</v>
      </c>
      <c r="AN23" s="1">
        <v>6.601</v>
      </c>
      <c r="AO23" s="1">
        <v>6.4210000000000003</v>
      </c>
      <c r="AP23" s="1">
        <v>6.2489999999999997</v>
      </c>
      <c r="AQ23" s="1">
        <v>6.08</v>
      </c>
      <c r="AR23" s="1">
        <v>5.91</v>
      </c>
      <c r="AS23" s="1">
        <v>5.7450000000000001</v>
      </c>
      <c r="AT23" s="1">
        <v>5.5670000000000002</v>
      </c>
      <c r="AU23" s="1">
        <v>5.367</v>
      </c>
      <c r="AV23" s="1">
        <v>5.1589999999999998</v>
      </c>
      <c r="AW23" s="1">
        <v>4.9550000000000001</v>
      </c>
      <c r="AX23" s="1">
        <v>4.7469999999999999</v>
      </c>
      <c r="AY23" s="1">
        <v>4.5830000000000002</v>
      </c>
      <c r="AZ23" s="1">
        <v>4.4889999999999999</v>
      </c>
      <c r="BA23" s="1">
        <v>4.4370000000000003</v>
      </c>
      <c r="BB23" s="1">
        <v>4.3819999999999997</v>
      </c>
      <c r="BC23" s="1">
        <v>4.335</v>
      </c>
      <c r="BD23" s="1">
        <v>4.2569999999999997</v>
      </c>
      <c r="BE23" s="1">
        <v>4.1269999999999998</v>
      </c>
      <c r="BF23" s="1">
        <v>3.964</v>
      </c>
      <c r="BG23" s="1">
        <v>3.8079999999999998</v>
      </c>
      <c r="BH23" s="1">
        <v>3.649</v>
      </c>
      <c r="BI23" s="1">
        <v>3.5030000000000001</v>
      </c>
      <c r="BJ23" s="1">
        <v>3.3809999999999998</v>
      </c>
      <c r="BK23" s="1">
        <v>3.2730000000000001</v>
      </c>
      <c r="BL23" s="1">
        <v>3.1589999999999998</v>
      </c>
      <c r="BM23" s="1">
        <v>3.0459999999999998</v>
      </c>
      <c r="BN23" s="1">
        <v>2.9169999999999998</v>
      </c>
      <c r="BO23" s="1">
        <v>2.7610000000000001</v>
      </c>
      <c r="BP23" s="1">
        <v>2.5880000000000001</v>
      </c>
      <c r="BQ23" s="1">
        <v>2.42</v>
      </c>
      <c r="BR23" s="1">
        <v>2.2519999999999998</v>
      </c>
      <c r="BS23" s="1">
        <v>2.0939999999999999</v>
      </c>
      <c r="BT23" s="1">
        <v>1.954</v>
      </c>
      <c r="BU23" s="1">
        <v>1.825</v>
      </c>
      <c r="BV23" s="1">
        <v>1.698</v>
      </c>
      <c r="BW23" s="1">
        <v>1.573</v>
      </c>
      <c r="BX23" s="1">
        <v>1.4550000000000001</v>
      </c>
      <c r="BY23" s="1">
        <v>1.3420000000000001</v>
      </c>
      <c r="BZ23" s="1">
        <v>1.236</v>
      </c>
      <c r="CA23" s="1">
        <v>1.1339999999999999</v>
      </c>
      <c r="CB23" s="1">
        <v>1.0389999999999999</v>
      </c>
      <c r="CC23" s="1">
        <v>0.94899999999999995</v>
      </c>
      <c r="CD23" s="1">
        <v>0.86299999999999999</v>
      </c>
      <c r="CE23" s="1">
        <v>0.78300000000000003</v>
      </c>
      <c r="CF23" s="1">
        <v>0.70799999999999996</v>
      </c>
      <c r="CG23" s="1">
        <v>0.63600000000000001</v>
      </c>
      <c r="CH23" s="1">
        <v>0.57399999999999995</v>
      </c>
      <c r="CI23" s="1">
        <v>0.52400000000000002</v>
      </c>
      <c r="CJ23" s="1">
        <v>0.48199999999999998</v>
      </c>
      <c r="CK23" s="1">
        <v>0.443</v>
      </c>
      <c r="CL23" s="1">
        <v>0.41</v>
      </c>
      <c r="CM23" s="1">
        <v>0.374</v>
      </c>
      <c r="CN23" s="1">
        <v>0.33400000000000002</v>
      </c>
      <c r="CO23" s="1">
        <v>0.29099999999999998</v>
      </c>
      <c r="CP23" s="1">
        <v>0.252</v>
      </c>
      <c r="CQ23" s="1">
        <v>0.216</v>
      </c>
      <c r="CR23" s="1">
        <v>0.184</v>
      </c>
      <c r="CS23" s="1">
        <v>0.157</v>
      </c>
      <c r="CT23" s="1">
        <v>0.13500000000000001</v>
      </c>
      <c r="CU23" s="1">
        <v>0.113</v>
      </c>
      <c r="CV23" s="1">
        <v>9.6000000000000002E-2</v>
      </c>
      <c r="CW23" s="1">
        <v>0.08</v>
      </c>
      <c r="CX23" s="1">
        <v>6.0999999999999999E-2</v>
      </c>
      <c r="CY23" s="1">
        <v>4.1000000000000002E-2</v>
      </c>
      <c r="CZ23" s="1">
        <v>2.1000000000000001E-2</v>
      </c>
      <c r="DA23" s="1">
        <v>0.01</v>
      </c>
      <c r="DB23" s="1">
        <v>8.0000000000000002E-3</v>
      </c>
      <c r="DC23" s="1">
        <v>5.0000000000000001E-3</v>
      </c>
      <c r="DD23" s="1">
        <v>3.0000000000000001E-3</v>
      </c>
      <c r="DE23" s="1">
        <v>2E-3</v>
      </c>
      <c r="DF23" s="1">
        <v>1E-3</v>
      </c>
      <c r="DG23" s="1">
        <v>2E-3</v>
      </c>
      <c r="DI23" s="104">
        <f t="shared" si="1"/>
        <v>382.44400000000002</v>
      </c>
    </row>
    <row r="24" spans="1:113" x14ac:dyDescent="0.3">
      <c r="A24" s="1">
        <v>17892</v>
      </c>
      <c r="B24" s="1" t="s">
        <v>1041</v>
      </c>
      <c r="D24" s="1">
        <v>68</v>
      </c>
      <c r="E24" s="1">
        <v>2018</v>
      </c>
      <c r="F24" s="1" t="s">
        <v>1055</v>
      </c>
      <c r="G24" s="93" t="s">
        <v>63</v>
      </c>
      <c r="H24" s="93">
        <f>VLOOKUP(G24, RPB!$E$3:$I$200, 5, 0)</f>
        <v>18</v>
      </c>
      <c r="I24" s="94">
        <f>IF(H24="-", "-", IF(H24=0, 0, SUM(K24:INDEX($K24:$DG24, H24))))</f>
        <v>4175.8710000000001</v>
      </c>
      <c r="J24" s="94">
        <f t="shared" si="0"/>
        <v>7039.8029999999972</v>
      </c>
      <c r="K24" s="1">
        <v>246.61099999999999</v>
      </c>
      <c r="L24" s="1">
        <v>242.75899999999999</v>
      </c>
      <c r="M24" s="1">
        <v>239.60400000000001</v>
      </c>
      <c r="N24" s="1">
        <v>236.69499999999999</v>
      </c>
      <c r="O24" s="1">
        <v>235.16900000000001</v>
      </c>
      <c r="P24" s="1">
        <v>233.96600000000001</v>
      </c>
      <c r="Q24" s="1">
        <v>233.02</v>
      </c>
      <c r="R24" s="1">
        <v>232.26499999999999</v>
      </c>
      <c r="S24" s="1">
        <v>231.67099999999999</v>
      </c>
      <c r="T24" s="1">
        <v>231.21</v>
      </c>
      <c r="U24" s="1">
        <v>230.631</v>
      </c>
      <c r="V24" s="1">
        <v>229.79300000000001</v>
      </c>
      <c r="W24" s="1">
        <v>228.74199999999999</v>
      </c>
      <c r="X24" s="1">
        <v>227.64099999999999</v>
      </c>
      <c r="Y24" s="1">
        <v>226.43299999999999</v>
      </c>
      <c r="Z24" s="1">
        <v>225.006</v>
      </c>
      <c r="AA24" s="1">
        <v>223.31</v>
      </c>
      <c r="AB24" s="1">
        <v>221.345</v>
      </c>
      <c r="AC24" s="1">
        <v>219.22399999999999</v>
      </c>
      <c r="AD24" s="1">
        <v>217.001</v>
      </c>
      <c r="AE24" s="1">
        <v>214.22200000000001</v>
      </c>
      <c r="AF24" s="1">
        <v>210.696</v>
      </c>
      <c r="AG24" s="1">
        <v>206.65899999999999</v>
      </c>
      <c r="AH24" s="1">
        <v>202.54900000000001</v>
      </c>
      <c r="AI24" s="1">
        <v>198.29300000000001</v>
      </c>
      <c r="AJ24" s="1">
        <v>194.13800000000001</v>
      </c>
      <c r="AK24" s="1">
        <v>190.256</v>
      </c>
      <c r="AL24" s="1">
        <v>186.55199999999999</v>
      </c>
      <c r="AM24" s="1">
        <v>182.71899999999999</v>
      </c>
      <c r="AN24" s="1">
        <v>178.77099999999999</v>
      </c>
      <c r="AO24" s="1">
        <v>175.035</v>
      </c>
      <c r="AP24" s="1">
        <v>171.62799999999999</v>
      </c>
      <c r="AQ24" s="1">
        <v>168.405</v>
      </c>
      <c r="AR24" s="1">
        <v>165.10900000000001</v>
      </c>
      <c r="AS24" s="1">
        <v>161.79400000000001</v>
      </c>
      <c r="AT24" s="1">
        <v>158.251</v>
      </c>
      <c r="AU24" s="1">
        <v>154.35</v>
      </c>
      <c r="AV24" s="1">
        <v>150.184</v>
      </c>
      <c r="AW24" s="1">
        <v>146.03200000000001</v>
      </c>
      <c r="AX24" s="1">
        <v>141.90199999999999</v>
      </c>
      <c r="AY24" s="1">
        <v>137.50299999999999</v>
      </c>
      <c r="AZ24" s="1">
        <v>132.73599999999999</v>
      </c>
      <c r="BA24" s="1">
        <v>127.759</v>
      </c>
      <c r="BB24" s="1">
        <v>122.82299999999999</v>
      </c>
      <c r="BC24" s="1">
        <v>117.878</v>
      </c>
      <c r="BD24" s="1">
        <v>113.203</v>
      </c>
      <c r="BE24" s="1">
        <v>108.962</v>
      </c>
      <c r="BF24" s="1">
        <v>105.045</v>
      </c>
      <c r="BG24" s="1">
        <v>101.175</v>
      </c>
      <c r="BH24" s="1">
        <v>97.403999999999996</v>
      </c>
      <c r="BI24" s="1">
        <v>93.8</v>
      </c>
      <c r="BJ24" s="1">
        <v>90.369</v>
      </c>
      <c r="BK24" s="1">
        <v>87.102000000000004</v>
      </c>
      <c r="BL24" s="1">
        <v>83.974999999999994</v>
      </c>
      <c r="BM24" s="1">
        <v>80.977000000000004</v>
      </c>
      <c r="BN24" s="1">
        <v>78.155000000000001</v>
      </c>
      <c r="BO24" s="1">
        <v>75.522999999999996</v>
      </c>
      <c r="BP24" s="1">
        <v>73.051000000000002</v>
      </c>
      <c r="BQ24" s="1">
        <v>70.638000000000005</v>
      </c>
      <c r="BR24" s="1">
        <v>68.236999999999995</v>
      </c>
      <c r="BS24" s="1">
        <v>66.067999999999998</v>
      </c>
      <c r="BT24" s="1">
        <v>64.207999999999998</v>
      </c>
      <c r="BU24" s="1">
        <v>62.511000000000003</v>
      </c>
      <c r="BV24" s="1">
        <v>60.844999999999999</v>
      </c>
      <c r="BW24" s="1">
        <v>59.344000000000001</v>
      </c>
      <c r="BX24" s="1">
        <v>57.265000000000001</v>
      </c>
      <c r="BY24" s="1">
        <v>54.262</v>
      </c>
      <c r="BZ24" s="1">
        <v>50.715000000000003</v>
      </c>
      <c r="CA24" s="1">
        <v>47.281999999999996</v>
      </c>
      <c r="CB24" s="1">
        <v>43.744999999999997</v>
      </c>
      <c r="CC24" s="1">
        <v>40.854999999999997</v>
      </c>
      <c r="CD24" s="1">
        <v>39.027000000000001</v>
      </c>
      <c r="CE24" s="1">
        <v>37.863</v>
      </c>
      <c r="CF24" s="1">
        <v>36.601999999999997</v>
      </c>
      <c r="CG24" s="1">
        <v>35.448</v>
      </c>
      <c r="CH24" s="1">
        <v>33.906999999999996</v>
      </c>
      <c r="CI24" s="1">
        <v>31.67</v>
      </c>
      <c r="CJ24" s="1">
        <v>29.018000000000001</v>
      </c>
      <c r="CK24" s="1">
        <v>26.524000000000001</v>
      </c>
      <c r="CL24" s="1">
        <v>24.056999999999999</v>
      </c>
      <c r="CM24" s="1">
        <v>21.835999999999999</v>
      </c>
      <c r="CN24" s="1">
        <v>20.021000000000001</v>
      </c>
      <c r="CO24" s="1">
        <v>18.483000000000001</v>
      </c>
      <c r="CP24" s="1">
        <v>16.940000000000001</v>
      </c>
      <c r="CQ24" s="1">
        <v>15.459</v>
      </c>
      <c r="CR24" s="1">
        <v>13.978999999999999</v>
      </c>
      <c r="CS24" s="1">
        <v>12.446</v>
      </c>
      <c r="CT24" s="1">
        <v>10.91</v>
      </c>
      <c r="CU24" s="1">
        <v>9.4109999999999996</v>
      </c>
      <c r="CV24" s="1">
        <v>8.16</v>
      </c>
      <c r="CW24" s="1">
        <v>7.0460000000000003</v>
      </c>
      <c r="CX24" s="1">
        <v>5.83</v>
      </c>
      <c r="CY24" s="1">
        <v>4.5140000000000002</v>
      </c>
      <c r="CZ24" s="1">
        <v>3.4649999999999999</v>
      </c>
      <c r="DA24" s="1">
        <v>2.847</v>
      </c>
      <c r="DB24" s="1">
        <v>2.3620000000000001</v>
      </c>
      <c r="DC24" s="1">
        <v>1.774</v>
      </c>
      <c r="DD24" s="1">
        <v>1.085</v>
      </c>
      <c r="DE24" s="1">
        <v>0.9</v>
      </c>
      <c r="DF24" s="1">
        <v>0.45600000000000002</v>
      </c>
      <c r="DG24" s="1">
        <v>0.57799999999999996</v>
      </c>
      <c r="DI24" s="104">
        <f t="shared" si="1"/>
        <v>11215.673999999997</v>
      </c>
    </row>
    <row r="25" spans="1:113" x14ac:dyDescent="0.3">
      <c r="A25" s="1">
        <v>17978</v>
      </c>
      <c r="B25" s="1" t="s">
        <v>1041</v>
      </c>
      <c r="D25" s="1">
        <v>76</v>
      </c>
      <c r="E25" s="1">
        <v>2018</v>
      </c>
      <c r="F25" s="1" t="s">
        <v>68</v>
      </c>
      <c r="G25" s="93" t="s">
        <v>69</v>
      </c>
      <c r="H25" s="93">
        <f>VLOOKUP(G25, RPB!$E$3:$I$200, 5, 0)</f>
        <v>18</v>
      </c>
      <c r="I25" s="94">
        <f>IF(H25="-", "-", IF(H25=0, 0, SUM(K25:INDEX($K25:$DG25, H25))))</f>
        <v>55004.806000000011</v>
      </c>
      <c r="J25" s="94">
        <f t="shared" si="0"/>
        <v>155863.1479999999</v>
      </c>
      <c r="K25" s="1">
        <v>2875.8809999999999</v>
      </c>
      <c r="L25" s="1">
        <v>2896.3130000000001</v>
      </c>
      <c r="M25" s="1">
        <v>2913.7620000000002</v>
      </c>
      <c r="N25" s="1">
        <v>2987.248</v>
      </c>
      <c r="O25" s="1">
        <v>2974.7620000000002</v>
      </c>
      <c r="P25" s="1">
        <v>2967.1120000000001</v>
      </c>
      <c r="Q25" s="1">
        <v>2964.752</v>
      </c>
      <c r="R25" s="1">
        <v>2968.136</v>
      </c>
      <c r="S25" s="1">
        <v>2975.44</v>
      </c>
      <c r="T25" s="1">
        <v>2984.8380000000002</v>
      </c>
      <c r="U25" s="1">
        <v>3008.1880000000001</v>
      </c>
      <c r="V25" s="1">
        <v>3050.5079999999998</v>
      </c>
      <c r="W25" s="1">
        <v>3105.41</v>
      </c>
      <c r="X25" s="1">
        <v>3159.8530000000001</v>
      </c>
      <c r="Y25" s="1">
        <v>3214.48</v>
      </c>
      <c r="Z25" s="1">
        <v>3268.8049999999998</v>
      </c>
      <c r="AA25" s="1">
        <v>3320.6289999999999</v>
      </c>
      <c r="AB25" s="1">
        <v>3368.6889999999999</v>
      </c>
      <c r="AC25" s="1">
        <v>3416.6350000000002</v>
      </c>
      <c r="AD25" s="1">
        <v>3466.991</v>
      </c>
      <c r="AE25" s="1">
        <v>3496.1869999999999</v>
      </c>
      <c r="AF25" s="1">
        <v>3493.8850000000002</v>
      </c>
      <c r="AG25" s="1">
        <v>3471.4949999999999</v>
      </c>
      <c r="AH25" s="1">
        <v>3449.85</v>
      </c>
      <c r="AI25" s="1">
        <v>3423.6869999999999</v>
      </c>
      <c r="AJ25" s="1">
        <v>3409.4920000000002</v>
      </c>
      <c r="AK25" s="1">
        <v>3417.2280000000001</v>
      </c>
      <c r="AL25" s="1">
        <v>3438.73</v>
      </c>
      <c r="AM25" s="1">
        <v>3453.1370000000002</v>
      </c>
      <c r="AN25" s="1">
        <v>3461.3389999999999</v>
      </c>
      <c r="AO25" s="1">
        <v>3475.1579999999999</v>
      </c>
      <c r="AP25" s="1">
        <v>3497.3249999999998</v>
      </c>
      <c r="AQ25" s="1">
        <v>3521.4589999999998</v>
      </c>
      <c r="AR25" s="1">
        <v>3540.8710000000001</v>
      </c>
      <c r="AS25" s="1">
        <v>3559.8029999999999</v>
      </c>
      <c r="AT25" s="1">
        <v>3551.558</v>
      </c>
      <c r="AU25" s="1">
        <v>3503.0839999999998</v>
      </c>
      <c r="AV25" s="1">
        <v>3427.1170000000002</v>
      </c>
      <c r="AW25" s="1">
        <v>3351.297</v>
      </c>
      <c r="AX25" s="1">
        <v>3272.32</v>
      </c>
      <c r="AY25" s="1">
        <v>3190.2860000000001</v>
      </c>
      <c r="AZ25" s="1">
        <v>3108.75</v>
      </c>
      <c r="BA25" s="1">
        <v>3028.4319999999998</v>
      </c>
      <c r="BB25" s="1">
        <v>2944.9</v>
      </c>
      <c r="BC25" s="1">
        <v>2857.1210000000001</v>
      </c>
      <c r="BD25" s="1">
        <v>2784.7779999999998</v>
      </c>
      <c r="BE25" s="1">
        <v>2736.6260000000002</v>
      </c>
      <c r="BF25" s="1">
        <v>2704.1660000000002</v>
      </c>
      <c r="BG25" s="1">
        <v>2668.8139999999999</v>
      </c>
      <c r="BH25" s="1">
        <v>2632.7</v>
      </c>
      <c r="BI25" s="1">
        <v>2596.3049999999998</v>
      </c>
      <c r="BJ25" s="1">
        <v>2557.4830000000002</v>
      </c>
      <c r="BK25" s="1">
        <v>2515.4580000000001</v>
      </c>
      <c r="BL25" s="1">
        <v>2473.44</v>
      </c>
      <c r="BM25" s="1">
        <v>2432.9899999999998</v>
      </c>
      <c r="BN25" s="1">
        <v>2376.7159999999999</v>
      </c>
      <c r="BO25" s="1">
        <v>2296.9789999999998</v>
      </c>
      <c r="BP25" s="1">
        <v>2201.9299999999998</v>
      </c>
      <c r="BQ25" s="1">
        <v>2106.846</v>
      </c>
      <c r="BR25" s="1">
        <v>2008.049</v>
      </c>
      <c r="BS25" s="1">
        <v>1915.9829999999999</v>
      </c>
      <c r="BT25" s="1">
        <v>1837.191</v>
      </c>
      <c r="BU25" s="1">
        <v>1766.4490000000001</v>
      </c>
      <c r="BV25" s="1">
        <v>1692.644</v>
      </c>
      <c r="BW25" s="1">
        <v>1618.787</v>
      </c>
      <c r="BX25" s="1">
        <v>1540.84</v>
      </c>
      <c r="BY25" s="1">
        <v>1455.9359999999999</v>
      </c>
      <c r="BZ25" s="1">
        <v>1367.079</v>
      </c>
      <c r="CA25" s="1">
        <v>1280.7670000000001</v>
      </c>
      <c r="CB25" s="1">
        <v>1196.4469999999999</v>
      </c>
      <c r="CC25" s="1">
        <v>1113.771</v>
      </c>
      <c r="CD25" s="1">
        <v>1033.4639999999999</v>
      </c>
      <c r="CE25" s="1">
        <v>956.07899999999995</v>
      </c>
      <c r="CF25" s="1">
        <v>880.35599999999999</v>
      </c>
      <c r="CG25" s="1">
        <v>805.23299999999995</v>
      </c>
      <c r="CH25" s="1">
        <v>739.947</v>
      </c>
      <c r="CI25" s="1">
        <v>688.55100000000004</v>
      </c>
      <c r="CJ25" s="1">
        <v>646.52</v>
      </c>
      <c r="CK25" s="1">
        <v>606.02700000000004</v>
      </c>
      <c r="CL25" s="1">
        <v>569.53800000000001</v>
      </c>
      <c r="CM25" s="1">
        <v>528.46</v>
      </c>
      <c r="CN25" s="1">
        <v>478.01499999999999</v>
      </c>
      <c r="CO25" s="1">
        <v>422.63900000000001</v>
      </c>
      <c r="CP25" s="1">
        <v>371.21800000000002</v>
      </c>
      <c r="CQ25" s="1">
        <v>321.57900000000001</v>
      </c>
      <c r="CR25" s="1">
        <v>278.02300000000002</v>
      </c>
      <c r="CS25" s="1">
        <v>243.45599999999999</v>
      </c>
      <c r="CT25" s="1">
        <v>215.392</v>
      </c>
      <c r="CU25" s="1">
        <v>187.44499999999999</v>
      </c>
      <c r="CV25" s="1">
        <v>165.13399999999999</v>
      </c>
      <c r="CW25" s="1">
        <v>143.357</v>
      </c>
      <c r="CX25" s="1">
        <v>118.163</v>
      </c>
      <c r="CY25" s="1">
        <v>90.165999999999997</v>
      </c>
      <c r="CZ25" s="1">
        <v>67.733999999999995</v>
      </c>
      <c r="DA25" s="1">
        <v>54.71</v>
      </c>
      <c r="DB25" s="1">
        <v>45.195999999999998</v>
      </c>
      <c r="DC25" s="1">
        <v>34.1</v>
      </c>
      <c r="DD25" s="1">
        <v>21.423999999999999</v>
      </c>
      <c r="DE25" s="1">
        <v>17.106000000000002</v>
      </c>
      <c r="DF25" s="1">
        <v>9.8179999999999996</v>
      </c>
      <c r="DG25" s="1">
        <v>16.986999999999998</v>
      </c>
      <c r="DI25" s="104">
        <f t="shared" si="1"/>
        <v>210867.95399999991</v>
      </c>
    </row>
    <row r="26" spans="1:113" x14ac:dyDescent="0.3">
      <c r="A26" s="1">
        <v>15742</v>
      </c>
      <c r="B26" s="1" t="s">
        <v>1041</v>
      </c>
      <c r="D26" s="1">
        <v>52</v>
      </c>
      <c r="E26" s="1">
        <v>2018</v>
      </c>
      <c r="F26" s="1" t="s">
        <v>50</v>
      </c>
      <c r="G26" s="93" t="s">
        <v>51</v>
      </c>
      <c r="H26" s="93">
        <f>VLOOKUP(G26, RPB!$E$3:$I$200, 5, 0)</f>
        <v>18</v>
      </c>
      <c r="I26" s="94">
        <f>IF(H26="-", "-", IF(H26=0, 0, SUM(K26:INDEX($K26:$DG26, H26))))</f>
        <v>65.411000000000001</v>
      </c>
      <c r="J26" s="94">
        <f t="shared" si="0"/>
        <v>220.97699999999992</v>
      </c>
      <c r="K26" s="1">
        <v>3.2949999999999999</v>
      </c>
      <c r="L26" s="1">
        <v>3.3679999999999999</v>
      </c>
      <c r="M26" s="1">
        <v>3.4350000000000001</v>
      </c>
      <c r="N26" s="1">
        <v>3.4969999999999999</v>
      </c>
      <c r="O26" s="1">
        <v>3.544</v>
      </c>
      <c r="P26" s="1">
        <v>3.5870000000000002</v>
      </c>
      <c r="Q26" s="1">
        <v>3.625</v>
      </c>
      <c r="R26" s="1">
        <v>3.6579999999999999</v>
      </c>
      <c r="S26" s="1">
        <v>3.6859999999999999</v>
      </c>
      <c r="T26" s="1">
        <v>3.7080000000000002</v>
      </c>
      <c r="U26" s="1">
        <v>3.7269999999999999</v>
      </c>
      <c r="V26" s="1">
        <v>3.7450000000000001</v>
      </c>
      <c r="W26" s="1">
        <v>3.7610000000000001</v>
      </c>
      <c r="X26" s="1">
        <v>3.7730000000000001</v>
      </c>
      <c r="Y26" s="1">
        <v>3.786</v>
      </c>
      <c r="Z26" s="1">
        <v>3.7789999999999999</v>
      </c>
      <c r="AA26" s="1">
        <v>3.7440000000000002</v>
      </c>
      <c r="AB26" s="1">
        <v>3.6930000000000001</v>
      </c>
      <c r="AC26" s="1">
        <v>3.6429999999999998</v>
      </c>
      <c r="AD26" s="1">
        <v>3.5880000000000001</v>
      </c>
      <c r="AE26" s="1">
        <v>3.5529999999999999</v>
      </c>
      <c r="AF26" s="1">
        <v>3.5510000000000002</v>
      </c>
      <c r="AG26" s="1">
        <v>3.569</v>
      </c>
      <c r="AH26" s="1">
        <v>3.585</v>
      </c>
      <c r="AI26" s="1">
        <v>3.6070000000000002</v>
      </c>
      <c r="AJ26" s="1">
        <v>3.617</v>
      </c>
      <c r="AK26" s="1">
        <v>3.605</v>
      </c>
      <c r="AL26" s="1">
        <v>3.581</v>
      </c>
      <c r="AM26" s="1">
        <v>3.5619999999999998</v>
      </c>
      <c r="AN26" s="1">
        <v>3.5379999999999998</v>
      </c>
      <c r="AO26" s="1">
        <v>3.5430000000000001</v>
      </c>
      <c r="AP26" s="1">
        <v>3.59</v>
      </c>
      <c r="AQ26" s="1">
        <v>3.6629999999999998</v>
      </c>
      <c r="AR26" s="1">
        <v>3.7330000000000001</v>
      </c>
      <c r="AS26" s="1">
        <v>3.8119999999999998</v>
      </c>
      <c r="AT26" s="1">
        <v>3.855</v>
      </c>
      <c r="AU26" s="1">
        <v>3.8370000000000002</v>
      </c>
      <c r="AV26" s="1">
        <v>3.7829999999999999</v>
      </c>
      <c r="AW26" s="1">
        <v>3.7360000000000002</v>
      </c>
      <c r="AX26" s="1">
        <v>3.6789999999999998</v>
      </c>
      <c r="AY26" s="1">
        <v>3.665</v>
      </c>
      <c r="AZ26" s="1">
        <v>3.7210000000000001</v>
      </c>
      <c r="BA26" s="1">
        <v>3.819</v>
      </c>
      <c r="BB26" s="1">
        <v>3.907</v>
      </c>
      <c r="BC26" s="1">
        <v>4.0049999999999999</v>
      </c>
      <c r="BD26" s="1">
        <v>4.0570000000000004</v>
      </c>
      <c r="BE26" s="1">
        <v>4.0339999999999998</v>
      </c>
      <c r="BF26" s="1">
        <v>3.9649999999999999</v>
      </c>
      <c r="BG26" s="1">
        <v>3.9039999999999999</v>
      </c>
      <c r="BH26" s="1">
        <v>3.831</v>
      </c>
      <c r="BI26" s="1">
        <v>3.8039999999999998</v>
      </c>
      <c r="BJ26" s="1">
        <v>3.8519999999999999</v>
      </c>
      <c r="BK26" s="1">
        <v>3.9460000000000002</v>
      </c>
      <c r="BL26" s="1">
        <v>4.0229999999999997</v>
      </c>
      <c r="BM26" s="1">
        <v>4.0949999999999998</v>
      </c>
      <c r="BN26" s="1">
        <v>4.1319999999999997</v>
      </c>
      <c r="BO26" s="1">
        <v>4.1120000000000001</v>
      </c>
      <c r="BP26" s="1">
        <v>4.05</v>
      </c>
      <c r="BQ26" s="1">
        <v>3.988</v>
      </c>
      <c r="BR26" s="1">
        <v>3.9209999999999998</v>
      </c>
      <c r="BS26" s="1">
        <v>3.8319999999999999</v>
      </c>
      <c r="BT26" s="1">
        <v>3.7170000000000001</v>
      </c>
      <c r="BU26" s="1">
        <v>3.5830000000000002</v>
      </c>
      <c r="BV26" s="1">
        <v>3.4409999999999998</v>
      </c>
      <c r="BW26" s="1">
        <v>3.286</v>
      </c>
      <c r="BX26" s="1">
        <v>3.1440000000000001</v>
      </c>
      <c r="BY26" s="1">
        <v>3.0289999999999999</v>
      </c>
      <c r="BZ26" s="1">
        <v>2.9279999999999999</v>
      </c>
      <c r="CA26" s="1">
        <v>2.8210000000000002</v>
      </c>
      <c r="CB26" s="1">
        <v>2.718</v>
      </c>
      <c r="CC26" s="1">
        <v>2.5920000000000001</v>
      </c>
      <c r="CD26" s="1">
        <v>2.4300000000000002</v>
      </c>
      <c r="CE26" s="1">
        <v>2.2480000000000002</v>
      </c>
      <c r="CF26" s="1">
        <v>2.0710000000000002</v>
      </c>
      <c r="CG26" s="1">
        <v>1.89</v>
      </c>
      <c r="CH26" s="1">
        <v>1.7430000000000001</v>
      </c>
      <c r="CI26" s="1">
        <v>1.65</v>
      </c>
      <c r="CJ26" s="1">
        <v>1.5920000000000001</v>
      </c>
      <c r="CK26" s="1">
        <v>1.53</v>
      </c>
      <c r="CL26" s="1">
        <v>1.472</v>
      </c>
      <c r="CM26" s="1">
        <v>1.3979999999999999</v>
      </c>
      <c r="CN26" s="1">
        <v>1.2929999999999999</v>
      </c>
      <c r="CO26" s="1">
        <v>1.1679999999999999</v>
      </c>
      <c r="CP26" s="1">
        <v>1.052</v>
      </c>
      <c r="CQ26" s="1">
        <v>0.94</v>
      </c>
      <c r="CR26" s="1">
        <v>0.82799999999999996</v>
      </c>
      <c r="CS26" s="1">
        <v>0.71899999999999997</v>
      </c>
      <c r="CT26" s="1">
        <v>0.61299999999999999</v>
      </c>
      <c r="CU26" s="1">
        <v>0.503</v>
      </c>
      <c r="CV26" s="1">
        <v>0.40600000000000003</v>
      </c>
      <c r="CW26" s="1">
        <v>0.33100000000000002</v>
      </c>
      <c r="CX26" s="1">
        <v>0.26300000000000001</v>
      </c>
      <c r="CY26" s="1">
        <v>0.19700000000000001</v>
      </c>
      <c r="CZ26" s="1">
        <v>0.14099999999999999</v>
      </c>
      <c r="DA26" s="1">
        <v>0.108</v>
      </c>
      <c r="DB26" s="1">
        <v>8.6999999999999994E-2</v>
      </c>
      <c r="DC26" s="1">
        <v>6.4000000000000001E-2</v>
      </c>
      <c r="DD26" s="1">
        <v>3.6999999999999998E-2</v>
      </c>
      <c r="DE26" s="1">
        <v>2.3E-2</v>
      </c>
      <c r="DF26" s="1">
        <v>1.2E-2</v>
      </c>
      <c r="DG26" s="1">
        <v>1.6E-2</v>
      </c>
      <c r="DI26" s="104">
        <f t="shared" si="1"/>
        <v>286.38799999999992</v>
      </c>
    </row>
    <row r="27" spans="1:113" x14ac:dyDescent="0.3">
      <c r="A27" s="1">
        <v>8862</v>
      </c>
      <c r="B27" s="1" t="s">
        <v>1041</v>
      </c>
      <c r="D27" s="1">
        <v>96</v>
      </c>
      <c r="E27" s="1">
        <v>2018</v>
      </c>
      <c r="F27" s="1" t="s">
        <v>70</v>
      </c>
      <c r="G27" s="93" t="s">
        <v>71</v>
      </c>
      <c r="H27" s="93">
        <f>VLOOKUP(G27, RPB!$E$3:$I$200, 5, 0)</f>
        <v>12</v>
      </c>
      <c r="I27" s="94">
        <f>IF(H27="-", "-", IF(H27=0, 0, SUM(K27:INDEX($K27:$DG27, H27))))</f>
        <v>78.60599999999998</v>
      </c>
      <c r="J27" s="94">
        <f t="shared" si="0"/>
        <v>355.46999999999991</v>
      </c>
      <c r="K27" s="1">
        <v>6.6769999999999996</v>
      </c>
      <c r="L27" s="1">
        <v>6.7080000000000002</v>
      </c>
      <c r="M27" s="1">
        <v>6.7130000000000001</v>
      </c>
      <c r="N27" s="1">
        <v>7.0039999999999996</v>
      </c>
      <c r="O27" s="1">
        <v>6.8319999999999999</v>
      </c>
      <c r="P27" s="1">
        <v>6.6760000000000002</v>
      </c>
      <c r="Q27" s="1">
        <v>6.5380000000000003</v>
      </c>
      <c r="R27" s="1">
        <v>6.4240000000000004</v>
      </c>
      <c r="S27" s="1">
        <v>6.3239999999999998</v>
      </c>
      <c r="T27" s="1">
        <v>6.23</v>
      </c>
      <c r="U27" s="1">
        <v>6.2039999999999997</v>
      </c>
      <c r="V27" s="1">
        <v>6.2759999999999998</v>
      </c>
      <c r="W27" s="1">
        <v>6.4109999999999996</v>
      </c>
      <c r="X27" s="1">
        <v>6.548</v>
      </c>
      <c r="Y27" s="1">
        <v>6.6959999999999997</v>
      </c>
      <c r="Z27" s="1">
        <v>6.83</v>
      </c>
      <c r="AA27" s="1">
        <v>6.9279999999999999</v>
      </c>
      <c r="AB27" s="1">
        <v>7.0010000000000003</v>
      </c>
      <c r="AC27" s="1">
        <v>7.0869999999999997</v>
      </c>
      <c r="AD27" s="1">
        <v>7.1909999999999998</v>
      </c>
      <c r="AE27" s="1">
        <v>7.242</v>
      </c>
      <c r="AF27" s="1">
        <v>7.2110000000000003</v>
      </c>
      <c r="AG27" s="1">
        <v>7.1340000000000003</v>
      </c>
      <c r="AH27" s="1">
        <v>7.0629999999999997</v>
      </c>
      <c r="AI27" s="1">
        <v>6.9720000000000004</v>
      </c>
      <c r="AJ27" s="1">
        <v>6.9690000000000003</v>
      </c>
      <c r="AK27" s="1">
        <v>7.1070000000000002</v>
      </c>
      <c r="AL27" s="1">
        <v>7.3319999999999999</v>
      </c>
      <c r="AM27" s="1">
        <v>7.5339999999999998</v>
      </c>
      <c r="AN27" s="1">
        <v>7.7350000000000003</v>
      </c>
      <c r="AO27" s="1">
        <v>7.883</v>
      </c>
      <c r="AP27" s="1">
        <v>7.94</v>
      </c>
      <c r="AQ27" s="1">
        <v>7.9320000000000004</v>
      </c>
      <c r="AR27" s="1">
        <v>7.9269999999999996</v>
      </c>
      <c r="AS27" s="1">
        <v>7.915</v>
      </c>
      <c r="AT27" s="1">
        <v>7.8689999999999998</v>
      </c>
      <c r="AU27" s="1">
        <v>7.78</v>
      </c>
      <c r="AV27" s="1">
        <v>7.6609999999999996</v>
      </c>
      <c r="AW27" s="1">
        <v>7.5279999999999996</v>
      </c>
      <c r="AX27" s="1">
        <v>7.3769999999999998</v>
      </c>
      <c r="AY27" s="1">
        <v>7.2329999999999997</v>
      </c>
      <c r="AZ27" s="1">
        <v>7.1130000000000004</v>
      </c>
      <c r="BA27" s="1">
        <v>7.0039999999999996</v>
      </c>
      <c r="BB27" s="1">
        <v>6.88</v>
      </c>
      <c r="BC27" s="1">
        <v>6.7450000000000001</v>
      </c>
      <c r="BD27" s="1">
        <v>6.6020000000000003</v>
      </c>
      <c r="BE27" s="1">
        <v>6.4489999999999998</v>
      </c>
      <c r="BF27" s="1">
        <v>6.2850000000000001</v>
      </c>
      <c r="BG27" s="1">
        <v>6.117</v>
      </c>
      <c r="BH27" s="1">
        <v>5.9470000000000001</v>
      </c>
      <c r="BI27" s="1">
        <v>5.7549999999999999</v>
      </c>
      <c r="BJ27" s="1">
        <v>5.5330000000000004</v>
      </c>
      <c r="BK27" s="1">
        <v>5.2919999999999998</v>
      </c>
      <c r="BL27" s="1">
        <v>5.048</v>
      </c>
      <c r="BM27" s="1">
        <v>4.7939999999999996</v>
      </c>
      <c r="BN27" s="1">
        <v>4.5620000000000003</v>
      </c>
      <c r="BO27" s="1">
        <v>4.3650000000000002</v>
      </c>
      <c r="BP27" s="1">
        <v>4.1890000000000001</v>
      </c>
      <c r="BQ27" s="1">
        <v>4.0069999999999997</v>
      </c>
      <c r="BR27" s="1">
        <v>3.827</v>
      </c>
      <c r="BS27" s="1">
        <v>3.625</v>
      </c>
      <c r="BT27" s="1">
        <v>3.3889999999999998</v>
      </c>
      <c r="BU27" s="1">
        <v>3.1320000000000001</v>
      </c>
      <c r="BV27" s="1">
        <v>2.883</v>
      </c>
      <c r="BW27" s="1">
        <v>2.6389999999999998</v>
      </c>
      <c r="BX27" s="1">
        <v>2.3969999999999998</v>
      </c>
      <c r="BY27" s="1">
        <v>2.16</v>
      </c>
      <c r="BZ27" s="1">
        <v>1.931</v>
      </c>
      <c r="CA27" s="1">
        <v>1.7090000000000001</v>
      </c>
      <c r="CB27" s="1">
        <v>1.4930000000000001</v>
      </c>
      <c r="CC27" s="1">
        <v>1.304</v>
      </c>
      <c r="CD27" s="1">
        <v>1.1519999999999999</v>
      </c>
      <c r="CE27" s="1">
        <v>1.0289999999999999</v>
      </c>
      <c r="CF27" s="1">
        <v>0.91400000000000003</v>
      </c>
      <c r="CG27" s="1">
        <v>0.80600000000000005</v>
      </c>
      <c r="CH27" s="1">
        <v>0.72099999999999997</v>
      </c>
      <c r="CI27" s="1">
        <v>0.66100000000000003</v>
      </c>
      <c r="CJ27" s="1">
        <v>0.61799999999999999</v>
      </c>
      <c r="CK27" s="1">
        <v>0.58399999999999996</v>
      </c>
      <c r="CL27" s="1">
        <v>0.56000000000000005</v>
      </c>
      <c r="CM27" s="1">
        <v>0.52700000000000002</v>
      </c>
      <c r="CN27" s="1">
        <v>0.47199999999999998</v>
      </c>
      <c r="CO27" s="1">
        <v>0.40500000000000003</v>
      </c>
      <c r="CP27" s="1">
        <v>0.34599999999999997</v>
      </c>
      <c r="CQ27" s="1">
        <v>0.29099999999999998</v>
      </c>
      <c r="CR27" s="1">
        <v>0.24199999999999999</v>
      </c>
      <c r="CS27" s="1">
        <v>0.20100000000000001</v>
      </c>
      <c r="CT27" s="1">
        <v>0.16800000000000001</v>
      </c>
      <c r="CU27" s="1">
        <v>0.13300000000000001</v>
      </c>
      <c r="CV27" s="1">
        <v>0.104</v>
      </c>
      <c r="CW27" s="1">
        <v>8.3000000000000004E-2</v>
      </c>
      <c r="CX27" s="1">
        <v>6.5000000000000002E-2</v>
      </c>
      <c r="CY27" s="1">
        <v>4.8000000000000001E-2</v>
      </c>
      <c r="CZ27" s="1">
        <v>3.5999999999999997E-2</v>
      </c>
      <c r="DA27" s="1">
        <v>2.9000000000000001E-2</v>
      </c>
      <c r="DB27" s="1">
        <v>2.4E-2</v>
      </c>
      <c r="DC27" s="1">
        <v>1.7000000000000001E-2</v>
      </c>
      <c r="DD27" s="1">
        <v>0.01</v>
      </c>
      <c r="DE27" s="1">
        <v>6.0000000000000001E-3</v>
      </c>
      <c r="DF27" s="1">
        <v>3.0000000000000001E-3</v>
      </c>
      <c r="DG27" s="1">
        <v>3.0000000000000001E-3</v>
      </c>
      <c r="DI27" s="104">
        <f t="shared" si="1"/>
        <v>434.07599999999991</v>
      </c>
    </row>
    <row r="28" spans="1:113" x14ac:dyDescent="0.3">
      <c r="A28" s="1">
        <v>8174</v>
      </c>
      <c r="B28" s="1" t="s">
        <v>1041</v>
      </c>
      <c r="D28" s="1">
        <v>64</v>
      </c>
      <c r="E28" s="1">
        <v>2018</v>
      </c>
      <c r="F28" s="1" t="s">
        <v>60</v>
      </c>
      <c r="G28" s="93" t="s">
        <v>61</v>
      </c>
      <c r="H28" s="93">
        <f>VLOOKUP(G28, RPB!$E$3:$I$200, 5, 0)</f>
        <v>18</v>
      </c>
      <c r="I28" s="94">
        <f>IF(H28="-", "-", IF(H28=0, 0, SUM(K28:INDEX($K28:$DG28, H28))))</f>
        <v>257.55099999999999</v>
      </c>
      <c r="J28" s="94">
        <f t="shared" si="0"/>
        <v>559.50300000000038</v>
      </c>
      <c r="K28" s="1">
        <v>14.112</v>
      </c>
      <c r="L28" s="1">
        <v>14.106999999999999</v>
      </c>
      <c r="M28" s="1">
        <v>14.113</v>
      </c>
      <c r="N28" s="1">
        <v>13.773</v>
      </c>
      <c r="O28" s="1">
        <v>13.952</v>
      </c>
      <c r="P28" s="1">
        <v>14.11</v>
      </c>
      <c r="Q28" s="1">
        <v>14.244999999999999</v>
      </c>
      <c r="R28" s="1">
        <v>14.359</v>
      </c>
      <c r="S28" s="1">
        <v>14.462</v>
      </c>
      <c r="T28" s="1">
        <v>14.567</v>
      </c>
      <c r="U28" s="1">
        <v>14.613</v>
      </c>
      <c r="V28" s="1">
        <v>14.574999999999999</v>
      </c>
      <c r="W28" s="1">
        <v>14.489000000000001</v>
      </c>
      <c r="X28" s="1">
        <v>14.409000000000001</v>
      </c>
      <c r="Y28" s="1">
        <v>14.318</v>
      </c>
      <c r="Z28" s="1">
        <v>14.305</v>
      </c>
      <c r="AA28" s="1">
        <v>14.420999999999999</v>
      </c>
      <c r="AB28" s="1">
        <v>14.621</v>
      </c>
      <c r="AC28" s="1">
        <v>14.808999999999999</v>
      </c>
      <c r="AD28" s="1">
        <v>14.999000000000001</v>
      </c>
      <c r="AE28" s="1">
        <v>15.194000000000001</v>
      </c>
      <c r="AF28" s="1">
        <v>15.385</v>
      </c>
      <c r="AG28" s="1">
        <v>15.571</v>
      </c>
      <c r="AH28" s="1">
        <v>15.747999999999999</v>
      </c>
      <c r="AI28" s="1">
        <v>15.906000000000001</v>
      </c>
      <c r="AJ28" s="1">
        <v>16.061</v>
      </c>
      <c r="AK28" s="1">
        <v>16.22</v>
      </c>
      <c r="AL28" s="1">
        <v>16.361999999999998</v>
      </c>
      <c r="AM28" s="1">
        <v>16.463999999999999</v>
      </c>
      <c r="AN28" s="1">
        <v>16.533000000000001</v>
      </c>
      <c r="AO28" s="1">
        <v>16.507999999999999</v>
      </c>
      <c r="AP28" s="1">
        <v>16.356999999999999</v>
      </c>
      <c r="AQ28" s="1">
        <v>16.103000000000002</v>
      </c>
      <c r="AR28" s="1">
        <v>15.817</v>
      </c>
      <c r="AS28" s="1">
        <v>15.503</v>
      </c>
      <c r="AT28" s="1">
        <v>15.083</v>
      </c>
      <c r="AU28" s="1">
        <v>14.532999999999999</v>
      </c>
      <c r="AV28" s="1">
        <v>13.893000000000001</v>
      </c>
      <c r="AW28" s="1">
        <v>13.243</v>
      </c>
      <c r="AX28" s="1">
        <v>12.577999999999999</v>
      </c>
      <c r="AY28" s="1">
        <v>11.920999999999999</v>
      </c>
      <c r="AZ28" s="1">
        <v>11.297000000000001</v>
      </c>
      <c r="BA28" s="1">
        <v>10.706</v>
      </c>
      <c r="BB28" s="1">
        <v>10.106999999999999</v>
      </c>
      <c r="BC28" s="1">
        <v>9.4819999999999993</v>
      </c>
      <c r="BD28" s="1">
        <v>9.0050000000000008</v>
      </c>
      <c r="BE28" s="1">
        <v>8.7509999999999994</v>
      </c>
      <c r="BF28" s="1">
        <v>8.6349999999999998</v>
      </c>
      <c r="BG28" s="1">
        <v>8.5150000000000006</v>
      </c>
      <c r="BH28" s="1">
        <v>8.4429999999999996</v>
      </c>
      <c r="BI28" s="1">
        <v>8.2289999999999992</v>
      </c>
      <c r="BJ28" s="1">
        <v>7.77</v>
      </c>
      <c r="BK28" s="1">
        <v>7.1660000000000004</v>
      </c>
      <c r="BL28" s="1">
        <v>6.6040000000000001</v>
      </c>
      <c r="BM28" s="1">
        <v>6.0279999999999996</v>
      </c>
      <c r="BN28" s="1">
        <v>5.5830000000000002</v>
      </c>
      <c r="BO28" s="1">
        <v>5.3540000000000001</v>
      </c>
      <c r="BP28" s="1">
        <v>5.26</v>
      </c>
      <c r="BQ28" s="1">
        <v>5.1459999999999999</v>
      </c>
      <c r="BR28" s="1">
        <v>5.056</v>
      </c>
      <c r="BS28" s="1">
        <v>4.8840000000000003</v>
      </c>
      <c r="BT28" s="1">
        <v>4.5670000000000002</v>
      </c>
      <c r="BU28" s="1">
        <v>4.165</v>
      </c>
      <c r="BV28" s="1">
        <v>3.7959999999999998</v>
      </c>
      <c r="BW28" s="1">
        <v>3.4279999999999999</v>
      </c>
      <c r="BX28" s="1">
        <v>3.1309999999999998</v>
      </c>
      <c r="BY28" s="1">
        <v>2.9470000000000001</v>
      </c>
      <c r="BZ28" s="1">
        <v>2.8380000000000001</v>
      </c>
      <c r="CA28" s="1">
        <v>2.722</v>
      </c>
      <c r="CB28" s="1">
        <v>2.6160000000000001</v>
      </c>
      <c r="CC28" s="1">
        <v>2.4969999999999999</v>
      </c>
      <c r="CD28" s="1">
        <v>2.343</v>
      </c>
      <c r="CE28" s="1">
        <v>2.1709999999999998</v>
      </c>
      <c r="CF28" s="1">
        <v>2.0139999999999998</v>
      </c>
      <c r="CG28" s="1">
        <v>1.865</v>
      </c>
      <c r="CH28" s="1">
        <v>1.724</v>
      </c>
      <c r="CI28" s="1">
        <v>1.593</v>
      </c>
      <c r="CJ28" s="1">
        <v>1.47</v>
      </c>
      <c r="CK28" s="1">
        <v>1.35</v>
      </c>
      <c r="CL28" s="1">
        <v>1.234</v>
      </c>
      <c r="CM28" s="1">
        <v>1.1240000000000001</v>
      </c>
      <c r="CN28" s="1">
        <v>1.018</v>
      </c>
      <c r="CO28" s="1">
        <v>0.91800000000000004</v>
      </c>
      <c r="CP28" s="1">
        <v>0.82299999999999995</v>
      </c>
      <c r="CQ28" s="1">
        <v>0.73399999999999999</v>
      </c>
      <c r="CR28" s="1">
        <v>0.64700000000000002</v>
      </c>
      <c r="CS28" s="1">
        <v>0.56100000000000005</v>
      </c>
      <c r="CT28" s="1">
        <v>0.47699999999999998</v>
      </c>
      <c r="CU28" s="1">
        <v>0.39500000000000002</v>
      </c>
      <c r="CV28" s="1">
        <v>0.32500000000000001</v>
      </c>
      <c r="CW28" s="1">
        <v>0.27100000000000002</v>
      </c>
      <c r="CX28" s="1">
        <v>0.22</v>
      </c>
      <c r="CY28" s="1">
        <v>0.16900000000000001</v>
      </c>
      <c r="CZ28" s="1">
        <v>0.13</v>
      </c>
      <c r="DA28" s="1">
        <v>0.106</v>
      </c>
      <c r="DB28" s="1">
        <v>8.7999999999999995E-2</v>
      </c>
      <c r="DC28" s="1">
        <v>6.7000000000000004E-2</v>
      </c>
      <c r="DD28" s="1">
        <v>4.4999999999999998E-2</v>
      </c>
      <c r="DE28" s="1">
        <v>3.5000000000000003E-2</v>
      </c>
      <c r="DF28" s="1">
        <v>2.1999999999999999E-2</v>
      </c>
      <c r="DG28" s="1">
        <v>4.4999999999999998E-2</v>
      </c>
      <c r="DI28" s="104">
        <f t="shared" si="1"/>
        <v>817.05400000000031</v>
      </c>
    </row>
    <row r="29" spans="1:113" x14ac:dyDescent="0.3">
      <c r="A29" s="1">
        <v>4562</v>
      </c>
      <c r="B29" s="1" t="s">
        <v>1041</v>
      </c>
      <c r="D29" s="1">
        <v>72</v>
      </c>
      <c r="E29" s="1">
        <v>2018</v>
      </c>
      <c r="F29" s="1" t="s">
        <v>66</v>
      </c>
      <c r="G29" s="93" t="s">
        <v>67</v>
      </c>
      <c r="H29" s="93">
        <f>VLOOKUP(G29, RPB!$E$3:$I$200, 5, 0)</f>
        <v>18</v>
      </c>
      <c r="I29" s="94">
        <f>IF(H29="-", "-", IF(H29=0, 0, SUM(K29:INDEX($K29:$DG29, H29))))</f>
        <v>855.59500000000003</v>
      </c>
      <c r="J29" s="94">
        <f t="shared" si="0"/>
        <v>1477.6059999999995</v>
      </c>
      <c r="K29" s="1">
        <v>50.942</v>
      </c>
      <c r="L29" s="1">
        <v>51.598999999999997</v>
      </c>
      <c r="M29" s="1">
        <v>51.889000000000003</v>
      </c>
      <c r="N29" s="1">
        <v>52.710999999999999</v>
      </c>
      <c r="O29" s="1">
        <v>51.959000000000003</v>
      </c>
      <c r="P29" s="1">
        <v>51.082999999999998</v>
      </c>
      <c r="Q29" s="1">
        <v>50.116999999999997</v>
      </c>
      <c r="R29" s="1">
        <v>49.093000000000004</v>
      </c>
      <c r="S29" s="1">
        <v>48.02</v>
      </c>
      <c r="T29" s="1">
        <v>46.902999999999999</v>
      </c>
      <c r="U29" s="1">
        <v>45.911000000000001</v>
      </c>
      <c r="V29" s="1">
        <v>45.13</v>
      </c>
      <c r="W29" s="1">
        <v>44.515000000000001</v>
      </c>
      <c r="X29" s="1">
        <v>43.91</v>
      </c>
      <c r="Y29" s="1">
        <v>43.319000000000003</v>
      </c>
      <c r="Z29" s="1">
        <v>42.918999999999997</v>
      </c>
      <c r="AA29" s="1">
        <v>42.773000000000003</v>
      </c>
      <c r="AB29" s="1">
        <v>42.802</v>
      </c>
      <c r="AC29" s="1">
        <v>42.859000000000002</v>
      </c>
      <c r="AD29" s="1">
        <v>42.966000000000001</v>
      </c>
      <c r="AE29" s="1">
        <v>43.055</v>
      </c>
      <c r="AF29" s="1">
        <v>43.072000000000003</v>
      </c>
      <c r="AG29" s="1">
        <v>43.042999999999999</v>
      </c>
      <c r="AH29" s="1">
        <v>43.040999999999997</v>
      </c>
      <c r="AI29" s="1">
        <v>43.048999999999999</v>
      </c>
      <c r="AJ29" s="1">
        <v>43.024999999999999</v>
      </c>
      <c r="AK29" s="1">
        <v>42.953000000000003</v>
      </c>
      <c r="AL29" s="1">
        <v>42.841000000000001</v>
      </c>
      <c r="AM29" s="1">
        <v>42.664000000000001</v>
      </c>
      <c r="AN29" s="1">
        <v>42.372999999999998</v>
      </c>
      <c r="AO29" s="1">
        <v>42.179000000000002</v>
      </c>
      <c r="AP29" s="1">
        <v>42.167000000000002</v>
      </c>
      <c r="AQ29" s="1">
        <v>42.204000000000001</v>
      </c>
      <c r="AR29" s="1">
        <v>42.122999999999998</v>
      </c>
      <c r="AS29" s="1">
        <v>42.018000000000001</v>
      </c>
      <c r="AT29" s="1">
        <v>41.414000000000001</v>
      </c>
      <c r="AU29" s="1">
        <v>40.079000000000001</v>
      </c>
      <c r="AV29" s="1">
        <v>38.249000000000002</v>
      </c>
      <c r="AW29" s="1">
        <v>36.421999999999997</v>
      </c>
      <c r="AX29" s="1">
        <v>34.529000000000003</v>
      </c>
      <c r="AY29" s="1">
        <v>32.643000000000001</v>
      </c>
      <c r="AZ29" s="1">
        <v>30.861999999999998</v>
      </c>
      <c r="BA29" s="1">
        <v>29.163</v>
      </c>
      <c r="BB29" s="1">
        <v>27.42</v>
      </c>
      <c r="BC29" s="1">
        <v>25.651</v>
      </c>
      <c r="BD29" s="1">
        <v>24.064</v>
      </c>
      <c r="BE29" s="1">
        <v>22.748000000000001</v>
      </c>
      <c r="BF29" s="1">
        <v>21.634</v>
      </c>
      <c r="BG29" s="1">
        <v>20.553999999999998</v>
      </c>
      <c r="BH29" s="1">
        <v>19.532</v>
      </c>
      <c r="BI29" s="1">
        <v>18.599</v>
      </c>
      <c r="BJ29" s="1">
        <v>17.748000000000001</v>
      </c>
      <c r="BK29" s="1">
        <v>16.971</v>
      </c>
      <c r="BL29" s="1">
        <v>16.254999999999999</v>
      </c>
      <c r="BM29" s="1">
        <v>15.592000000000001</v>
      </c>
      <c r="BN29" s="1">
        <v>14.981999999999999</v>
      </c>
      <c r="BO29" s="1">
        <v>14.420999999999999</v>
      </c>
      <c r="BP29" s="1">
        <v>13.897</v>
      </c>
      <c r="BQ29" s="1">
        <v>13.394</v>
      </c>
      <c r="BR29" s="1">
        <v>12.904</v>
      </c>
      <c r="BS29" s="1">
        <v>12.420999999999999</v>
      </c>
      <c r="BT29" s="1">
        <v>11.933999999999999</v>
      </c>
      <c r="BU29" s="1">
        <v>11.436</v>
      </c>
      <c r="BV29" s="1">
        <v>10.951000000000001</v>
      </c>
      <c r="BW29" s="1">
        <v>10.505000000000001</v>
      </c>
      <c r="BX29" s="1">
        <v>9.92</v>
      </c>
      <c r="BY29" s="1">
        <v>9.1199999999999992</v>
      </c>
      <c r="BZ29" s="1">
        <v>8.1980000000000004</v>
      </c>
      <c r="CA29" s="1">
        <v>7.3079999999999998</v>
      </c>
      <c r="CB29" s="1">
        <v>6.4029999999999996</v>
      </c>
      <c r="CC29" s="1">
        <v>5.665</v>
      </c>
      <c r="CD29" s="1">
        <v>5.1989999999999998</v>
      </c>
      <c r="CE29" s="1">
        <v>4.9119999999999999</v>
      </c>
      <c r="CF29" s="1">
        <v>4.6130000000000004</v>
      </c>
      <c r="CG29" s="1">
        <v>4.3419999999999996</v>
      </c>
      <c r="CH29" s="1">
        <v>4.048</v>
      </c>
      <c r="CI29" s="1">
        <v>3.6890000000000001</v>
      </c>
      <c r="CJ29" s="1">
        <v>3.2959999999999998</v>
      </c>
      <c r="CK29" s="1">
        <v>2.944</v>
      </c>
      <c r="CL29" s="1">
        <v>2.621</v>
      </c>
      <c r="CM29" s="1">
        <v>2.3079999999999998</v>
      </c>
      <c r="CN29" s="1">
        <v>2.0030000000000001</v>
      </c>
      <c r="CO29" s="1">
        <v>1.7110000000000001</v>
      </c>
      <c r="CP29" s="1">
        <v>1.4359999999999999</v>
      </c>
      <c r="CQ29" s="1">
        <v>1.177</v>
      </c>
      <c r="CR29" s="1">
        <v>0.95</v>
      </c>
      <c r="CS29" s="1">
        <v>0.76500000000000001</v>
      </c>
      <c r="CT29" s="1">
        <v>0.61399999999999999</v>
      </c>
      <c r="CU29" s="1">
        <v>0.46700000000000003</v>
      </c>
      <c r="CV29" s="1">
        <v>0.34699999999999998</v>
      </c>
      <c r="CW29" s="1">
        <v>0.26500000000000001</v>
      </c>
      <c r="CX29" s="1">
        <v>0.19900000000000001</v>
      </c>
      <c r="CY29" s="1">
        <v>0.14299999999999999</v>
      </c>
      <c r="CZ29" s="1">
        <v>0.10100000000000001</v>
      </c>
      <c r="DA29" s="1">
        <v>8.1000000000000003E-2</v>
      </c>
      <c r="DB29" s="1">
        <v>6.4000000000000001E-2</v>
      </c>
      <c r="DC29" s="1">
        <v>4.4999999999999998E-2</v>
      </c>
      <c r="DD29" s="1">
        <v>2.3E-2</v>
      </c>
      <c r="DE29" s="1">
        <v>1.2E-2</v>
      </c>
      <c r="DF29" s="1">
        <v>6.0000000000000001E-3</v>
      </c>
      <c r="DG29" s="1">
        <v>5.0000000000000001E-3</v>
      </c>
      <c r="DI29" s="104">
        <f t="shared" si="1"/>
        <v>2333.2009999999996</v>
      </c>
    </row>
    <row r="30" spans="1:113" x14ac:dyDescent="0.3">
      <c r="A30" s="1">
        <v>3186</v>
      </c>
      <c r="B30" s="1" t="s">
        <v>1041</v>
      </c>
      <c r="D30" s="1">
        <v>140</v>
      </c>
      <c r="E30" s="1">
        <v>2018</v>
      </c>
      <c r="F30" s="1" t="s">
        <v>88</v>
      </c>
      <c r="G30" s="93" t="s">
        <v>89</v>
      </c>
      <c r="H30" s="93">
        <f>VLOOKUP(G30, RPB!$E$3:$I$200, 5, 0)</f>
        <v>18</v>
      </c>
      <c r="I30" s="94">
        <f>IF(H30="-", "-", IF(H30=0, 0, SUM(K30:INDEX($K30:$DG30, H30))))</f>
        <v>2371.8050000000003</v>
      </c>
      <c r="J30" s="94">
        <f t="shared" si="0"/>
        <v>2365.6180000000013</v>
      </c>
      <c r="K30" s="1">
        <v>150.35400000000001</v>
      </c>
      <c r="L30" s="1">
        <v>147.56399999999999</v>
      </c>
      <c r="M30" s="1">
        <v>145.01499999999999</v>
      </c>
      <c r="N30" s="1">
        <v>145.17500000000001</v>
      </c>
      <c r="O30" s="1">
        <v>142.31800000000001</v>
      </c>
      <c r="P30" s="1">
        <v>139.71199999999999</v>
      </c>
      <c r="Q30" s="1">
        <v>137.31100000000001</v>
      </c>
      <c r="R30" s="1">
        <v>135.06899999999999</v>
      </c>
      <c r="S30" s="1">
        <v>132.93600000000001</v>
      </c>
      <c r="T30" s="1">
        <v>130.863</v>
      </c>
      <c r="U30" s="1">
        <v>128.821</v>
      </c>
      <c r="V30" s="1">
        <v>126.76900000000001</v>
      </c>
      <c r="W30" s="1">
        <v>124.651</v>
      </c>
      <c r="X30" s="1">
        <v>122.482</v>
      </c>
      <c r="Y30" s="1">
        <v>120.29300000000001</v>
      </c>
      <c r="Z30" s="1">
        <v>117.642</v>
      </c>
      <c r="AA30" s="1">
        <v>114.318</v>
      </c>
      <c r="AB30" s="1">
        <v>110.512</v>
      </c>
      <c r="AC30" s="1">
        <v>106.699</v>
      </c>
      <c r="AD30" s="1">
        <v>102.878</v>
      </c>
      <c r="AE30" s="1">
        <v>98.760999999999996</v>
      </c>
      <c r="AF30" s="1">
        <v>94.284000000000006</v>
      </c>
      <c r="AG30" s="1">
        <v>89.619</v>
      </c>
      <c r="AH30" s="1">
        <v>84.986999999999995</v>
      </c>
      <c r="AI30" s="1">
        <v>80.322000000000003</v>
      </c>
      <c r="AJ30" s="1">
        <v>76.129000000000005</v>
      </c>
      <c r="AK30" s="1">
        <v>72.674000000000007</v>
      </c>
      <c r="AL30" s="1">
        <v>69.75</v>
      </c>
      <c r="AM30" s="1">
        <v>66.858999999999995</v>
      </c>
      <c r="AN30" s="1">
        <v>64.066999999999993</v>
      </c>
      <c r="AO30" s="1">
        <v>61.499000000000002</v>
      </c>
      <c r="AP30" s="1">
        <v>59.155999999999999</v>
      </c>
      <c r="AQ30" s="1">
        <v>56.993000000000002</v>
      </c>
      <c r="AR30" s="1">
        <v>54.965000000000003</v>
      </c>
      <c r="AS30" s="1">
        <v>53.084000000000003</v>
      </c>
      <c r="AT30" s="1">
        <v>51.191000000000003</v>
      </c>
      <c r="AU30" s="1">
        <v>49.204999999999998</v>
      </c>
      <c r="AV30" s="1">
        <v>47.183999999999997</v>
      </c>
      <c r="AW30" s="1">
        <v>45.268000000000001</v>
      </c>
      <c r="AX30" s="1">
        <v>43.433</v>
      </c>
      <c r="AY30" s="1">
        <v>41.648000000000003</v>
      </c>
      <c r="AZ30" s="1">
        <v>39.914999999999999</v>
      </c>
      <c r="BA30" s="1">
        <v>38.237000000000002</v>
      </c>
      <c r="BB30" s="1">
        <v>36.618000000000002</v>
      </c>
      <c r="BC30" s="1">
        <v>35.061</v>
      </c>
      <c r="BD30" s="1">
        <v>33.566000000000003</v>
      </c>
      <c r="BE30" s="1">
        <v>32.134999999999998</v>
      </c>
      <c r="BF30" s="1">
        <v>30.771000000000001</v>
      </c>
      <c r="BG30" s="1">
        <v>29.465</v>
      </c>
      <c r="BH30" s="1">
        <v>28.21</v>
      </c>
      <c r="BI30" s="1">
        <v>27.061</v>
      </c>
      <c r="BJ30" s="1">
        <v>26.042000000000002</v>
      </c>
      <c r="BK30" s="1">
        <v>25.125</v>
      </c>
      <c r="BL30" s="1">
        <v>24.242999999999999</v>
      </c>
      <c r="BM30" s="1">
        <v>23.401</v>
      </c>
      <c r="BN30" s="1">
        <v>22.600999999999999</v>
      </c>
      <c r="BO30" s="1">
        <v>21.835999999999999</v>
      </c>
      <c r="BP30" s="1">
        <v>21.097000000000001</v>
      </c>
      <c r="BQ30" s="1">
        <v>20.385000000000002</v>
      </c>
      <c r="BR30" s="1">
        <v>19.704000000000001</v>
      </c>
      <c r="BS30" s="1">
        <v>18.98</v>
      </c>
      <c r="BT30" s="1">
        <v>18.178000000000001</v>
      </c>
      <c r="BU30" s="1">
        <v>17.327999999999999</v>
      </c>
      <c r="BV30" s="1">
        <v>16.498999999999999</v>
      </c>
      <c r="BW30" s="1">
        <v>15.683</v>
      </c>
      <c r="BX30" s="1">
        <v>14.87</v>
      </c>
      <c r="BY30" s="1">
        <v>14.066000000000001</v>
      </c>
      <c r="BZ30" s="1">
        <v>13.273</v>
      </c>
      <c r="CA30" s="1">
        <v>12.484999999999999</v>
      </c>
      <c r="CB30" s="1">
        <v>11.696</v>
      </c>
      <c r="CC30" s="1">
        <v>10.958</v>
      </c>
      <c r="CD30" s="1">
        <v>10.294</v>
      </c>
      <c r="CE30" s="1">
        <v>9.68</v>
      </c>
      <c r="CF30" s="1">
        <v>9.0730000000000004</v>
      </c>
      <c r="CG30" s="1">
        <v>8.4909999999999997</v>
      </c>
      <c r="CH30" s="1">
        <v>7.8719999999999999</v>
      </c>
      <c r="CI30" s="1">
        <v>7.1859999999999999</v>
      </c>
      <c r="CJ30" s="1">
        <v>6.4660000000000002</v>
      </c>
      <c r="CK30" s="1">
        <v>5.7770000000000001</v>
      </c>
      <c r="CL30" s="1">
        <v>5.1100000000000003</v>
      </c>
      <c r="CM30" s="1">
        <v>4.4790000000000001</v>
      </c>
      <c r="CN30" s="1">
        <v>3.8980000000000001</v>
      </c>
      <c r="CO30" s="1">
        <v>3.3620000000000001</v>
      </c>
      <c r="CP30" s="1">
        <v>2.85</v>
      </c>
      <c r="CQ30" s="1">
        <v>2.363</v>
      </c>
      <c r="CR30" s="1">
        <v>1.9350000000000001</v>
      </c>
      <c r="CS30" s="1">
        <v>1.5780000000000001</v>
      </c>
      <c r="CT30" s="1">
        <v>1.28</v>
      </c>
      <c r="CU30" s="1">
        <v>0.99399999999999999</v>
      </c>
      <c r="CV30" s="1">
        <v>0.76100000000000001</v>
      </c>
      <c r="CW30" s="1">
        <v>0.59299999999999997</v>
      </c>
      <c r="CX30" s="1">
        <v>0.44600000000000001</v>
      </c>
      <c r="CY30" s="1">
        <v>0.315</v>
      </c>
      <c r="CZ30" s="1">
        <v>0.21099999999999999</v>
      </c>
      <c r="DA30" s="1">
        <v>0.154</v>
      </c>
      <c r="DB30" s="1">
        <v>0.121</v>
      </c>
      <c r="DC30" s="1">
        <v>8.5999999999999993E-2</v>
      </c>
      <c r="DD30" s="1">
        <v>4.7E-2</v>
      </c>
      <c r="DE30" s="1">
        <v>2.5000000000000001E-2</v>
      </c>
      <c r="DF30" s="1">
        <v>1.2E-2</v>
      </c>
      <c r="DG30" s="1">
        <v>1.4999999999999999E-2</v>
      </c>
      <c r="DI30" s="104">
        <f t="shared" si="1"/>
        <v>4737.4230000000016</v>
      </c>
    </row>
    <row r="31" spans="1:113" x14ac:dyDescent="0.3">
      <c r="A31" s="1">
        <v>19010</v>
      </c>
      <c r="B31" s="1" t="s">
        <v>1041</v>
      </c>
      <c r="D31" s="1">
        <v>124</v>
      </c>
      <c r="E31" s="1">
        <v>2018</v>
      </c>
      <c r="F31" s="1" t="s">
        <v>83</v>
      </c>
      <c r="G31" s="93" t="s">
        <v>84</v>
      </c>
      <c r="H31" s="93">
        <f>VLOOKUP(G31, RPB!$E$3:$I$200, 5, 0)</f>
        <v>18</v>
      </c>
      <c r="I31" s="94">
        <f>IF(H31="-", "-", IF(H31=0, 0, SUM(K31:INDEX($K31:$DG31, H31))))</f>
        <v>7116.6200000000008</v>
      </c>
      <c r="J31" s="94">
        <f t="shared" si="0"/>
        <v>29837.14499999999</v>
      </c>
      <c r="K31" s="1">
        <v>387.91899999999998</v>
      </c>
      <c r="L31" s="1">
        <v>392.99900000000002</v>
      </c>
      <c r="M31" s="1">
        <v>396.65600000000001</v>
      </c>
      <c r="N31" s="1">
        <v>386.57400000000001</v>
      </c>
      <c r="O31" s="1">
        <v>393.846</v>
      </c>
      <c r="P31" s="1">
        <v>399.245</v>
      </c>
      <c r="Q31" s="1">
        <v>402.93799999999999</v>
      </c>
      <c r="R31" s="1">
        <v>405.09399999999999</v>
      </c>
      <c r="S31" s="1">
        <v>406.45800000000003</v>
      </c>
      <c r="T31" s="1">
        <v>407.77600000000001</v>
      </c>
      <c r="U31" s="1">
        <v>406.327</v>
      </c>
      <c r="V31" s="1">
        <v>401.12599999999998</v>
      </c>
      <c r="W31" s="1">
        <v>394.07100000000003</v>
      </c>
      <c r="X31" s="1">
        <v>387.62200000000001</v>
      </c>
      <c r="Y31" s="1">
        <v>380.77100000000002</v>
      </c>
      <c r="Z31" s="1">
        <v>379.55900000000003</v>
      </c>
      <c r="AA31" s="1">
        <v>387.08100000000002</v>
      </c>
      <c r="AB31" s="1">
        <v>400.55799999999999</v>
      </c>
      <c r="AC31" s="1">
        <v>413.28699999999998</v>
      </c>
      <c r="AD31" s="1">
        <v>425.613</v>
      </c>
      <c r="AE31" s="1">
        <v>440.28399999999999</v>
      </c>
      <c r="AF31" s="1">
        <v>457.66899999999998</v>
      </c>
      <c r="AG31" s="1">
        <v>476.14</v>
      </c>
      <c r="AH31" s="1">
        <v>494.57900000000001</v>
      </c>
      <c r="AI31" s="1">
        <v>514.27300000000002</v>
      </c>
      <c r="AJ31" s="1">
        <v>526.21500000000003</v>
      </c>
      <c r="AK31" s="1">
        <v>526.14300000000003</v>
      </c>
      <c r="AL31" s="1">
        <v>518.375</v>
      </c>
      <c r="AM31" s="1">
        <v>510.94499999999999</v>
      </c>
      <c r="AN31" s="1">
        <v>501.59399999999999</v>
      </c>
      <c r="AO31" s="1">
        <v>496.63600000000002</v>
      </c>
      <c r="AP31" s="1">
        <v>499.81599999999997</v>
      </c>
      <c r="AQ31" s="1">
        <v>507.73200000000003</v>
      </c>
      <c r="AR31" s="1">
        <v>513.74099999999999</v>
      </c>
      <c r="AS31" s="1">
        <v>519.77200000000005</v>
      </c>
      <c r="AT31" s="1">
        <v>521.49099999999999</v>
      </c>
      <c r="AU31" s="1">
        <v>516.26800000000003</v>
      </c>
      <c r="AV31" s="1">
        <v>506.69</v>
      </c>
      <c r="AW31" s="1">
        <v>498.00799999999998</v>
      </c>
      <c r="AX31" s="1">
        <v>489.209</v>
      </c>
      <c r="AY31" s="1">
        <v>482.101</v>
      </c>
      <c r="AZ31" s="1">
        <v>478.12299999999999</v>
      </c>
      <c r="BA31" s="1">
        <v>476.36700000000002</v>
      </c>
      <c r="BB31" s="1">
        <v>474.762</v>
      </c>
      <c r="BC31" s="1">
        <v>474.05799999999999</v>
      </c>
      <c r="BD31" s="1">
        <v>473.51100000000002</v>
      </c>
      <c r="BE31" s="1">
        <v>472.654</v>
      </c>
      <c r="BF31" s="1">
        <v>472.26499999999999</v>
      </c>
      <c r="BG31" s="1">
        <v>472.26799999999997</v>
      </c>
      <c r="BH31" s="1">
        <v>471.096</v>
      </c>
      <c r="BI31" s="1">
        <v>476.774</v>
      </c>
      <c r="BJ31" s="1">
        <v>492.78</v>
      </c>
      <c r="BK31" s="1">
        <v>514.596</v>
      </c>
      <c r="BL31" s="1">
        <v>534.72299999999996</v>
      </c>
      <c r="BM31" s="1">
        <v>555.25599999999997</v>
      </c>
      <c r="BN31" s="1">
        <v>567.39800000000002</v>
      </c>
      <c r="BO31" s="1">
        <v>566.20100000000002</v>
      </c>
      <c r="BP31" s="1">
        <v>555.78899999999999</v>
      </c>
      <c r="BQ31" s="1">
        <v>545.69899999999996</v>
      </c>
      <c r="BR31" s="1">
        <v>534.57600000000002</v>
      </c>
      <c r="BS31" s="1">
        <v>521.27599999999995</v>
      </c>
      <c r="BT31" s="1">
        <v>506.36700000000002</v>
      </c>
      <c r="BU31" s="1">
        <v>490.238</v>
      </c>
      <c r="BV31" s="1">
        <v>472.25200000000001</v>
      </c>
      <c r="BW31" s="1">
        <v>451.988</v>
      </c>
      <c r="BX31" s="1">
        <v>434.53699999999998</v>
      </c>
      <c r="BY31" s="1">
        <v>422.19799999999998</v>
      </c>
      <c r="BZ31" s="1">
        <v>412.67399999999998</v>
      </c>
      <c r="CA31" s="1">
        <v>401.98</v>
      </c>
      <c r="CB31" s="1">
        <v>391.64800000000002</v>
      </c>
      <c r="CC31" s="1">
        <v>376.78100000000001</v>
      </c>
      <c r="CD31" s="1">
        <v>354.77699999999999</v>
      </c>
      <c r="CE31" s="1">
        <v>328.392</v>
      </c>
      <c r="CF31" s="1">
        <v>302.92899999999997</v>
      </c>
      <c r="CG31" s="1">
        <v>277.26600000000002</v>
      </c>
      <c r="CH31" s="1">
        <v>254.267</v>
      </c>
      <c r="CI31" s="1">
        <v>235.87700000000001</v>
      </c>
      <c r="CJ31" s="1">
        <v>220.71100000000001</v>
      </c>
      <c r="CK31" s="1">
        <v>205.268</v>
      </c>
      <c r="CL31" s="1">
        <v>190.03399999999999</v>
      </c>
      <c r="CM31" s="1">
        <v>176.24799999999999</v>
      </c>
      <c r="CN31" s="1">
        <v>164.107</v>
      </c>
      <c r="CO31" s="1">
        <v>153.18199999999999</v>
      </c>
      <c r="CP31" s="1">
        <v>142.88</v>
      </c>
      <c r="CQ31" s="1">
        <v>133.35400000000001</v>
      </c>
      <c r="CR31" s="1">
        <v>123.515</v>
      </c>
      <c r="CS31" s="1">
        <v>112.768</v>
      </c>
      <c r="CT31" s="1">
        <v>101.56</v>
      </c>
      <c r="CU31" s="1">
        <v>90.519000000000005</v>
      </c>
      <c r="CV31" s="1">
        <v>81.748999999999995</v>
      </c>
      <c r="CW31" s="1">
        <v>72.896000000000001</v>
      </c>
      <c r="CX31" s="1">
        <v>61.814</v>
      </c>
      <c r="CY31" s="1">
        <v>48.77</v>
      </c>
      <c r="CZ31" s="1">
        <v>38.366999999999997</v>
      </c>
      <c r="DA31" s="1">
        <v>32.587000000000003</v>
      </c>
      <c r="DB31" s="1">
        <v>27.489000000000001</v>
      </c>
      <c r="DC31" s="1">
        <v>21.018999999999998</v>
      </c>
      <c r="DD31" s="1">
        <v>13.177</v>
      </c>
      <c r="DE31" s="1">
        <v>9.9220000000000006</v>
      </c>
      <c r="DF31" s="1">
        <v>5.5030000000000001</v>
      </c>
      <c r="DG31" s="1">
        <v>8.782</v>
      </c>
      <c r="DI31" s="104">
        <f t="shared" si="1"/>
        <v>36953.764999999992</v>
      </c>
    </row>
    <row r="32" spans="1:113" x14ac:dyDescent="0.3">
      <c r="A32" s="1">
        <v>15226</v>
      </c>
      <c r="B32" s="1" t="s">
        <v>1041</v>
      </c>
      <c r="D32" s="1">
        <v>756</v>
      </c>
      <c r="E32" s="1">
        <v>2018</v>
      </c>
      <c r="F32" s="1" t="s">
        <v>364</v>
      </c>
      <c r="G32" s="93" t="s">
        <v>365</v>
      </c>
      <c r="H32" s="93">
        <f>VLOOKUP(G32, RPB!$E$3:$I$200, 5, 0)</f>
        <v>18</v>
      </c>
      <c r="I32" s="94">
        <f>IF(H32="-", "-", IF(H32=0, 0, SUM(K32:INDEX($K32:$DG32, H32))))</f>
        <v>1527.2379999999998</v>
      </c>
      <c r="J32" s="94">
        <f t="shared" si="0"/>
        <v>7016.7959999999966</v>
      </c>
      <c r="K32" s="1">
        <v>90.616</v>
      </c>
      <c r="L32" s="1">
        <v>90.468999999999994</v>
      </c>
      <c r="M32" s="1">
        <v>89.977999999999994</v>
      </c>
      <c r="N32" s="1">
        <v>88.433999999999997</v>
      </c>
      <c r="O32" s="1">
        <v>87.515000000000001</v>
      </c>
      <c r="P32" s="1">
        <v>86.48</v>
      </c>
      <c r="Q32" s="1">
        <v>85.388000000000005</v>
      </c>
      <c r="R32" s="1">
        <v>84.295000000000002</v>
      </c>
      <c r="S32" s="1">
        <v>83.225999999999999</v>
      </c>
      <c r="T32" s="1">
        <v>82.206999999999994</v>
      </c>
      <c r="U32" s="1">
        <v>81.459000000000003</v>
      </c>
      <c r="V32" s="1">
        <v>81.106999999999999</v>
      </c>
      <c r="W32" s="1">
        <v>81.11</v>
      </c>
      <c r="X32" s="1">
        <v>81.268000000000001</v>
      </c>
      <c r="Y32" s="1">
        <v>81.581000000000003</v>
      </c>
      <c r="Z32" s="1">
        <v>82.4</v>
      </c>
      <c r="AA32" s="1">
        <v>83.869</v>
      </c>
      <c r="AB32" s="1">
        <v>85.835999999999999</v>
      </c>
      <c r="AC32" s="1">
        <v>87.927999999999997</v>
      </c>
      <c r="AD32" s="1">
        <v>90.125</v>
      </c>
      <c r="AE32" s="1">
        <v>92.671999999999997</v>
      </c>
      <c r="AF32" s="1">
        <v>95.620999999999995</v>
      </c>
      <c r="AG32" s="1">
        <v>98.808000000000007</v>
      </c>
      <c r="AH32" s="1">
        <v>102.024</v>
      </c>
      <c r="AI32" s="1">
        <v>105.325</v>
      </c>
      <c r="AJ32" s="1">
        <v>108.232</v>
      </c>
      <c r="AK32" s="1">
        <v>110.488</v>
      </c>
      <c r="AL32" s="1">
        <v>112.283</v>
      </c>
      <c r="AM32" s="1">
        <v>113.96899999999999</v>
      </c>
      <c r="AN32" s="1">
        <v>115.36499999999999</v>
      </c>
      <c r="AO32" s="1">
        <v>116.911</v>
      </c>
      <c r="AP32" s="1">
        <v>118.824</v>
      </c>
      <c r="AQ32" s="1">
        <v>120.806</v>
      </c>
      <c r="AR32" s="1">
        <v>122.581</v>
      </c>
      <c r="AS32" s="1">
        <v>124.497</v>
      </c>
      <c r="AT32" s="1">
        <v>124.887</v>
      </c>
      <c r="AU32" s="1">
        <v>122.98699999999999</v>
      </c>
      <c r="AV32" s="1">
        <v>119.71299999999999</v>
      </c>
      <c r="AW32" s="1">
        <v>116.711</v>
      </c>
      <c r="AX32" s="1">
        <v>113.616</v>
      </c>
      <c r="AY32" s="1">
        <v>111.7</v>
      </c>
      <c r="AZ32" s="1">
        <v>111.753</v>
      </c>
      <c r="BA32" s="1">
        <v>113.19799999999999</v>
      </c>
      <c r="BB32" s="1">
        <v>114.39700000000001</v>
      </c>
      <c r="BC32" s="1">
        <v>115.351</v>
      </c>
      <c r="BD32" s="1">
        <v>117.51900000000001</v>
      </c>
      <c r="BE32" s="1">
        <v>121.358</v>
      </c>
      <c r="BF32" s="1">
        <v>126.108</v>
      </c>
      <c r="BG32" s="1">
        <v>130.61099999999999</v>
      </c>
      <c r="BH32" s="1">
        <v>135.16999999999999</v>
      </c>
      <c r="BI32" s="1">
        <v>138.09399999999999</v>
      </c>
      <c r="BJ32" s="1">
        <v>138.44800000000001</v>
      </c>
      <c r="BK32" s="1">
        <v>136.953</v>
      </c>
      <c r="BL32" s="1">
        <v>135.41399999999999</v>
      </c>
      <c r="BM32" s="1">
        <v>133.64599999999999</v>
      </c>
      <c r="BN32" s="1">
        <v>130.94</v>
      </c>
      <c r="BO32" s="1">
        <v>127.18300000000001</v>
      </c>
      <c r="BP32" s="1">
        <v>122.69199999999999</v>
      </c>
      <c r="BQ32" s="1">
        <v>118</v>
      </c>
      <c r="BR32" s="1">
        <v>113.11799999999999</v>
      </c>
      <c r="BS32" s="1">
        <v>108.343</v>
      </c>
      <c r="BT32" s="1">
        <v>103.91500000000001</v>
      </c>
      <c r="BU32" s="1">
        <v>99.837999999999994</v>
      </c>
      <c r="BV32" s="1">
        <v>95.641000000000005</v>
      </c>
      <c r="BW32" s="1">
        <v>91.14</v>
      </c>
      <c r="BX32" s="1">
        <v>88.129000000000005</v>
      </c>
      <c r="BY32" s="1">
        <v>87.364000000000004</v>
      </c>
      <c r="BZ32" s="1">
        <v>87.954999999999998</v>
      </c>
      <c r="CA32" s="1">
        <v>88.352000000000004</v>
      </c>
      <c r="CB32" s="1">
        <v>88.986000000000004</v>
      </c>
      <c r="CC32" s="1">
        <v>88.296999999999997</v>
      </c>
      <c r="CD32" s="1">
        <v>85.391000000000005</v>
      </c>
      <c r="CE32" s="1">
        <v>81.031000000000006</v>
      </c>
      <c r="CF32" s="1">
        <v>76.917000000000002</v>
      </c>
      <c r="CG32" s="1">
        <v>72.763999999999996</v>
      </c>
      <c r="CH32" s="1">
        <v>68.61</v>
      </c>
      <c r="CI32" s="1">
        <v>64.664000000000001</v>
      </c>
      <c r="CJ32" s="1">
        <v>60.863</v>
      </c>
      <c r="CK32" s="1">
        <v>56.901000000000003</v>
      </c>
      <c r="CL32" s="1">
        <v>52.798000000000002</v>
      </c>
      <c r="CM32" s="1">
        <v>49.051000000000002</v>
      </c>
      <c r="CN32" s="1">
        <v>45.863</v>
      </c>
      <c r="CO32" s="1">
        <v>43.042999999999999</v>
      </c>
      <c r="CP32" s="1">
        <v>40.216999999999999</v>
      </c>
      <c r="CQ32" s="1">
        <v>37.49</v>
      </c>
      <c r="CR32" s="1">
        <v>34.613</v>
      </c>
      <c r="CS32" s="1">
        <v>31.434000000000001</v>
      </c>
      <c r="CT32" s="1">
        <v>28.096</v>
      </c>
      <c r="CU32" s="1">
        <v>24.731000000000002</v>
      </c>
      <c r="CV32" s="1">
        <v>21.992000000000001</v>
      </c>
      <c r="CW32" s="1">
        <v>19.440000000000001</v>
      </c>
      <c r="CX32" s="1">
        <v>16.303999999999998</v>
      </c>
      <c r="CY32" s="1">
        <v>12.65</v>
      </c>
      <c r="CZ32" s="1">
        <v>9.7439999999999998</v>
      </c>
      <c r="DA32" s="1">
        <v>8.1639999999999997</v>
      </c>
      <c r="DB32" s="1">
        <v>6.8360000000000003</v>
      </c>
      <c r="DC32" s="1">
        <v>5.149</v>
      </c>
      <c r="DD32" s="1">
        <v>3.105</v>
      </c>
      <c r="DE32" s="1">
        <v>2.153</v>
      </c>
      <c r="DF32" s="1">
        <v>1.1399999999999999</v>
      </c>
      <c r="DG32" s="1">
        <v>1.6559999999999999</v>
      </c>
      <c r="DI32" s="104">
        <f t="shared" si="1"/>
        <v>8544.033999999996</v>
      </c>
    </row>
    <row r="33" spans="1:113" x14ac:dyDescent="0.3">
      <c r="A33" s="1">
        <v>18064</v>
      </c>
      <c r="B33" s="1" t="s">
        <v>1041</v>
      </c>
      <c r="D33" s="1">
        <v>152</v>
      </c>
      <c r="E33" s="1">
        <v>2018</v>
      </c>
      <c r="F33" s="1" t="s">
        <v>92</v>
      </c>
      <c r="G33" s="93" t="s">
        <v>93</v>
      </c>
      <c r="H33" s="93">
        <f>VLOOKUP(G33, RPB!$E$3:$I$200, 5, 0)</f>
        <v>20</v>
      </c>
      <c r="I33" s="94">
        <f>IF(H33="-", "-", IF(H33=0, 0, SUM(K33:INDEX($K33:$DG33, H33))))</f>
        <v>4947.8189999999995</v>
      </c>
      <c r="J33" s="94">
        <f t="shared" si="0"/>
        <v>13249.389999999989</v>
      </c>
      <c r="K33" s="1">
        <v>234.524</v>
      </c>
      <c r="L33" s="1">
        <v>235.68700000000001</v>
      </c>
      <c r="M33" s="1">
        <v>236.91399999999999</v>
      </c>
      <c r="N33" s="1">
        <v>234.559</v>
      </c>
      <c r="O33" s="1">
        <v>237.477</v>
      </c>
      <c r="P33" s="1">
        <v>240.15899999999999</v>
      </c>
      <c r="Q33" s="1">
        <v>242.60300000000001</v>
      </c>
      <c r="R33" s="1">
        <v>244.80699999999999</v>
      </c>
      <c r="S33" s="1">
        <v>246.90700000000001</v>
      </c>
      <c r="T33" s="1">
        <v>249.03700000000001</v>
      </c>
      <c r="U33" s="1">
        <v>250.51599999999999</v>
      </c>
      <c r="V33" s="1">
        <v>251.07</v>
      </c>
      <c r="W33" s="1">
        <v>251.10599999999999</v>
      </c>
      <c r="X33" s="1">
        <v>251.23599999999999</v>
      </c>
      <c r="Y33" s="1">
        <v>251.255</v>
      </c>
      <c r="Z33" s="1">
        <v>252.18</v>
      </c>
      <c r="AA33" s="1">
        <v>254.55500000000001</v>
      </c>
      <c r="AB33" s="1">
        <v>257.90199999999999</v>
      </c>
      <c r="AC33" s="1">
        <v>261.09500000000003</v>
      </c>
      <c r="AD33" s="1">
        <v>264.23</v>
      </c>
      <c r="AE33" s="1">
        <v>267.63499999999999</v>
      </c>
      <c r="AF33" s="1">
        <v>271.31900000000002</v>
      </c>
      <c r="AG33" s="1">
        <v>275.09800000000001</v>
      </c>
      <c r="AH33" s="1">
        <v>278.63099999999997</v>
      </c>
      <c r="AI33" s="1">
        <v>281.81299999999999</v>
      </c>
      <c r="AJ33" s="1">
        <v>284.76</v>
      </c>
      <c r="AK33" s="1">
        <v>287.43799999999999</v>
      </c>
      <c r="AL33" s="1">
        <v>289.62900000000002</v>
      </c>
      <c r="AM33" s="1">
        <v>291.428</v>
      </c>
      <c r="AN33" s="1">
        <v>293.15499999999997</v>
      </c>
      <c r="AO33" s="1">
        <v>292.56599999999997</v>
      </c>
      <c r="AP33" s="1">
        <v>288.66399999999999</v>
      </c>
      <c r="AQ33" s="1">
        <v>282.58300000000003</v>
      </c>
      <c r="AR33" s="1">
        <v>276.55700000000002</v>
      </c>
      <c r="AS33" s="1">
        <v>270.25700000000001</v>
      </c>
      <c r="AT33" s="1">
        <v>264.45800000000003</v>
      </c>
      <c r="AU33" s="1">
        <v>259.81200000000001</v>
      </c>
      <c r="AV33" s="1">
        <v>256.048</v>
      </c>
      <c r="AW33" s="1">
        <v>252.113</v>
      </c>
      <c r="AX33" s="1">
        <v>248.059</v>
      </c>
      <c r="AY33" s="1">
        <v>245.31299999999999</v>
      </c>
      <c r="AZ33" s="1">
        <v>244.43</v>
      </c>
      <c r="BA33" s="1">
        <v>244.822</v>
      </c>
      <c r="BB33" s="1">
        <v>245.143</v>
      </c>
      <c r="BC33" s="1">
        <v>245.423</v>
      </c>
      <c r="BD33" s="1">
        <v>246.10400000000001</v>
      </c>
      <c r="BE33" s="1">
        <v>247.19300000000001</v>
      </c>
      <c r="BF33" s="1">
        <v>248.351</v>
      </c>
      <c r="BG33" s="1">
        <v>249.36099999999999</v>
      </c>
      <c r="BH33" s="1">
        <v>250.41900000000001</v>
      </c>
      <c r="BI33" s="1">
        <v>249.75800000000001</v>
      </c>
      <c r="BJ33" s="1">
        <v>246.524</v>
      </c>
      <c r="BK33" s="1">
        <v>241.499</v>
      </c>
      <c r="BL33" s="1">
        <v>236.35</v>
      </c>
      <c r="BM33" s="1">
        <v>230.78399999999999</v>
      </c>
      <c r="BN33" s="1">
        <v>225.066</v>
      </c>
      <c r="BO33" s="1">
        <v>219.50899999999999</v>
      </c>
      <c r="BP33" s="1">
        <v>213.96</v>
      </c>
      <c r="BQ33" s="1">
        <v>207.886</v>
      </c>
      <c r="BR33" s="1">
        <v>201.31</v>
      </c>
      <c r="BS33" s="1">
        <v>194.87299999999999</v>
      </c>
      <c r="BT33" s="1">
        <v>188.816</v>
      </c>
      <c r="BU33" s="1">
        <v>182.864</v>
      </c>
      <c r="BV33" s="1">
        <v>176.72900000000001</v>
      </c>
      <c r="BW33" s="1">
        <v>170.74199999999999</v>
      </c>
      <c r="BX33" s="1">
        <v>163.452</v>
      </c>
      <c r="BY33" s="1">
        <v>154.197</v>
      </c>
      <c r="BZ33" s="1">
        <v>143.79900000000001</v>
      </c>
      <c r="CA33" s="1">
        <v>133.59100000000001</v>
      </c>
      <c r="CB33" s="1">
        <v>123.13</v>
      </c>
      <c r="CC33" s="1">
        <v>114.229</v>
      </c>
      <c r="CD33" s="1">
        <v>107.86799999999999</v>
      </c>
      <c r="CE33" s="1">
        <v>103.145</v>
      </c>
      <c r="CF33" s="1">
        <v>98.281000000000006</v>
      </c>
      <c r="CG33" s="1">
        <v>93.757000000000005</v>
      </c>
      <c r="CH33" s="1">
        <v>88.539000000000001</v>
      </c>
      <c r="CI33" s="1">
        <v>81.974999999999994</v>
      </c>
      <c r="CJ33" s="1">
        <v>74.671999999999997</v>
      </c>
      <c r="CK33" s="1">
        <v>67.831000000000003</v>
      </c>
      <c r="CL33" s="1">
        <v>61.139000000000003</v>
      </c>
      <c r="CM33" s="1">
        <v>55.264000000000003</v>
      </c>
      <c r="CN33" s="1">
        <v>50.636000000000003</v>
      </c>
      <c r="CO33" s="1">
        <v>46.869</v>
      </c>
      <c r="CP33" s="1">
        <v>43.161999999999999</v>
      </c>
      <c r="CQ33" s="1">
        <v>39.695</v>
      </c>
      <c r="CR33" s="1">
        <v>36.192</v>
      </c>
      <c r="CS33" s="1">
        <v>32.44</v>
      </c>
      <c r="CT33" s="1">
        <v>28.606999999999999</v>
      </c>
      <c r="CU33" s="1">
        <v>24.917000000000002</v>
      </c>
      <c r="CV33" s="1">
        <v>21.837</v>
      </c>
      <c r="CW33" s="1">
        <v>19.123000000000001</v>
      </c>
      <c r="CX33" s="1">
        <v>16.131</v>
      </c>
      <c r="CY33" s="1">
        <v>12.88</v>
      </c>
      <c r="CZ33" s="1">
        <v>10.273</v>
      </c>
      <c r="DA33" s="1">
        <v>8.6590000000000007</v>
      </c>
      <c r="DB33" s="1">
        <v>7.3330000000000002</v>
      </c>
      <c r="DC33" s="1">
        <v>5.8220000000000001</v>
      </c>
      <c r="DD33" s="1">
        <v>4.1269999999999998</v>
      </c>
      <c r="DE33" s="1">
        <v>3.2669999999999999</v>
      </c>
      <c r="DF33" s="1">
        <v>2.2000000000000002</v>
      </c>
      <c r="DG33" s="1">
        <v>5.0990000000000002</v>
      </c>
      <c r="DI33" s="104">
        <f t="shared" si="1"/>
        <v>18197.208999999988</v>
      </c>
    </row>
    <row r="34" spans="1:113" x14ac:dyDescent="0.3">
      <c r="A34" s="1">
        <v>6626</v>
      </c>
      <c r="B34" s="1" t="s">
        <v>1041</v>
      </c>
      <c r="C34" s="1">
        <v>4</v>
      </c>
      <c r="D34" s="1">
        <v>156</v>
      </c>
      <c r="E34" s="1">
        <v>2018</v>
      </c>
      <c r="F34" s="1" t="s">
        <v>94</v>
      </c>
      <c r="G34" s="93" t="s">
        <v>95</v>
      </c>
      <c r="H34" s="93">
        <f>VLOOKUP(G34, RPB!$E$3:$I$200, 5, 0)</f>
        <v>0</v>
      </c>
      <c r="I34" s="94">
        <f>IF(H34="-", "-", IF(H34=0, 0, SUM(K34:INDEX($K34:$DG34, H34))))</f>
        <v>0</v>
      </c>
      <c r="J34" s="94">
        <f t="shared" si="0"/>
        <v>1415045.9280000003</v>
      </c>
      <c r="K34" s="1">
        <v>16059.335999999999</v>
      </c>
      <c r="L34" s="1">
        <v>16509.705000000002</v>
      </c>
      <c r="M34" s="1">
        <v>16837.197</v>
      </c>
      <c r="N34" s="1">
        <v>17195.491999999998</v>
      </c>
      <c r="O34" s="1">
        <v>17242.043000000001</v>
      </c>
      <c r="P34" s="1">
        <v>17219.367999999999</v>
      </c>
      <c r="Q34" s="1">
        <v>17138.819</v>
      </c>
      <c r="R34" s="1">
        <v>17011.749</v>
      </c>
      <c r="S34" s="1">
        <v>16847.179</v>
      </c>
      <c r="T34" s="1">
        <v>16654.131000000001</v>
      </c>
      <c r="U34" s="1">
        <v>16455.611000000001</v>
      </c>
      <c r="V34" s="1">
        <v>16267.633</v>
      </c>
      <c r="W34" s="1">
        <v>16094.556</v>
      </c>
      <c r="X34" s="1">
        <v>15945.587</v>
      </c>
      <c r="Y34" s="1">
        <v>15843.914000000001</v>
      </c>
      <c r="Z34" s="1">
        <v>15741.705</v>
      </c>
      <c r="AA34" s="1">
        <v>15624.306</v>
      </c>
      <c r="AB34" s="1">
        <v>15536.251</v>
      </c>
      <c r="AC34" s="1">
        <v>15519.85</v>
      </c>
      <c r="AD34" s="1">
        <v>15546.391</v>
      </c>
      <c r="AE34" s="1">
        <v>15813.566000000001</v>
      </c>
      <c r="AF34" s="1">
        <v>16417.702000000001</v>
      </c>
      <c r="AG34" s="1">
        <v>17266.455999999998</v>
      </c>
      <c r="AH34" s="1">
        <v>18068.817999999999</v>
      </c>
      <c r="AI34" s="1">
        <v>18760.186000000002</v>
      </c>
      <c r="AJ34" s="1">
        <v>19788.731</v>
      </c>
      <c r="AK34" s="1">
        <v>21308.501</v>
      </c>
      <c r="AL34" s="1">
        <v>23046.234</v>
      </c>
      <c r="AM34" s="1">
        <v>24698.556</v>
      </c>
      <c r="AN34" s="1">
        <v>26474.866000000002</v>
      </c>
      <c r="AO34" s="1">
        <v>27226.914000000001</v>
      </c>
      <c r="AP34" s="1">
        <v>26399.81</v>
      </c>
      <c r="AQ34" s="1">
        <v>24570.043000000001</v>
      </c>
      <c r="AR34" s="1">
        <v>22880.149000000001</v>
      </c>
      <c r="AS34" s="1">
        <v>21115.016</v>
      </c>
      <c r="AT34" s="1">
        <v>19736.187000000002</v>
      </c>
      <c r="AU34" s="1">
        <v>19093.153999999999</v>
      </c>
      <c r="AV34" s="1">
        <v>18971.524000000001</v>
      </c>
      <c r="AW34" s="1">
        <v>18734.523000000001</v>
      </c>
      <c r="AX34" s="1">
        <v>18422.035</v>
      </c>
      <c r="AY34" s="1">
        <v>18578.260999999999</v>
      </c>
      <c r="AZ34" s="1">
        <v>19382.468000000001</v>
      </c>
      <c r="BA34" s="1">
        <v>20593.659</v>
      </c>
      <c r="BB34" s="1">
        <v>21774.356</v>
      </c>
      <c r="BC34" s="1">
        <v>22991.397000000001</v>
      </c>
      <c r="BD34" s="1">
        <v>23977.553</v>
      </c>
      <c r="BE34" s="1">
        <v>24548.577000000001</v>
      </c>
      <c r="BF34" s="1">
        <v>24798.61</v>
      </c>
      <c r="BG34" s="1">
        <v>25050.268</v>
      </c>
      <c r="BH34" s="1">
        <v>25292.1</v>
      </c>
      <c r="BI34" s="1">
        <v>25144.012999999999</v>
      </c>
      <c r="BJ34" s="1">
        <v>24465.913</v>
      </c>
      <c r="BK34" s="1">
        <v>23424.907999999999</v>
      </c>
      <c r="BL34" s="1">
        <v>22361.702000000001</v>
      </c>
      <c r="BM34" s="1">
        <v>21248.364000000001</v>
      </c>
      <c r="BN34" s="1">
        <v>20121.273000000001</v>
      </c>
      <c r="BO34" s="1">
        <v>19046.09</v>
      </c>
      <c r="BP34" s="1">
        <v>18034.886999999999</v>
      </c>
      <c r="BQ34" s="1">
        <v>16959.741000000002</v>
      </c>
      <c r="BR34" s="1">
        <v>15757.040999999999</v>
      </c>
      <c r="BS34" s="1">
        <v>15010.199000000001</v>
      </c>
      <c r="BT34" s="1">
        <v>14968.397000000001</v>
      </c>
      <c r="BU34" s="1">
        <v>15341.63</v>
      </c>
      <c r="BV34" s="1">
        <v>15647.322</v>
      </c>
      <c r="BW34" s="1">
        <v>16049.919</v>
      </c>
      <c r="BX34" s="1">
        <v>15928.233</v>
      </c>
      <c r="BY34" s="1">
        <v>14946.056</v>
      </c>
      <c r="BZ34" s="1">
        <v>13421.876</v>
      </c>
      <c r="CA34" s="1">
        <v>12007.67</v>
      </c>
      <c r="CB34" s="1">
        <v>10569.781000000001</v>
      </c>
      <c r="CC34" s="1">
        <v>9330.5130000000008</v>
      </c>
      <c r="CD34" s="1">
        <v>8465.1260000000002</v>
      </c>
      <c r="CE34" s="1">
        <v>7852.2510000000002</v>
      </c>
      <c r="CF34" s="1">
        <v>7183.85</v>
      </c>
      <c r="CG34" s="1">
        <v>6507.8450000000003</v>
      </c>
      <c r="CH34" s="1">
        <v>5924.2830000000004</v>
      </c>
      <c r="CI34" s="1">
        <v>5447.8230000000003</v>
      </c>
      <c r="CJ34" s="1">
        <v>5049.683</v>
      </c>
      <c r="CK34" s="1">
        <v>4689.3040000000001</v>
      </c>
      <c r="CL34" s="1">
        <v>4378.2510000000002</v>
      </c>
      <c r="CM34" s="1">
        <v>4042.3919999999998</v>
      </c>
      <c r="CN34" s="1">
        <v>3641.7539999999999</v>
      </c>
      <c r="CO34" s="1">
        <v>3207.7829999999999</v>
      </c>
      <c r="CP34" s="1">
        <v>2813.7779999999998</v>
      </c>
      <c r="CQ34" s="1">
        <v>2447.34</v>
      </c>
      <c r="CR34" s="1">
        <v>2102.0340000000001</v>
      </c>
      <c r="CS34" s="1">
        <v>1782.729</v>
      </c>
      <c r="CT34" s="1">
        <v>1489.318</v>
      </c>
      <c r="CU34" s="1">
        <v>1194.68</v>
      </c>
      <c r="CV34" s="1">
        <v>939.85599999999999</v>
      </c>
      <c r="CW34" s="1">
        <v>760.11</v>
      </c>
      <c r="CX34" s="1">
        <v>597.78700000000003</v>
      </c>
      <c r="CY34" s="1">
        <v>447.04300000000001</v>
      </c>
      <c r="CZ34" s="1">
        <v>328.12</v>
      </c>
      <c r="DA34" s="1">
        <v>257.935</v>
      </c>
      <c r="DB34" s="1">
        <v>209.47800000000001</v>
      </c>
      <c r="DC34" s="1">
        <v>156.19499999999999</v>
      </c>
      <c r="DD34" s="1">
        <v>98.087000000000003</v>
      </c>
      <c r="DE34" s="1">
        <v>67.308000000000007</v>
      </c>
      <c r="DF34" s="1">
        <v>38.764000000000003</v>
      </c>
      <c r="DG34" s="1">
        <v>68.45</v>
      </c>
      <c r="DI34" s="104">
        <f t="shared" si="1"/>
        <v>1415045.9280000003</v>
      </c>
    </row>
    <row r="35" spans="1:113" x14ac:dyDescent="0.3">
      <c r="A35" s="1">
        <v>5336</v>
      </c>
      <c r="B35" s="1" t="s">
        <v>1041</v>
      </c>
      <c r="D35" s="1">
        <v>384</v>
      </c>
      <c r="E35" s="1">
        <v>2018</v>
      </c>
      <c r="F35" s="1" t="s">
        <v>106</v>
      </c>
      <c r="G35" s="93" t="s">
        <v>107</v>
      </c>
      <c r="H35" s="93">
        <f>VLOOKUP(G35, RPB!$E$3:$I$200, 5, 0)</f>
        <v>16</v>
      </c>
      <c r="I35" s="94">
        <f>IF(H35="-", "-", IF(H35=0, 0, SUM(K35:INDEX($K35:$DG35, H35))))</f>
        <v>11096.18</v>
      </c>
      <c r="J35" s="94">
        <f t="shared" si="0"/>
        <v>13809.66299999999</v>
      </c>
      <c r="K35" s="1">
        <v>850.50900000000001</v>
      </c>
      <c r="L35" s="1">
        <v>826.54399999999998</v>
      </c>
      <c r="M35" s="1">
        <v>803.02200000000005</v>
      </c>
      <c r="N35" s="1">
        <v>785.44299999999998</v>
      </c>
      <c r="O35" s="1">
        <v>761.01</v>
      </c>
      <c r="P35" s="1">
        <v>737.56100000000004</v>
      </c>
      <c r="Q35" s="1">
        <v>715.12900000000002</v>
      </c>
      <c r="R35" s="1">
        <v>693.74900000000002</v>
      </c>
      <c r="S35" s="1">
        <v>673.23299999999995</v>
      </c>
      <c r="T35" s="1">
        <v>653.39499999999998</v>
      </c>
      <c r="U35" s="1">
        <v>635.37199999999996</v>
      </c>
      <c r="V35" s="1">
        <v>619.63699999999994</v>
      </c>
      <c r="W35" s="1">
        <v>605.56399999999996</v>
      </c>
      <c r="X35" s="1">
        <v>591.84799999999996</v>
      </c>
      <c r="Y35" s="1">
        <v>578.50900000000001</v>
      </c>
      <c r="Z35" s="1">
        <v>565.65499999999997</v>
      </c>
      <c r="AA35" s="1">
        <v>553.13</v>
      </c>
      <c r="AB35" s="1">
        <v>540.70399999999995</v>
      </c>
      <c r="AC35" s="1">
        <v>528.51700000000005</v>
      </c>
      <c r="AD35" s="1">
        <v>516.803</v>
      </c>
      <c r="AE35" s="1">
        <v>503.27499999999998</v>
      </c>
      <c r="AF35" s="1">
        <v>486.89100000000002</v>
      </c>
      <c r="AG35" s="1">
        <v>468.709</v>
      </c>
      <c r="AH35" s="1">
        <v>450.90699999999998</v>
      </c>
      <c r="AI35" s="1">
        <v>433.14400000000001</v>
      </c>
      <c r="AJ35" s="1">
        <v>415.92200000000003</v>
      </c>
      <c r="AK35" s="1">
        <v>399.74200000000002</v>
      </c>
      <c r="AL35" s="1">
        <v>384.399</v>
      </c>
      <c r="AM35" s="1">
        <v>369.15100000000001</v>
      </c>
      <c r="AN35" s="1">
        <v>354.10300000000001</v>
      </c>
      <c r="AO35" s="1">
        <v>340.04399999999998</v>
      </c>
      <c r="AP35" s="1">
        <v>327.28100000000001</v>
      </c>
      <c r="AQ35" s="1">
        <v>315.54899999999998</v>
      </c>
      <c r="AR35" s="1">
        <v>304.14699999999999</v>
      </c>
      <c r="AS35" s="1">
        <v>293.06</v>
      </c>
      <c r="AT35" s="1">
        <v>282.82400000000001</v>
      </c>
      <c r="AU35" s="1">
        <v>273.58300000000003</v>
      </c>
      <c r="AV35" s="1">
        <v>265.02800000000002</v>
      </c>
      <c r="AW35" s="1">
        <v>256.798</v>
      </c>
      <c r="AX35" s="1">
        <v>249.08500000000001</v>
      </c>
      <c r="AY35" s="1">
        <v>240.71600000000001</v>
      </c>
      <c r="AZ35" s="1">
        <v>231.107</v>
      </c>
      <c r="BA35" s="1">
        <v>220.81200000000001</v>
      </c>
      <c r="BB35" s="1">
        <v>210.959</v>
      </c>
      <c r="BC35" s="1">
        <v>201.31399999999999</v>
      </c>
      <c r="BD35" s="1">
        <v>192.279</v>
      </c>
      <c r="BE35" s="1">
        <v>184.16800000000001</v>
      </c>
      <c r="BF35" s="1">
        <v>176.75899999999999</v>
      </c>
      <c r="BG35" s="1">
        <v>169.46899999999999</v>
      </c>
      <c r="BH35" s="1">
        <v>162.352</v>
      </c>
      <c r="BI35" s="1">
        <v>155.72499999999999</v>
      </c>
      <c r="BJ35" s="1">
        <v>149.66800000000001</v>
      </c>
      <c r="BK35" s="1">
        <v>144.041</v>
      </c>
      <c r="BL35" s="1">
        <v>138.608</v>
      </c>
      <c r="BM35" s="1">
        <v>133.393</v>
      </c>
      <c r="BN35" s="1">
        <v>128.22900000000001</v>
      </c>
      <c r="BO35" s="1">
        <v>123.003</v>
      </c>
      <c r="BP35" s="1">
        <v>117.758</v>
      </c>
      <c r="BQ35" s="1">
        <v>112.652</v>
      </c>
      <c r="BR35" s="1">
        <v>107.655</v>
      </c>
      <c r="BS35" s="1">
        <v>102.61199999999999</v>
      </c>
      <c r="BT35" s="1">
        <v>97.460999999999999</v>
      </c>
      <c r="BU35" s="1">
        <v>92.245000000000005</v>
      </c>
      <c r="BV35" s="1">
        <v>87.114000000000004</v>
      </c>
      <c r="BW35" s="1">
        <v>82.093999999999994</v>
      </c>
      <c r="BX35" s="1">
        <v>76.94</v>
      </c>
      <c r="BY35" s="1">
        <v>71.563999999999993</v>
      </c>
      <c r="BZ35" s="1">
        <v>66.099999999999994</v>
      </c>
      <c r="CA35" s="1">
        <v>60.758000000000003</v>
      </c>
      <c r="CB35" s="1">
        <v>55.476999999999997</v>
      </c>
      <c r="CC35" s="1">
        <v>50.57</v>
      </c>
      <c r="CD35" s="1">
        <v>46.209000000000003</v>
      </c>
      <c r="CE35" s="1">
        <v>42.252000000000002</v>
      </c>
      <c r="CF35" s="1">
        <v>38.406999999999996</v>
      </c>
      <c r="CG35" s="1">
        <v>34.758000000000003</v>
      </c>
      <c r="CH35" s="1">
        <v>31.164000000000001</v>
      </c>
      <c r="CI35" s="1">
        <v>27.536000000000001</v>
      </c>
      <c r="CJ35" s="1">
        <v>23.968</v>
      </c>
      <c r="CK35" s="1">
        <v>20.640999999999998</v>
      </c>
      <c r="CL35" s="1">
        <v>17.512</v>
      </c>
      <c r="CM35" s="1">
        <v>14.694000000000001</v>
      </c>
      <c r="CN35" s="1">
        <v>12.26</v>
      </c>
      <c r="CO35" s="1">
        <v>10.153</v>
      </c>
      <c r="CP35" s="1">
        <v>8.2219999999999995</v>
      </c>
      <c r="CQ35" s="1">
        <v>6.47</v>
      </c>
      <c r="CR35" s="1">
        <v>5.0019999999999998</v>
      </c>
      <c r="CS35" s="1">
        <v>3.8450000000000002</v>
      </c>
      <c r="CT35" s="1">
        <v>2.944</v>
      </c>
      <c r="CU35" s="1">
        <v>2.16</v>
      </c>
      <c r="CV35" s="1">
        <v>1.581</v>
      </c>
      <c r="CW35" s="1">
        <v>1.1619999999999999</v>
      </c>
      <c r="CX35" s="1">
        <v>0.81699999999999995</v>
      </c>
      <c r="CY35" s="1">
        <v>0.53100000000000003</v>
      </c>
      <c r="CZ35" s="1">
        <v>0.32400000000000001</v>
      </c>
      <c r="DA35" s="1">
        <v>0.23599999999999999</v>
      </c>
      <c r="DB35" s="1">
        <v>0.182</v>
      </c>
      <c r="DC35" s="1">
        <v>0.124</v>
      </c>
      <c r="DD35" s="1">
        <v>6.0999999999999999E-2</v>
      </c>
      <c r="DE35" s="1">
        <v>2.7E-2</v>
      </c>
      <c r="DF35" s="1">
        <v>1.2E-2</v>
      </c>
      <c r="DG35" s="1">
        <v>1.0999999999999999E-2</v>
      </c>
      <c r="DI35" s="104">
        <f t="shared" si="1"/>
        <v>24905.84299999999</v>
      </c>
    </row>
    <row r="36" spans="1:113" x14ac:dyDescent="0.3">
      <c r="A36" s="1">
        <v>3100</v>
      </c>
      <c r="B36" s="1" t="s">
        <v>1041</v>
      </c>
      <c r="D36" s="1">
        <v>120</v>
      </c>
      <c r="E36" s="1">
        <v>2018</v>
      </c>
      <c r="F36" s="1" t="s">
        <v>80</v>
      </c>
      <c r="G36" s="93" t="s">
        <v>81</v>
      </c>
      <c r="H36" s="93">
        <f>VLOOKUP(G36, RPB!$E$3:$I$200, 5, 0)</f>
        <v>21</v>
      </c>
      <c r="I36" s="94">
        <f>IF(H36="-", "-", IF(H36=0, 0, SUM(K36:INDEX($K36:$DG36, H36))))</f>
        <v>13569.601000000001</v>
      </c>
      <c r="J36" s="94">
        <f t="shared" si="0"/>
        <v>11108.632999999974</v>
      </c>
      <c r="K36" s="1">
        <v>813.43899999999996</v>
      </c>
      <c r="L36" s="1">
        <v>797.85799999999995</v>
      </c>
      <c r="M36" s="1">
        <v>782.072</v>
      </c>
      <c r="N36" s="1">
        <v>767.89</v>
      </c>
      <c r="O36" s="1">
        <v>751.78499999999997</v>
      </c>
      <c r="P36" s="1">
        <v>735.44799999999998</v>
      </c>
      <c r="Q36" s="1">
        <v>718.87400000000002</v>
      </c>
      <c r="R36" s="1">
        <v>702.05700000000002</v>
      </c>
      <c r="S36" s="1">
        <v>685.11800000000005</v>
      </c>
      <c r="T36" s="1">
        <v>668.17600000000004</v>
      </c>
      <c r="U36" s="1">
        <v>650.59500000000003</v>
      </c>
      <c r="V36" s="1">
        <v>632.11699999999996</v>
      </c>
      <c r="W36" s="1">
        <v>613.11300000000006</v>
      </c>
      <c r="X36" s="1">
        <v>594.38400000000001</v>
      </c>
      <c r="Y36" s="1">
        <v>575.96799999999996</v>
      </c>
      <c r="Z36" s="1">
        <v>557.62800000000004</v>
      </c>
      <c r="AA36" s="1">
        <v>539.39300000000003</v>
      </c>
      <c r="AB36" s="1">
        <v>521.52099999999996</v>
      </c>
      <c r="AC36" s="1">
        <v>504.03399999999999</v>
      </c>
      <c r="AD36" s="1">
        <v>486.67700000000002</v>
      </c>
      <c r="AE36" s="1">
        <v>471.45400000000001</v>
      </c>
      <c r="AF36" s="1">
        <v>459.28399999999999</v>
      </c>
      <c r="AG36" s="1">
        <v>449.20499999999998</v>
      </c>
      <c r="AH36" s="1">
        <v>439.21499999999997</v>
      </c>
      <c r="AI36" s="1">
        <v>429.57600000000002</v>
      </c>
      <c r="AJ36" s="1">
        <v>419.98899999999998</v>
      </c>
      <c r="AK36" s="1">
        <v>410.05900000000003</v>
      </c>
      <c r="AL36" s="1">
        <v>399.85500000000002</v>
      </c>
      <c r="AM36" s="1">
        <v>389.892</v>
      </c>
      <c r="AN36" s="1">
        <v>380.12599999999998</v>
      </c>
      <c r="AO36" s="1">
        <v>369.51299999999998</v>
      </c>
      <c r="AP36" s="1">
        <v>357.6</v>
      </c>
      <c r="AQ36" s="1">
        <v>344.77300000000002</v>
      </c>
      <c r="AR36" s="1">
        <v>332.02499999999998</v>
      </c>
      <c r="AS36" s="1">
        <v>319.34899999999999</v>
      </c>
      <c r="AT36" s="1">
        <v>306.089</v>
      </c>
      <c r="AU36" s="1">
        <v>292.08</v>
      </c>
      <c r="AV36" s="1">
        <v>277.697</v>
      </c>
      <c r="AW36" s="1">
        <v>263.45999999999998</v>
      </c>
      <c r="AX36" s="1">
        <v>249.249</v>
      </c>
      <c r="AY36" s="1">
        <v>235.97800000000001</v>
      </c>
      <c r="AZ36" s="1">
        <v>224.154</v>
      </c>
      <c r="BA36" s="1">
        <v>213.41300000000001</v>
      </c>
      <c r="BB36" s="1">
        <v>202.86799999999999</v>
      </c>
      <c r="BC36" s="1">
        <v>192.67</v>
      </c>
      <c r="BD36" s="1">
        <v>183.012</v>
      </c>
      <c r="BE36" s="1">
        <v>173.89400000000001</v>
      </c>
      <c r="BF36" s="1">
        <v>165.279</v>
      </c>
      <c r="BG36" s="1">
        <v>157.10599999999999</v>
      </c>
      <c r="BH36" s="1">
        <v>149.35900000000001</v>
      </c>
      <c r="BI36" s="1">
        <v>142.03100000000001</v>
      </c>
      <c r="BJ36" s="1">
        <v>135.10400000000001</v>
      </c>
      <c r="BK36" s="1">
        <v>128.55000000000001</v>
      </c>
      <c r="BL36" s="1">
        <v>122.355</v>
      </c>
      <c r="BM36" s="1">
        <v>116.518</v>
      </c>
      <c r="BN36" s="1">
        <v>110.916</v>
      </c>
      <c r="BO36" s="1">
        <v>105.482</v>
      </c>
      <c r="BP36" s="1">
        <v>100.255</v>
      </c>
      <c r="BQ36" s="1">
        <v>95.287999999999997</v>
      </c>
      <c r="BR36" s="1">
        <v>90.515000000000001</v>
      </c>
      <c r="BS36" s="1">
        <v>86.123999999999995</v>
      </c>
      <c r="BT36" s="1">
        <v>82.197000000000003</v>
      </c>
      <c r="BU36" s="1">
        <v>78.602000000000004</v>
      </c>
      <c r="BV36" s="1">
        <v>75.135999999999996</v>
      </c>
      <c r="BW36" s="1">
        <v>71.850999999999999</v>
      </c>
      <c r="BX36" s="1">
        <v>68.459999999999994</v>
      </c>
      <c r="BY36" s="1">
        <v>64.8</v>
      </c>
      <c r="BZ36" s="1">
        <v>60.996000000000002</v>
      </c>
      <c r="CA36" s="1">
        <v>57.337000000000003</v>
      </c>
      <c r="CB36" s="1">
        <v>53.768000000000001</v>
      </c>
      <c r="CC36" s="1">
        <v>50.277999999999999</v>
      </c>
      <c r="CD36" s="1">
        <v>46.890999999999998</v>
      </c>
      <c r="CE36" s="1">
        <v>43.597000000000001</v>
      </c>
      <c r="CF36" s="1">
        <v>40.368000000000002</v>
      </c>
      <c r="CG36" s="1">
        <v>37.218000000000004</v>
      </c>
      <c r="CH36" s="1">
        <v>34.134</v>
      </c>
      <c r="CI36" s="1">
        <v>31.111000000000001</v>
      </c>
      <c r="CJ36" s="1">
        <v>28.164999999999999</v>
      </c>
      <c r="CK36" s="1">
        <v>25.334</v>
      </c>
      <c r="CL36" s="1">
        <v>22.628</v>
      </c>
      <c r="CM36" s="1">
        <v>20.015999999999998</v>
      </c>
      <c r="CN36" s="1">
        <v>17.492000000000001</v>
      </c>
      <c r="CO36" s="1">
        <v>15.084</v>
      </c>
      <c r="CP36" s="1">
        <v>12.818</v>
      </c>
      <c r="CQ36" s="1">
        <v>10.68</v>
      </c>
      <c r="CR36" s="1">
        <v>8.7889999999999997</v>
      </c>
      <c r="CS36" s="1">
        <v>7.2080000000000002</v>
      </c>
      <c r="CT36" s="1">
        <v>5.8810000000000002</v>
      </c>
      <c r="CU36" s="1">
        <v>4.5990000000000002</v>
      </c>
      <c r="CV36" s="1">
        <v>3.548</v>
      </c>
      <c r="CW36" s="1">
        <v>2.7930000000000001</v>
      </c>
      <c r="CX36" s="1">
        <v>2.12</v>
      </c>
      <c r="CY36" s="1">
        <v>1.5089999999999999</v>
      </c>
      <c r="CZ36" s="1">
        <v>1.0229999999999999</v>
      </c>
      <c r="DA36" s="1">
        <v>0.76</v>
      </c>
      <c r="DB36" s="1">
        <v>0.60299999999999998</v>
      </c>
      <c r="DC36" s="1">
        <v>0.42799999999999999</v>
      </c>
      <c r="DD36" s="1">
        <v>0.23300000000000001</v>
      </c>
      <c r="DE36" s="1">
        <v>0.13200000000000001</v>
      </c>
      <c r="DF36" s="1">
        <v>6.4000000000000001E-2</v>
      </c>
      <c r="DG36" s="1">
        <v>7.4999999999999997E-2</v>
      </c>
      <c r="DI36" s="104">
        <f t="shared" si="1"/>
        <v>24678.233999999975</v>
      </c>
    </row>
    <row r="37" spans="1:113" x14ac:dyDescent="0.3">
      <c r="A37" s="1">
        <v>3444</v>
      </c>
      <c r="B37" s="1" t="s">
        <v>1041</v>
      </c>
      <c r="D37" s="1">
        <v>180</v>
      </c>
      <c r="E37" s="1">
        <v>2018</v>
      </c>
      <c r="F37" s="1" t="s">
        <v>1104</v>
      </c>
      <c r="G37" s="93" t="s">
        <v>103</v>
      </c>
      <c r="H37" s="93">
        <f>VLOOKUP(G37, RPB!$E$3:$I$200, 5, 0)</f>
        <v>18</v>
      </c>
      <c r="I37" s="94">
        <f>IF(H37="-", "-", IF(H37=0, 0, SUM(K37:INDEX($K37:$DG37, H37))))</f>
        <v>44246.426999999996</v>
      </c>
      <c r="J37" s="94">
        <f t="shared" si="0"/>
        <v>39758.56200000002</v>
      </c>
      <c r="K37" s="1">
        <v>3212.38</v>
      </c>
      <c r="L37" s="1">
        <v>3119.971</v>
      </c>
      <c r="M37" s="1">
        <v>3027.6390000000001</v>
      </c>
      <c r="N37" s="1">
        <v>2952.989</v>
      </c>
      <c r="O37" s="1">
        <v>2857.4079999999999</v>
      </c>
      <c r="P37" s="1">
        <v>2763.07</v>
      </c>
      <c r="Q37" s="1">
        <v>2670.02</v>
      </c>
      <c r="R37" s="1">
        <v>2578.3040000000001</v>
      </c>
      <c r="S37" s="1">
        <v>2488.152</v>
      </c>
      <c r="T37" s="1">
        <v>2399.7950000000001</v>
      </c>
      <c r="U37" s="1">
        <v>2312.3539999999998</v>
      </c>
      <c r="V37" s="1">
        <v>2225.5050000000001</v>
      </c>
      <c r="W37" s="1">
        <v>2139.8470000000002</v>
      </c>
      <c r="X37" s="1">
        <v>2056.4859999999999</v>
      </c>
      <c r="Y37" s="1">
        <v>1975.4159999999999</v>
      </c>
      <c r="Z37" s="1">
        <v>1896.932</v>
      </c>
      <c r="AA37" s="1">
        <v>1821.365</v>
      </c>
      <c r="AB37" s="1">
        <v>1748.7940000000001</v>
      </c>
      <c r="AC37" s="1">
        <v>1678.5550000000001</v>
      </c>
      <c r="AD37" s="1">
        <v>1610.279</v>
      </c>
      <c r="AE37" s="1">
        <v>1547.183</v>
      </c>
      <c r="AF37" s="1">
        <v>1490.6389999999999</v>
      </c>
      <c r="AG37" s="1">
        <v>1439.038</v>
      </c>
      <c r="AH37" s="1">
        <v>1389.386</v>
      </c>
      <c r="AI37" s="1">
        <v>1342.271</v>
      </c>
      <c r="AJ37" s="1">
        <v>1295.835</v>
      </c>
      <c r="AK37" s="1">
        <v>1248.847</v>
      </c>
      <c r="AL37" s="1">
        <v>1202.1120000000001</v>
      </c>
      <c r="AM37" s="1">
        <v>1157.5889999999999</v>
      </c>
      <c r="AN37" s="1">
        <v>1114.787</v>
      </c>
      <c r="AO37" s="1">
        <v>1073.652</v>
      </c>
      <c r="AP37" s="1">
        <v>1034.319</v>
      </c>
      <c r="AQ37" s="1">
        <v>996.56200000000001</v>
      </c>
      <c r="AR37" s="1">
        <v>960.03899999999999</v>
      </c>
      <c r="AS37" s="1">
        <v>924.83799999999997</v>
      </c>
      <c r="AT37" s="1">
        <v>890.45899999999995</v>
      </c>
      <c r="AU37" s="1">
        <v>856.62199999999996</v>
      </c>
      <c r="AV37" s="1">
        <v>823.54300000000001</v>
      </c>
      <c r="AW37" s="1">
        <v>791.65</v>
      </c>
      <c r="AX37" s="1">
        <v>760.78099999999995</v>
      </c>
      <c r="AY37" s="1">
        <v>731.26300000000003</v>
      </c>
      <c r="AZ37" s="1">
        <v>703.27499999999998</v>
      </c>
      <c r="BA37" s="1">
        <v>676.59</v>
      </c>
      <c r="BB37" s="1">
        <v>650.73599999999999</v>
      </c>
      <c r="BC37" s="1">
        <v>625.72900000000004</v>
      </c>
      <c r="BD37" s="1">
        <v>601.59500000000003</v>
      </c>
      <c r="BE37" s="1">
        <v>578.274</v>
      </c>
      <c r="BF37" s="1">
        <v>555.697</v>
      </c>
      <c r="BG37" s="1">
        <v>533.85400000000004</v>
      </c>
      <c r="BH37" s="1">
        <v>512.74599999999998</v>
      </c>
      <c r="BI37" s="1">
        <v>491.98200000000003</v>
      </c>
      <c r="BJ37" s="1">
        <v>471.36599999999999</v>
      </c>
      <c r="BK37" s="1">
        <v>451.02600000000001</v>
      </c>
      <c r="BL37" s="1">
        <v>431.286</v>
      </c>
      <c r="BM37" s="1">
        <v>412.07400000000001</v>
      </c>
      <c r="BN37" s="1">
        <v>393.35300000000001</v>
      </c>
      <c r="BO37" s="1">
        <v>375.13499999999999</v>
      </c>
      <c r="BP37" s="1">
        <v>357.40199999999999</v>
      </c>
      <c r="BQ37" s="1">
        <v>340.16199999999998</v>
      </c>
      <c r="BR37" s="1">
        <v>323.45699999999999</v>
      </c>
      <c r="BS37" s="1">
        <v>307.07</v>
      </c>
      <c r="BT37" s="1">
        <v>290.90499999999997</v>
      </c>
      <c r="BU37" s="1">
        <v>275.08800000000002</v>
      </c>
      <c r="BV37" s="1">
        <v>259.7</v>
      </c>
      <c r="BW37" s="1">
        <v>244.56</v>
      </c>
      <c r="BX37" s="1">
        <v>230.535</v>
      </c>
      <c r="BY37" s="1">
        <v>218.01499999999999</v>
      </c>
      <c r="BZ37" s="1">
        <v>206.511</v>
      </c>
      <c r="CA37" s="1">
        <v>195.23699999999999</v>
      </c>
      <c r="CB37" s="1">
        <v>184.46</v>
      </c>
      <c r="CC37" s="1">
        <v>173.077</v>
      </c>
      <c r="CD37" s="1">
        <v>160.49299999999999</v>
      </c>
      <c r="CE37" s="1">
        <v>147.255</v>
      </c>
      <c r="CF37" s="1">
        <v>134.56100000000001</v>
      </c>
      <c r="CG37" s="1">
        <v>122.23699999999999</v>
      </c>
      <c r="CH37" s="1">
        <v>110.31699999999999</v>
      </c>
      <c r="CI37" s="1">
        <v>98.96</v>
      </c>
      <c r="CJ37" s="1">
        <v>88.153000000000006</v>
      </c>
      <c r="CK37" s="1">
        <v>77.728999999999999</v>
      </c>
      <c r="CL37" s="1">
        <v>67.725999999999999</v>
      </c>
      <c r="CM37" s="1">
        <v>58.5</v>
      </c>
      <c r="CN37" s="1">
        <v>50.216999999999999</v>
      </c>
      <c r="CO37" s="1">
        <v>42.771000000000001</v>
      </c>
      <c r="CP37" s="1">
        <v>35.848999999999997</v>
      </c>
      <c r="CQ37" s="1">
        <v>29.457999999999998</v>
      </c>
      <c r="CR37" s="1">
        <v>23.898</v>
      </c>
      <c r="CS37" s="1">
        <v>19.271000000000001</v>
      </c>
      <c r="CT37" s="1">
        <v>15.432</v>
      </c>
      <c r="CU37" s="1">
        <v>11.871</v>
      </c>
      <c r="CV37" s="1">
        <v>9.06</v>
      </c>
      <c r="CW37" s="1">
        <v>7.0389999999999997</v>
      </c>
      <c r="CX37" s="1">
        <v>5.2549999999999999</v>
      </c>
      <c r="CY37" s="1">
        <v>3.657</v>
      </c>
      <c r="CZ37" s="1">
        <v>2.4180000000000001</v>
      </c>
      <c r="DA37" s="1">
        <v>1.7809999999999999</v>
      </c>
      <c r="DB37" s="1">
        <v>1.4039999999999999</v>
      </c>
      <c r="DC37" s="1">
        <v>0.98499999999999999</v>
      </c>
      <c r="DD37" s="1">
        <v>0.52600000000000002</v>
      </c>
      <c r="DE37" s="1">
        <v>0.29399999999999998</v>
      </c>
      <c r="DF37" s="1">
        <v>0.14000000000000001</v>
      </c>
      <c r="DG37" s="1">
        <v>0.159</v>
      </c>
      <c r="DI37" s="104">
        <f t="shared" si="1"/>
        <v>84004.989000000016</v>
      </c>
    </row>
    <row r="38" spans="1:113" x14ac:dyDescent="0.3">
      <c r="A38" s="1">
        <v>3358</v>
      </c>
      <c r="B38" s="1" t="s">
        <v>1041</v>
      </c>
      <c r="D38" s="1">
        <v>178</v>
      </c>
      <c r="E38" s="1">
        <v>2018</v>
      </c>
      <c r="F38" s="1" t="s">
        <v>1105</v>
      </c>
      <c r="G38" s="93" t="s">
        <v>101</v>
      </c>
      <c r="H38" s="93">
        <f>VLOOKUP(G38, RPB!$E$3:$I$200, 5, 0)</f>
        <v>18</v>
      </c>
      <c r="I38" s="94">
        <f>IF(H38="-", "-", IF(H38=0, 0, SUM(K38:INDEX($K38:$DG38, H38))))</f>
        <v>2612.9279999999999</v>
      </c>
      <c r="J38" s="94">
        <f t="shared" si="0"/>
        <v>2786.9669999999987</v>
      </c>
      <c r="K38" s="1">
        <v>170.44</v>
      </c>
      <c r="L38" s="1">
        <v>169.85400000000001</v>
      </c>
      <c r="M38" s="1">
        <v>168.62100000000001</v>
      </c>
      <c r="N38" s="1">
        <v>166.982</v>
      </c>
      <c r="O38" s="1">
        <v>164.47900000000001</v>
      </c>
      <c r="P38" s="1">
        <v>161.57</v>
      </c>
      <c r="Q38" s="1">
        <v>158.29</v>
      </c>
      <c r="R38" s="1">
        <v>154.672</v>
      </c>
      <c r="S38" s="1">
        <v>150.786</v>
      </c>
      <c r="T38" s="1">
        <v>146.70400000000001</v>
      </c>
      <c r="U38" s="1">
        <v>142.279</v>
      </c>
      <c r="V38" s="1">
        <v>137.476</v>
      </c>
      <c r="W38" s="1">
        <v>132.435</v>
      </c>
      <c r="X38" s="1">
        <v>127.337</v>
      </c>
      <c r="Y38" s="1">
        <v>122.14700000000001</v>
      </c>
      <c r="Z38" s="1">
        <v>117.24299999999999</v>
      </c>
      <c r="AA38" s="1">
        <v>112.833</v>
      </c>
      <c r="AB38" s="1">
        <v>108.78</v>
      </c>
      <c r="AC38" s="1">
        <v>104.776</v>
      </c>
      <c r="AD38" s="1">
        <v>100.92400000000001</v>
      </c>
      <c r="AE38" s="1">
        <v>97.126999999999995</v>
      </c>
      <c r="AF38" s="1">
        <v>93.320999999999998</v>
      </c>
      <c r="AG38" s="1">
        <v>89.605000000000004</v>
      </c>
      <c r="AH38" s="1">
        <v>86.106999999999999</v>
      </c>
      <c r="AI38" s="1">
        <v>82.751999999999995</v>
      </c>
      <c r="AJ38" s="1">
        <v>79.918000000000006</v>
      </c>
      <c r="AK38" s="1">
        <v>77.790000000000006</v>
      </c>
      <c r="AL38" s="1">
        <v>76.177000000000007</v>
      </c>
      <c r="AM38" s="1">
        <v>74.66</v>
      </c>
      <c r="AN38" s="1">
        <v>73.272999999999996</v>
      </c>
      <c r="AO38" s="1">
        <v>72.055000000000007</v>
      </c>
      <c r="AP38" s="1">
        <v>70.97</v>
      </c>
      <c r="AQ38" s="1">
        <v>69.971999999999994</v>
      </c>
      <c r="AR38" s="1">
        <v>69.043999999999997</v>
      </c>
      <c r="AS38" s="1">
        <v>68.174000000000007</v>
      </c>
      <c r="AT38" s="1">
        <v>67.171999999999997</v>
      </c>
      <c r="AU38" s="1">
        <v>65.936000000000007</v>
      </c>
      <c r="AV38" s="1">
        <v>64.515000000000001</v>
      </c>
      <c r="AW38" s="1">
        <v>63.085999999999999</v>
      </c>
      <c r="AX38" s="1">
        <v>61.65</v>
      </c>
      <c r="AY38" s="1">
        <v>59.957000000000001</v>
      </c>
      <c r="AZ38" s="1">
        <v>57.911000000000001</v>
      </c>
      <c r="BA38" s="1">
        <v>55.624000000000002</v>
      </c>
      <c r="BB38" s="1">
        <v>53.32</v>
      </c>
      <c r="BC38" s="1">
        <v>50.970999999999997</v>
      </c>
      <c r="BD38" s="1">
        <v>48.64</v>
      </c>
      <c r="BE38" s="1">
        <v>46.387</v>
      </c>
      <c r="BF38" s="1">
        <v>44.195999999999998</v>
      </c>
      <c r="BG38" s="1">
        <v>41.99</v>
      </c>
      <c r="BH38" s="1">
        <v>39.783000000000001</v>
      </c>
      <c r="BI38" s="1">
        <v>37.686999999999998</v>
      </c>
      <c r="BJ38" s="1">
        <v>35.747999999999998</v>
      </c>
      <c r="BK38" s="1">
        <v>33.933</v>
      </c>
      <c r="BL38" s="1">
        <v>32.161000000000001</v>
      </c>
      <c r="BM38" s="1">
        <v>30.451000000000001</v>
      </c>
      <c r="BN38" s="1">
        <v>28.795999999999999</v>
      </c>
      <c r="BO38" s="1">
        <v>27.187999999999999</v>
      </c>
      <c r="BP38" s="1">
        <v>25.637</v>
      </c>
      <c r="BQ38" s="1">
        <v>24.155000000000001</v>
      </c>
      <c r="BR38" s="1">
        <v>22.731000000000002</v>
      </c>
      <c r="BS38" s="1">
        <v>21.41</v>
      </c>
      <c r="BT38" s="1">
        <v>20.213000000000001</v>
      </c>
      <c r="BU38" s="1">
        <v>19.114000000000001</v>
      </c>
      <c r="BV38" s="1">
        <v>18.062999999999999</v>
      </c>
      <c r="BW38" s="1">
        <v>17.068000000000001</v>
      </c>
      <c r="BX38" s="1">
        <v>16.108000000000001</v>
      </c>
      <c r="BY38" s="1">
        <v>15.166</v>
      </c>
      <c r="BZ38" s="1">
        <v>14.249000000000001</v>
      </c>
      <c r="CA38" s="1">
        <v>13.377000000000001</v>
      </c>
      <c r="CB38" s="1">
        <v>12.542</v>
      </c>
      <c r="CC38" s="1">
        <v>11.739000000000001</v>
      </c>
      <c r="CD38" s="1">
        <v>10.962999999999999</v>
      </c>
      <c r="CE38" s="1">
        <v>10.214</v>
      </c>
      <c r="CF38" s="1">
        <v>9.4930000000000003</v>
      </c>
      <c r="CG38" s="1">
        <v>8.8030000000000008</v>
      </c>
      <c r="CH38" s="1">
        <v>8.1129999999999995</v>
      </c>
      <c r="CI38" s="1">
        <v>7.4080000000000004</v>
      </c>
      <c r="CJ38" s="1">
        <v>6.7039999999999997</v>
      </c>
      <c r="CK38" s="1">
        <v>6.0309999999999997</v>
      </c>
      <c r="CL38" s="1">
        <v>5.3869999999999996</v>
      </c>
      <c r="CM38" s="1">
        <v>4.7709999999999999</v>
      </c>
      <c r="CN38" s="1">
        <v>4.1870000000000003</v>
      </c>
      <c r="CO38" s="1">
        <v>3.637</v>
      </c>
      <c r="CP38" s="1">
        <v>3.117</v>
      </c>
      <c r="CQ38" s="1">
        <v>2.6259999999999999</v>
      </c>
      <c r="CR38" s="1">
        <v>2.1869999999999998</v>
      </c>
      <c r="CS38" s="1">
        <v>1.8109999999999999</v>
      </c>
      <c r="CT38" s="1">
        <v>1.488</v>
      </c>
      <c r="CU38" s="1">
        <v>1.1759999999999999</v>
      </c>
      <c r="CV38" s="1">
        <v>0.91900000000000004</v>
      </c>
      <c r="CW38" s="1">
        <v>0.73299999999999998</v>
      </c>
      <c r="CX38" s="1">
        <v>0.56299999999999994</v>
      </c>
      <c r="CY38" s="1">
        <v>0.40400000000000003</v>
      </c>
      <c r="CZ38" s="1">
        <v>0.27700000000000002</v>
      </c>
      <c r="DA38" s="1">
        <v>0.20799999999999999</v>
      </c>
      <c r="DB38" s="1">
        <v>0.16600000000000001</v>
      </c>
      <c r="DC38" s="1">
        <v>0.11799999999999999</v>
      </c>
      <c r="DD38" s="1">
        <v>6.5000000000000002E-2</v>
      </c>
      <c r="DE38" s="1">
        <v>3.7999999999999999E-2</v>
      </c>
      <c r="DF38" s="1">
        <v>1.9E-2</v>
      </c>
      <c r="DG38" s="1">
        <v>2.1999999999999999E-2</v>
      </c>
      <c r="DI38" s="104">
        <f t="shared" si="1"/>
        <v>5399.8949999999986</v>
      </c>
    </row>
    <row r="39" spans="1:113" x14ac:dyDescent="0.3">
      <c r="A39" s="1">
        <v>18150</v>
      </c>
      <c r="B39" s="1" t="s">
        <v>1041</v>
      </c>
      <c r="D39" s="1">
        <v>170</v>
      </c>
      <c r="E39" s="1">
        <v>2018</v>
      </c>
      <c r="F39" s="1" t="s">
        <v>96</v>
      </c>
      <c r="G39" s="93" t="s">
        <v>97</v>
      </c>
      <c r="H39" s="93">
        <f>VLOOKUP(G39, RPB!$E$3:$I$200, 5, 0)</f>
        <v>18</v>
      </c>
      <c r="I39" s="94">
        <f>IF(H39="-", "-", IF(H39=0, 0, SUM(K39:INDEX($K39:$DG39, H39))))</f>
        <v>13849.871999999999</v>
      </c>
      <c r="J39" s="94">
        <f t="shared" si="0"/>
        <v>35614.811000000002</v>
      </c>
      <c r="K39" s="1">
        <v>723.476</v>
      </c>
      <c r="L39" s="1">
        <v>724.553</v>
      </c>
      <c r="M39" s="1">
        <v>727.27</v>
      </c>
      <c r="N39" s="1">
        <v>734.35199999999998</v>
      </c>
      <c r="O39" s="1">
        <v>739.08600000000001</v>
      </c>
      <c r="P39" s="1">
        <v>744.63800000000003</v>
      </c>
      <c r="Q39" s="1">
        <v>750.85500000000002</v>
      </c>
      <c r="R39" s="1">
        <v>757.58199999999999</v>
      </c>
      <c r="S39" s="1">
        <v>764.56799999999998</v>
      </c>
      <c r="T39" s="1">
        <v>771.55799999999999</v>
      </c>
      <c r="U39" s="1">
        <v>778.89400000000001</v>
      </c>
      <c r="V39" s="1">
        <v>786.61900000000003</v>
      </c>
      <c r="W39" s="1">
        <v>794.28200000000004</v>
      </c>
      <c r="X39" s="1">
        <v>801.875</v>
      </c>
      <c r="Y39" s="1">
        <v>809.98299999999995</v>
      </c>
      <c r="Z39" s="1">
        <v>814.75599999999997</v>
      </c>
      <c r="AA39" s="1">
        <v>814.46100000000001</v>
      </c>
      <c r="AB39" s="1">
        <v>811.06399999999996</v>
      </c>
      <c r="AC39" s="1">
        <v>807.69600000000003</v>
      </c>
      <c r="AD39" s="1">
        <v>803.05100000000004</v>
      </c>
      <c r="AE39" s="1">
        <v>802.13800000000003</v>
      </c>
      <c r="AF39" s="1">
        <v>807.54499999999996</v>
      </c>
      <c r="AG39" s="1">
        <v>816.60400000000004</v>
      </c>
      <c r="AH39" s="1">
        <v>824.32399999999996</v>
      </c>
      <c r="AI39" s="1">
        <v>832.02800000000002</v>
      </c>
      <c r="AJ39" s="1">
        <v>836.02499999999998</v>
      </c>
      <c r="AK39" s="1">
        <v>834.07799999999997</v>
      </c>
      <c r="AL39" s="1">
        <v>828.13</v>
      </c>
      <c r="AM39" s="1">
        <v>822.08799999999997</v>
      </c>
      <c r="AN39" s="1">
        <v>814.85199999999998</v>
      </c>
      <c r="AO39" s="1">
        <v>808.53599999999994</v>
      </c>
      <c r="AP39" s="1">
        <v>804.48400000000004</v>
      </c>
      <c r="AQ39" s="1">
        <v>801.35500000000002</v>
      </c>
      <c r="AR39" s="1">
        <v>796.78</v>
      </c>
      <c r="AS39" s="1">
        <v>791.60599999999999</v>
      </c>
      <c r="AT39" s="1">
        <v>783.21699999999998</v>
      </c>
      <c r="AU39" s="1">
        <v>770.19100000000003</v>
      </c>
      <c r="AV39" s="1">
        <v>753.99300000000005</v>
      </c>
      <c r="AW39" s="1">
        <v>738.24</v>
      </c>
      <c r="AX39" s="1">
        <v>723.08299999999997</v>
      </c>
      <c r="AY39" s="1">
        <v>706.16399999999999</v>
      </c>
      <c r="AZ39" s="1">
        <v>686.95500000000004</v>
      </c>
      <c r="BA39" s="1">
        <v>667.024</v>
      </c>
      <c r="BB39" s="1">
        <v>647.07799999999997</v>
      </c>
      <c r="BC39" s="1">
        <v>625.31500000000005</v>
      </c>
      <c r="BD39" s="1">
        <v>612.61300000000006</v>
      </c>
      <c r="BE39" s="1">
        <v>613.92899999999997</v>
      </c>
      <c r="BF39" s="1">
        <v>623.65</v>
      </c>
      <c r="BG39" s="1">
        <v>631.69100000000003</v>
      </c>
      <c r="BH39" s="1">
        <v>640.649</v>
      </c>
      <c r="BI39" s="1">
        <v>641.92200000000003</v>
      </c>
      <c r="BJ39" s="1">
        <v>630.39499999999998</v>
      </c>
      <c r="BK39" s="1">
        <v>610.28099999999995</v>
      </c>
      <c r="BL39" s="1">
        <v>591.22699999999998</v>
      </c>
      <c r="BM39" s="1">
        <v>571.68499999999995</v>
      </c>
      <c r="BN39" s="1">
        <v>551.09199999999998</v>
      </c>
      <c r="BO39" s="1">
        <v>530.25800000000004</v>
      </c>
      <c r="BP39" s="1">
        <v>509.173</v>
      </c>
      <c r="BQ39" s="1">
        <v>486.82</v>
      </c>
      <c r="BR39" s="1">
        <v>463.17099999999999</v>
      </c>
      <c r="BS39" s="1">
        <v>441.262</v>
      </c>
      <c r="BT39" s="1">
        <v>422.43299999999999</v>
      </c>
      <c r="BU39" s="1">
        <v>405.46699999999998</v>
      </c>
      <c r="BV39" s="1">
        <v>388.01299999999998</v>
      </c>
      <c r="BW39" s="1">
        <v>370.786</v>
      </c>
      <c r="BX39" s="1">
        <v>352.12</v>
      </c>
      <c r="BY39" s="1">
        <v>331.02800000000002</v>
      </c>
      <c r="BZ39" s="1">
        <v>308.50799999999998</v>
      </c>
      <c r="CA39" s="1">
        <v>286.69099999999997</v>
      </c>
      <c r="CB39" s="1">
        <v>265.33199999999999</v>
      </c>
      <c r="CC39" s="1">
        <v>244.499</v>
      </c>
      <c r="CD39" s="1">
        <v>224.5</v>
      </c>
      <c r="CE39" s="1">
        <v>205.37899999999999</v>
      </c>
      <c r="CF39" s="1">
        <v>186.74</v>
      </c>
      <c r="CG39" s="1">
        <v>168.495</v>
      </c>
      <c r="CH39" s="1">
        <v>152.292</v>
      </c>
      <c r="CI39" s="1">
        <v>138.858</v>
      </c>
      <c r="CJ39" s="1">
        <v>127.47799999999999</v>
      </c>
      <c r="CK39" s="1">
        <v>116.67700000000001</v>
      </c>
      <c r="CL39" s="1">
        <v>106.71</v>
      </c>
      <c r="CM39" s="1">
        <v>97.201999999999998</v>
      </c>
      <c r="CN39" s="1">
        <v>87.805999999999997</v>
      </c>
      <c r="CO39" s="1">
        <v>78.7</v>
      </c>
      <c r="CP39" s="1">
        <v>70.412000000000006</v>
      </c>
      <c r="CQ39" s="1">
        <v>62.843000000000004</v>
      </c>
      <c r="CR39" s="1">
        <v>55.667000000000002</v>
      </c>
      <c r="CS39" s="1">
        <v>48.777000000000001</v>
      </c>
      <c r="CT39" s="1">
        <v>42.252000000000002</v>
      </c>
      <c r="CU39" s="1">
        <v>35.959000000000003</v>
      </c>
      <c r="CV39" s="1">
        <v>30.707000000000001</v>
      </c>
      <c r="CW39" s="1">
        <v>26.353000000000002</v>
      </c>
      <c r="CX39" s="1">
        <v>21.821999999999999</v>
      </c>
      <c r="CY39" s="1">
        <v>17.100999999999999</v>
      </c>
      <c r="CZ39" s="1">
        <v>13.435</v>
      </c>
      <c r="DA39" s="1">
        <v>11.337999999999999</v>
      </c>
      <c r="DB39" s="1">
        <v>9.4789999999999992</v>
      </c>
      <c r="DC39" s="1">
        <v>7.2210000000000001</v>
      </c>
      <c r="DD39" s="1">
        <v>4.5629999999999997</v>
      </c>
      <c r="DE39" s="1">
        <v>3.476</v>
      </c>
      <c r="DF39" s="1">
        <v>1.974</v>
      </c>
      <c r="DG39" s="1">
        <v>3.32</v>
      </c>
      <c r="DI39" s="104">
        <f t="shared" si="1"/>
        <v>49464.683000000005</v>
      </c>
    </row>
    <row r="40" spans="1:113" x14ac:dyDescent="0.3">
      <c r="A40" s="1">
        <v>1294</v>
      </c>
      <c r="B40" s="1" t="s">
        <v>1041</v>
      </c>
      <c r="D40" s="1">
        <v>174</v>
      </c>
      <c r="E40" s="1">
        <v>2018</v>
      </c>
      <c r="F40" s="1" t="s">
        <v>98</v>
      </c>
      <c r="G40" s="93" t="s">
        <v>99</v>
      </c>
      <c r="H40" s="93">
        <f>VLOOKUP(G40, RPB!$E$3:$I$200, 5, 0)</f>
        <v>18</v>
      </c>
      <c r="I40" s="94">
        <f>IF(H40="-", "-", IF(H40=0, 0, SUM(K40:INDEX($K40:$DG40, H40))))</f>
        <v>381.91600000000005</v>
      </c>
      <c r="J40" s="94">
        <f t="shared" si="0"/>
        <v>450.43100000000015</v>
      </c>
      <c r="K40" s="1">
        <v>24.963999999999999</v>
      </c>
      <c r="L40" s="1">
        <v>24.658000000000001</v>
      </c>
      <c r="M40" s="1">
        <v>24.306000000000001</v>
      </c>
      <c r="N40" s="1">
        <v>24.068999999999999</v>
      </c>
      <c r="O40" s="1">
        <v>23.584</v>
      </c>
      <c r="P40" s="1">
        <v>23.082000000000001</v>
      </c>
      <c r="Q40" s="1">
        <v>22.568999999999999</v>
      </c>
      <c r="R40" s="1">
        <v>22.047000000000001</v>
      </c>
      <c r="S40" s="1">
        <v>21.518999999999998</v>
      </c>
      <c r="T40" s="1">
        <v>20.986999999999998</v>
      </c>
      <c r="U40" s="1">
        <v>20.463000000000001</v>
      </c>
      <c r="V40" s="1">
        <v>19.954000000000001</v>
      </c>
      <c r="W40" s="1">
        <v>19.459</v>
      </c>
      <c r="X40" s="1">
        <v>18.968</v>
      </c>
      <c r="Y40" s="1">
        <v>18.483000000000001</v>
      </c>
      <c r="Z40" s="1">
        <v>18.021999999999998</v>
      </c>
      <c r="AA40" s="1">
        <v>17.593</v>
      </c>
      <c r="AB40" s="1">
        <v>17.189</v>
      </c>
      <c r="AC40" s="1">
        <v>16.794</v>
      </c>
      <c r="AD40" s="1">
        <v>16.41</v>
      </c>
      <c r="AE40" s="1">
        <v>16.041</v>
      </c>
      <c r="AF40" s="1">
        <v>15.69</v>
      </c>
      <c r="AG40" s="1">
        <v>15.352</v>
      </c>
      <c r="AH40" s="1">
        <v>15.02</v>
      </c>
      <c r="AI40" s="1">
        <v>14.688000000000001</v>
      </c>
      <c r="AJ40" s="1">
        <v>14.374000000000001</v>
      </c>
      <c r="AK40" s="1">
        <v>14.082000000000001</v>
      </c>
      <c r="AL40" s="1">
        <v>13.801</v>
      </c>
      <c r="AM40" s="1">
        <v>13.515000000000001</v>
      </c>
      <c r="AN40" s="1">
        <v>13.231</v>
      </c>
      <c r="AO40" s="1">
        <v>12.912000000000001</v>
      </c>
      <c r="AP40" s="1">
        <v>12.539</v>
      </c>
      <c r="AQ40" s="1">
        <v>12.129</v>
      </c>
      <c r="AR40" s="1">
        <v>11.721</v>
      </c>
      <c r="AS40" s="1">
        <v>11.317</v>
      </c>
      <c r="AT40" s="1">
        <v>10.888999999999999</v>
      </c>
      <c r="AU40" s="1">
        <v>10.430999999999999</v>
      </c>
      <c r="AV40" s="1">
        <v>9.9589999999999996</v>
      </c>
      <c r="AW40" s="1">
        <v>9.4920000000000009</v>
      </c>
      <c r="AX40" s="1">
        <v>9.0239999999999991</v>
      </c>
      <c r="AY40" s="1">
        <v>8.5939999999999994</v>
      </c>
      <c r="AZ40" s="1">
        <v>8.2240000000000002</v>
      </c>
      <c r="BA40" s="1">
        <v>7.8970000000000002</v>
      </c>
      <c r="BB40" s="1">
        <v>7.5750000000000002</v>
      </c>
      <c r="BC40" s="1">
        <v>7.2629999999999999</v>
      </c>
      <c r="BD40" s="1">
        <v>6.9710000000000001</v>
      </c>
      <c r="BE40" s="1">
        <v>6.6989999999999998</v>
      </c>
      <c r="BF40" s="1">
        <v>6.4429999999999996</v>
      </c>
      <c r="BG40" s="1">
        <v>6.2</v>
      </c>
      <c r="BH40" s="1">
        <v>5.968</v>
      </c>
      <c r="BI40" s="1">
        <v>5.7439999999999998</v>
      </c>
      <c r="BJ40" s="1">
        <v>5.524</v>
      </c>
      <c r="BK40" s="1">
        <v>5.3079999999999998</v>
      </c>
      <c r="BL40" s="1">
        <v>5.0990000000000002</v>
      </c>
      <c r="BM40" s="1">
        <v>4.8949999999999996</v>
      </c>
      <c r="BN40" s="1">
        <v>4.6920000000000002</v>
      </c>
      <c r="BO40" s="1">
        <v>4.4870000000000001</v>
      </c>
      <c r="BP40" s="1">
        <v>4.28</v>
      </c>
      <c r="BQ40" s="1">
        <v>4.0759999999999996</v>
      </c>
      <c r="BR40" s="1">
        <v>3.875</v>
      </c>
      <c r="BS40" s="1">
        <v>3.669</v>
      </c>
      <c r="BT40" s="1">
        <v>3.4529999999999998</v>
      </c>
      <c r="BU40" s="1">
        <v>3.2320000000000002</v>
      </c>
      <c r="BV40" s="1">
        <v>3.016</v>
      </c>
      <c r="BW40" s="1">
        <v>2.8079999999999998</v>
      </c>
      <c r="BX40" s="1">
        <v>2.5939999999999999</v>
      </c>
      <c r="BY40" s="1">
        <v>2.371</v>
      </c>
      <c r="BZ40" s="1">
        <v>2.1469999999999998</v>
      </c>
      <c r="CA40" s="1">
        <v>1.93</v>
      </c>
      <c r="CB40" s="1">
        <v>1.7150000000000001</v>
      </c>
      <c r="CC40" s="1">
        <v>1.536</v>
      </c>
      <c r="CD40" s="1">
        <v>1.411</v>
      </c>
      <c r="CE40" s="1">
        <v>1.323</v>
      </c>
      <c r="CF40" s="1">
        <v>1.238</v>
      </c>
      <c r="CG40" s="1">
        <v>1.163</v>
      </c>
      <c r="CH40" s="1">
        <v>1.081</v>
      </c>
      <c r="CI40" s="1">
        <v>0.97899999999999998</v>
      </c>
      <c r="CJ40" s="1">
        <v>0.86799999999999999</v>
      </c>
      <c r="CK40" s="1">
        <v>0.76800000000000002</v>
      </c>
      <c r="CL40" s="1">
        <v>0.67500000000000004</v>
      </c>
      <c r="CM40" s="1">
        <v>0.58799999999999997</v>
      </c>
      <c r="CN40" s="1">
        <v>0.50700000000000001</v>
      </c>
      <c r="CO40" s="1">
        <v>0.433</v>
      </c>
      <c r="CP40" s="1">
        <v>0.36299999999999999</v>
      </c>
      <c r="CQ40" s="1">
        <v>0.29699999999999999</v>
      </c>
      <c r="CR40" s="1">
        <v>0.24</v>
      </c>
      <c r="CS40" s="1">
        <v>0.19400000000000001</v>
      </c>
      <c r="CT40" s="1">
        <v>0.156</v>
      </c>
      <c r="CU40" s="1">
        <v>0.121</v>
      </c>
      <c r="CV40" s="1">
        <v>9.1999999999999998E-2</v>
      </c>
      <c r="CW40" s="1">
        <v>7.0999999999999994E-2</v>
      </c>
      <c r="CX40" s="1">
        <v>5.2999999999999999E-2</v>
      </c>
      <c r="CY40" s="1">
        <v>3.6999999999999998E-2</v>
      </c>
      <c r="CZ40" s="1">
        <v>2.5000000000000001E-2</v>
      </c>
      <c r="DA40" s="1">
        <v>1.7999999999999999E-2</v>
      </c>
      <c r="DB40" s="1">
        <v>1.4E-2</v>
      </c>
      <c r="DC40" s="1">
        <v>0.01</v>
      </c>
      <c r="DD40" s="1">
        <v>5.0000000000000001E-3</v>
      </c>
      <c r="DE40" s="1">
        <v>3.0000000000000001E-3</v>
      </c>
      <c r="DF40" s="1">
        <v>1E-3</v>
      </c>
      <c r="DG40" s="1">
        <v>1E-3</v>
      </c>
      <c r="DI40" s="104">
        <f t="shared" si="1"/>
        <v>832.34700000000021</v>
      </c>
    </row>
    <row r="41" spans="1:113" x14ac:dyDescent="0.3">
      <c r="A41" s="1">
        <v>5250</v>
      </c>
      <c r="B41" s="1" t="s">
        <v>1041</v>
      </c>
      <c r="D41" s="1">
        <v>132</v>
      </c>
      <c r="E41" s="1">
        <v>2018</v>
      </c>
      <c r="F41" s="1" t="s">
        <v>86</v>
      </c>
      <c r="G41" s="93" t="s">
        <v>87</v>
      </c>
      <c r="H41" s="93">
        <f>VLOOKUP(G41, RPB!$E$3:$I$200, 5, 0)</f>
        <v>18</v>
      </c>
      <c r="I41" s="94">
        <f>IF(H41="-", "-", IF(H41=0, 0, SUM(K41:INDEX($K41:$DG41, H41))))</f>
        <v>198.375</v>
      </c>
      <c r="J41" s="94">
        <f t="shared" si="0"/>
        <v>354.96000000000026</v>
      </c>
      <c r="K41" s="1">
        <v>11.161</v>
      </c>
      <c r="L41" s="1">
        <v>11.061999999999999</v>
      </c>
      <c r="M41" s="1">
        <v>10.987</v>
      </c>
      <c r="N41" s="1">
        <v>10.864000000000001</v>
      </c>
      <c r="O41" s="1">
        <v>10.867000000000001</v>
      </c>
      <c r="P41" s="1">
        <v>10.879</v>
      </c>
      <c r="Q41" s="1">
        <v>10.898</v>
      </c>
      <c r="R41" s="1">
        <v>10.923</v>
      </c>
      <c r="S41" s="1">
        <v>10.955</v>
      </c>
      <c r="T41" s="1">
        <v>10.994999999999999</v>
      </c>
      <c r="U41" s="1">
        <v>11.028</v>
      </c>
      <c r="V41" s="1">
        <v>11.047000000000001</v>
      </c>
      <c r="W41" s="1">
        <v>11.058</v>
      </c>
      <c r="X41" s="1">
        <v>11.071</v>
      </c>
      <c r="Y41" s="1">
        <v>11.077</v>
      </c>
      <c r="Z41" s="1">
        <v>11.103999999999999</v>
      </c>
      <c r="AA41" s="1">
        <v>11.162000000000001</v>
      </c>
      <c r="AB41" s="1">
        <v>11.237</v>
      </c>
      <c r="AC41" s="1">
        <v>11.298</v>
      </c>
      <c r="AD41" s="1">
        <v>11.349</v>
      </c>
      <c r="AE41" s="1">
        <v>11.381</v>
      </c>
      <c r="AF41" s="1">
        <v>11.384</v>
      </c>
      <c r="AG41" s="1">
        <v>11.361000000000001</v>
      </c>
      <c r="AH41" s="1">
        <v>11.321</v>
      </c>
      <c r="AI41" s="1">
        <v>11.260999999999999</v>
      </c>
      <c r="AJ41" s="1">
        <v>11.17</v>
      </c>
      <c r="AK41" s="1">
        <v>11.042</v>
      </c>
      <c r="AL41" s="1">
        <v>10.879</v>
      </c>
      <c r="AM41" s="1">
        <v>10.694000000000001</v>
      </c>
      <c r="AN41" s="1">
        <v>10.488</v>
      </c>
      <c r="AO41" s="1">
        <v>10.234</v>
      </c>
      <c r="AP41" s="1">
        <v>9.9190000000000005</v>
      </c>
      <c r="AQ41" s="1">
        <v>9.5579999999999998</v>
      </c>
      <c r="AR41" s="1">
        <v>9.1890000000000001</v>
      </c>
      <c r="AS41" s="1">
        <v>8.8140000000000001</v>
      </c>
      <c r="AT41" s="1">
        <v>8.41</v>
      </c>
      <c r="AU41" s="1">
        <v>7.9720000000000004</v>
      </c>
      <c r="AV41" s="1">
        <v>7.5190000000000001</v>
      </c>
      <c r="AW41" s="1">
        <v>7.0730000000000004</v>
      </c>
      <c r="AX41" s="1">
        <v>6.6289999999999996</v>
      </c>
      <c r="AY41" s="1">
        <v>6.2409999999999997</v>
      </c>
      <c r="AZ41" s="1">
        <v>5.9359999999999999</v>
      </c>
      <c r="BA41" s="1">
        <v>5.6959999999999997</v>
      </c>
      <c r="BB41" s="1">
        <v>5.4660000000000002</v>
      </c>
      <c r="BC41" s="1">
        <v>5.2480000000000002</v>
      </c>
      <c r="BD41" s="1">
        <v>5.0819999999999999</v>
      </c>
      <c r="BE41" s="1">
        <v>4.9790000000000001</v>
      </c>
      <c r="BF41" s="1">
        <v>4.9210000000000003</v>
      </c>
      <c r="BG41" s="1">
        <v>4.87</v>
      </c>
      <c r="BH41" s="1">
        <v>4.8209999999999997</v>
      </c>
      <c r="BI41" s="1">
        <v>4.7889999999999997</v>
      </c>
      <c r="BJ41" s="1">
        <v>4.7759999999999998</v>
      </c>
      <c r="BK41" s="1">
        <v>4.7640000000000002</v>
      </c>
      <c r="BL41" s="1">
        <v>4.7519999999999998</v>
      </c>
      <c r="BM41" s="1">
        <v>4.7560000000000002</v>
      </c>
      <c r="BN41" s="1">
        <v>4.6580000000000004</v>
      </c>
      <c r="BO41" s="1">
        <v>4.4039999999999999</v>
      </c>
      <c r="BP41" s="1">
        <v>4.0510000000000002</v>
      </c>
      <c r="BQ41" s="1">
        <v>3.7050000000000001</v>
      </c>
      <c r="BR41" s="1">
        <v>3.335</v>
      </c>
      <c r="BS41" s="1">
        <v>3.0339999999999998</v>
      </c>
      <c r="BT41" s="1">
        <v>2.8540000000000001</v>
      </c>
      <c r="BU41" s="1">
        <v>2.7490000000000001</v>
      </c>
      <c r="BV41" s="1">
        <v>2.629</v>
      </c>
      <c r="BW41" s="1">
        <v>2.528</v>
      </c>
      <c r="BX41" s="1">
        <v>2.3580000000000001</v>
      </c>
      <c r="BY41" s="1">
        <v>2.073</v>
      </c>
      <c r="BZ41" s="1">
        <v>1.724</v>
      </c>
      <c r="CA41" s="1">
        <v>1.403</v>
      </c>
      <c r="CB41" s="1">
        <v>1.081</v>
      </c>
      <c r="CC41" s="1">
        <v>0.86199999999999999</v>
      </c>
      <c r="CD41" s="1">
        <v>0.80300000000000005</v>
      </c>
      <c r="CE41" s="1">
        <v>0.84899999999999998</v>
      </c>
      <c r="CF41" s="1">
        <v>0.88800000000000001</v>
      </c>
      <c r="CG41" s="1">
        <v>0.93600000000000005</v>
      </c>
      <c r="CH41" s="1">
        <v>0.97899999999999998</v>
      </c>
      <c r="CI41" s="1">
        <v>0.996</v>
      </c>
      <c r="CJ41" s="1">
        <v>0.99399999999999999</v>
      </c>
      <c r="CK41" s="1">
        <v>1.006</v>
      </c>
      <c r="CL41" s="1">
        <v>1.028</v>
      </c>
      <c r="CM41" s="1">
        <v>1.018</v>
      </c>
      <c r="CN41" s="1">
        <v>0.96</v>
      </c>
      <c r="CO41" s="1">
        <v>0.87</v>
      </c>
      <c r="CP41" s="1">
        <v>0.78300000000000003</v>
      </c>
      <c r="CQ41" s="1">
        <v>0.69299999999999995</v>
      </c>
      <c r="CR41" s="1">
        <v>0.60199999999999998</v>
      </c>
      <c r="CS41" s="1">
        <v>0.51200000000000001</v>
      </c>
      <c r="CT41" s="1">
        <v>0.42599999999999999</v>
      </c>
      <c r="CU41" s="1">
        <v>0.33</v>
      </c>
      <c r="CV41" s="1">
        <v>0.24199999999999999</v>
      </c>
      <c r="CW41" s="1">
        <v>0.185</v>
      </c>
      <c r="CX41" s="1">
        <v>0.13600000000000001</v>
      </c>
      <c r="CY41" s="1">
        <v>9.1999999999999998E-2</v>
      </c>
      <c r="CZ41" s="1">
        <v>5.1999999999999998E-2</v>
      </c>
      <c r="DA41" s="1">
        <v>0.03</v>
      </c>
      <c r="DB41" s="1">
        <v>2.3E-2</v>
      </c>
      <c r="DC41" s="1">
        <v>1.6E-2</v>
      </c>
      <c r="DD41" s="1">
        <v>8.9999999999999993E-3</v>
      </c>
      <c r="DE41" s="1">
        <v>5.0000000000000001E-3</v>
      </c>
      <c r="DF41" s="1">
        <v>3.0000000000000001E-3</v>
      </c>
      <c r="DG41" s="1">
        <v>4.0000000000000001E-3</v>
      </c>
      <c r="DI41" s="104">
        <f t="shared" si="1"/>
        <v>553.33500000000026</v>
      </c>
    </row>
    <row r="42" spans="1:113" x14ac:dyDescent="0.3">
      <c r="A42" s="1">
        <v>17118</v>
      </c>
      <c r="B42" s="1" t="s">
        <v>1041</v>
      </c>
      <c r="D42" s="1">
        <v>188</v>
      </c>
      <c r="E42" s="1">
        <v>2018</v>
      </c>
      <c r="F42" s="1" t="s">
        <v>104</v>
      </c>
      <c r="G42" s="93" t="s">
        <v>105</v>
      </c>
      <c r="H42" s="93">
        <f>VLOOKUP(G42, RPB!$E$3:$I$200, 5, 0)</f>
        <v>18</v>
      </c>
      <c r="I42" s="94">
        <f>IF(H42="-", "-", IF(H42=0, 0, SUM(K42:INDEX($K42:$DG42, H42))))</f>
        <v>1279.357</v>
      </c>
      <c r="J42" s="94">
        <f t="shared" si="0"/>
        <v>3673.8419999999996</v>
      </c>
      <c r="K42" s="1">
        <v>67.489000000000004</v>
      </c>
      <c r="L42" s="1">
        <v>68.421999999999997</v>
      </c>
      <c r="M42" s="1">
        <v>69.176000000000002</v>
      </c>
      <c r="N42" s="1">
        <v>68.421000000000006</v>
      </c>
      <c r="O42" s="1">
        <v>69.415000000000006</v>
      </c>
      <c r="P42" s="1">
        <v>70.234999999999999</v>
      </c>
      <c r="Q42" s="1">
        <v>70.897999999999996</v>
      </c>
      <c r="R42" s="1">
        <v>71.421000000000006</v>
      </c>
      <c r="S42" s="1">
        <v>71.873000000000005</v>
      </c>
      <c r="T42" s="1">
        <v>72.322000000000003</v>
      </c>
      <c r="U42" s="1">
        <v>72.522999999999996</v>
      </c>
      <c r="V42" s="1">
        <v>72.387</v>
      </c>
      <c r="W42" s="1">
        <v>72.087000000000003</v>
      </c>
      <c r="X42" s="1">
        <v>71.802000000000007</v>
      </c>
      <c r="Y42" s="1">
        <v>71.391999999999996</v>
      </c>
      <c r="Z42" s="1">
        <v>71.647000000000006</v>
      </c>
      <c r="AA42" s="1">
        <v>72.947999999999993</v>
      </c>
      <c r="AB42" s="1">
        <v>74.899000000000001</v>
      </c>
      <c r="AC42" s="1">
        <v>76.731999999999999</v>
      </c>
      <c r="AD42" s="1">
        <v>78.613</v>
      </c>
      <c r="AE42" s="1">
        <v>80.137</v>
      </c>
      <c r="AF42" s="1">
        <v>81.028999999999996</v>
      </c>
      <c r="AG42" s="1">
        <v>81.486000000000004</v>
      </c>
      <c r="AH42" s="1">
        <v>81.965999999999994</v>
      </c>
      <c r="AI42" s="1">
        <v>82.355000000000004</v>
      </c>
      <c r="AJ42" s="1">
        <v>82.698999999999998</v>
      </c>
      <c r="AK42" s="1">
        <v>83.057000000000002</v>
      </c>
      <c r="AL42" s="1">
        <v>83.361999999999995</v>
      </c>
      <c r="AM42" s="1">
        <v>83.49</v>
      </c>
      <c r="AN42" s="1">
        <v>83.474999999999994</v>
      </c>
      <c r="AO42" s="1">
        <v>83.201999999999998</v>
      </c>
      <c r="AP42" s="1">
        <v>82.602000000000004</v>
      </c>
      <c r="AQ42" s="1">
        <v>81.733999999999995</v>
      </c>
      <c r="AR42" s="1">
        <v>80.759</v>
      </c>
      <c r="AS42" s="1">
        <v>79.688000000000002</v>
      </c>
      <c r="AT42" s="1">
        <v>78.361999999999995</v>
      </c>
      <c r="AU42" s="1">
        <v>76.728999999999999</v>
      </c>
      <c r="AV42" s="1">
        <v>74.885000000000005</v>
      </c>
      <c r="AW42" s="1">
        <v>73.043999999999997</v>
      </c>
      <c r="AX42" s="1">
        <v>71.251000000000005</v>
      </c>
      <c r="AY42" s="1">
        <v>69.331999999999994</v>
      </c>
      <c r="AZ42" s="1">
        <v>67.251000000000005</v>
      </c>
      <c r="BA42" s="1">
        <v>65.153000000000006</v>
      </c>
      <c r="BB42" s="1">
        <v>63.109000000000002</v>
      </c>
      <c r="BC42" s="1">
        <v>60.972999999999999</v>
      </c>
      <c r="BD42" s="1">
        <v>59.695</v>
      </c>
      <c r="BE42" s="1">
        <v>59.716000000000001</v>
      </c>
      <c r="BF42" s="1">
        <v>60.558</v>
      </c>
      <c r="BG42" s="1">
        <v>61.28</v>
      </c>
      <c r="BH42" s="1">
        <v>62.04</v>
      </c>
      <c r="BI42" s="1">
        <v>62.485999999999997</v>
      </c>
      <c r="BJ42" s="1">
        <v>62.34</v>
      </c>
      <c r="BK42" s="1">
        <v>61.744</v>
      </c>
      <c r="BL42" s="1">
        <v>61.167999999999999</v>
      </c>
      <c r="BM42" s="1">
        <v>60.57</v>
      </c>
      <c r="BN42" s="1">
        <v>59.488</v>
      </c>
      <c r="BO42" s="1">
        <v>57.753</v>
      </c>
      <c r="BP42" s="1">
        <v>55.554000000000002</v>
      </c>
      <c r="BQ42" s="1">
        <v>53.302</v>
      </c>
      <c r="BR42" s="1">
        <v>50.99</v>
      </c>
      <c r="BS42" s="1">
        <v>48.51</v>
      </c>
      <c r="BT42" s="1">
        <v>45.875</v>
      </c>
      <c r="BU42" s="1">
        <v>43.177999999999997</v>
      </c>
      <c r="BV42" s="1">
        <v>40.432000000000002</v>
      </c>
      <c r="BW42" s="1">
        <v>37.552999999999997</v>
      </c>
      <c r="BX42" s="1">
        <v>35.231000000000002</v>
      </c>
      <c r="BY42" s="1">
        <v>33.786000000000001</v>
      </c>
      <c r="BZ42" s="1">
        <v>32.89</v>
      </c>
      <c r="CA42" s="1">
        <v>31.943000000000001</v>
      </c>
      <c r="CB42" s="1">
        <v>31.116</v>
      </c>
      <c r="CC42" s="1">
        <v>29.914999999999999</v>
      </c>
      <c r="CD42" s="1">
        <v>28.05</v>
      </c>
      <c r="CE42" s="1">
        <v>25.785</v>
      </c>
      <c r="CF42" s="1">
        <v>23.664999999999999</v>
      </c>
      <c r="CG42" s="1">
        <v>21.568999999999999</v>
      </c>
      <c r="CH42" s="1">
        <v>19.699000000000002</v>
      </c>
      <c r="CI42" s="1">
        <v>18.207999999999998</v>
      </c>
      <c r="CJ42" s="1">
        <v>16.975999999999999</v>
      </c>
      <c r="CK42" s="1">
        <v>15.731</v>
      </c>
      <c r="CL42" s="1">
        <v>14.53</v>
      </c>
      <c r="CM42" s="1">
        <v>13.353999999999999</v>
      </c>
      <c r="CN42" s="1">
        <v>12.167</v>
      </c>
      <c r="CO42" s="1">
        <v>10.996</v>
      </c>
      <c r="CP42" s="1">
        <v>9.9019999999999992</v>
      </c>
      <c r="CQ42" s="1">
        <v>8.8719999999999999</v>
      </c>
      <c r="CR42" s="1">
        <v>7.8970000000000002</v>
      </c>
      <c r="CS42" s="1">
        <v>6.9770000000000003</v>
      </c>
      <c r="CT42" s="1">
        <v>6.1130000000000004</v>
      </c>
      <c r="CU42" s="1">
        <v>5.2640000000000002</v>
      </c>
      <c r="CV42" s="1">
        <v>4.5609999999999999</v>
      </c>
      <c r="CW42" s="1">
        <v>3.9489999999999998</v>
      </c>
      <c r="CX42" s="1">
        <v>3.2770000000000001</v>
      </c>
      <c r="CY42" s="1">
        <v>2.5499999999999998</v>
      </c>
      <c r="CZ42" s="1">
        <v>1.9830000000000001</v>
      </c>
      <c r="DA42" s="1">
        <v>1.657</v>
      </c>
      <c r="DB42" s="1">
        <v>1.385</v>
      </c>
      <c r="DC42" s="1">
        <v>1.0620000000000001</v>
      </c>
      <c r="DD42" s="1">
        <v>0.68700000000000006</v>
      </c>
      <c r="DE42" s="1">
        <v>0.53800000000000003</v>
      </c>
      <c r="DF42" s="1">
        <v>0.31</v>
      </c>
      <c r="DG42" s="1">
        <v>0.54</v>
      </c>
      <c r="DI42" s="104">
        <f t="shared" si="1"/>
        <v>4953.1989999999996</v>
      </c>
    </row>
    <row r="43" spans="1:113" x14ac:dyDescent="0.3">
      <c r="A43" s="1">
        <v>15828</v>
      </c>
      <c r="B43" s="1" t="s">
        <v>1041</v>
      </c>
      <c r="D43" s="1">
        <v>192</v>
      </c>
      <c r="E43" s="1">
        <v>2018</v>
      </c>
      <c r="F43" s="1" t="s">
        <v>110</v>
      </c>
      <c r="G43" s="93" t="s">
        <v>111</v>
      </c>
      <c r="H43" s="93">
        <f>VLOOKUP(G43, RPB!$E$3:$I$200, 5, 0)</f>
        <v>16</v>
      </c>
      <c r="I43" s="94">
        <f>IF(H43="-", "-", IF(H43=0, 0, SUM(K43:INDEX($K43:$DG43, H43))))</f>
        <v>1950.2810000000004</v>
      </c>
      <c r="J43" s="94">
        <f t="shared" si="0"/>
        <v>9538.8009999999977</v>
      </c>
      <c r="K43" s="1">
        <v>119.53700000000001</v>
      </c>
      <c r="L43" s="1">
        <v>122.334</v>
      </c>
      <c r="M43" s="1">
        <v>124.119</v>
      </c>
      <c r="N43" s="1">
        <v>128.84399999999999</v>
      </c>
      <c r="O43" s="1">
        <v>126.985</v>
      </c>
      <c r="P43" s="1">
        <v>125.03400000000001</v>
      </c>
      <c r="Q43" s="1">
        <v>123.09699999999999</v>
      </c>
      <c r="R43" s="1">
        <v>121.282</v>
      </c>
      <c r="S43" s="1">
        <v>119.529</v>
      </c>
      <c r="T43" s="1">
        <v>117.776</v>
      </c>
      <c r="U43" s="1">
        <v>116.97</v>
      </c>
      <c r="V43" s="1">
        <v>117.554</v>
      </c>
      <c r="W43" s="1">
        <v>119.13200000000001</v>
      </c>
      <c r="X43" s="1">
        <v>120.776</v>
      </c>
      <c r="Y43" s="1">
        <v>122.566</v>
      </c>
      <c r="Z43" s="1">
        <v>124.746</v>
      </c>
      <c r="AA43" s="1">
        <v>127.312</v>
      </c>
      <c r="AB43" s="1">
        <v>130.119</v>
      </c>
      <c r="AC43" s="1">
        <v>133.14400000000001</v>
      </c>
      <c r="AD43" s="1">
        <v>136.52699999999999</v>
      </c>
      <c r="AE43" s="1">
        <v>139.19900000000001</v>
      </c>
      <c r="AF43" s="1">
        <v>140.666</v>
      </c>
      <c r="AG43" s="1">
        <v>141.447</v>
      </c>
      <c r="AH43" s="1">
        <v>142.12</v>
      </c>
      <c r="AI43" s="1">
        <v>142.054</v>
      </c>
      <c r="AJ43" s="1">
        <v>143.881</v>
      </c>
      <c r="AK43" s="1">
        <v>148.804</v>
      </c>
      <c r="AL43" s="1">
        <v>155.304</v>
      </c>
      <c r="AM43" s="1">
        <v>161.22399999999999</v>
      </c>
      <c r="AN43" s="1">
        <v>167.673</v>
      </c>
      <c r="AO43" s="1">
        <v>169.786</v>
      </c>
      <c r="AP43" s="1">
        <v>165.14099999999999</v>
      </c>
      <c r="AQ43" s="1">
        <v>156.29400000000001</v>
      </c>
      <c r="AR43" s="1">
        <v>148.50899999999999</v>
      </c>
      <c r="AS43" s="1">
        <v>141.07599999999999</v>
      </c>
      <c r="AT43" s="1">
        <v>134.965</v>
      </c>
      <c r="AU43" s="1">
        <v>131.30199999999999</v>
      </c>
      <c r="AV43" s="1">
        <v>129.81200000000001</v>
      </c>
      <c r="AW43" s="1">
        <v>128.191</v>
      </c>
      <c r="AX43" s="1">
        <v>125.816</v>
      </c>
      <c r="AY43" s="1">
        <v>129.18799999999999</v>
      </c>
      <c r="AZ43" s="1">
        <v>140.96299999999999</v>
      </c>
      <c r="BA43" s="1">
        <v>157.86600000000001</v>
      </c>
      <c r="BB43" s="1">
        <v>174.23400000000001</v>
      </c>
      <c r="BC43" s="1">
        <v>191.52099999999999</v>
      </c>
      <c r="BD43" s="1">
        <v>204.15799999999999</v>
      </c>
      <c r="BE43" s="1">
        <v>208.90199999999999</v>
      </c>
      <c r="BF43" s="1">
        <v>208.364</v>
      </c>
      <c r="BG43" s="1">
        <v>208.03200000000001</v>
      </c>
      <c r="BH43" s="1">
        <v>206.37100000000001</v>
      </c>
      <c r="BI43" s="1">
        <v>205.64699999999999</v>
      </c>
      <c r="BJ43" s="1">
        <v>207.39699999999999</v>
      </c>
      <c r="BK43" s="1">
        <v>209.989</v>
      </c>
      <c r="BL43" s="1">
        <v>211.244</v>
      </c>
      <c r="BM43" s="1">
        <v>212.78700000000001</v>
      </c>
      <c r="BN43" s="1">
        <v>208.10900000000001</v>
      </c>
      <c r="BO43" s="1">
        <v>194.13300000000001</v>
      </c>
      <c r="BP43" s="1">
        <v>174.56200000000001</v>
      </c>
      <c r="BQ43" s="1">
        <v>155.52500000000001</v>
      </c>
      <c r="BR43" s="1">
        <v>135.01400000000001</v>
      </c>
      <c r="BS43" s="1">
        <v>120.869</v>
      </c>
      <c r="BT43" s="1">
        <v>117.35899999999999</v>
      </c>
      <c r="BU43" s="1">
        <v>120.55500000000001</v>
      </c>
      <c r="BV43" s="1">
        <v>122.51900000000001</v>
      </c>
      <c r="BW43" s="1">
        <v>125.15300000000001</v>
      </c>
      <c r="BX43" s="1">
        <v>124.883</v>
      </c>
      <c r="BY43" s="1">
        <v>119.23399999999999</v>
      </c>
      <c r="BZ43" s="1">
        <v>110.295</v>
      </c>
      <c r="CA43" s="1">
        <v>102.517</v>
      </c>
      <c r="CB43" s="1">
        <v>94.870999999999995</v>
      </c>
      <c r="CC43" s="1">
        <v>88.599000000000004</v>
      </c>
      <c r="CD43" s="1">
        <v>84.718000000000004</v>
      </c>
      <c r="CE43" s="1">
        <v>82.358999999999995</v>
      </c>
      <c r="CF43" s="1">
        <v>79.626999999999995</v>
      </c>
      <c r="CG43" s="1">
        <v>76.897999999999996</v>
      </c>
      <c r="CH43" s="1">
        <v>73.881</v>
      </c>
      <c r="CI43" s="1">
        <v>70.239000000000004</v>
      </c>
      <c r="CJ43" s="1">
        <v>66.19</v>
      </c>
      <c r="CK43" s="1">
        <v>62.353999999999999</v>
      </c>
      <c r="CL43" s="1">
        <v>58.688000000000002</v>
      </c>
      <c r="CM43" s="1">
        <v>54.723999999999997</v>
      </c>
      <c r="CN43" s="1">
        <v>50.317999999999998</v>
      </c>
      <c r="CO43" s="1">
        <v>45.676000000000002</v>
      </c>
      <c r="CP43" s="1">
        <v>41.140999999999998</v>
      </c>
      <c r="CQ43" s="1">
        <v>36.633000000000003</v>
      </c>
      <c r="CR43" s="1">
        <v>32.530999999999999</v>
      </c>
      <c r="CS43" s="1">
        <v>29.056000000000001</v>
      </c>
      <c r="CT43" s="1">
        <v>26.042999999999999</v>
      </c>
      <c r="CU43" s="1">
        <v>22.992999999999999</v>
      </c>
      <c r="CV43" s="1">
        <v>20.41</v>
      </c>
      <c r="CW43" s="1">
        <v>18.03</v>
      </c>
      <c r="CX43" s="1">
        <v>15.401999999999999</v>
      </c>
      <c r="CY43" s="1">
        <v>12.55</v>
      </c>
      <c r="CZ43" s="1">
        <v>10.33</v>
      </c>
      <c r="DA43" s="1">
        <v>8.9960000000000004</v>
      </c>
      <c r="DB43" s="1">
        <v>7.6980000000000004</v>
      </c>
      <c r="DC43" s="1">
        <v>6.1050000000000004</v>
      </c>
      <c r="DD43" s="1">
        <v>4.2160000000000002</v>
      </c>
      <c r="DE43" s="1">
        <v>3.4820000000000002</v>
      </c>
      <c r="DF43" s="1">
        <v>2.1379999999999999</v>
      </c>
      <c r="DG43" s="1">
        <v>4.149</v>
      </c>
      <c r="DI43" s="104">
        <f t="shared" si="1"/>
        <v>11489.081999999999</v>
      </c>
    </row>
    <row r="44" spans="1:113" x14ac:dyDescent="0.3">
      <c r="A44" s="1">
        <v>10152</v>
      </c>
      <c r="B44" s="1" t="s">
        <v>1041</v>
      </c>
      <c r="C44" s="1">
        <v>10</v>
      </c>
      <c r="D44" s="1">
        <v>196</v>
      </c>
      <c r="E44" s="1">
        <v>2018</v>
      </c>
      <c r="F44" s="1" t="s">
        <v>112</v>
      </c>
      <c r="G44" s="93" t="s">
        <v>113</v>
      </c>
      <c r="H44" s="93">
        <f>VLOOKUP(G44, RPB!$E$3:$I$200, 5, 0)</f>
        <v>18</v>
      </c>
      <c r="I44" s="94">
        <f>IF(H44="-", "-", IF(H44=0, 0, SUM(K44:INDEX($K44:$DG44, H44))))</f>
        <v>242.83500000000001</v>
      </c>
      <c r="J44" s="94">
        <f t="shared" si="0"/>
        <v>946.25000000000023</v>
      </c>
      <c r="K44" s="1">
        <v>12.539</v>
      </c>
      <c r="L44" s="1">
        <v>12.957000000000001</v>
      </c>
      <c r="M44" s="1">
        <v>13.247999999999999</v>
      </c>
      <c r="N44" s="1">
        <v>13.212999999999999</v>
      </c>
      <c r="O44" s="1">
        <v>13.365</v>
      </c>
      <c r="P44" s="1">
        <v>13.444000000000001</v>
      </c>
      <c r="Q44" s="1">
        <v>13.468</v>
      </c>
      <c r="R44" s="1">
        <v>13.452</v>
      </c>
      <c r="S44" s="1">
        <v>13.413</v>
      </c>
      <c r="T44" s="1">
        <v>13.366</v>
      </c>
      <c r="U44" s="1">
        <v>13.334</v>
      </c>
      <c r="V44" s="1">
        <v>13.337</v>
      </c>
      <c r="W44" s="1">
        <v>13.387</v>
      </c>
      <c r="X44" s="1">
        <v>13.454000000000001</v>
      </c>
      <c r="Y44" s="1">
        <v>13.513999999999999</v>
      </c>
      <c r="Z44" s="1">
        <v>13.79</v>
      </c>
      <c r="AA44" s="1">
        <v>14.379</v>
      </c>
      <c r="AB44" s="1">
        <v>15.175000000000001</v>
      </c>
      <c r="AC44" s="1">
        <v>15.948</v>
      </c>
      <c r="AD44" s="1">
        <v>16.716000000000001</v>
      </c>
      <c r="AE44" s="1">
        <v>17.486999999999998</v>
      </c>
      <c r="AF44" s="1">
        <v>18.23</v>
      </c>
      <c r="AG44" s="1">
        <v>18.925999999999998</v>
      </c>
      <c r="AH44" s="1">
        <v>19.603999999999999</v>
      </c>
      <c r="AI44" s="1">
        <v>20.282</v>
      </c>
      <c r="AJ44" s="1">
        <v>20.719000000000001</v>
      </c>
      <c r="AK44" s="1">
        <v>20.808</v>
      </c>
      <c r="AL44" s="1">
        <v>20.652000000000001</v>
      </c>
      <c r="AM44" s="1">
        <v>20.474</v>
      </c>
      <c r="AN44" s="1">
        <v>20.241</v>
      </c>
      <c r="AO44" s="1">
        <v>19.984000000000002</v>
      </c>
      <c r="AP44" s="1">
        <v>19.742999999999999</v>
      </c>
      <c r="AQ44" s="1">
        <v>19.504999999999999</v>
      </c>
      <c r="AR44" s="1">
        <v>19.212</v>
      </c>
      <c r="AS44" s="1">
        <v>18.872</v>
      </c>
      <c r="AT44" s="1">
        <v>18.564</v>
      </c>
      <c r="AU44" s="1">
        <v>18.321999999999999</v>
      </c>
      <c r="AV44" s="1">
        <v>18.119</v>
      </c>
      <c r="AW44" s="1">
        <v>17.901</v>
      </c>
      <c r="AX44" s="1">
        <v>17.693000000000001</v>
      </c>
      <c r="AY44" s="1">
        <v>17.431999999999999</v>
      </c>
      <c r="AZ44" s="1">
        <v>17.084</v>
      </c>
      <c r="BA44" s="1">
        <v>16.689</v>
      </c>
      <c r="BB44" s="1">
        <v>16.311</v>
      </c>
      <c r="BC44" s="1">
        <v>15.926</v>
      </c>
      <c r="BD44" s="1">
        <v>15.624000000000001</v>
      </c>
      <c r="BE44" s="1">
        <v>15.452</v>
      </c>
      <c r="BF44" s="1">
        <v>15.365</v>
      </c>
      <c r="BG44" s="1">
        <v>15.266999999999999</v>
      </c>
      <c r="BH44" s="1">
        <v>15.173999999999999</v>
      </c>
      <c r="BI44" s="1">
        <v>15.071</v>
      </c>
      <c r="BJ44" s="1">
        <v>14.94</v>
      </c>
      <c r="BK44" s="1">
        <v>14.787000000000001</v>
      </c>
      <c r="BL44" s="1">
        <v>14.638</v>
      </c>
      <c r="BM44" s="1">
        <v>14.484999999999999</v>
      </c>
      <c r="BN44" s="1">
        <v>14.308</v>
      </c>
      <c r="BO44" s="1">
        <v>14.101000000000001</v>
      </c>
      <c r="BP44" s="1">
        <v>13.865</v>
      </c>
      <c r="BQ44" s="1">
        <v>13.62</v>
      </c>
      <c r="BR44" s="1">
        <v>13.369</v>
      </c>
      <c r="BS44" s="1">
        <v>13.074999999999999</v>
      </c>
      <c r="BT44" s="1">
        <v>12.725</v>
      </c>
      <c r="BU44" s="1">
        <v>12.337</v>
      </c>
      <c r="BV44" s="1">
        <v>11.938000000000001</v>
      </c>
      <c r="BW44" s="1">
        <v>11.512</v>
      </c>
      <c r="BX44" s="1">
        <v>11.125</v>
      </c>
      <c r="BY44" s="1">
        <v>10.808999999999999</v>
      </c>
      <c r="BZ44" s="1">
        <v>10.531000000000001</v>
      </c>
      <c r="CA44" s="1">
        <v>10.234</v>
      </c>
      <c r="CB44" s="1">
        <v>9.9450000000000003</v>
      </c>
      <c r="CC44" s="1">
        <v>9.577</v>
      </c>
      <c r="CD44" s="1">
        <v>9.0850000000000009</v>
      </c>
      <c r="CE44" s="1">
        <v>8.5180000000000007</v>
      </c>
      <c r="CF44" s="1">
        <v>7.96</v>
      </c>
      <c r="CG44" s="1">
        <v>7.3860000000000001</v>
      </c>
      <c r="CH44" s="1">
        <v>6.8789999999999996</v>
      </c>
      <c r="CI44" s="1">
        <v>6.4859999999999998</v>
      </c>
      <c r="CJ44" s="1">
        <v>6.1639999999999997</v>
      </c>
      <c r="CK44" s="1">
        <v>5.83</v>
      </c>
      <c r="CL44" s="1">
        <v>5.508</v>
      </c>
      <c r="CM44" s="1">
        <v>5.141</v>
      </c>
      <c r="CN44" s="1">
        <v>4.694</v>
      </c>
      <c r="CO44" s="1">
        <v>4.202</v>
      </c>
      <c r="CP44" s="1">
        <v>3.7349999999999999</v>
      </c>
      <c r="CQ44" s="1">
        <v>3.278</v>
      </c>
      <c r="CR44" s="1">
        <v>2.855</v>
      </c>
      <c r="CS44" s="1">
        <v>2.4860000000000002</v>
      </c>
      <c r="CT44" s="1">
        <v>2.1589999999999998</v>
      </c>
      <c r="CU44" s="1">
        <v>1.825</v>
      </c>
      <c r="CV44" s="1">
        <v>1.5429999999999999</v>
      </c>
      <c r="CW44" s="1">
        <v>1.306</v>
      </c>
      <c r="CX44" s="1">
        <v>1.0529999999999999</v>
      </c>
      <c r="CY44" s="1">
        <v>0.78500000000000003</v>
      </c>
      <c r="CZ44" s="1">
        <v>0.56699999999999995</v>
      </c>
      <c r="DA44" s="1">
        <v>0.44</v>
      </c>
      <c r="DB44" s="1">
        <v>0.35899999999999999</v>
      </c>
      <c r="DC44" s="1">
        <v>0.26700000000000002</v>
      </c>
      <c r="DD44" s="1">
        <v>0.16200000000000001</v>
      </c>
      <c r="DE44" s="1">
        <v>0.11</v>
      </c>
      <c r="DF44" s="1">
        <v>5.8999999999999997E-2</v>
      </c>
      <c r="DG44" s="1">
        <v>0.09</v>
      </c>
      <c r="DI44" s="104">
        <f t="shared" si="1"/>
        <v>1189.0850000000003</v>
      </c>
    </row>
    <row r="45" spans="1:113" x14ac:dyDescent="0.3">
      <c r="A45" s="1">
        <v>11786</v>
      </c>
      <c r="B45" s="1" t="s">
        <v>1041</v>
      </c>
      <c r="D45" s="1">
        <v>203</v>
      </c>
      <c r="E45" s="1">
        <v>2018</v>
      </c>
      <c r="F45" s="1" t="s">
        <v>1076</v>
      </c>
      <c r="G45" s="93" t="s">
        <v>115</v>
      </c>
      <c r="H45" s="93">
        <f>VLOOKUP(G45, RPB!$E$3:$I$200, 5, 0)</f>
        <v>18</v>
      </c>
      <c r="I45" s="94">
        <f>IF(H45="-", "-", IF(H45=0, 0, SUM(K45:INDEX($K45:$DG45, H45))))</f>
        <v>1930.1530000000005</v>
      </c>
      <c r="J45" s="94">
        <f t="shared" si="0"/>
        <v>8695.0970000000034</v>
      </c>
      <c r="K45" s="1">
        <v>104.691</v>
      </c>
      <c r="L45" s="1">
        <v>106.986</v>
      </c>
      <c r="M45" s="1">
        <v>108.995</v>
      </c>
      <c r="N45" s="1">
        <v>104.00700000000001</v>
      </c>
      <c r="O45" s="1">
        <v>108.32299999999999</v>
      </c>
      <c r="P45" s="1">
        <v>111.72</v>
      </c>
      <c r="Q45" s="1">
        <v>114.209</v>
      </c>
      <c r="R45" s="1">
        <v>115.801</v>
      </c>
      <c r="S45" s="1">
        <v>116.774</v>
      </c>
      <c r="T45" s="1">
        <v>117.404</v>
      </c>
      <c r="U45" s="1">
        <v>116.364</v>
      </c>
      <c r="V45" s="1">
        <v>113.131</v>
      </c>
      <c r="W45" s="1">
        <v>108.517</v>
      </c>
      <c r="X45" s="1">
        <v>104.044</v>
      </c>
      <c r="Y45" s="1">
        <v>99.631</v>
      </c>
      <c r="Z45" s="1">
        <v>95.748000000000005</v>
      </c>
      <c r="AA45" s="1">
        <v>92.853999999999999</v>
      </c>
      <c r="AB45" s="1">
        <v>90.953999999999994</v>
      </c>
      <c r="AC45" s="1">
        <v>89.174999999999997</v>
      </c>
      <c r="AD45" s="1">
        <v>87.197999999999993</v>
      </c>
      <c r="AE45" s="1">
        <v>88.29</v>
      </c>
      <c r="AF45" s="1">
        <v>93.831999999999994</v>
      </c>
      <c r="AG45" s="1">
        <v>102.217</v>
      </c>
      <c r="AH45" s="1">
        <v>110.51600000000001</v>
      </c>
      <c r="AI45" s="1">
        <v>119.386</v>
      </c>
      <c r="AJ45" s="1">
        <v>126.654</v>
      </c>
      <c r="AK45" s="1">
        <v>130.965</v>
      </c>
      <c r="AL45" s="1">
        <v>133.321</v>
      </c>
      <c r="AM45" s="1">
        <v>136.34200000000001</v>
      </c>
      <c r="AN45" s="1">
        <v>139.81399999999999</v>
      </c>
      <c r="AO45" s="1">
        <v>142.33199999999999</v>
      </c>
      <c r="AP45" s="1">
        <v>143.55699999999999</v>
      </c>
      <c r="AQ45" s="1">
        <v>144.14599999999999</v>
      </c>
      <c r="AR45" s="1">
        <v>144.523</v>
      </c>
      <c r="AS45" s="1">
        <v>143.91900000000001</v>
      </c>
      <c r="AT45" s="1">
        <v>146.542</v>
      </c>
      <c r="AU45" s="1">
        <v>154.31</v>
      </c>
      <c r="AV45" s="1">
        <v>164.994</v>
      </c>
      <c r="AW45" s="1">
        <v>174.636</v>
      </c>
      <c r="AX45" s="1">
        <v>184.25800000000001</v>
      </c>
      <c r="AY45" s="1">
        <v>190.30500000000001</v>
      </c>
      <c r="AZ45" s="1">
        <v>190.68199999999999</v>
      </c>
      <c r="BA45" s="1">
        <v>187.10400000000001</v>
      </c>
      <c r="BB45" s="1">
        <v>183.78700000000001</v>
      </c>
      <c r="BC45" s="1">
        <v>180.36799999999999</v>
      </c>
      <c r="BD45" s="1">
        <v>175.233</v>
      </c>
      <c r="BE45" s="1">
        <v>168.15700000000001</v>
      </c>
      <c r="BF45" s="1">
        <v>159.95699999999999</v>
      </c>
      <c r="BG45" s="1">
        <v>151.49700000000001</v>
      </c>
      <c r="BH45" s="1">
        <v>142.386</v>
      </c>
      <c r="BI45" s="1">
        <v>135.72300000000001</v>
      </c>
      <c r="BJ45" s="1">
        <v>133.06800000000001</v>
      </c>
      <c r="BK45" s="1">
        <v>133.07900000000001</v>
      </c>
      <c r="BL45" s="1">
        <v>132.9</v>
      </c>
      <c r="BM45" s="1">
        <v>133.15799999999999</v>
      </c>
      <c r="BN45" s="1">
        <v>133.11699999999999</v>
      </c>
      <c r="BO45" s="1">
        <v>132.143</v>
      </c>
      <c r="BP45" s="1">
        <v>130.73699999999999</v>
      </c>
      <c r="BQ45" s="1">
        <v>129.77699999999999</v>
      </c>
      <c r="BR45" s="1">
        <v>128.78</v>
      </c>
      <c r="BS45" s="1">
        <v>129.084</v>
      </c>
      <c r="BT45" s="1">
        <v>131.346</v>
      </c>
      <c r="BU45" s="1">
        <v>134.69900000000001</v>
      </c>
      <c r="BV45" s="1">
        <v>137.58099999999999</v>
      </c>
      <c r="BW45" s="1">
        <v>140.25299999999999</v>
      </c>
      <c r="BX45" s="1">
        <v>141.69</v>
      </c>
      <c r="BY45" s="1">
        <v>141.20599999999999</v>
      </c>
      <c r="BZ45" s="1">
        <v>139.18799999999999</v>
      </c>
      <c r="CA45" s="1">
        <v>136.93600000000001</v>
      </c>
      <c r="CB45" s="1">
        <v>134.46600000000001</v>
      </c>
      <c r="CC45" s="1">
        <v>130.15700000000001</v>
      </c>
      <c r="CD45" s="1">
        <v>123.423</v>
      </c>
      <c r="CE45" s="1">
        <v>115.038</v>
      </c>
      <c r="CF45" s="1">
        <v>106.505</v>
      </c>
      <c r="CG45" s="1">
        <v>97.691999999999993</v>
      </c>
      <c r="CH45" s="1">
        <v>88.998999999999995</v>
      </c>
      <c r="CI45" s="1">
        <v>80.832999999999998</v>
      </c>
      <c r="CJ45" s="1">
        <v>73.158000000000001</v>
      </c>
      <c r="CK45" s="1">
        <v>65.355000000000004</v>
      </c>
      <c r="CL45" s="1">
        <v>57.335999999999999</v>
      </c>
      <c r="CM45" s="1">
        <v>50.915999999999997</v>
      </c>
      <c r="CN45" s="1">
        <v>46.87</v>
      </c>
      <c r="CO45" s="1">
        <v>44.387999999999998</v>
      </c>
      <c r="CP45" s="1">
        <v>41.959000000000003</v>
      </c>
      <c r="CQ45" s="1">
        <v>39.975000000000001</v>
      </c>
      <c r="CR45" s="1">
        <v>37.322000000000003</v>
      </c>
      <c r="CS45" s="1">
        <v>33.320999999999998</v>
      </c>
      <c r="CT45" s="1">
        <v>28.548999999999999</v>
      </c>
      <c r="CU45" s="1">
        <v>23.954999999999998</v>
      </c>
      <c r="CV45" s="1">
        <v>20.074000000000002</v>
      </c>
      <c r="CW45" s="1">
        <v>17.113</v>
      </c>
      <c r="CX45" s="1">
        <v>14.002000000000001</v>
      </c>
      <c r="CY45" s="1">
        <v>10.714</v>
      </c>
      <c r="CZ45" s="1">
        <v>8.0609999999999999</v>
      </c>
      <c r="DA45" s="1">
        <v>6.6539999999999999</v>
      </c>
      <c r="DB45" s="1">
        <v>5.4690000000000003</v>
      </c>
      <c r="DC45" s="1">
        <v>3.8809999999999998</v>
      </c>
      <c r="DD45" s="1">
        <v>1.89</v>
      </c>
      <c r="DE45" s="1">
        <v>1.1519999999999999</v>
      </c>
      <c r="DF45" s="1">
        <v>0.52</v>
      </c>
      <c r="DG45" s="1">
        <v>0.48199999999999998</v>
      </c>
      <c r="DI45" s="104">
        <f t="shared" si="1"/>
        <v>10625.250000000004</v>
      </c>
    </row>
    <row r="46" spans="1:113" x14ac:dyDescent="0.3">
      <c r="A46" s="1">
        <v>14968</v>
      </c>
      <c r="B46" s="1" t="s">
        <v>1041</v>
      </c>
      <c r="D46" s="1">
        <v>276</v>
      </c>
      <c r="E46" s="1">
        <v>2018</v>
      </c>
      <c r="F46" s="1" t="s">
        <v>150</v>
      </c>
      <c r="G46" s="93" t="s">
        <v>151</v>
      </c>
      <c r="H46" s="93">
        <f>VLOOKUP(G46, RPB!$E$3:$I$200, 5, 0)</f>
        <v>18</v>
      </c>
      <c r="I46" s="94">
        <f>IF(H46="-", "-", IF(H46=0, 0, SUM(K46:INDEX($K46:$DG46, H46))))</f>
        <v>13070.046</v>
      </c>
      <c r="J46" s="94">
        <f t="shared" si="0"/>
        <v>69223.411000000007</v>
      </c>
      <c r="K46" s="1">
        <v>731.86500000000001</v>
      </c>
      <c r="L46" s="1">
        <v>730.15599999999995</v>
      </c>
      <c r="M46" s="1">
        <v>727.41</v>
      </c>
      <c r="N46" s="1">
        <v>723.78</v>
      </c>
      <c r="O46" s="1">
        <v>718.399</v>
      </c>
      <c r="P46" s="1">
        <v>713.49900000000002</v>
      </c>
      <c r="Q46" s="1">
        <v>709.35</v>
      </c>
      <c r="R46" s="1">
        <v>706.22400000000005</v>
      </c>
      <c r="S46" s="1">
        <v>704.13400000000001</v>
      </c>
      <c r="T46" s="1">
        <v>703.09400000000005</v>
      </c>
      <c r="U46" s="1">
        <v>704.66499999999996</v>
      </c>
      <c r="V46" s="1">
        <v>709.63300000000004</v>
      </c>
      <c r="W46" s="1">
        <v>717.49599999999998</v>
      </c>
      <c r="X46" s="1">
        <v>726.54100000000005</v>
      </c>
      <c r="Y46" s="1">
        <v>736.6</v>
      </c>
      <c r="Z46" s="1">
        <v>750.13800000000003</v>
      </c>
      <c r="AA46" s="1">
        <v>768.04399999999998</v>
      </c>
      <c r="AB46" s="1">
        <v>789.01800000000003</v>
      </c>
      <c r="AC46" s="1">
        <v>811.01499999999999</v>
      </c>
      <c r="AD46" s="1">
        <v>834.62199999999996</v>
      </c>
      <c r="AE46" s="1">
        <v>856.98500000000001</v>
      </c>
      <c r="AF46" s="1">
        <v>876.53399999999999</v>
      </c>
      <c r="AG46" s="1">
        <v>894.56299999999999</v>
      </c>
      <c r="AH46" s="1">
        <v>912.47299999999996</v>
      </c>
      <c r="AI46" s="1">
        <v>928.22400000000005</v>
      </c>
      <c r="AJ46" s="1">
        <v>949.46699999999998</v>
      </c>
      <c r="AK46" s="1">
        <v>979.57899999999995</v>
      </c>
      <c r="AL46" s="1">
        <v>1013.865</v>
      </c>
      <c r="AM46" s="1">
        <v>1045.3710000000001</v>
      </c>
      <c r="AN46" s="1">
        <v>1076.837</v>
      </c>
      <c r="AO46" s="1">
        <v>1095.463</v>
      </c>
      <c r="AP46" s="1">
        <v>1094.605</v>
      </c>
      <c r="AQ46" s="1">
        <v>1080.5640000000001</v>
      </c>
      <c r="AR46" s="1">
        <v>1067.578</v>
      </c>
      <c r="AS46" s="1">
        <v>1054.348</v>
      </c>
      <c r="AT46" s="1">
        <v>1038.568</v>
      </c>
      <c r="AU46" s="1">
        <v>1021.024</v>
      </c>
      <c r="AV46" s="1">
        <v>1003.343</v>
      </c>
      <c r="AW46" s="1">
        <v>987.17700000000002</v>
      </c>
      <c r="AX46" s="1">
        <v>973.17</v>
      </c>
      <c r="AY46" s="1">
        <v>964.84299999999996</v>
      </c>
      <c r="AZ46" s="1">
        <v>964.44500000000005</v>
      </c>
      <c r="BA46" s="1">
        <v>971.83</v>
      </c>
      <c r="BB46" s="1">
        <v>980.28499999999997</v>
      </c>
      <c r="BC46" s="1">
        <v>985.97400000000005</v>
      </c>
      <c r="BD46" s="1">
        <v>1015.817</v>
      </c>
      <c r="BE46" s="1">
        <v>1080.875</v>
      </c>
      <c r="BF46" s="1">
        <v>1166.5830000000001</v>
      </c>
      <c r="BG46" s="1">
        <v>1248.066</v>
      </c>
      <c r="BH46" s="1">
        <v>1331.201</v>
      </c>
      <c r="BI46" s="1">
        <v>1391.471</v>
      </c>
      <c r="BJ46" s="1">
        <v>1414.432</v>
      </c>
      <c r="BK46" s="1">
        <v>1410.9659999999999</v>
      </c>
      <c r="BL46" s="1">
        <v>1408.069</v>
      </c>
      <c r="BM46" s="1">
        <v>1402.346</v>
      </c>
      <c r="BN46" s="1">
        <v>1384.8920000000001</v>
      </c>
      <c r="BO46" s="1">
        <v>1354.624</v>
      </c>
      <c r="BP46" s="1">
        <v>1315.047</v>
      </c>
      <c r="BQ46" s="1">
        <v>1270.7650000000001</v>
      </c>
      <c r="BR46" s="1">
        <v>1220.8779999999999</v>
      </c>
      <c r="BS46" s="1">
        <v>1174.404</v>
      </c>
      <c r="BT46" s="1">
        <v>1136.32</v>
      </c>
      <c r="BU46" s="1">
        <v>1103.3340000000001</v>
      </c>
      <c r="BV46" s="1">
        <v>1068.433</v>
      </c>
      <c r="BW46" s="1">
        <v>1034.521</v>
      </c>
      <c r="BX46" s="1">
        <v>997.08399999999995</v>
      </c>
      <c r="BY46" s="1">
        <v>953.66300000000001</v>
      </c>
      <c r="BZ46" s="1">
        <v>907.98400000000004</v>
      </c>
      <c r="CA46" s="1">
        <v>864.72</v>
      </c>
      <c r="CB46" s="1">
        <v>821.11699999999996</v>
      </c>
      <c r="CC46" s="1">
        <v>791.03099999999995</v>
      </c>
      <c r="CD46" s="1">
        <v>781.25199999999995</v>
      </c>
      <c r="CE46" s="1">
        <v>784.72900000000004</v>
      </c>
      <c r="CF46" s="1">
        <v>785.46799999999996</v>
      </c>
      <c r="CG46" s="1">
        <v>784.08500000000004</v>
      </c>
      <c r="CH46" s="1">
        <v>785.02300000000002</v>
      </c>
      <c r="CI46" s="1">
        <v>788.04300000000001</v>
      </c>
      <c r="CJ46" s="1">
        <v>789.71600000000001</v>
      </c>
      <c r="CK46" s="1">
        <v>790.46100000000001</v>
      </c>
      <c r="CL46" s="1">
        <v>794.52700000000004</v>
      </c>
      <c r="CM46" s="1">
        <v>771.58500000000004</v>
      </c>
      <c r="CN46" s="1">
        <v>707.95699999999999</v>
      </c>
      <c r="CO46" s="1">
        <v>618.779</v>
      </c>
      <c r="CP46" s="1">
        <v>532.11</v>
      </c>
      <c r="CQ46" s="1">
        <v>441.43900000000002</v>
      </c>
      <c r="CR46" s="1">
        <v>366.416</v>
      </c>
      <c r="CS46" s="1">
        <v>319.375</v>
      </c>
      <c r="CT46" s="1">
        <v>290.84100000000001</v>
      </c>
      <c r="CU46" s="1">
        <v>257.60700000000003</v>
      </c>
      <c r="CV46" s="1">
        <v>230.499</v>
      </c>
      <c r="CW46" s="1">
        <v>202.745</v>
      </c>
      <c r="CX46" s="1">
        <v>168.65600000000001</v>
      </c>
      <c r="CY46" s="1">
        <v>129.47800000000001</v>
      </c>
      <c r="CZ46" s="1">
        <v>98.837000000000003</v>
      </c>
      <c r="DA46" s="1">
        <v>83.135000000000005</v>
      </c>
      <c r="DB46" s="1">
        <v>69.159000000000006</v>
      </c>
      <c r="DC46" s="1">
        <v>50.819000000000003</v>
      </c>
      <c r="DD46" s="1">
        <v>28.114999999999998</v>
      </c>
      <c r="DE46" s="1">
        <v>18.617999999999999</v>
      </c>
      <c r="DF46" s="1">
        <v>9.5559999999999992</v>
      </c>
      <c r="DG46" s="1">
        <v>12.986000000000001</v>
      </c>
      <c r="DI46" s="104">
        <f t="shared" si="1"/>
        <v>82293.457000000009</v>
      </c>
    </row>
    <row r="47" spans="1:113" x14ac:dyDescent="0.3">
      <c r="A47" s="1">
        <v>1380</v>
      </c>
      <c r="B47" s="1" t="s">
        <v>1041</v>
      </c>
      <c r="D47" s="1">
        <v>262</v>
      </c>
      <c r="E47" s="1">
        <v>2018</v>
      </c>
      <c r="F47" s="1" t="s">
        <v>118</v>
      </c>
      <c r="G47" s="93" t="s">
        <v>119</v>
      </c>
      <c r="H47" s="93">
        <f>VLOOKUP(G47, RPB!$E$3:$I$200, 5, 0)</f>
        <v>18</v>
      </c>
      <c r="I47" s="94">
        <f>IF(H47="-", "-", IF(H47=0, 0, SUM(K47:INDEX($K47:$DG47, H47))))</f>
        <v>356.38200000000001</v>
      </c>
      <c r="J47" s="94">
        <f t="shared" si="0"/>
        <v>615.02600000000052</v>
      </c>
      <c r="K47" s="1">
        <v>20.802</v>
      </c>
      <c r="L47" s="1">
        <v>20.553000000000001</v>
      </c>
      <c r="M47" s="1">
        <v>20.329000000000001</v>
      </c>
      <c r="N47" s="1">
        <v>20.521999999999998</v>
      </c>
      <c r="O47" s="1">
        <v>20.198</v>
      </c>
      <c r="P47" s="1">
        <v>19.922000000000001</v>
      </c>
      <c r="Q47" s="1">
        <v>19.693999999999999</v>
      </c>
      <c r="R47" s="1">
        <v>19.513000000000002</v>
      </c>
      <c r="S47" s="1">
        <v>19.364999999999998</v>
      </c>
      <c r="T47" s="1">
        <v>19.234000000000002</v>
      </c>
      <c r="U47" s="1">
        <v>19.189</v>
      </c>
      <c r="V47" s="1">
        <v>19.254000000000001</v>
      </c>
      <c r="W47" s="1">
        <v>19.388000000000002</v>
      </c>
      <c r="X47" s="1">
        <v>19.526</v>
      </c>
      <c r="Y47" s="1">
        <v>19.684000000000001</v>
      </c>
      <c r="Z47" s="1">
        <v>19.779</v>
      </c>
      <c r="AA47" s="1">
        <v>19.762</v>
      </c>
      <c r="AB47" s="1">
        <v>19.667999999999999</v>
      </c>
      <c r="AC47" s="1">
        <v>19.587</v>
      </c>
      <c r="AD47" s="1">
        <v>19.504000000000001</v>
      </c>
      <c r="AE47" s="1">
        <v>19.395</v>
      </c>
      <c r="AF47" s="1">
        <v>19.257999999999999</v>
      </c>
      <c r="AG47" s="1">
        <v>19.100000000000001</v>
      </c>
      <c r="AH47" s="1">
        <v>18.907</v>
      </c>
      <c r="AI47" s="1">
        <v>18.646000000000001</v>
      </c>
      <c r="AJ47" s="1">
        <v>18.484000000000002</v>
      </c>
      <c r="AK47" s="1">
        <v>18.489999999999998</v>
      </c>
      <c r="AL47" s="1">
        <v>18.571999999999999</v>
      </c>
      <c r="AM47" s="1">
        <v>18.614000000000001</v>
      </c>
      <c r="AN47" s="1">
        <v>18.696999999999999</v>
      </c>
      <c r="AO47" s="1">
        <v>18.440999999999999</v>
      </c>
      <c r="AP47" s="1">
        <v>17.664999999999999</v>
      </c>
      <c r="AQ47" s="1">
        <v>16.57</v>
      </c>
      <c r="AR47" s="1">
        <v>15.51</v>
      </c>
      <c r="AS47" s="1">
        <v>14.375</v>
      </c>
      <c r="AT47" s="1">
        <v>13.54</v>
      </c>
      <c r="AU47" s="1">
        <v>13.215999999999999</v>
      </c>
      <c r="AV47" s="1">
        <v>13.209</v>
      </c>
      <c r="AW47" s="1">
        <v>13.134</v>
      </c>
      <c r="AX47" s="1">
        <v>13.093999999999999</v>
      </c>
      <c r="AY47" s="1">
        <v>12.877000000000001</v>
      </c>
      <c r="AZ47" s="1">
        <v>12.35</v>
      </c>
      <c r="BA47" s="1">
        <v>11.634</v>
      </c>
      <c r="BB47" s="1">
        <v>10.981</v>
      </c>
      <c r="BC47" s="1">
        <v>10.332000000000001</v>
      </c>
      <c r="BD47" s="1">
        <v>9.7870000000000008</v>
      </c>
      <c r="BE47" s="1">
        <v>9.4190000000000005</v>
      </c>
      <c r="BF47" s="1">
        <v>9.1660000000000004</v>
      </c>
      <c r="BG47" s="1">
        <v>8.8930000000000007</v>
      </c>
      <c r="BH47" s="1">
        <v>8.6180000000000003</v>
      </c>
      <c r="BI47" s="1">
        <v>8.359</v>
      </c>
      <c r="BJ47" s="1">
        <v>8.1080000000000005</v>
      </c>
      <c r="BK47" s="1">
        <v>7.859</v>
      </c>
      <c r="BL47" s="1">
        <v>7.6210000000000004</v>
      </c>
      <c r="BM47" s="1">
        <v>7.4</v>
      </c>
      <c r="BN47" s="1">
        <v>7.1260000000000003</v>
      </c>
      <c r="BO47" s="1">
        <v>6.77</v>
      </c>
      <c r="BP47" s="1">
        <v>6.3620000000000001</v>
      </c>
      <c r="BQ47" s="1">
        <v>5.9690000000000003</v>
      </c>
      <c r="BR47" s="1">
        <v>5.5839999999999996</v>
      </c>
      <c r="BS47" s="1">
        <v>5.202</v>
      </c>
      <c r="BT47" s="1">
        <v>4.83</v>
      </c>
      <c r="BU47" s="1">
        <v>4.4729999999999999</v>
      </c>
      <c r="BV47" s="1">
        <v>4.12</v>
      </c>
      <c r="BW47" s="1">
        <v>3.76</v>
      </c>
      <c r="BX47" s="1">
        <v>3.4790000000000001</v>
      </c>
      <c r="BY47" s="1">
        <v>3.3109999999999999</v>
      </c>
      <c r="BZ47" s="1">
        <v>3.2170000000000001</v>
      </c>
      <c r="CA47" s="1">
        <v>3.1230000000000002</v>
      </c>
      <c r="CB47" s="1">
        <v>3.0489999999999999</v>
      </c>
      <c r="CC47" s="1">
        <v>2.9289999999999998</v>
      </c>
      <c r="CD47" s="1">
        <v>2.726</v>
      </c>
      <c r="CE47" s="1">
        <v>2.4710000000000001</v>
      </c>
      <c r="CF47" s="1">
        <v>2.2360000000000002</v>
      </c>
      <c r="CG47" s="1">
        <v>2.008</v>
      </c>
      <c r="CH47" s="1">
        <v>1.796</v>
      </c>
      <c r="CI47" s="1">
        <v>1.613</v>
      </c>
      <c r="CJ47" s="1">
        <v>1.45</v>
      </c>
      <c r="CK47" s="1">
        <v>1.2889999999999999</v>
      </c>
      <c r="CL47" s="1">
        <v>1.133</v>
      </c>
      <c r="CM47" s="1">
        <v>0.98799999999999999</v>
      </c>
      <c r="CN47" s="1">
        <v>0.85499999999999998</v>
      </c>
      <c r="CO47" s="1">
        <v>0.73199999999999998</v>
      </c>
      <c r="CP47" s="1">
        <v>0.61899999999999999</v>
      </c>
      <c r="CQ47" s="1">
        <v>0.51500000000000001</v>
      </c>
      <c r="CR47" s="1">
        <v>0.42299999999999999</v>
      </c>
      <c r="CS47" s="1">
        <v>0.34399999999999997</v>
      </c>
      <c r="CT47" s="1">
        <v>0.27800000000000002</v>
      </c>
      <c r="CU47" s="1">
        <v>0.216</v>
      </c>
      <c r="CV47" s="1">
        <v>0.16600000000000001</v>
      </c>
      <c r="CW47" s="1">
        <v>0.13</v>
      </c>
      <c r="CX47" s="1">
        <v>9.8000000000000004E-2</v>
      </c>
      <c r="CY47" s="1">
        <v>7.0000000000000007E-2</v>
      </c>
      <c r="CZ47" s="1">
        <v>4.7E-2</v>
      </c>
      <c r="DA47" s="1">
        <v>3.5000000000000003E-2</v>
      </c>
      <c r="DB47" s="1">
        <v>2.8000000000000001E-2</v>
      </c>
      <c r="DC47" s="1">
        <v>0.02</v>
      </c>
      <c r="DD47" s="1">
        <v>1.0999999999999999E-2</v>
      </c>
      <c r="DE47" s="1">
        <v>6.0000000000000001E-3</v>
      </c>
      <c r="DF47" s="1">
        <v>3.0000000000000001E-3</v>
      </c>
      <c r="DG47" s="1">
        <v>4.0000000000000001E-3</v>
      </c>
      <c r="DI47" s="104">
        <f t="shared" si="1"/>
        <v>971.40800000000047</v>
      </c>
    </row>
    <row r="48" spans="1:113" x14ac:dyDescent="0.3">
      <c r="A48" s="1">
        <v>12646</v>
      </c>
      <c r="B48" s="1" t="s">
        <v>1041</v>
      </c>
      <c r="D48" s="1">
        <v>208</v>
      </c>
      <c r="E48" s="1">
        <v>2018</v>
      </c>
      <c r="F48" s="1" t="s">
        <v>116</v>
      </c>
      <c r="G48" s="93" t="s">
        <v>117</v>
      </c>
      <c r="H48" s="93">
        <f>VLOOKUP(G48, RPB!$E$3:$I$200, 5, 0)</f>
        <v>18</v>
      </c>
      <c r="I48" s="94">
        <f>IF(H48="-", "-", IF(H48=0, 0, SUM(K48:INDEX($K48:$DG48, H48))))</f>
        <v>1149.0730000000001</v>
      </c>
      <c r="J48" s="94">
        <f t="shared" si="0"/>
        <v>4605.283000000004</v>
      </c>
      <c r="K48" s="1">
        <v>61.021000000000001</v>
      </c>
      <c r="L48" s="1">
        <v>60.06</v>
      </c>
      <c r="M48" s="1">
        <v>59.557000000000002</v>
      </c>
      <c r="N48" s="1">
        <v>55.170999999999999</v>
      </c>
      <c r="O48" s="1">
        <v>57.374000000000002</v>
      </c>
      <c r="P48" s="1">
        <v>59.491</v>
      </c>
      <c r="Q48" s="1">
        <v>61.485999999999997</v>
      </c>
      <c r="R48" s="1">
        <v>63.319000000000003</v>
      </c>
      <c r="S48" s="1">
        <v>65.106999999999999</v>
      </c>
      <c r="T48" s="1">
        <v>66.965999999999994</v>
      </c>
      <c r="U48" s="1">
        <v>68.09</v>
      </c>
      <c r="V48" s="1">
        <v>68.134</v>
      </c>
      <c r="W48" s="1">
        <v>67.522000000000006</v>
      </c>
      <c r="X48" s="1">
        <v>66.959999999999994</v>
      </c>
      <c r="Y48" s="1">
        <v>66.230999999999995</v>
      </c>
      <c r="Z48" s="1">
        <v>66.183000000000007</v>
      </c>
      <c r="AA48" s="1">
        <v>67.283000000000001</v>
      </c>
      <c r="AB48" s="1">
        <v>69.117999999999995</v>
      </c>
      <c r="AC48" s="1">
        <v>70.694000000000003</v>
      </c>
      <c r="AD48" s="1">
        <v>72.078000000000003</v>
      </c>
      <c r="AE48" s="1">
        <v>73.631</v>
      </c>
      <c r="AF48" s="1">
        <v>75.388999999999996</v>
      </c>
      <c r="AG48" s="1">
        <v>77.144999999999996</v>
      </c>
      <c r="AH48" s="1">
        <v>78.787000000000006</v>
      </c>
      <c r="AI48" s="1">
        <v>80.495000000000005</v>
      </c>
      <c r="AJ48" s="1">
        <v>80.995999999999995</v>
      </c>
      <c r="AK48" s="1">
        <v>79.694999999999993</v>
      </c>
      <c r="AL48" s="1">
        <v>77.207999999999998</v>
      </c>
      <c r="AM48" s="1">
        <v>74.864999999999995</v>
      </c>
      <c r="AN48" s="1">
        <v>72.537000000000006</v>
      </c>
      <c r="AO48" s="1">
        <v>70.204999999999998</v>
      </c>
      <c r="AP48" s="1">
        <v>68.037999999999997</v>
      </c>
      <c r="AQ48" s="1">
        <v>66.114999999999995</v>
      </c>
      <c r="AR48" s="1">
        <v>64.171999999999997</v>
      </c>
      <c r="AS48" s="1">
        <v>62.054000000000002</v>
      </c>
      <c r="AT48" s="1">
        <v>61.328000000000003</v>
      </c>
      <c r="AU48" s="1">
        <v>62.682000000000002</v>
      </c>
      <c r="AV48" s="1">
        <v>65.369</v>
      </c>
      <c r="AW48" s="1">
        <v>68.046000000000006</v>
      </c>
      <c r="AX48" s="1">
        <v>71.087999999999994</v>
      </c>
      <c r="AY48" s="1">
        <v>73.304000000000002</v>
      </c>
      <c r="AZ48" s="1">
        <v>74.001000000000005</v>
      </c>
      <c r="BA48" s="1">
        <v>73.787999999999997</v>
      </c>
      <c r="BB48" s="1">
        <v>73.8</v>
      </c>
      <c r="BC48" s="1">
        <v>73.603999999999999</v>
      </c>
      <c r="BD48" s="1">
        <v>74.328999999999994</v>
      </c>
      <c r="BE48" s="1">
        <v>76.582999999999998</v>
      </c>
      <c r="BF48" s="1">
        <v>79.676000000000002</v>
      </c>
      <c r="BG48" s="1">
        <v>82.415999999999997</v>
      </c>
      <c r="BH48" s="1">
        <v>85.173000000000002</v>
      </c>
      <c r="BI48" s="1">
        <v>86.629000000000005</v>
      </c>
      <c r="BJ48" s="1">
        <v>86.048000000000002</v>
      </c>
      <c r="BK48" s="1">
        <v>84.103999999999999</v>
      </c>
      <c r="BL48" s="1">
        <v>82.233000000000004</v>
      </c>
      <c r="BM48" s="1">
        <v>80.179000000000002</v>
      </c>
      <c r="BN48" s="1">
        <v>78.186999999999998</v>
      </c>
      <c r="BO48" s="1">
        <v>76.531000000000006</v>
      </c>
      <c r="BP48" s="1">
        <v>75.073999999999998</v>
      </c>
      <c r="BQ48" s="1">
        <v>73.522000000000006</v>
      </c>
      <c r="BR48" s="1">
        <v>72.078999999999994</v>
      </c>
      <c r="BS48" s="1">
        <v>70.387</v>
      </c>
      <c r="BT48" s="1">
        <v>68.284000000000006</v>
      </c>
      <c r="BU48" s="1">
        <v>66.08</v>
      </c>
      <c r="BV48" s="1">
        <v>63.848999999999997</v>
      </c>
      <c r="BW48" s="1">
        <v>61.103999999999999</v>
      </c>
      <c r="BX48" s="1">
        <v>60.451999999999998</v>
      </c>
      <c r="BY48" s="1">
        <v>63.045000000000002</v>
      </c>
      <c r="BZ48" s="1">
        <v>67.456999999999994</v>
      </c>
      <c r="CA48" s="1">
        <v>71.417000000000002</v>
      </c>
      <c r="CB48" s="1">
        <v>75.748999999999995</v>
      </c>
      <c r="CC48" s="1">
        <v>77.06</v>
      </c>
      <c r="CD48" s="1">
        <v>73.55</v>
      </c>
      <c r="CE48" s="1">
        <v>66.933999999999997</v>
      </c>
      <c r="CF48" s="1">
        <v>60.703000000000003</v>
      </c>
      <c r="CG48" s="1">
        <v>54.134999999999998</v>
      </c>
      <c r="CH48" s="1">
        <v>48.478000000000002</v>
      </c>
      <c r="CI48" s="1">
        <v>44.7</v>
      </c>
      <c r="CJ48" s="1">
        <v>42.121000000000002</v>
      </c>
      <c r="CK48" s="1">
        <v>39.113</v>
      </c>
      <c r="CL48" s="1">
        <v>36.020000000000003</v>
      </c>
      <c r="CM48" s="1">
        <v>32.966999999999999</v>
      </c>
      <c r="CN48" s="1">
        <v>29.861999999999998</v>
      </c>
      <c r="CO48" s="1">
        <v>26.792000000000002</v>
      </c>
      <c r="CP48" s="1">
        <v>23.917000000000002</v>
      </c>
      <c r="CQ48" s="1">
        <v>21.172999999999998</v>
      </c>
      <c r="CR48" s="1">
        <v>18.742999999999999</v>
      </c>
      <c r="CS48" s="1">
        <v>16.72</v>
      </c>
      <c r="CT48" s="1">
        <v>15.000999999999999</v>
      </c>
      <c r="CU48" s="1">
        <v>13.327999999999999</v>
      </c>
      <c r="CV48" s="1">
        <v>12.044</v>
      </c>
      <c r="CW48" s="1">
        <v>10.71</v>
      </c>
      <c r="CX48" s="1">
        <v>9.0690000000000008</v>
      </c>
      <c r="CY48" s="1">
        <v>7.173</v>
      </c>
      <c r="CZ48" s="1">
        <v>5.6760000000000002</v>
      </c>
      <c r="DA48" s="1">
        <v>4.8559999999999999</v>
      </c>
      <c r="DB48" s="1">
        <v>4.1059999999999999</v>
      </c>
      <c r="DC48" s="1">
        <v>3.1520000000000001</v>
      </c>
      <c r="DD48" s="1">
        <v>1.994</v>
      </c>
      <c r="DE48" s="1">
        <v>1.421</v>
      </c>
      <c r="DF48" s="1">
        <v>0.79100000000000004</v>
      </c>
      <c r="DG48" s="1">
        <v>1.2729999999999999</v>
      </c>
      <c r="DI48" s="104">
        <f t="shared" si="1"/>
        <v>5754.3560000000043</v>
      </c>
    </row>
    <row r="49" spans="1:113" x14ac:dyDescent="0.3">
      <c r="A49" s="1">
        <v>16000</v>
      </c>
      <c r="B49" s="1" t="s">
        <v>1041</v>
      </c>
      <c r="D49" s="1">
        <v>214</v>
      </c>
      <c r="E49" s="1">
        <v>2018</v>
      </c>
      <c r="F49" s="1" t="s">
        <v>122</v>
      </c>
      <c r="G49" s="93" t="s">
        <v>123</v>
      </c>
      <c r="H49" s="93">
        <f>VLOOKUP(G49, RPB!$E$3:$I$200, 5, 0)</f>
        <v>16</v>
      </c>
      <c r="I49" s="94">
        <f>IF(H49="-", "-", IF(H49=0, 0, SUM(K49:INDEX($K49:$DG49, H49))))</f>
        <v>3355.2890000000002</v>
      </c>
      <c r="J49" s="94">
        <f t="shared" si="0"/>
        <v>7527.707000000004</v>
      </c>
      <c r="K49" s="1">
        <v>207.863</v>
      </c>
      <c r="L49" s="1">
        <v>209.05500000000001</v>
      </c>
      <c r="M49" s="1">
        <v>210.06899999999999</v>
      </c>
      <c r="N49" s="1">
        <v>211.221</v>
      </c>
      <c r="O49" s="1">
        <v>211.68100000000001</v>
      </c>
      <c r="P49" s="1">
        <v>211.953</v>
      </c>
      <c r="Q49" s="1">
        <v>212.036</v>
      </c>
      <c r="R49" s="1">
        <v>211.92699999999999</v>
      </c>
      <c r="S49" s="1">
        <v>211.614</v>
      </c>
      <c r="T49" s="1">
        <v>211.083</v>
      </c>
      <c r="U49" s="1">
        <v>210.392</v>
      </c>
      <c r="V49" s="1">
        <v>209.565</v>
      </c>
      <c r="W49" s="1">
        <v>208.56399999999999</v>
      </c>
      <c r="X49" s="1">
        <v>207.434</v>
      </c>
      <c r="Y49" s="1">
        <v>206.291</v>
      </c>
      <c r="Z49" s="1">
        <v>204.541</v>
      </c>
      <c r="AA49" s="1">
        <v>201.93299999999999</v>
      </c>
      <c r="AB49" s="1">
        <v>198.81</v>
      </c>
      <c r="AC49" s="1">
        <v>195.643</v>
      </c>
      <c r="AD49" s="1">
        <v>192.19</v>
      </c>
      <c r="AE49" s="1">
        <v>189.57499999999999</v>
      </c>
      <c r="AF49" s="1">
        <v>188.36099999999999</v>
      </c>
      <c r="AG49" s="1">
        <v>187.96799999999999</v>
      </c>
      <c r="AH49" s="1">
        <v>187.33</v>
      </c>
      <c r="AI49" s="1">
        <v>186.74700000000001</v>
      </c>
      <c r="AJ49" s="1">
        <v>185.352</v>
      </c>
      <c r="AK49" s="1">
        <v>182.63300000000001</v>
      </c>
      <c r="AL49" s="1">
        <v>179.05</v>
      </c>
      <c r="AM49" s="1">
        <v>175.55</v>
      </c>
      <c r="AN49" s="1">
        <v>171.90899999999999</v>
      </c>
      <c r="AO49" s="1">
        <v>168.50299999999999</v>
      </c>
      <c r="AP49" s="1">
        <v>165.601</v>
      </c>
      <c r="AQ49" s="1">
        <v>162.97800000000001</v>
      </c>
      <c r="AR49" s="1">
        <v>160.20500000000001</v>
      </c>
      <c r="AS49" s="1">
        <v>157.447</v>
      </c>
      <c r="AT49" s="1">
        <v>154.304</v>
      </c>
      <c r="AU49" s="1">
        <v>150.56100000000001</v>
      </c>
      <c r="AV49" s="1">
        <v>146.47200000000001</v>
      </c>
      <c r="AW49" s="1">
        <v>142.47499999999999</v>
      </c>
      <c r="AX49" s="1">
        <v>138.441</v>
      </c>
      <c r="AY49" s="1">
        <v>134.85400000000001</v>
      </c>
      <c r="AZ49" s="1">
        <v>131.98699999999999</v>
      </c>
      <c r="BA49" s="1">
        <v>129.6</v>
      </c>
      <c r="BB49" s="1">
        <v>127.16800000000001</v>
      </c>
      <c r="BC49" s="1">
        <v>124.78400000000001</v>
      </c>
      <c r="BD49" s="1">
        <v>122.393</v>
      </c>
      <c r="BE49" s="1">
        <v>119.91200000000001</v>
      </c>
      <c r="BF49" s="1">
        <v>117.378</v>
      </c>
      <c r="BG49" s="1">
        <v>114.88800000000001</v>
      </c>
      <c r="BH49" s="1">
        <v>112.393</v>
      </c>
      <c r="BI49" s="1">
        <v>109.923</v>
      </c>
      <c r="BJ49" s="1">
        <v>107.49299999999999</v>
      </c>
      <c r="BK49" s="1">
        <v>105.053</v>
      </c>
      <c r="BL49" s="1">
        <v>102.54900000000001</v>
      </c>
      <c r="BM49" s="1">
        <v>100.003</v>
      </c>
      <c r="BN49" s="1">
        <v>97.230999999999995</v>
      </c>
      <c r="BO49" s="1">
        <v>94.137</v>
      </c>
      <c r="BP49" s="1">
        <v>90.804000000000002</v>
      </c>
      <c r="BQ49" s="1">
        <v>87.433000000000007</v>
      </c>
      <c r="BR49" s="1">
        <v>84.021000000000001</v>
      </c>
      <c r="BS49" s="1">
        <v>80.45</v>
      </c>
      <c r="BT49" s="1">
        <v>76.695999999999998</v>
      </c>
      <c r="BU49" s="1">
        <v>72.823999999999998</v>
      </c>
      <c r="BV49" s="1">
        <v>68.95</v>
      </c>
      <c r="BW49" s="1">
        <v>65.08</v>
      </c>
      <c r="BX49" s="1">
        <v>61.246000000000002</v>
      </c>
      <c r="BY49" s="1">
        <v>57.487000000000002</v>
      </c>
      <c r="BZ49" s="1">
        <v>53.817999999999998</v>
      </c>
      <c r="CA49" s="1">
        <v>50.223999999999997</v>
      </c>
      <c r="CB49" s="1">
        <v>46.716000000000001</v>
      </c>
      <c r="CC49" s="1">
        <v>43.414000000000001</v>
      </c>
      <c r="CD49" s="1">
        <v>40.380000000000003</v>
      </c>
      <c r="CE49" s="1">
        <v>37.582999999999998</v>
      </c>
      <c r="CF49" s="1">
        <v>34.886000000000003</v>
      </c>
      <c r="CG49" s="1">
        <v>32.261000000000003</v>
      </c>
      <c r="CH49" s="1">
        <v>29.995999999999999</v>
      </c>
      <c r="CI49" s="1">
        <v>28.202999999999999</v>
      </c>
      <c r="CJ49" s="1">
        <v>26.73</v>
      </c>
      <c r="CK49" s="1">
        <v>25.332999999999998</v>
      </c>
      <c r="CL49" s="1">
        <v>24.084</v>
      </c>
      <c r="CM49" s="1">
        <v>22.663</v>
      </c>
      <c r="CN49" s="1">
        <v>20.893999999999998</v>
      </c>
      <c r="CO49" s="1">
        <v>18.925999999999998</v>
      </c>
      <c r="CP49" s="1">
        <v>17.093</v>
      </c>
      <c r="CQ49" s="1">
        <v>15.336</v>
      </c>
      <c r="CR49" s="1">
        <v>13.667</v>
      </c>
      <c r="CS49" s="1">
        <v>12.125999999999999</v>
      </c>
      <c r="CT49" s="1">
        <v>10.7</v>
      </c>
      <c r="CU49" s="1">
        <v>9.266</v>
      </c>
      <c r="CV49" s="1">
        <v>7.99</v>
      </c>
      <c r="CW49" s="1">
        <v>6.9459999999999997</v>
      </c>
      <c r="CX49" s="1">
        <v>5.9080000000000004</v>
      </c>
      <c r="CY49" s="1">
        <v>4.8630000000000004</v>
      </c>
      <c r="CZ49" s="1">
        <v>4.0220000000000002</v>
      </c>
      <c r="DA49" s="1">
        <v>3.46</v>
      </c>
      <c r="DB49" s="1">
        <v>2.9729999999999999</v>
      </c>
      <c r="DC49" s="1">
        <v>2.4470000000000001</v>
      </c>
      <c r="DD49" s="1">
        <v>1.881</v>
      </c>
      <c r="DE49" s="1">
        <v>1.5309999999999999</v>
      </c>
      <c r="DF49" s="1">
        <v>1.181</v>
      </c>
      <c r="DG49" s="1">
        <v>3.431</v>
      </c>
      <c r="DI49" s="104">
        <f t="shared" si="1"/>
        <v>10882.996000000005</v>
      </c>
    </row>
    <row r="50" spans="1:113" x14ac:dyDescent="0.3">
      <c r="A50" s="1">
        <v>3874</v>
      </c>
      <c r="B50" s="1" t="s">
        <v>1041</v>
      </c>
      <c r="D50" s="1">
        <v>12</v>
      </c>
      <c r="E50" s="1">
        <v>2018</v>
      </c>
      <c r="F50" s="1" t="s">
        <v>17</v>
      </c>
      <c r="G50" s="93" t="s">
        <v>18</v>
      </c>
      <c r="H50" s="93">
        <f>VLOOKUP(G50, RPB!$E$3:$I$200, 5, 0)</f>
        <v>18</v>
      </c>
      <c r="I50" s="94">
        <f>IF(H50="-", "-", IF(H50=0, 0, SUM(K50:INDEX($K50:$DG50, H50))))</f>
        <v>14075.723999999998</v>
      </c>
      <c r="J50" s="94">
        <f t="shared" si="0"/>
        <v>27932.330000000013</v>
      </c>
      <c r="K50" s="1">
        <v>839.33399999999995</v>
      </c>
      <c r="L50" s="1">
        <v>895.61800000000005</v>
      </c>
      <c r="M50" s="1">
        <v>932.12199999999996</v>
      </c>
      <c r="N50" s="1">
        <v>957.75</v>
      </c>
      <c r="O50" s="1">
        <v>954.15499999999997</v>
      </c>
      <c r="P50" s="1">
        <v>939.97</v>
      </c>
      <c r="Q50" s="1">
        <v>916.83500000000004</v>
      </c>
      <c r="R50" s="1">
        <v>886.39</v>
      </c>
      <c r="S50" s="1">
        <v>850.39400000000001</v>
      </c>
      <c r="T50" s="1">
        <v>810.60500000000002</v>
      </c>
      <c r="U50" s="1">
        <v>768.06799999999998</v>
      </c>
      <c r="V50" s="1">
        <v>724.18299999999999</v>
      </c>
      <c r="W50" s="1">
        <v>680.947</v>
      </c>
      <c r="X50" s="1">
        <v>638.12199999999996</v>
      </c>
      <c r="Y50" s="1">
        <v>594.755</v>
      </c>
      <c r="Z50" s="1">
        <v>565.45299999999997</v>
      </c>
      <c r="AA50" s="1">
        <v>557.16200000000003</v>
      </c>
      <c r="AB50" s="1">
        <v>563.86099999999999</v>
      </c>
      <c r="AC50" s="1">
        <v>571.16899999999998</v>
      </c>
      <c r="AD50" s="1">
        <v>580.26700000000005</v>
      </c>
      <c r="AE50" s="1">
        <v>595.80100000000004</v>
      </c>
      <c r="AF50" s="1">
        <v>618.09100000000001</v>
      </c>
      <c r="AG50" s="1">
        <v>644.56899999999996</v>
      </c>
      <c r="AH50" s="1">
        <v>672.42499999999995</v>
      </c>
      <c r="AI50" s="1">
        <v>702.31399999999996</v>
      </c>
      <c r="AJ50" s="1">
        <v>725.95899999999995</v>
      </c>
      <c r="AK50" s="1">
        <v>738.971</v>
      </c>
      <c r="AL50" s="1">
        <v>744.404</v>
      </c>
      <c r="AM50" s="1">
        <v>749.68</v>
      </c>
      <c r="AN50" s="1">
        <v>753.29499999999996</v>
      </c>
      <c r="AO50" s="1">
        <v>754.303</v>
      </c>
      <c r="AP50" s="1">
        <v>752.96500000000003</v>
      </c>
      <c r="AQ50" s="1">
        <v>749.08</v>
      </c>
      <c r="AR50" s="1">
        <v>742.68700000000001</v>
      </c>
      <c r="AS50" s="1">
        <v>734.38599999999997</v>
      </c>
      <c r="AT50" s="1">
        <v>721.63199999999995</v>
      </c>
      <c r="AU50" s="1">
        <v>703.35799999999995</v>
      </c>
      <c r="AV50" s="1">
        <v>681.12199999999996</v>
      </c>
      <c r="AW50" s="1">
        <v>657.95299999999997</v>
      </c>
      <c r="AX50" s="1">
        <v>633.73900000000003</v>
      </c>
      <c r="AY50" s="1">
        <v>608.94799999999998</v>
      </c>
      <c r="AZ50" s="1">
        <v>584.28</v>
      </c>
      <c r="BA50" s="1">
        <v>559.952</v>
      </c>
      <c r="BB50" s="1">
        <v>535.22500000000002</v>
      </c>
      <c r="BC50" s="1">
        <v>509.94099999999997</v>
      </c>
      <c r="BD50" s="1">
        <v>487.92599999999999</v>
      </c>
      <c r="BE50" s="1">
        <v>470.91699999999997</v>
      </c>
      <c r="BF50" s="1">
        <v>457.33199999999999</v>
      </c>
      <c r="BG50" s="1">
        <v>443.72899999999998</v>
      </c>
      <c r="BH50" s="1">
        <v>430.64299999999997</v>
      </c>
      <c r="BI50" s="1">
        <v>417.851</v>
      </c>
      <c r="BJ50" s="1">
        <v>404.846</v>
      </c>
      <c r="BK50" s="1">
        <v>391.75400000000002</v>
      </c>
      <c r="BL50" s="1">
        <v>379.42099999999999</v>
      </c>
      <c r="BM50" s="1">
        <v>367.92700000000002</v>
      </c>
      <c r="BN50" s="1">
        <v>355.33800000000002</v>
      </c>
      <c r="BO50" s="1">
        <v>340.851</v>
      </c>
      <c r="BP50" s="1">
        <v>325.35199999999998</v>
      </c>
      <c r="BQ50" s="1">
        <v>310.06599999999997</v>
      </c>
      <c r="BR50" s="1">
        <v>294.19900000000001</v>
      </c>
      <c r="BS50" s="1">
        <v>280.95999999999998</v>
      </c>
      <c r="BT50" s="1">
        <v>271.89400000000001</v>
      </c>
      <c r="BU50" s="1">
        <v>265.20800000000003</v>
      </c>
      <c r="BV50" s="1">
        <v>258.20999999999998</v>
      </c>
      <c r="BW50" s="1">
        <v>252.20699999999999</v>
      </c>
      <c r="BX50" s="1">
        <v>241.917</v>
      </c>
      <c r="BY50" s="1">
        <v>224.68600000000001</v>
      </c>
      <c r="BZ50" s="1">
        <v>203.352</v>
      </c>
      <c r="CA50" s="1">
        <v>183.126</v>
      </c>
      <c r="CB50" s="1">
        <v>162.62799999999999</v>
      </c>
      <c r="CC50" s="1">
        <v>146.017</v>
      </c>
      <c r="CD50" s="1">
        <v>135.78</v>
      </c>
      <c r="CE50" s="1">
        <v>129.79</v>
      </c>
      <c r="CF50" s="1">
        <v>123.33799999999999</v>
      </c>
      <c r="CG50" s="1">
        <v>117.255</v>
      </c>
      <c r="CH50" s="1">
        <v>111.23399999999999</v>
      </c>
      <c r="CI50" s="1">
        <v>104.613</v>
      </c>
      <c r="CJ50" s="1">
        <v>97.68</v>
      </c>
      <c r="CK50" s="1">
        <v>91.459000000000003</v>
      </c>
      <c r="CL50" s="1">
        <v>85.835999999999999</v>
      </c>
      <c r="CM50" s="1">
        <v>79.691999999999993</v>
      </c>
      <c r="CN50" s="1">
        <v>72.599999999999994</v>
      </c>
      <c r="CO50" s="1">
        <v>64.97</v>
      </c>
      <c r="CP50" s="1">
        <v>57.710999999999999</v>
      </c>
      <c r="CQ50" s="1">
        <v>50.728000000000002</v>
      </c>
      <c r="CR50" s="1">
        <v>43.945</v>
      </c>
      <c r="CS50" s="1">
        <v>37.445</v>
      </c>
      <c r="CT50" s="1">
        <v>31.292000000000002</v>
      </c>
      <c r="CU50" s="1">
        <v>24.937000000000001</v>
      </c>
      <c r="CV50" s="1">
        <v>19.417999999999999</v>
      </c>
      <c r="CW50" s="1">
        <v>15.618</v>
      </c>
      <c r="CX50" s="1">
        <v>12.114000000000001</v>
      </c>
      <c r="CY50" s="1">
        <v>8.7810000000000006</v>
      </c>
      <c r="CZ50" s="1">
        <v>6.1219999999999999</v>
      </c>
      <c r="DA50" s="1">
        <v>4.6029999999999998</v>
      </c>
      <c r="DB50" s="1">
        <v>3.6880000000000002</v>
      </c>
      <c r="DC50" s="1">
        <v>2.69</v>
      </c>
      <c r="DD50" s="1">
        <v>1.609</v>
      </c>
      <c r="DE50" s="1">
        <v>1.1000000000000001</v>
      </c>
      <c r="DF50" s="1">
        <v>0.57599999999999996</v>
      </c>
      <c r="DG50" s="1">
        <v>0.83299999999999996</v>
      </c>
      <c r="DI50" s="104">
        <f t="shared" si="1"/>
        <v>42008.054000000011</v>
      </c>
    </row>
    <row r="51" spans="1:113" x14ac:dyDescent="0.3">
      <c r="A51" s="1">
        <v>18236</v>
      </c>
      <c r="B51" s="1" t="s">
        <v>1041</v>
      </c>
      <c r="D51" s="1">
        <v>218</v>
      </c>
      <c r="E51" s="1">
        <v>2018</v>
      </c>
      <c r="F51" s="1" t="s">
        <v>124</v>
      </c>
      <c r="G51" s="93" t="s">
        <v>125</v>
      </c>
      <c r="H51" s="93">
        <f>VLOOKUP(G51, RPB!$E$3:$I$200, 5, 0)</f>
        <v>0</v>
      </c>
      <c r="I51" s="94">
        <f>IF(H51="-", "-", IF(H51=0, 0, SUM(K51:INDEX($K51:$DG51, H51))))</f>
        <v>0</v>
      </c>
      <c r="J51" s="94">
        <f t="shared" si="0"/>
        <v>16863.424999999999</v>
      </c>
      <c r="K51" s="1">
        <v>322.33300000000003</v>
      </c>
      <c r="L51" s="1">
        <v>323.584</v>
      </c>
      <c r="M51" s="1">
        <v>324.14499999999998</v>
      </c>
      <c r="N51" s="1">
        <v>322.67200000000003</v>
      </c>
      <c r="O51" s="1">
        <v>322.536</v>
      </c>
      <c r="P51" s="1">
        <v>321.92099999999999</v>
      </c>
      <c r="Q51" s="1">
        <v>320.87799999999999</v>
      </c>
      <c r="R51" s="1">
        <v>319.459</v>
      </c>
      <c r="S51" s="1">
        <v>317.77800000000002</v>
      </c>
      <c r="T51" s="1">
        <v>315.95</v>
      </c>
      <c r="U51" s="1">
        <v>313.70800000000003</v>
      </c>
      <c r="V51" s="1">
        <v>310.97699999999998</v>
      </c>
      <c r="W51" s="1">
        <v>307.99900000000002</v>
      </c>
      <c r="X51" s="1">
        <v>304.93400000000003</v>
      </c>
      <c r="Y51" s="1">
        <v>301.56299999999999</v>
      </c>
      <c r="Z51" s="1">
        <v>299.29199999999997</v>
      </c>
      <c r="AA51" s="1">
        <v>298.77800000000002</v>
      </c>
      <c r="AB51" s="1">
        <v>299.322</v>
      </c>
      <c r="AC51" s="1">
        <v>299.60199999999998</v>
      </c>
      <c r="AD51" s="1">
        <v>299.92200000000003</v>
      </c>
      <c r="AE51" s="1">
        <v>299.45299999999997</v>
      </c>
      <c r="AF51" s="1">
        <v>297.661</v>
      </c>
      <c r="AG51" s="1">
        <v>294.95600000000002</v>
      </c>
      <c r="AH51" s="1">
        <v>292.24700000000001</v>
      </c>
      <c r="AI51" s="1">
        <v>289.30900000000003</v>
      </c>
      <c r="AJ51" s="1">
        <v>286.327</v>
      </c>
      <c r="AK51" s="1">
        <v>283.47199999999998</v>
      </c>
      <c r="AL51" s="1">
        <v>280.57</v>
      </c>
      <c r="AM51" s="1">
        <v>277.38</v>
      </c>
      <c r="AN51" s="1">
        <v>274.072</v>
      </c>
      <c r="AO51" s="1">
        <v>269.99700000000001</v>
      </c>
      <c r="AP51" s="1">
        <v>264.846</v>
      </c>
      <c r="AQ51" s="1">
        <v>258.99200000000002</v>
      </c>
      <c r="AR51" s="1">
        <v>253.125</v>
      </c>
      <c r="AS51" s="1">
        <v>247.11500000000001</v>
      </c>
      <c r="AT51" s="1">
        <v>241.39400000000001</v>
      </c>
      <c r="AU51" s="1">
        <v>236.251</v>
      </c>
      <c r="AV51" s="1">
        <v>231.506</v>
      </c>
      <c r="AW51" s="1">
        <v>226.637</v>
      </c>
      <c r="AX51" s="1">
        <v>221.685</v>
      </c>
      <c r="AY51" s="1">
        <v>217.05199999999999</v>
      </c>
      <c r="AZ51" s="1">
        <v>212.864</v>
      </c>
      <c r="BA51" s="1">
        <v>208.94900000000001</v>
      </c>
      <c r="BB51" s="1">
        <v>205.01</v>
      </c>
      <c r="BC51" s="1">
        <v>201.11199999999999</v>
      </c>
      <c r="BD51" s="1">
        <v>196.97300000000001</v>
      </c>
      <c r="BE51" s="1">
        <v>192.42500000000001</v>
      </c>
      <c r="BF51" s="1">
        <v>187.589</v>
      </c>
      <c r="BG51" s="1">
        <v>182.79400000000001</v>
      </c>
      <c r="BH51" s="1">
        <v>178.02500000000001</v>
      </c>
      <c r="BI51" s="1">
        <v>173.041</v>
      </c>
      <c r="BJ51" s="1">
        <v>167.77099999999999</v>
      </c>
      <c r="BK51" s="1">
        <v>162.33199999999999</v>
      </c>
      <c r="BL51" s="1">
        <v>156.89699999999999</v>
      </c>
      <c r="BM51" s="1">
        <v>151.41300000000001</v>
      </c>
      <c r="BN51" s="1">
        <v>146.17699999999999</v>
      </c>
      <c r="BO51" s="1">
        <v>141.346</v>
      </c>
      <c r="BP51" s="1">
        <v>136.78899999999999</v>
      </c>
      <c r="BQ51" s="1">
        <v>132.13399999999999</v>
      </c>
      <c r="BR51" s="1">
        <v>127.358</v>
      </c>
      <c r="BS51" s="1">
        <v>122.82599999999999</v>
      </c>
      <c r="BT51" s="1">
        <v>118.649</v>
      </c>
      <c r="BU51" s="1">
        <v>114.619</v>
      </c>
      <c r="BV51" s="1">
        <v>110.61199999999999</v>
      </c>
      <c r="BW51" s="1">
        <v>106.889</v>
      </c>
      <c r="BX51" s="1">
        <v>102.05</v>
      </c>
      <c r="BY51" s="1">
        <v>95.459000000000003</v>
      </c>
      <c r="BZ51" s="1">
        <v>87.867999999999995</v>
      </c>
      <c r="CA51" s="1">
        <v>80.525999999999996</v>
      </c>
      <c r="CB51" s="1">
        <v>73.018000000000001</v>
      </c>
      <c r="CC51" s="1">
        <v>66.933000000000007</v>
      </c>
      <c r="CD51" s="1">
        <v>63.134999999999998</v>
      </c>
      <c r="CE51" s="1">
        <v>60.82</v>
      </c>
      <c r="CF51" s="1">
        <v>58.362000000000002</v>
      </c>
      <c r="CG51" s="1">
        <v>56.134999999999998</v>
      </c>
      <c r="CH51" s="1">
        <v>53.445999999999998</v>
      </c>
      <c r="CI51" s="1">
        <v>49.802</v>
      </c>
      <c r="CJ51" s="1">
        <v>45.6</v>
      </c>
      <c r="CK51" s="1">
        <v>41.73</v>
      </c>
      <c r="CL51" s="1">
        <v>38.012</v>
      </c>
      <c r="CM51" s="1">
        <v>34.524999999999999</v>
      </c>
      <c r="CN51" s="1">
        <v>31.396000000000001</v>
      </c>
      <c r="CO51" s="1">
        <v>28.536999999999999</v>
      </c>
      <c r="CP51" s="1">
        <v>25.741</v>
      </c>
      <c r="CQ51" s="1">
        <v>23.058</v>
      </c>
      <c r="CR51" s="1">
        <v>20.484999999999999</v>
      </c>
      <c r="CS51" s="1">
        <v>18</v>
      </c>
      <c r="CT51" s="1">
        <v>15.63</v>
      </c>
      <c r="CU51" s="1">
        <v>13.288</v>
      </c>
      <c r="CV51" s="1">
        <v>11.347</v>
      </c>
      <c r="CW51" s="1">
        <v>9.7390000000000008</v>
      </c>
      <c r="CX51" s="1">
        <v>7.9950000000000001</v>
      </c>
      <c r="CY51" s="1">
        <v>6.117</v>
      </c>
      <c r="CZ51" s="1">
        <v>4.6520000000000001</v>
      </c>
      <c r="DA51" s="1">
        <v>3.8319999999999999</v>
      </c>
      <c r="DB51" s="1">
        <v>3.1859999999999999</v>
      </c>
      <c r="DC51" s="1">
        <v>2.4359999999999999</v>
      </c>
      <c r="DD51" s="1">
        <v>1.581</v>
      </c>
      <c r="DE51" s="1">
        <v>1.105</v>
      </c>
      <c r="DF51" s="1">
        <v>0.65700000000000003</v>
      </c>
      <c r="DG51" s="1">
        <v>1.228</v>
      </c>
      <c r="DI51" s="104">
        <f t="shared" si="1"/>
        <v>16863.424999999999</v>
      </c>
    </row>
    <row r="52" spans="1:113" x14ac:dyDescent="0.3">
      <c r="A52" s="1">
        <v>3960</v>
      </c>
      <c r="B52" s="1" t="s">
        <v>1041</v>
      </c>
      <c r="D52" s="1">
        <v>818</v>
      </c>
      <c r="E52" s="1">
        <v>2018</v>
      </c>
      <c r="F52" s="1" t="s">
        <v>1101</v>
      </c>
      <c r="G52" s="93" t="s">
        <v>127</v>
      </c>
      <c r="H52" s="93">
        <f>VLOOKUP(G52, RPB!$E$3:$I$200, 5, 0)</f>
        <v>18</v>
      </c>
      <c r="I52" s="94">
        <f>IF(H52="-", "-", IF(H52=0, 0, SUM(K52:INDEX($K52:$DG52, H52))))</f>
        <v>38355.94</v>
      </c>
      <c r="J52" s="94">
        <f t="shared" si="0"/>
        <v>61019.80100000005</v>
      </c>
      <c r="K52" s="1">
        <v>2402.558</v>
      </c>
      <c r="L52" s="1">
        <v>2473.1970000000001</v>
      </c>
      <c r="M52" s="1">
        <v>2507.9760000000001</v>
      </c>
      <c r="N52" s="1">
        <v>2680.9560000000001</v>
      </c>
      <c r="O52" s="1">
        <v>2577.5949999999998</v>
      </c>
      <c r="P52" s="1">
        <v>2468.0630000000001</v>
      </c>
      <c r="Q52" s="1">
        <v>2355.5990000000002</v>
      </c>
      <c r="R52" s="1">
        <v>2243.4380000000001</v>
      </c>
      <c r="S52" s="1">
        <v>2129.04</v>
      </c>
      <c r="T52" s="1">
        <v>2009.864</v>
      </c>
      <c r="U52" s="1">
        <v>1918.0340000000001</v>
      </c>
      <c r="V52" s="1">
        <v>1868.3409999999999</v>
      </c>
      <c r="W52" s="1">
        <v>1846.691</v>
      </c>
      <c r="X52" s="1">
        <v>1825.415</v>
      </c>
      <c r="Y52" s="1">
        <v>1811.5129999999999</v>
      </c>
      <c r="Z52" s="1">
        <v>1789.415</v>
      </c>
      <c r="AA52" s="1">
        <v>1749.059</v>
      </c>
      <c r="AB52" s="1">
        <v>1699.1859999999999</v>
      </c>
      <c r="AC52" s="1">
        <v>1657.7249999999999</v>
      </c>
      <c r="AD52" s="1">
        <v>1620.0350000000001</v>
      </c>
      <c r="AE52" s="1">
        <v>1594.07</v>
      </c>
      <c r="AF52" s="1">
        <v>1585.249</v>
      </c>
      <c r="AG52" s="1">
        <v>1588.4960000000001</v>
      </c>
      <c r="AH52" s="1">
        <v>1590.9079999999999</v>
      </c>
      <c r="AI52" s="1">
        <v>1592.1780000000001</v>
      </c>
      <c r="AJ52" s="1">
        <v>1601.1690000000001</v>
      </c>
      <c r="AK52" s="1">
        <v>1620.059</v>
      </c>
      <c r="AL52" s="1">
        <v>1643.384</v>
      </c>
      <c r="AM52" s="1">
        <v>1665.29</v>
      </c>
      <c r="AN52" s="1">
        <v>1689.095</v>
      </c>
      <c r="AO52" s="1">
        <v>1692.943</v>
      </c>
      <c r="AP52" s="1">
        <v>1666.0360000000001</v>
      </c>
      <c r="AQ52" s="1">
        <v>1618.5550000000001</v>
      </c>
      <c r="AR52" s="1">
        <v>1571.518</v>
      </c>
      <c r="AS52" s="1">
        <v>1520.7729999999999</v>
      </c>
      <c r="AT52" s="1">
        <v>1472.6410000000001</v>
      </c>
      <c r="AU52" s="1">
        <v>1432.403</v>
      </c>
      <c r="AV52" s="1">
        <v>1396.61</v>
      </c>
      <c r="AW52" s="1">
        <v>1357.289</v>
      </c>
      <c r="AX52" s="1">
        <v>1316.944</v>
      </c>
      <c r="AY52" s="1">
        <v>1273.7950000000001</v>
      </c>
      <c r="AZ52" s="1">
        <v>1226.4559999999999</v>
      </c>
      <c r="BA52" s="1">
        <v>1177.1130000000001</v>
      </c>
      <c r="BB52" s="1">
        <v>1128.7750000000001</v>
      </c>
      <c r="BC52" s="1">
        <v>1080.171</v>
      </c>
      <c r="BD52" s="1">
        <v>1037.914</v>
      </c>
      <c r="BE52" s="1">
        <v>1005.388</v>
      </c>
      <c r="BF52" s="1">
        <v>979.40800000000002</v>
      </c>
      <c r="BG52" s="1">
        <v>953.25400000000002</v>
      </c>
      <c r="BH52" s="1">
        <v>928.09199999999998</v>
      </c>
      <c r="BI52" s="1">
        <v>902.63499999999999</v>
      </c>
      <c r="BJ52" s="1">
        <v>875.50900000000001</v>
      </c>
      <c r="BK52" s="1">
        <v>847.38099999999997</v>
      </c>
      <c r="BL52" s="1">
        <v>820.24300000000005</v>
      </c>
      <c r="BM52" s="1">
        <v>793.63199999999995</v>
      </c>
      <c r="BN52" s="1">
        <v>766.50699999999995</v>
      </c>
      <c r="BO52" s="1">
        <v>738.52599999999995</v>
      </c>
      <c r="BP52" s="1">
        <v>709.83</v>
      </c>
      <c r="BQ52" s="1">
        <v>681.54</v>
      </c>
      <c r="BR52" s="1">
        <v>654.19899999999996</v>
      </c>
      <c r="BS52" s="1">
        <v>624.20500000000004</v>
      </c>
      <c r="BT52" s="1">
        <v>590.12699999999995</v>
      </c>
      <c r="BU52" s="1">
        <v>553.98299999999995</v>
      </c>
      <c r="BV52" s="1">
        <v>518.17499999999995</v>
      </c>
      <c r="BW52" s="1">
        <v>480.964</v>
      </c>
      <c r="BX52" s="1">
        <v>450.72899999999998</v>
      </c>
      <c r="BY52" s="1">
        <v>431.47899999999998</v>
      </c>
      <c r="BZ52" s="1">
        <v>418.79399999999998</v>
      </c>
      <c r="CA52" s="1">
        <v>405.48500000000001</v>
      </c>
      <c r="CB52" s="1">
        <v>394.48</v>
      </c>
      <c r="CC52" s="1">
        <v>374.96600000000001</v>
      </c>
      <c r="CD52" s="1">
        <v>341.315</v>
      </c>
      <c r="CE52" s="1">
        <v>299.35000000000002</v>
      </c>
      <c r="CF52" s="1">
        <v>259.93700000000001</v>
      </c>
      <c r="CG52" s="1">
        <v>220.20599999999999</v>
      </c>
      <c r="CH52" s="1">
        <v>188.221</v>
      </c>
      <c r="CI52" s="1">
        <v>168.87100000000001</v>
      </c>
      <c r="CJ52" s="1">
        <v>157.928</v>
      </c>
      <c r="CK52" s="1">
        <v>146.32300000000001</v>
      </c>
      <c r="CL52" s="1">
        <v>135.92400000000001</v>
      </c>
      <c r="CM52" s="1">
        <v>124.842</v>
      </c>
      <c r="CN52" s="1">
        <v>111.245</v>
      </c>
      <c r="CO52" s="1">
        <v>96.429000000000002</v>
      </c>
      <c r="CP52" s="1">
        <v>83.537000000000006</v>
      </c>
      <c r="CQ52" s="1">
        <v>71.956000000000003</v>
      </c>
      <c r="CR52" s="1">
        <v>61.261000000000003</v>
      </c>
      <c r="CS52" s="1">
        <v>51.56</v>
      </c>
      <c r="CT52" s="1">
        <v>42.802999999999997</v>
      </c>
      <c r="CU52" s="1">
        <v>34.241</v>
      </c>
      <c r="CV52" s="1">
        <v>27.021999999999998</v>
      </c>
      <c r="CW52" s="1">
        <v>21.709</v>
      </c>
      <c r="CX52" s="1">
        <v>16.841000000000001</v>
      </c>
      <c r="CY52" s="1">
        <v>12.281000000000001</v>
      </c>
      <c r="CZ52" s="1">
        <v>8.5660000000000007</v>
      </c>
      <c r="DA52" s="1">
        <v>6.4219999999999997</v>
      </c>
      <c r="DB52" s="1">
        <v>5.1429999999999998</v>
      </c>
      <c r="DC52" s="1">
        <v>3.7149999999999999</v>
      </c>
      <c r="DD52" s="1">
        <v>2.1379999999999999</v>
      </c>
      <c r="DE52" s="1">
        <v>1.3260000000000001</v>
      </c>
      <c r="DF52" s="1">
        <v>0.67100000000000004</v>
      </c>
      <c r="DG52" s="1">
        <v>0.89300000000000002</v>
      </c>
      <c r="DI52" s="104">
        <f t="shared" si="1"/>
        <v>99375.741000000053</v>
      </c>
    </row>
    <row r="53" spans="1:113" x14ac:dyDescent="0.3">
      <c r="A53" s="1">
        <v>1466</v>
      </c>
      <c r="B53" s="1" t="s">
        <v>1041</v>
      </c>
      <c r="D53" s="1">
        <v>232</v>
      </c>
      <c r="E53" s="1">
        <v>2018</v>
      </c>
      <c r="F53" s="1" t="s">
        <v>132</v>
      </c>
      <c r="G53" s="93" t="s">
        <v>133</v>
      </c>
      <c r="H53" s="93">
        <f>VLOOKUP(G53, RPB!$E$3:$I$200, 5, 0)</f>
        <v>18</v>
      </c>
      <c r="I53" s="94">
        <f>IF(H53="-", "-", IF(H53=0, 0, SUM(K53:INDEX($K53:$DG53, H53))))</f>
        <v>2493.9850000000001</v>
      </c>
      <c r="J53" s="94">
        <f t="shared" si="0"/>
        <v>2693.963000000002</v>
      </c>
      <c r="K53" s="1">
        <v>153.761</v>
      </c>
      <c r="L53" s="1">
        <v>152.65799999999999</v>
      </c>
      <c r="M53" s="1">
        <v>151.619</v>
      </c>
      <c r="N53" s="1">
        <v>148.495</v>
      </c>
      <c r="O53" s="1">
        <v>148.488</v>
      </c>
      <c r="P53" s="1">
        <v>148.16499999999999</v>
      </c>
      <c r="Q53" s="1">
        <v>147.49100000000001</v>
      </c>
      <c r="R53" s="1">
        <v>146.43100000000001</v>
      </c>
      <c r="S53" s="1">
        <v>145.06200000000001</v>
      </c>
      <c r="T53" s="1">
        <v>143.459</v>
      </c>
      <c r="U53" s="1">
        <v>141.03899999999999</v>
      </c>
      <c r="V53" s="1">
        <v>137.55000000000001</v>
      </c>
      <c r="W53" s="1">
        <v>133.285</v>
      </c>
      <c r="X53" s="1">
        <v>128.94200000000001</v>
      </c>
      <c r="Y53" s="1">
        <v>124.56100000000001</v>
      </c>
      <c r="Z53" s="1">
        <v>119.73699999999999</v>
      </c>
      <c r="AA53" s="1">
        <v>114.399</v>
      </c>
      <c r="AB53" s="1">
        <v>108.843</v>
      </c>
      <c r="AC53" s="1">
        <v>103.387</v>
      </c>
      <c r="AD53" s="1">
        <v>97.905000000000001</v>
      </c>
      <c r="AE53" s="1">
        <v>93.477999999999994</v>
      </c>
      <c r="AF53" s="1">
        <v>90.658000000000001</v>
      </c>
      <c r="AG53" s="1">
        <v>88.989000000000004</v>
      </c>
      <c r="AH53" s="1">
        <v>87.31</v>
      </c>
      <c r="AI53" s="1">
        <v>85.665000000000006</v>
      </c>
      <c r="AJ53" s="1">
        <v>84.728999999999999</v>
      </c>
      <c r="AK53" s="1">
        <v>84.664000000000001</v>
      </c>
      <c r="AL53" s="1">
        <v>85.099000000000004</v>
      </c>
      <c r="AM53" s="1">
        <v>85.527000000000001</v>
      </c>
      <c r="AN53" s="1">
        <v>86.075000000000003</v>
      </c>
      <c r="AO53" s="1">
        <v>85.802000000000007</v>
      </c>
      <c r="AP53" s="1">
        <v>84.194999999999993</v>
      </c>
      <c r="AQ53" s="1">
        <v>81.631</v>
      </c>
      <c r="AR53" s="1">
        <v>79.096999999999994</v>
      </c>
      <c r="AS53" s="1">
        <v>76.516000000000005</v>
      </c>
      <c r="AT53" s="1">
        <v>73.331000000000003</v>
      </c>
      <c r="AU53" s="1">
        <v>69.402000000000001</v>
      </c>
      <c r="AV53" s="1">
        <v>64.989999999999995</v>
      </c>
      <c r="AW53" s="1">
        <v>60.533000000000001</v>
      </c>
      <c r="AX53" s="1">
        <v>55.993000000000002</v>
      </c>
      <c r="AY53" s="1">
        <v>51.686999999999998</v>
      </c>
      <c r="AZ53" s="1">
        <v>47.834000000000003</v>
      </c>
      <c r="BA53" s="1">
        <v>44.354999999999997</v>
      </c>
      <c r="BB53" s="1">
        <v>40.908999999999999</v>
      </c>
      <c r="BC53" s="1">
        <v>37.508000000000003</v>
      </c>
      <c r="BD53" s="1">
        <v>34.683</v>
      </c>
      <c r="BE53" s="1">
        <v>32.648000000000003</v>
      </c>
      <c r="BF53" s="1">
        <v>31.184000000000001</v>
      </c>
      <c r="BG53" s="1">
        <v>29.84</v>
      </c>
      <c r="BH53" s="1">
        <v>28.68</v>
      </c>
      <c r="BI53" s="1">
        <v>27.623999999999999</v>
      </c>
      <c r="BJ53" s="1">
        <v>26.577999999999999</v>
      </c>
      <c r="BK53" s="1">
        <v>25.568999999999999</v>
      </c>
      <c r="BL53" s="1">
        <v>24.707000000000001</v>
      </c>
      <c r="BM53" s="1">
        <v>23.957999999999998</v>
      </c>
      <c r="BN53" s="1">
        <v>23.222999999999999</v>
      </c>
      <c r="BO53" s="1">
        <v>22.46</v>
      </c>
      <c r="BP53" s="1">
        <v>21.678999999999998</v>
      </c>
      <c r="BQ53" s="1">
        <v>20.957999999999998</v>
      </c>
      <c r="BR53" s="1">
        <v>20.309999999999999</v>
      </c>
      <c r="BS53" s="1">
        <v>19.536999999999999</v>
      </c>
      <c r="BT53" s="1">
        <v>18.556999999999999</v>
      </c>
      <c r="BU53" s="1">
        <v>17.466999999999999</v>
      </c>
      <c r="BV53" s="1">
        <v>16.408999999999999</v>
      </c>
      <c r="BW53" s="1">
        <v>15.314</v>
      </c>
      <c r="BX53" s="1">
        <v>14.462</v>
      </c>
      <c r="BY53" s="1">
        <v>13.993</v>
      </c>
      <c r="BZ53" s="1">
        <v>13.757</v>
      </c>
      <c r="CA53" s="1">
        <v>13.483000000000001</v>
      </c>
      <c r="CB53" s="1">
        <v>13.246</v>
      </c>
      <c r="CC53" s="1">
        <v>12.816000000000001</v>
      </c>
      <c r="CD53" s="1">
        <v>12.057</v>
      </c>
      <c r="CE53" s="1">
        <v>11.09</v>
      </c>
      <c r="CF53" s="1">
        <v>10.173999999999999</v>
      </c>
      <c r="CG53" s="1">
        <v>9.2650000000000006</v>
      </c>
      <c r="CH53" s="1">
        <v>8.3879999999999999</v>
      </c>
      <c r="CI53" s="1">
        <v>7.585</v>
      </c>
      <c r="CJ53" s="1">
        <v>6.8380000000000001</v>
      </c>
      <c r="CK53" s="1">
        <v>6.0890000000000004</v>
      </c>
      <c r="CL53" s="1">
        <v>5.351</v>
      </c>
      <c r="CM53" s="1">
        <v>4.6619999999999999</v>
      </c>
      <c r="CN53" s="1">
        <v>4.0359999999999996</v>
      </c>
      <c r="CO53" s="1">
        <v>3.4660000000000002</v>
      </c>
      <c r="CP53" s="1">
        <v>2.9289999999999998</v>
      </c>
      <c r="CQ53" s="1">
        <v>2.4260000000000002</v>
      </c>
      <c r="CR53" s="1">
        <v>1.9870000000000001</v>
      </c>
      <c r="CS53" s="1">
        <v>1.6240000000000001</v>
      </c>
      <c r="CT53" s="1">
        <v>1.323</v>
      </c>
      <c r="CU53" s="1">
        <v>1.0409999999999999</v>
      </c>
      <c r="CV53" s="1">
        <v>0.81399999999999995</v>
      </c>
      <c r="CW53" s="1">
        <v>0.64600000000000002</v>
      </c>
      <c r="CX53" s="1">
        <v>0.496</v>
      </c>
      <c r="CY53" s="1">
        <v>0.36</v>
      </c>
      <c r="CZ53" s="1">
        <v>0.25800000000000001</v>
      </c>
      <c r="DA53" s="1">
        <v>0.20399999999999999</v>
      </c>
      <c r="DB53" s="1">
        <v>0.16400000000000001</v>
      </c>
      <c r="DC53" s="1">
        <v>0.11799999999999999</v>
      </c>
      <c r="DD53" s="1">
        <v>6.6000000000000003E-2</v>
      </c>
      <c r="DE53" s="1">
        <v>4.3999999999999997E-2</v>
      </c>
      <c r="DF53" s="1">
        <v>2.1999999999999999E-2</v>
      </c>
      <c r="DG53" s="1">
        <v>2.9000000000000001E-2</v>
      </c>
      <c r="DI53" s="104">
        <f t="shared" si="1"/>
        <v>5187.9480000000021</v>
      </c>
    </row>
    <row r="54" spans="1:113" x14ac:dyDescent="0.3">
      <c r="A54" s="1">
        <v>14452</v>
      </c>
      <c r="B54" s="1" t="s">
        <v>1041</v>
      </c>
      <c r="C54" s="1">
        <v>21</v>
      </c>
      <c r="D54" s="1">
        <v>724</v>
      </c>
      <c r="E54" s="1">
        <v>2018</v>
      </c>
      <c r="F54" s="1" t="s">
        <v>352</v>
      </c>
      <c r="G54" s="93" t="s">
        <v>353</v>
      </c>
      <c r="H54" s="93">
        <f>VLOOKUP(G54, RPB!$E$3:$I$200, 5, 0)</f>
        <v>18</v>
      </c>
      <c r="I54" s="94">
        <f>IF(H54="-", "-", IF(H54=0, 0, SUM(K54:INDEX($K54:$DG54, H54))))</f>
        <v>8121.0630000000001</v>
      </c>
      <c r="J54" s="94">
        <f t="shared" si="0"/>
        <v>38276.38900000001</v>
      </c>
      <c r="K54" s="1">
        <v>389.06799999999998</v>
      </c>
      <c r="L54" s="1">
        <v>397.86700000000002</v>
      </c>
      <c r="M54" s="1">
        <v>407.83699999999999</v>
      </c>
      <c r="N54" s="1">
        <v>395.18299999999999</v>
      </c>
      <c r="O54" s="1">
        <v>417.14699999999999</v>
      </c>
      <c r="P54" s="1">
        <v>436.94799999999998</v>
      </c>
      <c r="Q54" s="1">
        <v>454.34699999999998</v>
      </c>
      <c r="R54" s="1">
        <v>469.108</v>
      </c>
      <c r="S54" s="1">
        <v>481.91500000000002</v>
      </c>
      <c r="T54" s="1">
        <v>493.44900000000001</v>
      </c>
      <c r="U54" s="1">
        <v>498.87799999999999</v>
      </c>
      <c r="V54" s="1">
        <v>496.12700000000001</v>
      </c>
      <c r="W54" s="1">
        <v>487.71699999999998</v>
      </c>
      <c r="X54" s="1">
        <v>478.80700000000002</v>
      </c>
      <c r="Y54" s="1">
        <v>469.04</v>
      </c>
      <c r="Z54" s="1">
        <v>458.78199999999998</v>
      </c>
      <c r="AA54" s="1">
        <v>448.95699999999999</v>
      </c>
      <c r="AB54" s="1">
        <v>439.88600000000002</v>
      </c>
      <c r="AC54" s="1">
        <v>430.57499999999999</v>
      </c>
      <c r="AD54" s="1">
        <v>420.75299999999999</v>
      </c>
      <c r="AE54" s="1">
        <v>415.87200000000001</v>
      </c>
      <c r="AF54" s="1">
        <v>418.40100000000001</v>
      </c>
      <c r="AG54" s="1">
        <v>426.04199999999997</v>
      </c>
      <c r="AH54" s="1">
        <v>434.46</v>
      </c>
      <c r="AI54" s="1">
        <v>445.04</v>
      </c>
      <c r="AJ54" s="1">
        <v>454.22199999999998</v>
      </c>
      <c r="AK54" s="1">
        <v>459.96199999999999</v>
      </c>
      <c r="AL54" s="1">
        <v>464.346</v>
      </c>
      <c r="AM54" s="1">
        <v>471.28800000000001</v>
      </c>
      <c r="AN54" s="1">
        <v>479.75400000000002</v>
      </c>
      <c r="AO54" s="1">
        <v>492.56700000000001</v>
      </c>
      <c r="AP54" s="1">
        <v>511.44400000000002</v>
      </c>
      <c r="AQ54" s="1">
        <v>534.89200000000005</v>
      </c>
      <c r="AR54" s="1">
        <v>558.14700000000005</v>
      </c>
      <c r="AS54" s="1">
        <v>580.30100000000004</v>
      </c>
      <c r="AT54" s="1">
        <v>608.495</v>
      </c>
      <c r="AU54" s="1">
        <v>645.20399999999995</v>
      </c>
      <c r="AV54" s="1">
        <v>686.19399999999996</v>
      </c>
      <c r="AW54" s="1">
        <v>725.41</v>
      </c>
      <c r="AX54" s="1">
        <v>764.84699999999998</v>
      </c>
      <c r="AY54" s="1">
        <v>793.27800000000002</v>
      </c>
      <c r="AZ54" s="1">
        <v>804.745</v>
      </c>
      <c r="BA54" s="1">
        <v>804.30700000000002</v>
      </c>
      <c r="BB54" s="1">
        <v>803.62400000000002</v>
      </c>
      <c r="BC54" s="1">
        <v>801.13</v>
      </c>
      <c r="BD54" s="1">
        <v>795.34199999999998</v>
      </c>
      <c r="BE54" s="1">
        <v>786.94100000000003</v>
      </c>
      <c r="BF54" s="1">
        <v>776.54</v>
      </c>
      <c r="BG54" s="1">
        <v>763.60799999999995</v>
      </c>
      <c r="BH54" s="1">
        <v>747.69799999999998</v>
      </c>
      <c r="BI54" s="1">
        <v>734.96900000000005</v>
      </c>
      <c r="BJ54" s="1">
        <v>728.26400000000001</v>
      </c>
      <c r="BK54" s="1">
        <v>724.91800000000001</v>
      </c>
      <c r="BL54" s="1">
        <v>719.57799999999997</v>
      </c>
      <c r="BM54" s="1">
        <v>713.49599999999998</v>
      </c>
      <c r="BN54" s="1">
        <v>704.24300000000005</v>
      </c>
      <c r="BO54" s="1">
        <v>690.12699999999995</v>
      </c>
      <c r="BP54" s="1">
        <v>672.53</v>
      </c>
      <c r="BQ54" s="1">
        <v>655.21199999999999</v>
      </c>
      <c r="BR54" s="1">
        <v>638.24900000000002</v>
      </c>
      <c r="BS54" s="1">
        <v>618.49199999999996</v>
      </c>
      <c r="BT54" s="1">
        <v>595.01800000000003</v>
      </c>
      <c r="BU54" s="1">
        <v>569.59299999999996</v>
      </c>
      <c r="BV54" s="1">
        <v>544.17499999999995</v>
      </c>
      <c r="BW54" s="1">
        <v>517.49900000000002</v>
      </c>
      <c r="BX54" s="1">
        <v>496.80900000000003</v>
      </c>
      <c r="BY54" s="1">
        <v>485.63200000000001</v>
      </c>
      <c r="BZ54" s="1">
        <v>480.40300000000002</v>
      </c>
      <c r="CA54" s="1">
        <v>474.24</v>
      </c>
      <c r="CB54" s="1">
        <v>468.774</v>
      </c>
      <c r="CC54" s="1">
        <v>459.995</v>
      </c>
      <c r="CD54" s="1">
        <v>445.29399999999998</v>
      </c>
      <c r="CE54" s="1">
        <v>426.76400000000001</v>
      </c>
      <c r="CF54" s="1">
        <v>409.416</v>
      </c>
      <c r="CG54" s="1">
        <v>392.62299999999999</v>
      </c>
      <c r="CH54" s="1">
        <v>375.149</v>
      </c>
      <c r="CI54" s="1">
        <v>357.00200000000001</v>
      </c>
      <c r="CJ54" s="1">
        <v>338.69900000000001</v>
      </c>
      <c r="CK54" s="1">
        <v>319.95100000000002</v>
      </c>
      <c r="CL54" s="1">
        <v>299.86200000000002</v>
      </c>
      <c r="CM54" s="1">
        <v>284.18400000000003</v>
      </c>
      <c r="CN54" s="1">
        <v>275.44600000000003</v>
      </c>
      <c r="CO54" s="1">
        <v>270.63799999999998</v>
      </c>
      <c r="CP54" s="1">
        <v>264.97800000000001</v>
      </c>
      <c r="CQ54" s="1">
        <v>260.33499999999998</v>
      </c>
      <c r="CR54" s="1">
        <v>249.24</v>
      </c>
      <c r="CS54" s="1">
        <v>227.78700000000001</v>
      </c>
      <c r="CT54" s="1">
        <v>199.84899999999999</v>
      </c>
      <c r="CU54" s="1">
        <v>171.37700000000001</v>
      </c>
      <c r="CV54" s="1">
        <v>146.20099999999999</v>
      </c>
      <c r="CW54" s="1">
        <v>126.71299999999999</v>
      </c>
      <c r="CX54" s="1">
        <v>105.488</v>
      </c>
      <c r="CY54" s="1">
        <v>82.29</v>
      </c>
      <c r="CZ54" s="1">
        <v>63.798999999999999</v>
      </c>
      <c r="DA54" s="1">
        <v>53.27</v>
      </c>
      <c r="DB54" s="1">
        <v>44.457999999999998</v>
      </c>
      <c r="DC54" s="1">
        <v>33.444000000000003</v>
      </c>
      <c r="DD54" s="1">
        <v>20.231000000000002</v>
      </c>
      <c r="DE54" s="1">
        <v>14.782999999999999</v>
      </c>
      <c r="DF54" s="1">
        <v>7.8840000000000003</v>
      </c>
      <c r="DG54" s="1">
        <v>11.589</v>
      </c>
      <c r="DI54" s="104">
        <f t="shared" si="1"/>
        <v>46397.452000000012</v>
      </c>
    </row>
    <row r="55" spans="1:113" x14ac:dyDescent="0.3">
      <c r="A55" s="1">
        <v>12732</v>
      </c>
      <c r="B55" s="1" t="s">
        <v>1041</v>
      </c>
      <c r="D55" s="1">
        <v>233</v>
      </c>
      <c r="E55" s="1">
        <v>2018</v>
      </c>
      <c r="F55" s="1" t="s">
        <v>134</v>
      </c>
      <c r="G55" s="93" t="s">
        <v>135</v>
      </c>
      <c r="H55" s="93">
        <f>VLOOKUP(G55, RPB!$E$3:$I$200, 5, 0)</f>
        <v>15</v>
      </c>
      <c r="I55" s="94">
        <f>IF(H55="-", "-", IF(H55=0, 0, SUM(K55:INDEX($K55:$DG55, H55))))</f>
        <v>216.47800000000001</v>
      </c>
      <c r="J55" s="94">
        <f t="shared" si="0"/>
        <v>1090.31</v>
      </c>
      <c r="K55" s="1">
        <v>13.622999999999999</v>
      </c>
      <c r="L55" s="1">
        <v>13.766999999999999</v>
      </c>
      <c r="M55" s="1">
        <v>13.942</v>
      </c>
      <c r="N55" s="1">
        <v>12.935</v>
      </c>
      <c r="O55" s="1">
        <v>13.686999999999999</v>
      </c>
      <c r="P55" s="1">
        <v>14.321999999999999</v>
      </c>
      <c r="Q55" s="1">
        <v>14.835000000000001</v>
      </c>
      <c r="R55" s="1">
        <v>15.22</v>
      </c>
      <c r="S55" s="1">
        <v>15.518000000000001</v>
      </c>
      <c r="T55" s="1">
        <v>15.771000000000001</v>
      </c>
      <c r="U55" s="1">
        <v>15.733000000000001</v>
      </c>
      <c r="V55" s="1">
        <v>15.303000000000001</v>
      </c>
      <c r="W55" s="1">
        <v>14.617000000000001</v>
      </c>
      <c r="X55" s="1">
        <v>13.943</v>
      </c>
      <c r="Y55" s="1">
        <v>13.262</v>
      </c>
      <c r="Z55" s="1">
        <v>12.637</v>
      </c>
      <c r="AA55" s="1">
        <v>12.138999999999999</v>
      </c>
      <c r="AB55" s="1">
        <v>11.766999999999999</v>
      </c>
      <c r="AC55" s="1">
        <v>11.419</v>
      </c>
      <c r="AD55" s="1">
        <v>11.076000000000001</v>
      </c>
      <c r="AE55" s="1">
        <v>11.079000000000001</v>
      </c>
      <c r="AF55" s="1">
        <v>11.574999999999999</v>
      </c>
      <c r="AG55" s="1">
        <v>12.412000000000001</v>
      </c>
      <c r="AH55" s="1">
        <v>13.241</v>
      </c>
      <c r="AI55" s="1">
        <v>14.069000000000001</v>
      </c>
      <c r="AJ55" s="1">
        <v>15.023999999999999</v>
      </c>
      <c r="AK55" s="1">
        <v>16.114000000000001</v>
      </c>
      <c r="AL55" s="1">
        <v>17.247</v>
      </c>
      <c r="AM55" s="1">
        <v>18.37</v>
      </c>
      <c r="AN55" s="1">
        <v>19.552</v>
      </c>
      <c r="AO55" s="1">
        <v>20.263999999999999</v>
      </c>
      <c r="AP55" s="1">
        <v>20.256</v>
      </c>
      <c r="AQ55" s="1">
        <v>19.773</v>
      </c>
      <c r="AR55" s="1">
        <v>19.318999999999999</v>
      </c>
      <c r="AS55" s="1">
        <v>18.803999999999998</v>
      </c>
      <c r="AT55" s="1">
        <v>18.373999999999999</v>
      </c>
      <c r="AU55" s="1">
        <v>18.155000000000001</v>
      </c>
      <c r="AV55" s="1">
        <v>18.077000000000002</v>
      </c>
      <c r="AW55" s="1">
        <v>17.911000000000001</v>
      </c>
      <c r="AX55" s="1">
        <v>17.670000000000002</v>
      </c>
      <c r="AY55" s="1">
        <v>17.582000000000001</v>
      </c>
      <c r="AZ55" s="1">
        <v>17.725999999999999</v>
      </c>
      <c r="BA55" s="1">
        <v>18.001999999999999</v>
      </c>
      <c r="BB55" s="1">
        <v>18.27</v>
      </c>
      <c r="BC55" s="1">
        <v>18.606999999999999</v>
      </c>
      <c r="BD55" s="1">
        <v>18.675000000000001</v>
      </c>
      <c r="BE55" s="1">
        <v>18.308</v>
      </c>
      <c r="BF55" s="1">
        <v>17.684000000000001</v>
      </c>
      <c r="BG55" s="1">
        <v>17.114000000000001</v>
      </c>
      <c r="BH55" s="1">
        <v>16.495999999999999</v>
      </c>
      <c r="BI55" s="1">
        <v>16.175000000000001</v>
      </c>
      <c r="BJ55" s="1">
        <v>16.343</v>
      </c>
      <c r="BK55" s="1">
        <v>16.815000000000001</v>
      </c>
      <c r="BL55" s="1">
        <v>17.216999999999999</v>
      </c>
      <c r="BM55" s="1">
        <v>17.628</v>
      </c>
      <c r="BN55" s="1">
        <v>17.905999999999999</v>
      </c>
      <c r="BO55" s="1">
        <v>17.948</v>
      </c>
      <c r="BP55" s="1">
        <v>17.824999999999999</v>
      </c>
      <c r="BQ55" s="1">
        <v>17.72</v>
      </c>
      <c r="BR55" s="1">
        <v>17.597999999999999</v>
      </c>
      <c r="BS55" s="1">
        <v>17.422999999999998</v>
      </c>
      <c r="BT55" s="1">
        <v>17.198</v>
      </c>
      <c r="BU55" s="1">
        <v>16.925000000000001</v>
      </c>
      <c r="BV55" s="1">
        <v>16.609000000000002</v>
      </c>
      <c r="BW55" s="1">
        <v>16.256</v>
      </c>
      <c r="BX55" s="1">
        <v>15.848000000000001</v>
      </c>
      <c r="BY55" s="1">
        <v>15.377000000000001</v>
      </c>
      <c r="BZ55" s="1">
        <v>14.859</v>
      </c>
      <c r="CA55" s="1">
        <v>14.333</v>
      </c>
      <c r="CB55" s="1">
        <v>13.816000000000001</v>
      </c>
      <c r="CC55" s="1">
        <v>13.237</v>
      </c>
      <c r="CD55" s="1">
        <v>12.571999999999999</v>
      </c>
      <c r="CE55" s="1">
        <v>11.871</v>
      </c>
      <c r="CF55" s="1">
        <v>11.164</v>
      </c>
      <c r="CG55" s="1">
        <v>10.394</v>
      </c>
      <c r="CH55" s="1">
        <v>9.8810000000000002</v>
      </c>
      <c r="CI55" s="1">
        <v>9.7710000000000008</v>
      </c>
      <c r="CJ55" s="1">
        <v>9.8970000000000002</v>
      </c>
      <c r="CK55" s="1">
        <v>9.9760000000000009</v>
      </c>
      <c r="CL55" s="1">
        <v>10.105</v>
      </c>
      <c r="CM55" s="1">
        <v>9.9260000000000002</v>
      </c>
      <c r="CN55" s="1">
        <v>9.2449999999999992</v>
      </c>
      <c r="CO55" s="1">
        <v>8.2469999999999999</v>
      </c>
      <c r="CP55" s="1">
        <v>7.306</v>
      </c>
      <c r="CQ55" s="1">
        <v>6.343</v>
      </c>
      <c r="CR55" s="1">
        <v>5.4989999999999997</v>
      </c>
      <c r="CS55" s="1">
        <v>4.88</v>
      </c>
      <c r="CT55" s="1">
        <v>4.41</v>
      </c>
      <c r="CU55" s="1">
        <v>3.883</v>
      </c>
      <c r="CV55" s="1">
        <v>3.456</v>
      </c>
      <c r="CW55" s="1">
        <v>3.0209999999999999</v>
      </c>
      <c r="CX55" s="1">
        <v>2.464</v>
      </c>
      <c r="CY55" s="1">
        <v>1.81</v>
      </c>
      <c r="CZ55" s="1">
        <v>1.2669999999999999</v>
      </c>
      <c r="DA55" s="1">
        <v>0.96399999999999997</v>
      </c>
      <c r="DB55" s="1">
        <v>0.78200000000000003</v>
      </c>
      <c r="DC55" s="1">
        <v>0.56399999999999995</v>
      </c>
      <c r="DD55" s="1">
        <v>0.308</v>
      </c>
      <c r="DE55" s="1">
        <v>0.20899999999999999</v>
      </c>
      <c r="DF55" s="1">
        <v>0.106</v>
      </c>
      <c r="DG55" s="1">
        <v>0.14499999999999999</v>
      </c>
      <c r="DI55" s="104">
        <f t="shared" si="1"/>
        <v>1306.788</v>
      </c>
    </row>
    <row r="56" spans="1:113" x14ac:dyDescent="0.3">
      <c r="A56" s="1">
        <v>1552</v>
      </c>
      <c r="B56" s="1" t="s">
        <v>1041</v>
      </c>
      <c r="D56" s="1">
        <v>231</v>
      </c>
      <c r="E56" s="1">
        <v>2018</v>
      </c>
      <c r="F56" s="1" t="s">
        <v>136</v>
      </c>
      <c r="G56" s="93" t="s">
        <v>137</v>
      </c>
      <c r="H56" s="93">
        <f>VLOOKUP(G56, RPB!$E$3:$I$200, 5, 0)</f>
        <v>17</v>
      </c>
      <c r="I56" s="94">
        <f>IF(H56="-", "-", IF(H56=0, 0, SUM(K56:INDEX($K56:$DG56, H56))))</f>
        <v>48161.425000000003</v>
      </c>
      <c r="J56" s="94">
        <f t="shared" si="0"/>
        <v>59373.456999999922</v>
      </c>
      <c r="K56" s="1">
        <v>3193.7489999999998</v>
      </c>
      <c r="L56" s="1">
        <v>3136.1570000000002</v>
      </c>
      <c r="M56" s="1">
        <v>3081.3580000000002</v>
      </c>
      <c r="N56" s="1">
        <v>3074.0770000000002</v>
      </c>
      <c r="O56" s="1">
        <v>3007.373</v>
      </c>
      <c r="P56" s="1">
        <v>2946.0320000000002</v>
      </c>
      <c r="Q56" s="1">
        <v>2889.8429999999998</v>
      </c>
      <c r="R56" s="1">
        <v>2838.5940000000001</v>
      </c>
      <c r="S56" s="1">
        <v>2790.5549999999998</v>
      </c>
      <c r="T56" s="1">
        <v>2743.9940000000001</v>
      </c>
      <c r="U56" s="1">
        <v>2706.3</v>
      </c>
      <c r="V56" s="1">
        <v>2680.3040000000001</v>
      </c>
      <c r="W56" s="1">
        <v>2661.2330000000002</v>
      </c>
      <c r="X56" s="1">
        <v>2641.0619999999999</v>
      </c>
      <c r="Y56" s="1">
        <v>2620.8870000000002</v>
      </c>
      <c r="Z56" s="1">
        <v>2593.9630000000002</v>
      </c>
      <c r="AA56" s="1">
        <v>2555.944</v>
      </c>
      <c r="AB56" s="1">
        <v>2509.02</v>
      </c>
      <c r="AC56" s="1">
        <v>2461.1550000000002</v>
      </c>
      <c r="AD56" s="1">
        <v>2412.473</v>
      </c>
      <c r="AE56" s="1">
        <v>2351.9720000000002</v>
      </c>
      <c r="AF56" s="1">
        <v>2275.5189999999998</v>
      </c>
      <c r="AG56" s="1">
        <v>2188.2510000000002</v>
      </c>
      <c r="AH56" s="1">
        <v>2100.6460000000002</v>
      </c>
      <c r="AI56" s="1">
        <v>2012.0509999999999</v>
      </c>
      <c r="AJ56" s="1">
        <v>1923.173</v>
      </c>
      <c r="AK56" s="1">
        <v>1835.893</v>
      </c>
      <c r="AL56" s="1">
        <v>1750.963</v>
      </c>
      <c r="AM56" s="1">
        <v>1665.595</v>
      </c>
      <c r="AN56" s="1">
        <v>1578.3579999999999</v>
      </c>
      <c r="AO56" s="1">
        <v>1504.9939999999999</v>
      </c>
      <c r="AP56" s="1">
        <v>1452.434</v>
      </c>
      <c r="AQ56" s="1">
        <v>1413.2929999999999</v>
      </c>
      <c r="AR56" s="1">
        <v>1374.4970000000001</v>
      </c>
      <c r="AS56" s="1">
        <v>1340.1489999999999</v>
      </c>
      <c r="AT56" s="1">
        <v>1296.961</v>
      </c>
      <c r="AU56" s="1">
        <v>1237.4780000000001</v>
      </c>
      <c r="AV56" s="1">
        <v>1168.7380000000001</v>
      </c>
      <c r="AW56" s="1">
        <v>1104.3530000000001</v>
      </c>
      <c r="AX56" s="1">
        <v>1040.5519999999999</v>
      </c>
      <c r="AY56" s="1">
        <v>986.24900000000002</v>
      </c>
      <c r="AZ56" s="1">
        <v>946.91600000000005</v>
      </c>
      <c r="BA56" s="1">
        <v>917.44600000000003</v>
      </c>
      <c r="BB56" s="1">
        <v>887.49099999999999</v>
      </c>
      <c r="BC56" s="1">
        <v>859.39300000000003</v>
      </c>
      <c r="BD56" s="1">
        <v>828.87900000000002</v>
      </c>
      <c r="BE56" s="1">
        <v>792.86599999999999</v>
      </c>
      <c r="BF56" s="1">
        <v>753.78700000000003</v>
      </c>
      <c r="BG56" s="1">
        <v>717.42499999999995</v>
      </c>
      <c r="BH56" s="1">
        <v>682.94299999999998</v>
      </c>
      <c r="BI56" s="1">
        <v>649.26499999999999</v>
      </c>
      <c r="BJ56" s="1">
        <v>616.53899999999999</v>
      </c>
      <c r="BK56" s="1">
        <v>585.11099999999999</v>
      </c>
      <c r="BL56" s="1">
        <v>554.59400000000005</v>
      </c>
      <c r="BM56" s="1">
        <v>524.35699999999997</v>
      </c>
      <c r="BN56" s="1">
        <v>498.91300000000001</v>
      </c>
      <c r="BO56" s="1">
        <v>480.24099999999999</v>
      </c>
      <c r="BP56" s="1">
        <v>466.03800000000001</v>
      </c>
      <c r="BQ56" s="1">
        <v>452.298</v>
      </c>
      <c r="BR56" s="1">
        <v>440.154</v>
      </c>
      <c r="BS56" s="1">
        <v>425.54500000000002</v>
      </c>
      <c r="BT56" s="1">
        <v>406.15100000000001</v>
      </c>
      <c r="BU56" s="1">
        <v>383.97899999999998</v>
      </c>
      <c r="BV56" s="1">
        <v>363.04199999999997</v>
      </c>
      <c r="BW56" s="1">
        <v>342.15699999999998</v>
      </c>
      <c r="BX56" s="1">
        <v>323.69499999999999</v>
      </c>
      <c r="BY56" s="1">
        <v>309.11599999999999</v>
      </c>
      <c r="BZ56" s="1">
        <v>296.92</v>
      </c>
      <c r="CA56" s="1">
        <v>284.37900000000002</v>
      </c>
      <c r="CB56" s="1">
        <v>272.31700000000001</v>
      </c>
      <c r="CC56" s="1">
        <v>258.27499999999998</v>
      </c>
      <c r="CD56" s="1">
        <v>240.84399999999999</v>
      </c>
      <c r="CE56" s="1">
        <v>221.35</v>
      </c>
      <c r="CF56" s="1">
        <v>202.64400000000001</v>
      </c>
      <c r="CG56" s="1">
        <v>184.29900000000001</v>
      </c>
      <c r="CH56" s="1">
        <v>166.56</v>
      </c>
      <c r="CI56" s="1">
        <v>149.88200000000001</v>
      </c>
      <c r="CJ56" s="1">
        <v>134.16200000000001</v>
      </c>
      <c r="CK56" s="1">
        <v>118.764</v>
      </c>
      <c r="CL56" s="1">
        <v>103.73099999999999</v>
      </c>
      <c r="CM56" s="1">
        <v>90.244</v>
      </c>
      <c r="CN56" s="1">
        <v>78.804000000000002</v>
      </c>
      <c r="CO56" s="1">
        <v>68.956999999999994</v>
      </c>
      <c r="CP56" s="1">
        <v>59.75</v>
      </c>
      <c r="CQ56" s="1">
        <v>51.37</v>
      </c>
      <c r="CR56" s="1">
        <v>43.593000000000004</v>
      </c>
      <c r="CS56" s="1">
        <v>36.210999999999999</v>
      </c>
      <c r="CT56" s="1">
        <v>29.359000000000002</v>
      </c>
      <c r="CU56" s="1">
        <v>22.873999999999999</v>
      </c>
      <c r="CV56" s="1">
        <v>17.582999999999998</v>
      </c>
      <c r="CW56" s="1">
        <v>13.843</v>
      </c>
      <c r="CX56" s="1">
        <v>10.493</v>
      </c>
      <c r="CY56" s="1">
        <v>7.423</v>
      </c>
      <c r="CZ56" s="1">
        <v>4.93</v>
      </c>
      <c r="DA56" s="1">
        <v>3.5510000000000002</v>
      </c>
      <c r="DB56" s="1">
        <v>2.806</v>
      </c>
      <c r="DC56" s="1">
        <v>1.986</v>
      </c>
      <c r="DD56" s="1">
        <v>1.091</v>
      </c>
      <c r="DE56" s="1">
        <v>0.65</v>
      </c>
      <c r="DF56" s="1">
        <v>0.317</v>
      </c>
      <c r="DG56" s="1">
        <v>0.38700000000000001</v>
      </c>
      <c r="DI56" s="104">
        <f t="shared" si="1"/>
        <v>107534.88199999993</v>
      </c>
    </row>
    <row r="57" spans="1:113" x14ac:dyDescent="0.3">
      <c r="A57" s="1">
        <v>12818</v>
      </c>
      <c r="B57" s="1" t="s">
        <v>1041</v>
      </c>
      <c r="C57" s="1">
        <v>17</v>
      </c>
      <c r="D57" s="1">
        <v>246</v>
      </c>
      <c r="E57" s="1">
        <v>2018</v>
      </c>
      <c r="F57" s="1" t="s">
        <v>140</v>
      </c>
      <c r="G57" s="93" t="s">
        <v>141</v>
      </c>
      <c r="H57" s="93">
        <f>VLOOKUP(G57, RPB!$E$3:$I$200, 5, 0)</f>
        <v>18</v>
      </c>
      <c r="I57" s="94">
        <f>IF(H57="-", "-", IF(H57=0, 0, SUM(K57:INDEX($K57:$DG57, H57))))</f>
        <v>1088.7170000000001</v>
      </c>
      <c r="J57" s="94">
        <f t="shared" si="0"/>
        <v>4453.8000000000011</v>
      </c>
      <c r="K57" s="1">
        <v>60.405000000000001</v>
      </c>
      <c r="L57" s="1">
        <v>60.631999999999998</v>
      </c>
      <c r="M57" s="1">
        <v>60.83</v>
      </c>
      <c r="N57" s="1">
        <v>59.037999999999997</v>
      </c>
      <c r="O57" s="1">
        <v>60.009</v>
      </c>
      <c r="P57" s="1">
        <v>60.790999999999997</v>
      </c>
      <c r="Q57" s="1">
        <v>61.387</v>
      </c>
      <c r="R57" s="1">
        <v>61.801000000000002</v>
      </c>
      <c r="S57" s="1">
        <v>62.115000000000002</v>
      </c>
      <c r="T57" s="1">
        <v>62.405999999999999</v>
      </c>
      <c r="U57" s="1">
        <v>62.301000000000002</v>
      </c>
      <c r="V57" s="1">
        <v>61.652000000000001</v>
      </c>
      <c r="W57" s="1">
        <v>60.691000000000003</v>
      </c>
      <c r="X57" s="1">
        <v>59.798999999999999</v>
      </c>
      <c r="Y57" s="1">
        <v>58.901000000000003</v>
      </c>
      <c r="Z57" s="1">
        <v>58.389000000000003</v>
      </c>
      <c r="AA57" s="1">
        <v>58.497</v>
      </c>
      <c r="AB57" s="1">
        <v>59.073</v>
      </c>
      <c r="AC57" s="1">
        <v>59.593000000000004</v>
      </c>
      <c r="AD57" s="1">
        <v>59.996000000000002</v>
      </c>
      <c r="AE57" s="1">
        <v>61.061999999999998</v>
      </c>
      <c r="AF57" s="1">
        <v>63.072000000000003</v>
      </c>
      <c r="AG57" s="1">
        <v>65.608999999999995</v>
      </c>
      <c r="AH57" s="1">
        <v>68.099000000000004</v>
      </c>
      <c r="AI57" s="1">
        <v>70.807000000000002</v>
      </c>
      <c r="AJ57" s="1">
        <v>72.424999999999997</v>
      </c>
      <c r="AK57" s="1">
        <v>72.292000000000002</v>
      </c>
      <c r="AL57" s="1">
        <v>71.055999999999997</v>
      </c>
      <c r="AM57" s="1">
        <v>69.948999999999998</v>
      </c>
      <c r="AN57" s="1">
        <v>68.632000000000005</v>
      </c>
      <c r="AO57" s="1">
        <v>67.978999999999999</v>
      </c>
      <c r="AP57" s="1">
        <v>68.519000000000005</v>
      </c>
      <c r="AQ57" s="1">
        <v>69.77</v>
      </c>
      <c r="AR57" s="1">
        <v>70.733999999999995</v>
      </c>
      <c r="AS57" s="1">
        <v>71.626000000000005</v>
      </c>
      <c r="AT57" s="1">
        <v>72.114999999999995</v>
      </c>
      <c r="AU57" s="1">
        <v>71.941999999999993</v>
      </c>
      <c r="AV57" s="1">
        <v>71.301000000000002</v>
      </c>
      <c r="AW57" s="1">
        <v>70.787000000000006</v>
      </c>
      <c r="AX57" s="1">
        <v>70.445999999999998</v>
      </c>
      <c r="AY57" s="1">
        <v>69.578000000000003</v>
      </c>
      <c r="AZ57" s="1">
        <v>67.945999999999998</v>
      </c>
      <c r="BA57" s="1">
        <v>65.938999999999993</v>
      </c>
      <c r="BB57" s="1">
        <v>64.039000000000001</v>
      </c>
      <c r="BC57" s="1">
        <v>61.985999999999997</v>
      </c>
      <c r="BD57" s="1">
        <v>61.171999999999997</v>
      </c>
      <c r="BE57" s="1">
        <v>62.287999999999997</v>
      </c>
      <c r="BF57" s="1">
        <v>64.643000000000001</v>
      </c>
      <c r="BG57" s="1">
        <v>66.835999999999999</v>
      </c>
      <c r="BH57" s="1">
        <v>69.120999999999995</v>
      </c>
      <c r="BI57" s="1">
        <v>71.052000000000007</v>
      </c>
      <c r="BJ57" s="1">
        <v>72.257999999999996</v>
      </c>
      <c r="BK57" s="1">
        <v>72.95</v>
      </c>
      <c r="BL57" s="1">
        <v>73.783000000000001</v>
      </c>
      <c r="BM57" s="1">
        <v>74.707999999999998</v>
      </c>
      <c r="BN57" s="1">
        <v>75.132000000000005</v>
      </c>
      <c r="BO57" s="1">
        <v>74.852999999999994</v>
      </c>
      <c r="BP57" s="1">
        <v>74.120999999999995</v>
      </c>
      <c r="BQ57" s="1">
        <v>73.376999999999995</v>
      </c>
      <c r="BR57" s="1">
        <v>72.516000000000005</v>
      </c>
      <c r="BS57" s="1">
        <v>71.938000000000002</v>
      </c>
      <c r="BT57" s="1">
        <v>71.878</v>
      </c>
      <c r="BU57" s="1">
        <v>72.156000000000006</v>
      </c>
      <c r="BV57" s="1">
        <v>72.123999999999995</v>
      </c>
      <c r="BW57" s="1">
        <v>71.641000000000005</v>
      </c>
      <c r="BX57" s="1">
        <v>71.832999999999998</v>
      </c>
      <c r="BY57" s="1">
        <v>73.108999999999995</v>
      </c>
      <c r="BZ57" s="1">
        <v>74.819999999999993</v>
      </c>
      <c r="CA57" s="1">
        <v>76.241</v>
      </c>
      <c r="CB57" s="1">
        <v>77.915000000000006</v>
      </c>
      <c r="CC57" s="1">
        <v>77.037999999999997</v>
      </c>
      <c r="CD57" s="1">
        <v>72.268000000000001</v>
      </c>
      <c r="CE57" s="1">
        <v>65.054000000000002</v>
      </c>
      <c r="CF57" s="1">
        <v>58.081000000000003</v>
      </c>
      <c r="CG57" s="1">
        <v>50.686999999999998</v>
      </c>
      <c r="CH57" s="1">
        <v>44.826000000000001</v>
      </c>
      <c r="CI57" s="1">
        <v>41.704999999999998</v>
      </c>
      <c r="CJ57" s="1">
        <v>40.344999999999999</v>
      </c>
      <c r="CK57" s="1">
        <v>38.570999999999998</v>
      </c>
      <c r="CL57" s="1">
        <v>36.826000000000001</v>
      </c>
      <c r="CM57" s="1">
        <v>34.893000000000001</v>
      </c>
      <c r="CN57" s="1">
        <v>32.447000000000003</v>
      </c>
      <c r="CO57" s="1">
        <v>29.715</v>
      </c>
      <c r="CP57" s="1">
        <v>27.245000000000001</v>
      </c>
      <c r="CQ57" s="1">
        <v>24.928999999999998</v>
      </c>
      <c r="CR57" s="1">
        <v>22.687000000000001</v>
      </c>
      <c r="CS57" s="1">
        <v>20.533000000000001</v>
      </c>
      <c r="CT57" s="1">
        <v>18.46</v>
      </c>
      <c r="CU57" s="1">
        <v>16.356999999999999</v>
      </c>
      <c r="CV57" s="1">
        <v>14.68</v>
      </c>
      <c r="CW57" s="1">
        <v>13.005000000000001</v>
      </c>
      <c r="CX57" s="1">
        <v>10.895</v>
      </c>
      <c r="CY57" s="1">
        <v>8.4139999999999997</v>
      </c>
      <c r="CZ57" s="1">
        <v>6.415</v>
      </c>
      <c r="DA57" s="1">
        <v>5.3179999999999996</v>
      </c>
      <c r="DB57" s="1">
        <v>4.4329999999999998</v>
      </c>
      <c r="DC57" s="1">
        <v>3.3039999999999998</v>
      </c>
      <c r="DD57" s="1">
        <v>1.9319999999999999</v>
      </c>
      <c r="DE57" s="1">
        <v>1.35</v>
      </c>
      <c r="DF57" s="1">
        <v>0.69299999999999995</v>
      </c>
      <c r="DG57" s="1">
        <v>0.93</v>
      </c>
      <c r="DI57" s="104">
        <f t="shared" si="1"/>
        <v>5542.5170000000007</v>
      </c>
    </row>
    <row r="58" spans="1:113" x14ac:dyDescent="0.3">
      <c r="A58" s="1">
        <v>19612</v>
      </c>
      <c r="B58" s="1" t="s">
        <v>1041</v>
      </c>
      <c r="D58" s="1">
        <v>242</v>
      </c>
      <c r="E58" s="1">
        <v>2018</v>
      </c>
      <c r="F58" s="1" t="s">
        <v>138</v>
      </c>
      <c r="G58" s="93" t="s">
        <v>139</v>
      </c>
      <c r="H58" s="93">
        <f>VLOOKUP(G58, RPB!$E$3:$I$200, 5, 0)</f>
        <v>18</v>
      </c>
      <c r="I58" s="94">
        <f>IF(H58="-", "-", IF(H58=0, 0, SUM(K58:INDEX($K58:$DG58, H58))))</f>
        <v>305.21800000000002</v>
      </c>
      <c r="J58" s="94">
        <f t="shared" si="0"/>
        <v>607.02300000000037</v>
      </c>
      <c r="K58" s="1">
        <v>16.613</v>
      </c>
      <c r="L58" s="1">
        <v>16.927</v>
      </c>
      <c r="M58" s="1">
        <v>17.184000000000001</v>
      </c>
      <c r="N58" s="1">
        <v>17.027999999999999</v>
      </c>
      <c r="O58" s="1">
        <v>17.327999999999999</v>
      </c>
      <c r="P58" s="1">
        <v>17.553000000000001</v>
      </c>
      <c r="Q58" s="1">
        <v>17.704000000000001</v>
      </c>
      <c r="R58" s="1">
        <v>17.782</v>
      </c>
      <c r="S58" s="1">
        <v>17.806999999999999</v>
      </c>
      <c r="T58" s="1">
        <v>17.795999999999999</v>
      </c>
      <c r="U58" s="1">
        <v>17.664000000000001</v>
      </c>
      <c r="V58" s="1">
        <v>17.379000000000001</v>
      </c>
      <c r="W58" s="1">
        <v>16.992000000000001</v>
      </c>
      <c r="X58" s="1">
        <v>16.594000000000001</v>
      </c>
      <c r="Y58" s="1">
        <v>16.167999999999999</v>
      </c>
      <c r="Z58" s="1">
        <v>15.8</v>
      </c>
      <c r="AA58" s="1">
        <v>15.54</v>
      </c>
      <c r="AB58" s="1">
        <v>15.359</v>
      </c>
      <c r="AC58" s="1">
        <v>15.156000000000001</v>
      </c>
      <c r="AD58" s="1">
        <v>14.935</v>
      </c>
      <c r="AE58" s="1">
        <v>14.801</v>
      </c>
      <c r="AF58" s="1">
        <v>14.794</v>
      </c>
      <c r="AG58" s="1">
        <v>14.862</v>
      </c>
      <c r="AH58" s="1">
        <v>14.933999999999999</v>
      </c>
      <c r="AI58" s="1">
        <v>15.045</v>
      </c>
      <c r="AJ58" s="1">
        <v>15.029</v>
      </c>
      <c r="AK58" s="1">
        <v>14.803000000000001</v>
      </c>
      <c r="AL58" s="1">
        <v>14.452999999999999</v>
      </c>
      <c r="AM58" s="1">
        <v>14.122</v>
      </c>
      <c r="AN58" s="1">
        <v>13.752000000000001</v>
      </c>
      <c r="AO58" s="1">
        <v>13.542</v>
      </c>
      <c r="AP58" s="1">
        <v>13.595000000000001</v>
      </c>
      <c r="AQ58" s="1">
        <v>13.802</v>
      </c>
      <c r="AR58" s="1">
        <v>13.96</v>
      </c>
      <c r="AS58" s="1">
        <v>14.127000000000001</v>
      </c>
      <c r="AT58" s="1">
        <v>14.129</v>
      </c>
      <c r="AU58" s="1">
        <v>13.866</v>
      </c>
      <c r="AV58" s="1">
        <v>13.428000000000001</v>
      </c>
      <c r="AW58" s="1">
        <v>13.016999999999999</v>
      </c>
      <c r="AX58" s="1">
        <v>12.611000000000001</v>
      </c>
      <c r="AY58" s="1">
        <v>12.18</v>
      </c>
      <c r="AZ58" s="1">
        <v>11.739000000000001</v>
      </c>
      <c r="BA58" s="1">
        <v>11.302</v>
      </c>
      <c r="BB58" s="1">
        <v>10.861000000000001</v>
      </c>
      <c r="BC58" s="1">
        <v>10.407</v>
      </c>
      <c r="BD58" s="1">
        <v>10.066000000000001</v>
      </c>
      <c r="BE58" s="1">
        <v>9.8970000000000002</v>
      </c>
      <c r="BF58" s="1">
        <v>9.8460000000000001</v>
      </c>
      <c r="BG58" s="1">
        <v>9.7850000000000001</v>
      </c>
      <c r="BH58" s="1">
        <v>9.7219999999999995</v>
      </c>
      <c r="BI58" s="1">
        <v>9.6999999999999993</v>
      </c>
      <c r="BJ58" s="1">
        <v>9.7219999999999995</v>
      </c>
      <c r="BK58" s="1">
        <v>9.7609999999999992</v>
      </c>
      <c r="BL58" s="1">
        <v>9.7929999999999993</v>
      </c>
      <c r="BM58" s="1">
        <v>9.8309999999999995</v>
      </c>
      <c r="BN58" s="1">
        <v>9.7629999999999999</v>
      </c>
      <c r="BO58" s="1">
        <v>9.5329999999999995</v>
      </c>
      <c r="BP58" s="1">
        <v>9.1890000000000001</v>
      </c>
      <c r="BQ58" s="1">
        <v>8.8450000000000006</v>
      </c>
      <c r="BR58" s="1">
        <v>8.4920000000000009</v>
      </c>
      <c r="BS58" s="1">
        <v>8.08</v>
      </c>
      <c r="BT58" s="1">
        <v>7.6</v>
      </c>
      <c r="BU58" s="1">
        <v>7.0789999999999997</v>
      </c>
      <c r="BV58" s="1">
        <v>6.548</v>
      </c>
      <c r="BW58" s="1">
        <v>5.9950000000000001</v>
      </c>
      <c r="BX58" s="1">
        <v>5.5149999999999997</v>
      </c>
      <c r="BY58" s="1">
        <v>5.1580000000000004</v>
      </c>
      <c r="BZ58" s="1">
        <v>4.8810000000000002</v>
      </c>
      <c r="CA58" s="1">
        <v>4.5960000000000001</v>
      </c>
      <c r="CB58" s="1">
        <v>4.32</v>
      </c>
      <c r="CC58" s="1">
        <v>4.0380000000000003</v>
      </c>
      <c r="CD58" s="1">
        <v>3.734</v>
      </c>
      <c r="CE58" s="1">
        <v>3.42</v>
      </c>
      <c r="CF58" s="1">
        <v>3.1259999999999999</v>
      </c>
      <c r="CG58" s="1">
        <v>2.8490000000000002</v>
      </c>
      <c r="CH58" s="1">
        <v>2.5710000000000002</v>
      </c>
      <c r="CI58" s="1">
        <v>2.2850000000000001</v>
      </c>
      <c r="CJ58" s="1">
        <v>2.0009999999999999</v>
      </c>
      <c r="CK58" s="1">
        <v>1.73</v>
      </c>
      <c r="CL58" s="1">
        <v>1.4690000000000001</v>
      </c>
      <c r="CM58" s="1">
        <v>1.24</v>
      </c>
      <c r="CN58" s="1">
        <v>1.056</v>
      </c>
      <c r="CO58" s="1">
        <v>0.90600000000000003</v>
      </c>
      <c r="CP58" s="1">
        <v>0.76600000000000001</v>
      </c>
      <c r="CQ58" s="1">
        <v>0.64100000000000001</v>
      </c>
      <c r="CR58" s="1">
        <v>0.52900000000000003</v>
      </c>
      <c r="CS58" s="1">
        <v>0.42699999999999999</v>
      </c>
      <c r="CT58" s="1">
        <v>0.33600000000000002</v>
      </c>
      <c r="CU58" s="1">
        <v>0.253</v>
      </c>
      <c r="CV58" s="1">
        <v>0.188</v>
      </c>
      <c r="CW58" s="1">
        <v>0.14399999999999999</v>
      </c>
      <c r="CX58" s="1">
        <v>0.106</v>
      </c>
      <c r="CY58" s="1">
        <v>7.2999999999999995E-2</v>
      </c>
      <c r="CZ58" s="1">
        <v>4.8000000000000001E-2</v>
      </c>
      <c r="DA58" s="1">
        <v>3.5000000000000003E-2</v>
      </c>
      <c r="DB58" s="1">
        <v>2.7E-2</v>
      </c>
      <c r="DC58" s="1">
        <v>0.02</v>
      </c>
      <c r="DD58" s="1">
        <v>1.2999999999999999E-2</v>
      </c>
      <c r="DE58" s="1">
        <v>8.9999999999999993E-3</v>
      </c>
      <c r="DF58" s="1">
        <v>5.0000000000000001E-3</v>
      </c>
      <c r="DG58" s="1">
        <v>8.9999999999999993E-3</v>
      </c>
      <c r="DI58" s="104">
        <f t="shared" si="1"/>
        <v>912.24100000000033</v>
      </c>
    </row>
    <row r="59" spans="1:113" x14ac:dyDescent="0.3">
      <c r="A59" s="1">
        <v>14882</v>
      </c>
      <c r="B59" s="1" t="s">
        <v>1041</v>
      </c>
      <c r="D59" s="1">
        <v>250</v>
      </c>
      <c r="E59" s="1">
        <v>2018</v>
      </c>
      <c r="F59" s="1" t="s">
        <v>142</v>
      </c>
      <c r="G59" s="93" t="s">
        <v>143</v>
      </c>
      <c r="H59" s="93">
        <f>VLOOKUP(G59, RPB!$E$3:$I$200, 5, 0)</f>
        <v>18</v>
      </c>
      <c r="I59" s="94">
        <f>IF(H59="-", "-", IF(H59=0, 0, SUM(K59:INDEX($K59:$DG59, H59))))</f>
        <v>14086.728999999999</v>
      </c>
      <c r="J59" s="94">
        <f t="shared" si="0"/>
        <v>51146.542000000009</v>
      </c>
      <c r="K59" s="1">
        <v>755.86099999999999</v>
      </c>
      <c r="L59" s="1">
        <v>760.50300000000004</v>
      </c>
      <c r="M59" s="1">
        <v>765.29399999999998</v>
      </c>
      <c r="N59" s="1">
        <v>763.46600000000001</v>
      </c>
      <c r="O59" s="1">
        <v>770.88599999999997</v>
      </c>
      <c r="P59" s="1">
        <v>777.60599999999999</v>
      </c>
      <c r="Q59" s="1">
        <v>783.548</v>
      </c>
      <c r="R59" s="1">
        <v>788.63300000000004</v>
      </c>
      <c r="S59" s="1">
        <v>793.00800000000004</v>
      </c>
      <c r="T59" s="1">
        <v>796.81799999999998</v>
      </c>
      <c r="U59" s="1">
        <v>798.85799999999995</v>
      </c>
      <c r="V59" s="1">
        <v>798.59699999999998</v>
      </c>
      <c r="W59" s="1">
        <v>796.63300000000004</v>
      </c>
      <c r="X59" s="1">
        <v>794.21500000000003</v>
      </c>
      <c r="Y59" s="1">
        <v>791.24</v>
      </c>
      <c r="Z59" s="1">
        <v>787.74900000000002</v>
      </c>
      <c r="AA59" s="1">
        <v>783.93700000000001</v>
      </c>
      <c r="AB59" s="1">
        <v>779.87699999999995</v>
      </c>
      <c r="AC59" s="1">
        <v>775.84299999999996</v>
      </c>
      <c r="AD59" s="1">
        <v>772.25400000000002</v>
      </c>
      <c r="AE59" s="1">
        <v>767.9</v>
      </c>
      <c r="AF59" s="1">
        <v>762.36199999999997</v>
      </c>
      <c r="AG59" s="1">
        <v>756.57600000000002</v>
      </c>
      <c r="AH59" s="1">
        <v>751.37099999999998</v>
      </c>
      <c r="AI59" s="1">
        <v>745.95399999999995</v>
      </c>
      <c r="AJ59" s="1">
        <v>745.03300000000002</v>
      </c>
      <c r="AK59" s="1">
        <v>750.83699999999999</v>
      </c>
      <c r="AL59" s="1">
        <v>761.00699999999995</v>
      </c>
      <c r="AM59" s="1">
        <v>770.66800000000001</v>
      </c>
      <c r="AN59" s="1">
        <v>780.44600000000003</v>
      </c>
      <c r="AO59" s="1">
        <v>789.56</v>
      </c>
      <c r="AP59" s="1">
        <v>797.01599999999996</v>
      </c>
      <c r="AQ59" s="1">
        <v>802.99400000000003</v>
      </c>
      <c r="AR59" s="1">
        <v>809.88599999999997</v>
      </c>
      <c r="AS59" s="1">
        <v>818.66899999999998</v>
      </c>
      <c r="AT59" s="1">
        <v>821.30499999999995</v>
      </c>
      <c r="AU59" s="1">
        <v>814.49900000000002</v>
      </c>
      <c r="AV59" s="1">
        <v>802.471</v>
      </c>
      <c r="AW59" s="1">
        <v>791.23599999999999</v>
      </c>
      <c r="AX59" s="1">
        <v>777.79300000000001</v>
      </c>
      <c r="AY59" s="1">
        <v>775.42</v>
      </c>
      <c r="AZ59" s="1">
        <v>790.76</v>
      </c>
      <c r="BA59" s="1">
        <v>816.88499999999999</v>
      </c>
      <c r="BB59" s="1">
        <v>840.82399999999996</v>
      </c>
      <c r="BC59" s="1">
        <v>865.88499999999999</v>
      </c>
      <c r="BD59" s="1">
        <v>882.80499999999995</v>
      </c>
      <c r="BE59" s="1">
        <v>885.89300000000003</v>
      </c>
      <c r="BF59" s="1">
        <v>879.93600000000004</v>
      </c>
      <c r="BG59" s="1">
        <v>875.14099999999996</v>
      </c>
      <c r="BH59" s="1">
        <v>869.14099999999996</v>
      </c>
      <c r="BI59" s="1">
        <v>864.77599999999995</v>
      </c>
      <c r="BJ59" s="1">
        <v>864.375</v>
      </c>
      <c r="BK59" s="1">
        <v>865.93299999999999</v>
      </c>
      <c r="BL59" s="1">
        <v>865.64599999999996</v>
      </c>
      <c r="BM59" s="1">
        <v>864.91600000000005</v>
      </c>
      <c r="BN59" s="1">
        <v>860.30899999999997</v>
      </c>
      <c r="BO59" s="1">
        <v>849.94299999999998</v>
      </c>
      <c r="BP59" s="1">
        <v>835.96400000000006</v>
      </c>
      <c r="BQ59" s="1">
        <v>822.16700000000003</v>
      </c>
      <c r="BR59" s="1">
        <v>807.51499999999999</v>
      </c>
      <c r="BS59" s="1">
        <v>795.572</v>
      </c>
      <c r="BT59" s="1">
        <v>788.40700000000004</v>
      </c>
      <c r="BU59" s="1">
        <v>784.25400000000002</v>
      </c>
      <c r="BV59" s="1">
        <v>777.428</v>
      </c>
      <c r="BW59" s="1">
        <v>766.85</v>
      </c>
      <c r="BX59" s="1">
        <v>761.12300000000005</v>
      </c>
      <c r="BY59" s="1">
        <v>763.24199999999996</v>
      </c>
      <c r="BZ59" s="1">
        <v>768.13099999999997</v>
      </c>
      <c r="CA59" s="1">
        <v>771.31399999999996</v>
      </c>
      <c r="CB59" s="1">
        <v>777.99300000000005</v>
      </c>
      <c r="CC59" s="1">
        <v>760.75099999999998</v>
      </c>
      <c r="CD59" s="1">
        <v>706.86800000000005</v>
      </c>
      <c r="CE59" s="1">
        <v>630.80799999999999</v>
      </c>
      <c r="CF59" s="1">
        <v>557.90700000000004</v>
      </c>
      <c r="CG59" s="1">
        <v>480.87900000000002</v>
      </c>
      <c r="CH59" s="1">
        <v>425.07</v>
      </c>
      <c r="CI59" s="1">
        <v>404.94600000000003</v>
      </c>
      <c r="CJ59" s="1">
        <v>407.78300000000002</v>
      </c>
      <c r="CK59" s="1">
        <v>406.11799999999999</v>
      </c>
      <c r="CL59" s="1">
        <v>405.12099999999998</v>
      </c>
      <c r="CM59" s="1">
        <v>400.48899999999998</v>
      </c>
      <c r="CN59" s="1">
        <v>387.21899999999999</v>
      </c>
      <c r="CO59" s="1">
        <v>368.197</v>
      </c>
      <c r="CP59" s="1">
        <v>351.96899999999999</v>
      </c>
      <c r="CQ59" s="1">
        <v>337.61500000000001</v>
      </c>
      <c r="CR59" s="1">
        <v>318.65499999999997</v>
      </c>
      <c r="CS59" s="1">
        <v>292.971</v>
      </c>
      <c r="CT59" s="1">
        <v>263.06799999999998</v>
      </c>
      <c r="CU59" s="1">
        <v>231.768</v>
      </c>
      <c r="CV59" s="1">
        <v>203.661</v>
      </c>
      <c r="CW59" s="1">
        <v>180.7</v>
      </c>
      <c r="CX59" s="1">
        <v>155.495</v>
      </c>
      <c r="CY59" s="1">
        <v>127.652</v>
      </c>
      <c r="CZ59" s="1">
        <v>106.55500000000001</v>
      </c>
      <c r="DA59" s="1">
        <v>97.186999999999998</v>
      </c>
      <c r="DB59" s="1">
        <v>83.007999999999996</v>
      </c>
      <c r="DC59" s="1">
        <v>61.765999999999998</v>
      </c>
      <c r="DD59" s="1">
        <v>33.462000000000003</v>
      </c>
      <c r="DE59" s="1">
        <v>24.608000000000001</v>
      </c>
      <c r="DF59" s="1">
        <v>12.741</v>
      </c>
      <c r="DG59" s="1">
        <v>17.277000000000001</v>
      </c>
      <c r="DI59" s="104">
        <f t="shared" si="1"/>
        <v>65233.271000000008</v>
      </c>
    </row>
    <row r="60" spans="1:113" x14ac:dyDescent="0.3">
      <c r="A60" s="1">
        <v>20300</v>
      </c>
      <c r="B60" s="1" t="s">
        <v>1041</v>
      </c>
      <c r="D60" s="1">
        <v>583</v>
      </c>
      <c r="E60" s="1">
        <v>2018</v>
      </c>
      <c r="F60" s="1" t="s">
        <v>1044</v>
      </c>
      <c r="G60" s="93" t="s">
        <v>255</v>
      </c>
      <c r="H60" s="93">
        <f>VLOOKUP(G60, RPB!$E$3:$I$200, 5, 0)</f>
        <v>18</v>
      </c>
      <c r="I60" s="94">
        <f>IF(H60="-", "-", IF(H60=0, 0, SUM(K60:INDEX($K60:$DG60, H60))))</f>
        <v>42.167999999999999</v>
      </c>
      <c r="J60" s="94">
        <f t="shared" si="0"/>
        <v>64.059000000000026</v>
      </c>
      <c r="K60" s="1">
        <v>2.4820000000000002</v>
      </c>
      <c r="L60" s="1">
        <v>2.4020000000000001</v>
      </c>
      <c r="M60" s="1">
        <v>2.34</v>
      </c>
      <c r="N60" s="1">
        <v>2.319</v>
      </c>
      <c r="O60" s="1">
        <v>2.2810000000000001</v>
      </c>
      <c r="P60" s="1">
        <v>2.2559999999999998</v>
      </c>
      <c r="Q60" s="1">
        <v>2.242</v>
      </c>
      <c r="R60" s="1">
        <v>2.2389999999999999</v>
      </c>
      <c r="S60" s="1">
        <v>2.2450000000000001</v>
      </c>
      <c r="T60" s="1">
        <v>2.2559999999999998</v>
      </c>
      <c r="U60" s="1">
        <v>2.2770000000000001</v>
      </c>
      <c r="V60" s="1">
        <v>2.306</v>
      </c>
      <c r="W60" s="1">
        <v>2.3410000000000002</v>
      </c>
      <c r="X60" s="1">
        <v>2.3769999999999998</v>
      </c>
      <c r="Y60" s="1">
        <v>2.4119999999999999</v>
      </c>
      <c r="Z60" s="1">
        <v>2.4430000000000001</v>
      </c>
      <c r="AA60" s="1">
        <v>2.4670000000000001</v>
      </c>
      <c r="AB60" s="1">
        <v>2.4830000000000001</v>
      </c>
      <c r="AC60" s="1">
        <v>2.496</v>
      </c>
      <c r="AD60" s="1">
        <v>2.5059999999999998</v>
      </c>
      <c r="AE60" s="1">
        <v>2.4969999999999999</v>
      </c>
      <c r="AF60" s="1">
        <v>2.4649999999999999</v>
      </c>
      <c r="AG60" s="1">
        <v>2.4140000000000001</v>
      </c>
      <c r="AH60" s="1">
        <v>2.36</v>
      </c>
      <c r="AI60" s="1">
        <v>2.3010000000000002</v>
      </c>
      <c r="AJ60" s="1">
        <v>2.2330000000000001</v>
      </c>
      <c r="AK60" s="1">
        <v>2.1560000000000001</v>
      </c>
      <c r="AL60" s="1">
        <v>2.073</v>
      </c>
      <c r="AM60" s="1">
        <v>1.9830000000000001</v>
      </c>
      <c r="AN60" s="1">
        <v>1.885</v>
      </c>
      <c r="AO60" s="1">
        <v>1.7989999999999999</v>
      </c>
      <c r="AP60" s="1">
        <v>1.7350000000000001</v>
      </c>
      <c r="AQ60" s="1">
        <v>1.6830000000000001</v>
      </c>
      <c r="AR60" s="1">
        <v>1.6279999999999999</v>
      </c>
      <c r="AS60" s="1">
        <v>1.5780000000000001</v>
      </c>
      <c r="AT60" s="1">
        <v>1.496</v>
      </c>
      <c r="AU60" s="1">
        <v>1.361</v>
      </c>
      <c r="AV60" s="1">
        <v>1.1970000000000001</v>
      </c>
      <c r="AW60" s="1">
        <v>1.0429999999999999</v>
      </c>
      <c r="AX60" s="1">
        <v>0.89</v>
      </c>
      <c r="AY60" s="1">
        <v>0.76700000000000002</v>
      </c>
      <c r="AZ60" s="1">
        <v>0.69199999999999995</v>
      </c>
      <c r="BA60" s="1">
        <v>0.65300000000000002</v>
      </c>
      <c r="BB60" s="1">
        <v>0.61399999999999999</v>
      </c>
      <c r="BC60" s="1">
        <v>0.57799999999999996</v>
      </c>
      <c r="BD60" s="1">
        <v>0.56299999999999994</v>
      </c>
      <c r="BE60" s="1">
        <v>0.57299999999999995</v>
      </c>
      <c r="BF60" s="1">
        <v>0.60099999999999998</v>
      </c>
      <c r="BG60" s="1">
        <v>0.63300000000000001</v>
      </c>
      <c r="BH60" s="1">
        <v>0.67300000000000004</v>
      </c>
      <c r="BI60" s="1">
        <v>0.70399999999999996</v>
      </c>
      <c r="BJ60" s="1">
        <v>0.71699999999999997</v>
      </c>
      <c r="BK60" s="1">
        <v>0.71799999999999997</v>
      </c>
      <c r="BL60" s="1">
        <v>0.72299999999999998</v>
      </c>
      <c r="BM60" s="1">
        <v>0.72899999999999998</v>
      </c>
      <c r="BN60" s="1">
        <v>0.73099999999999998</v>
      </c>
      <c r="BO60" s="1">
        <v>0.72899999999999998</v>
      </c>
      <c r="BP60" s="1">
        <v>0.72399999999999998</v>
      </c>
      <c r="BQ60" s="1">
        <v>0.71599999999999997</v>
      </c>
      <c r="BR60" s="1">
        <v>0.70399999999999996</v>
      </c>
      <c r="BS60" s="1">
        <v>0.69299999999999995</v>
      </c>
      <c r="BT60" s="1">
        <v>0.68400000000000005</v>
      </c>
      <c r="BU60" s="1">
        <v>0.67600000000000005</v>
      </c>
      <c r="BV60" s="1">
        <v>0.66400000000000003</v>
      </c>
      <c r="BW60" s="1">
        <v>0.65200000000000002</v>
      </c>
      <c r="BX60" s="1">
        <v>0.626</v>
      </c>
      <c r="BY60" s="1">
        <v>0.57999999999999996</v>
      </c>
      <c r="BZ60" s="1">
        <v>0.52200000000000002</v>
      </c>
      <c r="CA60" s="1">
        <v>0.46500000000000002</v>
      </c>
      <c r="CB60" s="1">
        <v>0.40699999999999997</v>
      </c>
      <c r="CC60" s="1">
        <v>0.35299999999999998</v>
      </c>
      <c r="CD60" s="1">
        <v>0.308</v>
      </c>
      <c r="CE60" s="1">
        <v>0.27</v>
      </c>
      <c r="CF60" s="1">
        <v>0.23200000000000001</v>
      </c>
      <c r="CG60" s="1">
        <v>0.193</v>
      </c>
      <c r="CH60" s="1">
        <v>0.16300000000000001</v>
      </c>
      <c r="CI60" s="1">
        <v>0.14299999999999999</v>
      </c>
      <c r="CJ60" s="1">
        <v>0.13100000000000001</v>
      </c>
      <c r="CK60" s="1">
        <v>0.121</v>
      </c>
      <c r="CL60" s="1">
        <v>0.113</v>
      </c>
      <c r="CM60" s="1">
        <v>0.105</v>
      </c>
      <c r="CN60" s="1">
        <v>9.6000000000000002E-2</v>
      </c>
      <c r="CO60" s="1">
        <v>8.6999999999999994E-2</v>
      </c>
      <c r="CP60" s="1">
        <v>0.08</v>
      </c>
      <c r="CQ60" s="1">
        <v>7.4999999999999997E-2</v>
      </c>
      <c r="CR60" s="1">
        <v>6.8000000000000005E-2</v>
      </c>
      <c r="CS60" s="1">
        <v>5.7000000000000002E-2</v>
      </c>
      <c r="CT60" s="1">
        <v>4.4999999999999998E-2</v>
      </c>
      <c r="CU60" s="1">
        <v>3.2000000000000001E-2</v>
      </c>
      <c r="CV60" s="1">
        <v>2.1000000000000001E-2</v>
      </c>
      <c r="CW60" s="1">
        <v>1.4999999999999999E-2</v>
      </c>
      <c r="CX60" s="1">
        <v>1.0999999999999999E-2</v>
      </c>
      <c r="CY60" s="1">
        <v>0.01</v>
      </c>
      <c r="CZ60" s="1">
        <v>0.01</v>
      </c>
      <c r="DA60" s="1">
        <v>8.9999999999999993E-3</v>
      </c>
      <c r="DB60" s="1">
        <v>8.0000000000000002E-3</v>
      </c>
      <c r="DC60" s="1">
        <v>6.0000000000000001E-3</v>
      </c>
      <c r="DD60" s="1">
        <v>3.0000000000000001E-3</v>
      </c>
      <c r="DE60" s="1">
        <v>2E-3</v>
      </c>
      <c r="DF60" s="1">
        <v>1E-3</v>
      </c>
      <c r="DG60" s="1">
        <v>1E-3</v>
      </c>
      <c r="DI60" s="104">
        <f t="shared" si="1"/>
        <v>106.22700000000002</v>
      </c>
    </row>
    <row r="61" spans="1:113" x14ac:dyDescent="0.3">
      <c r="A61" s="1">
        <v>3616</v>
      </c>
      <c r="B61" s="1" t="s">
        <v>1041</v>
      </c>
      <c r="D61" s="1">
        <v>266</v>
      </c>
      <c r="E61" s="1">
        <v>2018</v>
      </c>
      <c r="F61" s="1" t="s">
        <v>144</v>
      </c>
      <c r="G61" s="93" t="s">
        <v>145</v>
      </c>
      <c r="H61" s="93">
        <f>VLOOKUP(G61, RPB!$E$3:$I$200, 5, 0)</f>
        <v>18</v>
      </c>
      <c r="I61" s="94">
        <f>IF(H61="-", "-", IF(H61=0, 0, SUM(K61:INDEX($K61:$DG61, H61))))</f>
        <v>856.80100000000016</v>
      </c>
      <c r="J61" s="94">
        <f t="shared" si="0"/>
        <v>1210.76</v>
      </c>
      <c r="K61" s="1">
        <v>56.085999999999999</v>
      </c>
      <c r="L61" s="1">
        <v>56.145000000000003</v>
      </c>
      <c r="M61" s="1">
        <v>55.838999999999999</v>
      </c>
      <c r="N61" s="1">
        <v>55.869</v>
      </c>
      <c r="O61" s="1">
        <v>54.64</v>
      </c>
      <c r="P61" s="1">
        <v>53.262999999999998</v>
      </c>
      <c r="Q61" s="1">
        <v>51.774000000000001</v>
      </c>
      <c r="R61" s="1">
        <v>50.206000000000003</v>
      </c>
      <c r="S61" s="1">
        <v>48.576000000000001</v>
      </c>
      <c r="T61" s="1">
        <v>46.902000000000001</v>
      </c>
      <c r="U61" s="1">
        <v>45.304000000000002</v>
      </c>
      <c r="V61" s="1">
        <v>43.848999999999997</v>
      </c>
      <c r="W61" s="1">
        <v>42.52</v>
      </c>
      <c r="X61" s="1">
        <v>41.216999999999999</v>
      </c>
      <c r="Y61" s="1">
        <v>39.938000000000002</v>
      </c>
      <c r="Z61" s="1">
        <v>38.887</v>
      </c>
      <c r="AA61" s="1">
        <v>38.148000000000003</v>
      </c>
      <c r="AB61" s="1">
        <v>37.637999999999998</v>
      </c>
      <c r="AC61" s="1">
        <v>37.174999999999997</v>
      </c>
      <c r="AD61" s="1">
        <v>36.78</v>
      </c>
      <c r="AE61" s="1">
        <v>36.450000000000003</v>
      </c>
      <c r="AF61" s="1">
        <v>36.158999999999999</v>
      </c>
      <c r="AG61" s="1">
        <v>35.902999999999999</v>
      </c>
      <c r="AH61" s="1">
        <v>35.686999999999998</v>
      </c>
      <c r="AI61" s="1">
        <v>35.491</v>
      </c>
      <c r="AJ61" s="1">
        <v>35.317</v>
      </c>
      <c r="AK61" s="1">
        <v>35.158999999999999</v>
      </c>
      <c r="AL61" s="1">
        <v>34.994</v>
      </c>
      <c r="AM61" s="1">
        <v>34.808</v>
      </c>
      <c r="AN61" s="1">
        <v>34.604999999999997</v>
      </c>
      <c r="AO61" s="1">
        <v>34.28</v>
      </c>
      <c r="AP61" s="1">
        <v>33.777999999999999</v>
      </c>
      <c r="AQ61" s="1">
        <v>33.14</v>
      </c>
      <c r="AR61" s="1">
        <v>32.475000000000001</v>
      </c>
      <c r="AS61" s="1">
        <v>31.776</v>
      </c>
      <c r="AT61" s="1">
        <v>30.975999999999999</v>
      </c>
      <c r="AU61" s="1">
        <v>30.056999999999999</v>
      </c>
      <c r="AV61" s="1">
        <v>29.052</v>
      </c>
      <c r="AW61" s="1">
        <v>28.018000000000001</v>
      </c>
      <c r="AX61" s="1">
        <v>26.945</v>
      </c>
      <c r="AY61" s="1">
        <v>25.890999999999998</v>
      </c>
      <c r="AZ61" s="1">
        <v>24.890999999999998</v>
      </c>
      <c r="BA61" s="1">
        <v>23.927</v>
      </c>
      <c r="BB61" s="1">
        <v>22.942</v>
      </c>
      <c r="BC61" s="1">
        <v>21.948</v>
      </c>
      <c r="BD61" s="1">
        <v>20.972000000000001</v>
      </c>
      <c r="BE61" s="1">
        <v>20.024999999999999</v>
      </c>
      <c r="BF61" s="1">
        <v>19.097000000000001</v>
      </c>
      <c r="BG61" s="1">
        <v>18.184000000000001</v>
      </c>
      <c r="BH61" s="1">
        <v>17.295000000000002</v>
      </c>
      <c r="BI61" s="1">
        <v>16.390999999999998</v>
      </c>
      <c r="BJ61" s="1">
        <v>15.454000000000001</v>
      </c>
      <c r="BK61" s="1">
        <v>14.507999999999999</v>
      </c>
      <c r="BL61" s="1">
        <v>13.597</v>
      </c>
      <c r="BM61" s="1">
        <v>12.712</v>
      </c>
      <c r="BN61" s="1">
        <v>11.893000000000001</v>
      </c>
      <c r="BO61" s="1">
        <v>11.164</v>
      </c>
      <c r="BP61" s="1">
        <v>10.507999999999999</v>
      </c>
      <c r="BQ61" s="1">
        <v>9.8789999999999996</v>
      </c>
      <c r="BR61" s="1">
        <v>9.2789999999999999</v>
      </c>
      <c r="BS61" s="1">
        <v>8.7479999999999993</v>
      </c>
      <c r="BT61" s="1">
        <v>8.2959999999999994</v>
      </c>
      <c r="BU61" s="1">
        <v>7.9059999999999997</v>
      </c>
      <c r="BV61" s="1">
        <v>7.5439999999999996</v>
      </c>
      <c r="BW61" s="1">
        <v>7.2140000000000004</v>
      </c>
      <c r="BX61" s="1">
        <v>6.8959999999999999</v>
      </c>
      <c r="BY61" s="1">
        <v>6.5750000000000002</v>
      </c>
      <c r="BZ61" s="1">
        <v>6.258</v>
      </c>
      <c r="CA61" s="1">
        <v>5.9619999999999997</v>
      </c>
      <c r="CB61" s="1">
        <v>5.6829999999999998</v>
      </c>
      <c r="CC61" s="1">
        <v>5.41</v>
      </c>
      <c r="CD61" s="1">
        <v>5.1390000000000002</v>
      </c>
      <c r="CE61" s="1">
        <v>4.87</v>
      </c>
      <c r="CF61" s="1">
        <v>4.609</v>
      </c>
      <c r="CG61" s="1">
        <v>4.3550000000000004</v>
      </c>
      <c r="CH61" s="1">
        <v>4.093</v>
      </c>
      <c r="CI61" s="1">
        <v>3.8170000000000002</v>
      </c>
      <c r="CJ61" s="1">
        <v>3.5329999999999999</v>
      </c>
      <c r="CK61" s="1">
        <v>3.2549999999999999</v>
      </c>
      <c r="CL61" s="1">
        <v>2.984</v>
      </c>
      <c r="CM61" s="1">
        <v>2.714</v>
      </c>
      <c r="CN61" s="1">
        <v>2.4449999999999998</v>
      </c>
      <c r="CO61" s="1">
        <v>2.1800000000000002</v>
      </c>
      <c r="CP61" s="1">
        <v>1.9239999999999999</v>
      </c>
      <c r="CQ61" s="1">
        <v>1.677</v>
      </c>
      <c r="CR61" s="1">
        <v>1.444</v>
      </c>
      <c r="CS61" s="1">
        <v>1.2270000000000001</v>
      </c>
      <c r="CT61" s="1">
        <v>1.026</v>
      </c>
      <c r="CU61" s="1">
        <v>0.82399999999999995</v>
      </c>
      <c r="CV61" s="1">
        <v>0.65100000000000002</v>
      </c>
      <c r="CW61" s="1">
        <v>0.52600000000000002</v>
      </c>
      <c r="CX61" s="1">
        <v>0.40899999999999997</v>
      </c>
      <c r="CY61" s="1">
        <v>0.29899999999999999</v>
      </c>
      <c r="CZ61" s="1">
        <v>0.20699999999999999</v>
      </c>
      <c r="DA61" s="1">
        <v>0.154</v>
      </c>
      <c r="DB61" s="1">
        <v>0.123</v>
      </c>
      <c r="DC61" s="1">
        <v>8.7999999999999995E-2</v>
      </c>
      <c r="DD61" s="1">
        <v>0.05</v>
      </c>
      <c r="DE61" s="1">
        <v>0.03</v>
      </c>
      <c r="DF61" s="1">
        <v>1.4999999999999999E-2</v>
      </c>
      <c r="DG61" s="1">
        <v>1.7999999999999999E-2</v>
      </c>
      <c r="DI61" s="104">
        <f t="shared" si="1"/>
        <v>2067.5610000000001</v>
      </c>
    </row>
    <row r="62" spans="1:113" x14ac:dyDescent="0.3">
      <c r="A62" s="1">
        <v>13420</v>
      </c>
      <c r="B62" s="1" t="s">
        <v>1041</v>
      </c>
      <c r="D62" s="1">
        <v>826</v>
      </c>
      <c r="E62" s="1">
        <v>2018</v>
      </c>
      <c r="F62" s="1" t="s">
        <v>398</v>
      </c>
      <c r="G62" s="93" t="s">
        <v>399</v>
      </c>
      <c r="H62" s="93">
        <f>VLOOKUP(G62, RPB!$E$3:$I$200, 5, 0)</f>
        <v>16</v>
      </c>
      <c r="I62" s="94">
        <f>IF(H62="-", "-", IF(H62=0, 0, SUM(K62:INDEX($K62:$DG62, H62))))</f>
        <v>12570.967999999997</v>
      </c>
      <c r="J62" s="94">
        <f t="shared" si="0"/>
        <v>54002.535999999993</v>
      </c>
      <c r="K62" s="1">
        <v>791.85799999999995</v>
      </c>
      <c r="L62" s="1">
        <v>808.20699999999999</v>
      </c>
      <c r="M62" s="1">
        <v>818.976</v>
      </c>
      <c r="N62" s="1">
        <v>799.04100000000005</v>
      </c>
      <c r="O62" s="1">
        <v>810.07799999999997</v>
      </c>
      <c r="P62" s="1">
        <v>816.15700000000004</v>
      </c>
      <c r="Q62" s="1">
        <v>817.79</v>
      </c>
      <c r="R62" s="1">
        <v>815.48900000000003</v>
      </c>
      <c r="S62" s="1">
        <v>810.66800000000001</v>
      </c>
      <c r="T62" s="1">
        <v>804.74199999999996</v>
      </c>
      <c r="U62" s="1">
        <v>793.70299999999997</v>
      </c>
      <c r="V62" s="1">
        <v>776.255</v>
      </c>
      <c r="W62" s="1">
        <v>755.62099999999998</v>
      </c>
      <c r="X62" s="1">
        <v>735.43299999999999</v>
      </c>
      <c r="Y62" s="1">
        <v>713.904</v>
      </c>
      <c r="Z62" s="1">
        <v>703.04600000000005</v>
      </c>
      <c r="AA62" s="1">
        <v>708.87599999999998</v>
      </c>
      <c r="AB62" s="1">
        <v>725.90800000000002</v>
      </c>
      <c r="AC62" s="1">
        <v>742.27099999999996</v>
      </c>
      <c r="AD62" s="1">
        <v>759.89800000000002</v>
      </c>
      <c r="AE62" s="1">
        <v>777.61500000000001</v>
      </c>
      <c r="AF62" s="1">
        <v>793.5</v>
      </c>
      <c r="AG62" s="1">
        <v>808.22199999999998</v>
      </c>
      <c r="AH62" s="1">
        <v>824.06500000000005</v>
      </c>
      <c r="AI62" s="1">
        <v>840.20399999999995</v>
      </c>
      <c r="AJ62" s="1">
        <v>855.44500000000005</v>
      </c>
      <c r="AK62" s="1">
        <v>869.29499999999996</v>
      </c>
      <c r="AL62" s="1">
        <v>881.57299999999998</v>
      </c>
      <c r="AM62" s="1">
        <v>892.846</v>
      </c>
      <c r="AN62" s="1">
        <v>903.30700000000002</v>
      </c>
      <c r="AO62" s="1">
        <v>909.78099999999995</v>
      </c>
      <c r="AP62" s="1">
        <v>910.83600000000001</v>
      </c>
      <c r="AQ62" s="1">
        <v>907.85400000000004</v>
      </c>
      <c r="AR62" s="1">
        <v>904.36400000000003</v>
      </c>
      <c r="AS62" s="1">
        <v>900.52499999999998</v>
      </c>
      <c r="AT62" s="1">
        <v>893.71299999999997</v>
      </c>
      <c r="AU62" s="1">
        <v>883.25699999999995</v>
      </c>
      <c r="AV62" s="1">
        <v>870.80499999999995</v>
      </c>
      <c r="AW62" s="1">
        <v>858.74599999999998</v>
      </c>
      <c r="AX62" s="1">
        <v>846.68600000000004</v>
      </c>
      <c r="AY62" s="1">
        <v>838.12800000000004</v>
      </c>
      <c r="AZ62" s="1">
        <v>835.09199999999998</v>
      </c>
      <c r="BA62" s="1">
        <v>836.35</v>
      </c>
      <c r="BB62" s="1">
        <v>837.41200000000003</v>
      </c>
      <c r="BC62" s="1">
        <v>837.68700000000001</v>
      </c>
      <c r="BD62" s="1">
        <v>844.45699999999999</v>
      </c>
      <c r="BE62" s="1">
        <v>860.41800000000001</v>
      </c>
      <c r="BF62" s="1">
        <v>881.702</v>
      </c>
      <c r="BG62" s="1">
        <v>901.58900000000006</v>
      </c>
      <c r="BH62" s="1">
        <v>921.23199999999997</v>
      </c>
      <c r="BI62" s="1">
        <v>935.29</v>
      </c>
      <c r="BJ62" s="1">
        <v>940.35299999999995</v>
      </c>
      <c r="BK62" s="1">
        <v>938.43</v>
      </c>
      <c r="BL62" s="1">
        <v>935.99099999999999</v>
      </c>
      <c r="BM62" s="1">
        <v>933.01</v>
      </c>
      <c r="BN62" s="1">
        <v>922.16399999999999</v>
      </c>
      <c r="BO62" s="1">
        <v>900.85900000000004</v>
      </c>
      <c r="BP62" s="1">
        <v>872.58600000000001</v>
      </c>
      <c r="BQ62" s="1">
        <v>844.16399999999999</v>
      </c>
      <c r="BR62" s="1">
        <v>815.11300000000006</v>
      </c>
      <c r="BS62" s="1">
        <v>786.88400000000001</v>
      </c>
      <c r="BT62" s="1">
        <v>761.18100000000004</v>
      </c>
      <c r="BU62" s="1">
        <v>738.09299999999996</v>
      </c>
      <c r="BV62" s="1">
        <v>713.50599999999997</v>
      </c>
      <c r="BW62" s="1">
        <v>685.23800000000006</v>
      </c>
      <c r="BX62" s="1">
        <v>670.54200000000003</v>
      </c>
      <c r="BY62" s="1">
        <v>676.63099999999997</v>
      </c>
      <c r="BZ62" s="1">
        <v>694.52300000000002</v>
      </c>
      <c r="CA62" s="1">
        <v>710.03399999999999</v>
      </c>
      <c r="CB62" s="1">
        <v>728.41300000000001</v>
      </c>
      <c r="CC62" s="1">
        <v>727.82500000000005</v>
      </c>
      <c r="CD62" s="1">
        <v>696.74199999999996</v>
      </c>
      <c r="CE62" s="1">
        <v>646.19899999999996</v>
      </c>
      <c r="CF62" s="1">
        <v>598.41</v>
      </c>
      <c r="CG62" s="1">
        <v>548.50599999999997</v>
      </c>
      <c r="CH62" s="1">
        <v>505.80799999999999</v>
      </c>
      <c r="CI62" s="1">
        <v>477.05900000000003</v>
      </c>
      <c r="CJ62" s="1">
        <v>457.17099999999999</v>
      </c>
      <c r="CK62" s="1">
        <v>434.28</v>
      </c>
      <c r="CL62" s="1">
        <v>410.71499999999997</v>
      </c>
      <c r="CM62" s="1">
        <v>386.89699999999999</v>
      </c>
      <c r="CN62" s="1">
        <v>361.83499999999998</v>
      </c>
      <c r="CO62" s="1">
        <v>336.12599999999998</v>
      </c>
      <c r="CP62" s="1">
        <v>311.55099999999999</v>
      </c>
      <c r="CQ62" s="1">
        <v>287.983</v>
      </c>
      <c r="CR62" s="1">
        <v>263.92099999999999</v>
      </c>
      <c r="CS62" s="1">
        <v>238.869</v>
      </c>
      <c r="CT62" s="1">
        <v>213.477</v>
      </c>
      <c r="CU62" s="1">
        <v>187.68299999999999</v>
      </c>
      <c r="CV62" s="1">
        <v>166.07300000000001</v>
      </c>
      <c r="CW62" s="1">
        <v>146.446</v>
      </c>
      <c r="CX62" s="1">
        <v>123.505</v>
      </c>
      <c r="CY62" s="1">
        <v>97.516000000000005</v>
      </c>
      <c r="CZ62" s="1">
        <v>76.921000000000006</v>
      </c>
      <c r="DA62" s="1">
        <v>65.542000000000002</v>
      </c>
      <c r="DB62" s="1">
        <v>55.220999999999997</v>
      </c>
      <c r="DC62" s="1">
        <v>42.052</v>
      </c>
      <c r="DD62" s="1">
        <v>26.036999999999999</v>
      </c>
      <c r="DE62" s="1">
        <v>18.867999999999999</v>
      </c>
      <c r="DF62" s="1">
        <v>10.369</v>
      </c>
      <c r="DG62" s="1">
        <v>16.265000000000001</v>
      </c>
      <c r="DI62" s="104">
        <f t="shared" si="1"/>
        <v>66573.503999999986</v>
      </c>
    </row>
    <row r="63" spans="1:113" x14ac:dyDescent="0.3">
      <c r="A63" s="1">
        <v>10238</v>
      </c>
      <c r="B63" s="1" t="s">
        <v>1041</v>
      </c>
      <c r="C63" s="1">
        <v>11</v>
      </c>
      <c r="D63" s="1">
        <v>268</v>
      </c>
      <c r="E63" s="1">
        <v>2018</v>
      </c>
      <c r="F63" s="1" t="s">
        <v>148</v>
      </c>
      <c r="G63" s="93" t="s">
        <v>149</v>
      </c>
      <c r="H63" s="93">
        <f>VLOOKUP(G63, RPB!$E$3:$I$200, 5, 0)</f>
        <v>18</v>
      </c>
      <c r="I63" s="94">
        <f>IF(H63="-", "-", IF(H63=0, 0, SUM(K63:INDEX($K63:$DG63, H63))))</f>
        <v>883.38300000000015</v>
      </c>
      <c r="J63" s="94">
        <f t="shared" si="0"/>
        <v>3023.7479999999996</v>
      </c>
      <c r="K63" s="1">
        <v>47.462000000000003</v>
      </c>
      <c r="L63" s="1">
        <v>50.654000000000003</v>
      </c>
      <c r="M63" s="1">
        <v>52.92</v>
      </c>
      <c r="N63" s="1">
        <v>54.366</v>
      </c>
      <c r="O63" s="1">
        <v>54.981999999999999</v>
      </c>
      <c r="P63" s="1">
        <v>55.046999999999997</v>
      </c>
      <c r="Q63" s="1">
        <v>54.636000000000003</v>
      </c>
      <c r="R63" s="1">
        <v>53.823999999999998</v>
      </c>
      <c r="S63" s="1">
        <v>52.722000000000001</v>
      </c>
      <c r="T63" s="1">
        <v>51.436999999999998</v>
      </c>
      <c r="U63" s="1">
        <v>49.877000000000002</v>
      </c>
      <c r="V63" s="1">
        <v>48.051000000000002</v>
      </c>
      <c r="W63" s="1">
        <v>46.134</v>
      </c>
      <c r="X63" s="1">
        <v>44.241999999999997</v>
      </c>
      <c r="Y63" s="1">
        <v>42.286999999999999</v>
      </c>
      <c r="Z63" s="1">
        <v>41.158000000000001</v>
      </c>
      <c r="AA63" s="1">
        <v>41.286999999999999</v>
      </c>
      <c r="AB63" s="1">
        <v>42.296999999999997</v>
      </c>
      <c r="AC63" s="1">
        <v>43.287999999999997</v>
      </c>
      <c r="AD63" s="1">
        <v>44.335999999999999</v>
      </c>
      <c r="AE63" s="1">
        <v>45.718000000000004</v>
      </c>
      <c r="AF63" s="1">
        <v>47.448</v>
      </c>
      <c r="AG63" s="1">
        <v>49.371000000000002</v>
      </c>
      <c r="AH63" s="1">
        <v>51.331000000000003</v>
      </c>
      <c r="AI63" s="1">
        <v>53.372999999999998</v>
      </c>
      <c r="AJ63" s="1">
        <v>54.951000000000001</v>
      </c>
      <c r="AK63" s="1">
        <v>55.780999999999999</v>
      </c>
      <c r="AL63" s="1">
        <v>56.07</v>
      </c>
      <c r="AM63" s="1">
        <v>56.375</v>
      </c>
      <c r="AN63" s="1">
        <v>56.658000000000001</v>
      </c>
      <c r="AO63" s="1">
        <v>56.58</v>
      </c>
      <c r="AP63" s="1">
        <v>56.048999999999999</v>
      </c>
      <c r="AQ63" s="1">
        <v>55.23</v>
      </c>
      <c r="AR63" s="1">
        <v>54.344999999999999</v>
      </c>
      <c r="AS63" s="1">
        <v>53.311</v>
      </c>
      <c r="AT63" s="1">
        <v>52.610999999999997</v>
      </c>
      <c r="AU63" s="1">
        <v>52.493000000000002</v>
      </c>
      <c r="AV63" s="1">
        <v>52.738999999999997</v>
      </c>
      <c r="AW63" s="1">
        <v>52.883000000000003</v>
      </c>
      <c r="AX63" s="1">
        <v>53.021000000000001</v>
      </c>
      <c r="AY63" s="1">
        <v>53.04</v>
      </c>
      <c r="AZ63" s="1">
        <v>52.838999999999999</v>
      </c>
      <c r="BA63" s="1">
        <v>52.49</v>
      </c>
      <c r="BB63" s="1">
        <v>52.235999999999997</v>
      </c>
      <c r="BC63" s="1">
        <v>52.11</v>
      </c>
      <c r="BD63" s="1">
        <v>51.765000000000001</v>
      </c>
      <c r="BE63" s="1">
        <v>51.078000000000003</v>
      </c>
      <c r="BF63" s="1">
        <v>50.243000000000002</v>
      </c>
      <c r="BG63" s="1">
        <v>49.433999999999997</v>
      </c>
      <c r="BH63" s="1">
        <v>48.451000000000001</v>
      </c>
      <c r="BI63" s="1">
        <v>48.320999999999998</v>
      </c>
      <c r="BJ63" s="1">
        <v>49.523000000000003</v>
      </c>
      <c r="BK63" s="1">
        <v>51.506</v>
      </c>
      <c r="BL63" s="1">
        <v>53.286000000000001</v>
      </c>
      <c r="BM63" s="1">
        <v>55.106000000000002</v>
      </c>
      <c r="BN63" s="1">
        <v>56.143000000000001</v>
      </c>
      <c r="BO63" s="1">
        <v>55.901000000000003</v>
      </c>
      <c r="BP63" s="1">
        <v>54.777000000000001</v>
      </c>
      <c r="BQ63" s="1">
        <v>53.685000000000002</v>
      </c>
      <c r="BR63" s="1">
        <v>52.472000000000001</v>
      </c>
      <c r="BS63" s="1">
        <v>51.073999999999998</v>
      </c>
      <c r="BT63" s="1">
        <v>49.558</v>
      </c>
      <c r="BU63" s="1">
        <v>47.921999999999997</v>
      </c>
      <c r="BV63" s="1">
        <v>46.115000000000002</v>
      </c>
      <c r="BW63" s="1">
        <v>44.177999999999997</v>
      </c>
      <c r="BX63" s="1">
        <v>42.145000000000003</v>
      </c>
      <c r="BY63" s="1">
        <v>40.04</v>
      </c>
      <c r="BZ63" s="1">
        <v>37.887999999999998</v>
      </c>
      <c r="CA63" s="1">
        <v>35.762</v>
      </c>
      <c r="CB63" s="1">
        <v>33.725999999999999</v>
      </c>
      <c r="CC63" s="1">
        <v>31.606000000000002</v>
      </c>
      <c r="CD63" s="1">
        <v>29.346</v>
      </c>
      <c r="CE63" s="1">
        <v>27.093</v>
      </c>
      <c r="CF63" s="1">
        <v>24.861000000000001</v>
      </c>
      <c r="CG63" s="1">
        <v>22.422000000000001</v>
      </c>
      <c r="CH63" s="1">
        <v>21.06</v>
      </c>
      <c r="CI63" s="1">
        <v>21.341000000000001</v>
      </c>
      <c r="CJ63" s="1">
        <v>22.577000000000002</v>
      </c>
      <c r="CK63" s="1">
        <v>23.683</v>
      </c>
      <c r="CL63" s="1">
        <v>25.079000000000001</v>
      </c>
      <c r="CM63" s="1">
        <v>25.056000000000001</v>
      </c>
      <c r="CN63" s="1">
        <v>22.72</v>
      </c>
      <c r="CO63" s="1">
        <v>18.948</v>
      </c>
      <c r="CP63" s="1">
        <v>15.462</v>
      </c>
      <c r="CQ63" s="1">
        <v>11.853999999999999</v>
      </c>
      <c r="CR63" s="1">
        <v>9.0500000000000007</v>
      </c>
      <c r="CS63" s="1">
        <v>7.665</v>
      </c>
      <c r="CT63" s="1">
        <v>7.1989999999999998</v>
      </c>
      <c r="CU63" s="1">
        <v>6.5659999999999998</v>
      </c>
      <c r="CV63" s="1">
        <v>6.1020000000000003</v>
      </c>
      <c r="CW63" s="1">
        <v>5.3819999999999997</v>
      </c>
      <c r="CX63" s="1">
        <v>4.282</v>
      </c>
      <c r="CY63" s="1">
        <v>2.9169999999999998</v>
      </c>
      <c r="CZ63" s="1">
        <v>1.68</v>
      </c>
      <c r="DA63" s="1">
        <v>0.997</v>
      </c>
      <c r="DB63" s="1">
        <v>0.77900000000000003</v>
      </c>
      <c r="DC63" s="1">
        <v>0.54600000000000004</v>
      </c>
      <c r="DD63" s="1">
        <v>0.3</v>
      </c>
      <c r="DE63" s="1">
        <v>0.16400000000000001</v>
      </c>
      <c r="DF63" s="1">
        <v>8.8999999999999996E-2</v>
      </c>
      <c r="DG63" s="1">
        <v>0.14599999999999999</v>
      </c>
      <c r="DI63" s="104">
        <f t="shared" si="1"/>
        <v>3907.1309999999999</v>
      </c>
    </row>
    <row r="64" spans="1:113" x14ac:dyDescent="0.3">
      <c r="A64" s="1">
        <v>5508</v>
      </c>
      <c r="B64" s="1" t="s">
        <v>1041</v>
      </c>
      <c r="D64" s="1">
        <v>288</v>
      </c>
      <c r="E64" s="1">
        <v>2018</v>
      </c>
      <c r="F64" s="1" t="s">
        <v>152</v>
      </c>
      <c r="G64" s="93" t="s">
        <v>153</v>
      </c>
      <c r="H64" s="93">
        <f>VLOOKUP(G64, RPB!$E$3:$I$200, 5, 0)</f>
        <v>18</v>
      </c>
      <c r="I64" s="94">
        <f>IF(H64="-", "-", IF(H64=0, 0, SUM(K64:INDEX($K64:$DG64, H64))))</f>
        <v>13119.811999999998</v>
      </c>
      <c r="J64" s="94">
        <f t="shared" si="0"/>
        <v>16343.831000000006</v>
      </c>
      <c r="K64" s="1">
        <v>839.12599999999998</v>
      </c>
      <c r="L64" s="1">
        <v>836.66399999999999</v>
      </c>
      <c r="M64" s="1">
        <v>830.702</v>
      </c>
      <c r="N64" s="1">
        <v>827.73199999999997</v>
      </c>
      <c r="O64" s="1">
        <v>813.01499999999999</v>
      </c>
      <c r="P64" s="1">
        <v>796.87699999999995</v>
      </c>
      <c r="Q64" s="1">
        <v>779.60199999999998</v>
      </c>
      <c r="R64" s="1">
        <v>761.476</v>
      </c>
      <c r="S64" s="1">
        <v>742.68600000000004</v>
      </c>
      <c r="T64" s="1">
        <v>723.42</v>
      </c>
      <c r="U64" s="1">
        <v>704.45299999999997</v>
      </c>
      <c r="V64" s="1">
        <v>686.26700000000005</v>
      </c>
      <c r="W64" s="1">
        <v>668.85299999999995</v>
      </c>
      <c r="X64" s="1">
        <v>651.38400000000001</v>
      </c>
      <c r="Y64" s="1">
        <v>633.61900000000003</v>
      </c>
      <c r="Z64" s="1">
        <v>618.46600000000001</v>
      </c>
      <c r="AA64" s="1">
        <v>607.15800000000002</v>
      </c>
      <c r="AB64" s="1">
        <v>598.31200000000001</v>
      </c>
      <c r="AC64" s="1">
        <v>589.41999999999996</v>
      </c>
      <c r="AD64" s="1">
        <v>581.12199999999996</v>
      </c>
      <c r="AE64" s="1">
        <v>571.34900000000005</v>
      </c>
      <c r="AF64" s="1">
        <v>558.86400000000003</v>
      </c>
      <c r="AG64" s="1">
        <v>544.68200000000002</v>
      </c>
      <c r="AH64" s="1">
        <v>531.08299999999997</v>
      </c>
      <c r="AI64" s="1">
        <v>517.64300000000003</v>
      </c>
      <c r="AJ64" s="1">
        <v>504.46300000000002</v>
      </c>
      <c r="AK64" s="1">
        <v>491.83499999999998</v>
      </c>
      <c r="AL64" s="1">
        <v>479.60700000000003</v>
      </c>
      <c r="AM64" s="1">
        <v>467.24400000000003</v>
      </c>
      <c r="AN64" s="1">
        <v>454.73599999999999</v>
      </c>
      <c r="AO64" s="1">
        <v>442.81400000000002</v>
      </c>
      <c r="AP64" s="1">
        <v>431.75099999999998</v>
      </c>
      <c r="AQ64" s="1">
        <v>421.20299999999997</v>
      </c>
      <c r="AR64" s="1">
        <v>410.63200000000001</v>
      </c>
      <c r="AS64" s="1">
        <v>400.24400000000003</v>
      </c>
      <c r="AT64" s="1">
        <v>389.17500000000001</v>
      </c>
      <c r="AU64" s="1">
        <v>376.97399999999999</v>
      </c>
      <c r="AV64" s="1">
        <v>364.07499999999999</v>
      </c>
      <c r="AW64" s="1">
        <v>351.40899999999999</v>
      </c>
      <c r="AX64" s="1">
        <v>338.839</v>
      </c>
      <c r="AY64" s="1">
        <v>326.46100000000001</v>
      </c>
      <c r="AZ64" s="1">
        <v>314.43099999999998</v>
      </c>
      <c r="BA64" s="1">
        <v>302.714</v>
      </c>
      <c r="BB64" s="1">
        <v>291.041</v>
      </c>
      <c r="BC64" s="1">
        <v>279.37200000000001</v>
      </c>
      <c r="BD64" s="1">
        <v>268.38600000000002</v>
      </c>
      <c r="BE64" s="1">
        <v>258.36399999999998</v>
      </c>
      <c r="BF64" s="1">
        <v>248.989</v>
      </c>
      <c r="BG64" s="1">
        <v>239.75200000000001</v>
      </c>
      <c r="BH64" s="1">
        <v>230.863</v>
      </c>
      <c r="BI64" s="1">
        <v>221.524</v>
      </c>
      <c r="BJ64" s="1">
        <v>211.32</v>
      </c>
      <c r="BK64" s="1">
        <v>200.679</v>
      </c>
      <c r="BL64" s="1">
        <v>190.34800000000001</v>
      </c>
      <c r="BM64" s="1">
        <v>180.06700000000001</v>
      </c>
      <c r="BN64" s="1">
        <v>170.667</v>
      </c>
      <c r="BO64" s="1">
        <v>162.59899999999999</v>
      </c>
      <c r="BP64" s="1">
        <v>155.41</v>
      </c>
      <c r="BQ64" s="1">
        <v>148.31100000000001</v>
      </c>
      <c r="BR64" s="1">
        <v>141.601</v>
      </c>
      <c r="BS64" s="1">
        <v>134.322</v>
      </c>
      <c r="BT64" s="1">
        <v>125.96299999999999</v>
      </c>
      <c r="BU64" s="1">
        <v>117.062</v>
      </c>
      <c r="BV64" s="1">
        <v>108.524</v>
      </c>
      <c r="BW64" s="1">
        <v>99.995999999999995</v>
      </c>
      <c r="BX64" s="1">
        <v>92.692999999999998</v>
      </c>
      <c r="BY64" s="1">
        <v>87.257000000000005</v>
      </c>
      <c r="BZ64" s="1">
        <v>83.021000000000001</v>
      </c>
      <c r="CA64" s="1">
        <v>78.805999999999997</v>
      </c>
      <c r="CB64" s="1">
        <v>75.001000000000005</v>
      </c>
      <c r="CC64" s="1">
        <v>70.372</v>
      </c>
      <c r="CD64" s="1">
        <v>64.238</v>
      </c>
      <c r="CE64" s="1">
        <v>57.265000000000001</v>
      </c>
      <c r="CF64" s="1">
        <v>50.743000000000002</v>
      </c>
      <c r="CG64" s="1">
        <v>44.344000000000001</v>
      </c>
      <c r="CH64" s="1">
        <v>38.856000000000002</v>
      </c>
      <c r="CI64" s="1">
        <v>34.780999999999999</v>
      </c>
      <c r="CJ64" s="1">
        <v>31.684000000000001</v>
      </c>
      <c r="CK64" s="1">
        <v>28.641999999999999</v>
      </c>
      <c r="CL64" s="1">
        <v>25.847000000000001</v>
      </c>
      <c r="CM64" s="1">
        <v>23.091000000000001</v>
      </c>
      <c r="CN64" s="1">
        <v>20.178999999999998</v>
      </c>
      <c r="CO64" s="1">
        <v>17.251999999999999</v>
      </c>
      <c r="CP64" s="1">
        <v>14.638999999999999</v>
      </c>
      <c r="CQ64" s="1">
        <v>12.262</v>
      </c>
      <c r="CR64" s="1">
        <v>10.15</v>
      </c>
      <c r="CS64" s="1">
        <v>8.3450000000000006</v>
      </c>
      <c r="CT64" s="1">
        <v>6.8029999999999999</v>
      </c>
      <c r="CU64" s="1">
        <v>5.3380000000000001</v>
      </c>
      <c r="CV64" s="1">
        <v>4.1429999999999998</v>
      </c>
      <c r="CW64" s="1">
        <v>3.238</v>
      </c>
      <c r="CX64" s="1">
        <v>2.4220000000000002</v>
      </c>
      <c r="CY64" s="1">
        <v>1.6759999999999999</v>
      </c>
      <c r="CZ64" s="1">
        <v>1.0209999999999999</v>
      </c>
      <c r="DA64" s="1">
        <v>0.66400000000000003</v>
      </c>
      <c r="DB64" s="1">
        <v>0.51500000000000001</v>
      </c>
      <c r="DC64" s="1">
        <v>0.34499999999999997</v>
      </c>
      <c r="DD64" s="1">
        <v>0.152</v>
      </c>
      <c r="DE64" s="1">
        <v>7.0000000000000007E-2</v>
      </c>
      <c r="DF64" s="1">
        <v>2.8000000000000001E-2</v>
      </c>
      <c r="DG64" s="1">
        <v>1.7999999999999999E-2</v>
      </c>
      <c r="DI64" s="104">
        <f t="shared" si="1"/>
        <v>29463.643000000004</v>
      </c>
    </row>
    <row r="65" spans="1:113" x14ac:dyDescent="0.3">
      <c r="A65" s="1">
        <v>5594</v>
      </c>
      <c r="B65" s="1" t="s">
        <v>1041</v>
      </c>
      <c r="D65" s="1">
        <v>324</v>
      </c>
      <c r="E65" s="1">
        <v>2018</v>
      </c>
      <c r="F65" s="1" t="s">
        <v>160</v>
      </c>
      <c r="G65" s="93" t="s">
        <v>161</v>
      </c>
      <c r="H65" s="93">
        <f>VLOOKUP(G65, RPB!$E$3:$I$200, 5, 0)</f>
        <v>18</v>
      </c>
      <c r="I65" s="94">
        <f>IF(H65="-", "-", IF(H65=0, 0, SUM(K65:INDEX($K65:$DG65, H65))))</f>
        <v>6348.6369999999997</v>
      </c>
      <c r="J65" s="94">
        <f t="shared" si="0"/>
        <v>6703.9710000000041</v>
      </c>
      <c r="K65" s="1">
        <v>430.30900000000003</v>
      </c>
      <c r="L65" s="1">
        <v>419.798</v>
      </c>
      <c r="M65" s="1">
        <v>409.661</v>
      </c>
      <c r="N65" s="1">
        <v>400.94799999999998</v>
      </c>
      <c r="O65" s="1">
        <v>391.64400000000001</v>
      </c>
      <c r="P65" s="1">
        <v>382.548</v>
      </c>
      <c r="Q65" s="1">
        <v>373.62900000000002</v>
      </c>
      <c r="R65" s="1">
        <v>364.85500000000002</v>
      </c>
      <c r="S65" s="1">
        <v>356.24099999999999</v>
      </c>
      <c r="T65" s="1">
        <v>347.79899999999998</v>
      </c>
      <c r="U65" s="1">
        <v>339.27100000000002</v>
      </c>
      <c r="V65" s="1">
        <v>330.53100000000001</v>
      </c>
      <c r="W65" s="1">
        <v>321.68700000000001</v>
      </c>
      <c r="X65" s="1">
        <v>312.97800000000001</v>
      </c>
      <c r="Y65" s="1">
        <v>304.37099999999998</v>
      </c>
      <c r="Z65" s="1">
        <v>295.84500000000003</v>
      </c>
      <c r="AA65" s="1">
        <v>287.42</v>
      </c>
      <c r="AB65" s="1">
        <v>279.10199999999998</v>
      </c>
      <c r="AC65" s="1">
        <v>270.86700000000002</v>
      </c>
      <c r="AD65" s="1">
        <v>262.70600000000002</v>
      </c>
      <c r="AE65" s="1">
        <v>254.75200000000001</v>
      </c>
      <c r="AF65" s="1">
        <v>247.06700000000001</v>
      </c>
      <c r="AG65" s="1">
        <v>239.589</v>
      </c>
      <c r="AH65" s="1">
        <v>232.209</v>
      </c>
      <c r="AI65" s="1">
        <v>224.964</v>
      </c>
      <c r="AJ65" s="1">
        <v>217.744</v>
      </c>
      <c r="AK65" s="1">
        <v>210.488</v>
      </c>
      <c r="AL65" s="1">
        <v>203.25700000000001</v>
      </c>
      <c r="AM65" s="1">
        <v>196.172</v>
      </c>
      <c r="AN65" s="1">
        <v>189.21</v>
      </c>
      <c r="AO65" s="1">
        <v>182.41499999999999</v>
      </c>
      <c r="AP65" s="1">
        <v>175.82</v>
      </c>
      <c r="AQ65" s="1">
        <v>169.404</v>
      </c>
      <c r="AR65" s="1">
        <v>163.11500000000001</v>
      </c>
      <c r="AS65" s="1">
        <v>156.96899999999999</v>
      </c>
      <c r="AT65" s="1">
        <v>150.96</v>
      </c>
      <c r="AU65" s="1">
        <v>145.08099999999999</v>
      </c>
      <c r="AV65" s="1">
        <v>139.34299999999999</v>
      </c>
      <c r="AW65" s="1">
        <v>133.77699999999999</v>
      </c>
      <c r="AX65" s="1">
        <v>128.393</v>
      </c>
      <c r="AY65" s="1">
        <v>123.151</v>
      </c>
      <c r="AZ65" s="1">
        <v>118.04</v>
      </c>
      <c r="BA65" s="1">
        <v>113.08799999999999</v>
      </c>
      <c r="BB65" s="1">
        <v>108.33</v>
      </c>
      <c r="BC65" s="1">
        <v>103.75</v>
      </c>
      <c r="BD65" s="1">
        <v>99.444000000000003</v>
      </c>
      <c r="BE65" s="1">
        <v>95.46</v>
      </c>
      <c r="BF65" s="1">
        <v>91.757000000000005</v>
      </c>
      <c r="BG65" s="1">
        <v>88.207999999999998</v>
      </c>
      <c r="BH65" s="1">
        <v>84.795000000000002</v>
      </c>
      <c r="BI65" s="1">
        <v>81.680999999999997</v>
      </c>
      <c r="BJ65" s="1">
        <v>78.921999999999997</v>
      </c>
      <c r="BK65" s="1">
        <v>76.421000000000006</v>
      </c>
      <c r="BL65" s="1">
        <v>74.019000000000005</v>
      </c>
      <c r="BM65" s="1">
        <v>71.739000000000004</v>
      </c>
      <c r="BN65" s="1">
        <v>69.433000000000007</v>
      </c>
      <c r="BO65" s="1">
        <v>67.009</v>
      </c>
      <c r="BP65" s="1">
        <v>64.516000000000005</v>
      </c>
      <c r="BQ65" s="1">
        <v>62.06</v>
      </c>
      <c r="BR65" s="1">
        <v>59.576999999999998</v>
      </c>
      <c r="BS65" s="1">
        <v>57.170999999999999</v>
      </c>
      <c r="BT65" s="1">
        <v>54.886000000000003</v>
      </c>
      <c r="BU65" s="1">
        <v>52.634999999999998</v>
      </c>
      <c r="BV65" s="1">
        <v>50.374000000000002</v>
      </c>
      <c r="BW65" s="1">
        <v>48.226999999999997</v>
      </c>
      <c r="BX65" s="1">
        <v>45.531999999999996</v>
      </c>
      <c r="BY65" s="1">
        <v>41.993000000000002</v>
      </c>
      <c r="BZ65" s="1">
        <v>37.966000000000001</v>
      </c>
      <c r="CA65" s="1">
        <v>34.058</v>
      </c>
      <c r="CB65" s="1">
        <v>30.09</v>
      </c>
      <c r="CC65" s="1">
        <v>26.745000000000001</v>
      </c>
      <c r="CD65" s="1">
        <v>24.405000000000001</v>
      </c>
      <c r="CE65" s="1">
        <v>22.736000000000001</v>
      </c>
      <c r="CF65" s="1">
        <v>21.035</v>
      </c>
      <c r="CG65" s="1">
        <v>19.463000000000001</v>
      </c>
      <c r="CH65" s="1">
        <v>17.794</v>
      </c>
      <c r="CI65" s="1">
        <v>15.852</v>
      </c>
      <c r="CJ65" s="1">
        <v>13.782</v>
      </c>
      <c r="CK65" s="1">
        <v>11.904999999999999</v>
      </c>
      <c r="CL65" s="1">
        <v>10.156000000000001</v>
      </c>
      <c r="CM65" s="1">
        <v>8.5649999999999995</v>
      </c>
      <c r="CN65" s="1">
        <v>7.181</v>
      </c>
      <c r="CO65" s="1">
        <v>5.9720000000000004</v>
      </c>
      <c r="CP65" s="1">
        <v>4.8479999999999999</v>
      </c>
      <c r="CQ65" s="1">
        <v>3.8119999999999998</v>
      </c>
      <c r="CR65" s="1">
        <v>2.9430000000000001</v>
      </c>
      <c r="CS65" s="1">
        <v>2.2639999999999998</v>
      </c>
      <c r="CT65" s="1">
        <v>1.74</v>
      </c>
      <c r="CU65" s="1">
        <v>1.2749999999999999</v>
      </c>
      <c r="CV65" s="1">
        <v>0.92500000000000004</v>
      </c>
      <c r="CW65" s="1">
        <v>0.67100000000000004</v>
      </c>
      <c r="CX65" s="1">
        <v>0.46700000000000003</v>
      </c>
      <c r="CY65" s="1">
        <v>0.30199999999999999</v>
      </c>
      <c r="CZ65" s="1">
        <v>0.17599999999999999</v>
      </c>
      <c r="DA65" s="1">
        <v>0.121</v>
      </c>
      <c r="DB65" s="1">
        <v>9.2999999999999999E-2</v>
      </c>
      <c r="DC65" s="1">
        <v>6.2E-2</v>
      </c>
      <c r="DD65" s="1">
        <v>2.9000000000000001E-2</v>
      </c>
      <c r="DE65" s="1">
        <v>1.0999999999999999E-2</v>
      </c>
      <c r="DF65" s="1">
        <v>4.0000000000000001E-3</v>
      </c>
      <c r="DG65" s="1">
        <v>3.0000000000000001E-3</v>
      </c>
      <c r="DI65" s="104">
        <f t="shared" si="1"/>
        <v>13052.608000000004</v>
      </c>
    </row>
    <row r="66" spans="1:113" x14ac:dyDescent="0.3">
      <c r="A66" s="1">
        <v>5422</v>
      </c>
      <c r="B66" s="1" t="s">
        <v>1041</v>
      </c>
      <c r="D66" s="1">
        <v>270</v>
      </c>
      <c r="E66" s="1">
        <v>2018</v>
      </c>
      <c r="F66" s="1" t="s">
        <v>1097</v>
      </c>
      <c r="G66" s="93" t="s">
        <v>147</v>
      </c>
      <c r="H66" s="93">
        <f>VLOOKUP(G66, RPB!$E$3:$I$200, 5, 0)</f>
        <v>18</v>
      </c>
      <c r="I66" s="94">
        <f>IF(H66="-", "-", IF(H66=0, 0, SUM(K66:INDEX($K66:$DG66, H66))))</f>
        <v>1122.0229999999997</v>
      </c>
      <c r="J66" s="94">
        <f t="shared" si="0"/>
        <v>1041.7420000000006</v>
      </c>
      <c r="K66" s="1">
        <v>78.852999999999994</v>
      </c>
      <c r="L66" s="1">
        <v>76.787000000000006</v>
      </c>
      <c r="M66" s="1">
        <v>74.721999999999994</v>
      </c>
      <c r="N66" s="1">
        <v>73.141000000000005</v>
      </c>
      <c r="O66" s="1">
        <v>70.962999999999994</v>
      </c>
      <c r="P66" s="1">
        <v>68.828000000000003</v>
      </c>
      <c r="Q66" s="1">
        <v>66.736999999999995</v>
      </c>
      <c r="R66" s="1">
        <v>64.694999999999993</v>
      </c>
      <c r="S66" s="1">
        <v>62.694000000000003</v>
      </c>
      <c r="T66" s="1">
        <v>60.726999999999997</v>
      </c>
      <c r="U66" s="1">
        <v>58.847000000000001</v>
      </c>
      <c r="V66" s="1">
        <v>57.075000000000003</v>
      </c>
      <c r="W66" s="1">
        <v>55.386000000000003</v>
      </c>
      <c r="X66" s="1">
        <v>53.728999999999999</v>
      </c>
      <c r="Y66" s="1">
        <v>52.112000000000002</v>
      </c>
      <c r="Z66" s="1">
        <v>50.51</v>
      </c>
      <c r="AA66" s="1">
        <v>48.906999999999996</v>
      </c>
      <c r="AB66" s="1">
        <v>47.31</v>
      </c>
      <c r="AC66" s="1">
        <v>45.756</v>
      </c>
      <c r="AD66" s="1">
        <v>44.244</v>
      </c>
      <c r="AE66" s="1">
        <v>42.73</v>
      </c>
      <c r="AF66" s="1">
        <v>41.194000000000003</v>
      </c>
      <c r="AG66" s="1">
        <v>39.659999999999997</v>
      </c>
      <c r="AH66" s="1">
        <v>38.167999999999999</v>
      </c>
      <c r="AI66" s="1">
        <v>36.712000000000003</v>
      </c>
      <c r="AJ66" s="1">
        <v>35.317999999999998</v>
      </c>
      <c r="AK66" s="1">
        <v>34.006999999999998</v>
      </c>
      <c r="AL66" s="1">
        <v>32.765999999999998</v>
      </c>
      <c r="AM66" s="1">
        <v>31.553999999999998</v>
      </c>
      <c r="AN66" s="1">
        <v>30.364000000000001</v>
      </c>
      <c r="AO66" s="1">
        <v>29.268000000000001</v>
      </c>
      <c r="AP66" s="1">
        <v>28.292000000000002</v>
      </c>
      <c r="AQ66" s="1">
        <v>27.396999999999998</v>
      </c>
      <c r="AR66" s="1">
        <v>26.515999999999998</v>
      </c>
      <c r="AS66" s="1">
        <v>25.654</v>
      </c>
      <c r="AT66" s="1">
        <v>24.78</v>
      </c>
      <c r="AU66" s="1">
        <v>23.867000000000001</v>
      </c>
      <c r="AV66" s="1">
        <v>22.923999999999999</v>
      </c>
      <c r="AW66" s="1">
        <v>22.018999999999998</v>
      </c>
      <c r="AX66" s="1">
        <v>21.178999999999998</v>
      </c>
      <c r="AY66" s="1">
        <v>20.195</v>
      </c>
      <c r="AZ66" s="1">
        <v>18.981000000000002</v>
      </c>
      <c r="BA66" s="1">
        <v>17.651</v>
      </c>
      <c r="BB66" s="1">
        <v>16.367000000000001</v>
      </c>
      <c r="BC66" s="1">
        <v>15.055</v>
      </c>
      <c r="BD66" s="1">
        <v>14.058</v>
      </c>
      <c r="BE66" s="1">
        <v>13.552</v>
      </c>
      <c r="BF66" s="1">
        <v>13.361000000000001</v>
      </c>
      <c r="BG66" s="1">
        <v>13.148</v>
      </c>
      <c r="BH66" s="1">
        <v>12.997</v>
      </c>
      <c r="BI66" s="1">
        <v>12.693</v>
      </c>
      <c r="BJ66" s="1">
        <v>12.099</v>
      </c>
      <c r="BK66" s="1">
        <v>11.329000000000001</v>
      </c>
      <c r="BL66" s="1">
        <v>10.63</v>
      </c>
      <c r="BM66" s="1">
        <v>9.9480000000000004</v>
      </c>
      <c r="BN66" s="1">
        <v>9.3369999999999997</v>
      </c>
      <c r="BO66" s="1">
        <v>8.8480000000000008</v>
      </c>
      <c r="BP66" s="1">
        <v>8.44</v>
      </c>
      <c r="BQ66" s="1">
        <v>8.0210000000000008</v>
      </c>
      <c r="BR66" s="1">
        <v>7.6050000000000004</v>
      </c>
      <c r="BS66" s="1">
        <v>7.1989999999999998</v>
      </c>
      <c r="BT66" s="1">
        <v>6.7949999999999999</v>
      </c>
      <c r="BU66" s="1">
        <v>6.3940000000000001</v>
      </c>
      <c r="BV66" s="1">
        <v>6.0149999999999997</v>
      </c>
      <c r="BW66" s="1">
        <v>5.6660000000000004</v>
      </c>
      <c r="BX66" s="1">
        <v>5.28</v>
      </c>
      <c r="BY66" s="1">
        <v>4.8289999999999997</v>
      </c>
      <c r="BZ66" s="1">
        <v>4.3490000000000002</v>
      </c>
      <c r="CA66" s="1">
        <v>3.8879999999999999</v>
      </c>
      <c r="CB66" s="1">
        <v>3.4209999999999998</v>
      </c>
      <c r="CC66" s="1">
        <v>3.0649999999999999</v>
      </c>
      <c r="CD66" s="1">
        <v>2.879</v>
      </c>
      <c r="CE66" s="1">
        <v>2.8010000000000002</v>
      </c>
      <c r="CF66" s="1">
        <v>2.718</v>
      </c>
      <c r="CG66" s="1">
        <v>2.665</v>
      </c>
      <c r="CH66" s="1">
        <v>2.536</v>
      </c>
      <c r="CI66" s="1">
        <v>2.274</v>
      </c>
      <c r="CJ66" s="1">
        <v>1.931</v>
      </c>
      <c r="CK66" s="1">
        <v>1.62</v>
      </c>
      <c r="CL66" s="1">
        <v>1.3180000000000001</v>
      </c>
      <c r="CM66" s="1">
        <v>1.0609999999999999</v>
      </c>
      <c r="CN66" s="1">
        <v>0.88100000000000001</v>
      </c>
      <c r="CO66" s="1">
        <v>0.755</v>
      </c>
      <c r="CP66" s="1">
        <v>0.628</v>
      </c>
      <c r="CQ66" s="1">
        <v>0.51100000000000001</v>
      </c>
      <c r="CR66" s="1">
        <v>0.40899999999999997</v>
      </c>
      <c r="CS66" s="1">
        <v>0.32100000000000001</v>
      </c>
      <c r="CT66" s="1">
        <v>0.246</v>
      </c>
      <c r="CU66" s="1">
        <v>0.182</v>
      </c>
      <c r="CV66" s="1">
        <v>0.13300000000000001</v>
      </c>
      <c r="CW66" s="1">
        <v>9.8000000000000004E-2</v>
      </c>
      <c r="CX66" s="1">
        <v>6.9000000000000006E-2</v>
      </c>
      <c r="CY66" s="1">
        <v>4.5999999999999999E-2</v>
      </c>
      <c r="CZ66" s="1">
        <v>2.7E-2</v>
      </c>
      <c r="DA66" s="1">
        <v>1.7999999999999999E-2</v>
      </c>
      <c r="DB66" s="1">
        <v>1.4E-2</v>
      </c>
      <c r="DC66" s="1">
        <v>8.9999999999999993E-3</v>
      </c>
      <c r="DD66" s="1">
        <v>4.0000000000000001E-3</v>
      </c>
      <c r="DE66" s="1">
        <v>2E-3</v>
      </c>
      <c r="DF66" s="1">
        <v>1E-3</v>
      </c>
      <c r="DG66" s="1">
        <v>0</v>
      </c>
      <c r="DI66" s="104">
        <f t="shared" si="1"/>
        <v>2163.7650000000003</v>
      </c>
    </row>
    <row r="67" spans="1:113" x14ac:dyDescent="0.3">
      <c r="A67" s="1">
        <v>5680</v>
      </c>
      <c r="B67" s="1" t="s">
        <v>1041</v>
      </c>
      <c r="D67" s="1">
        <v>624</v>
      </c>
      <c r="E67" s="1">
        <v>2018</v>
      </c>
      <c r="F67" s="1" t="s">
        <v>162</v>
      </c>
      <c r="G67" s="93" t="s">
        <v>163</v>
      </c>
      <c r="H67" s="93">
        <f>VLOOKUP(G67, RPB!$E$3:$I$200, 5, 0)</f>
        <v>18</v>
      </c>
      <c r="I67" s="94">
        <f>IF(H67="-", "-", IF(H67=0, 0, SUM(K67:INDEX($K67:$DG67, H67))))</f>
        <v>908.95499999999993</v>
      </c>
      <c r="J67" s="94">
        <f t="shared" si="0"/>
        <v>998.31299999999919</v>
      </c>
      <c r="K67" s="1">
        <v>62.152000000000001</v>
      </c>
      <c r="L67" s="1">
        <v>60.923999999999999</v>
      </c>
      <c r="M67" s="1">
        <v>59.628999999999998</v>
      </c>
      <c r="N67" s="1">
        <v>58.616</v>
      </c>
      <c r="O67" s="1">
        <v>57.149000000000001</v>
      </c>
      <c r="P67" s="1">
        <v>55.664999999999999</v>
      </c>
      <c r="Q67" s="1">
        <v>54.170999999999999</v>
      </c>
      <c r="R67" s="1">
        <v>52.673000000000002</v>
      </c>
      <c r="S67" s="1">
        <v>51.185000000000002</v>
      </c>
      <c r="T67" s="1">
        <v>49.720999999999997</v>
      </c>
      <c r="U67" s="1">
        <v>48.249000000000002</v>
      </c>
      <c r="V67" s="1">
        <v>46.76</v>
      </c>
      <c r="W67" s="1">
        <v>45.281999999999996</v>
      </c>
      <c r="X67" s="1">
        <v>43.845999999999997</v>
      </c>
      <c r="Y67" s="1">
        <v>42.433999999999997</v>
      </c>
      <c r="Z67" s="1">
        <v>41.17</v>
      </c>
      <c r="AA67" s="1">
        <v>40.116</v>
      </c>
      <c r="AB67" s="1">
        <v>39.213000000000001</v>
      </c>
      <c r="AC67" s="1">
        <v>38.33</v>
      </c>
      <c r="AD67" s="1">
        <v>37.473999999999997</v>
      </c>
      <c r="AE67" s="1">
        <v>36.691000000000003</v>
      </c>
      <c r="AF67" s="1">
        <v>35.984000000000002</v>
      </c>
      <c r="AG67" s="1">
        <v>35.323999999999998</v>
      </c>
      <c r="AH67" s="1">
        <v>34.683</v>
      </c>
      <c r="AI67" s="1">
        <v>34.073</v>
      </c>
      <c r="AJ67" s="1">
        <v>33.384</v>
      </c>
      <c r="AK67" s="1">
        <v>32.561</v>
      </c>
      <c r="AL67" s="1">
        <v>31.646000000000001</v>
      </c>
      <c r="AM67" s="1">
        <v>30.738</v>
      </c>
      <c r="AN67" s="1">
        <v>29.812000000000001</v>
      </c>
      <c r="AO67" s="1">
        <v>28.888999999999999</v>
      </c>
      <c r="AP67" s="1">
        <v>27.986999999999998</v>
      </c>
      <c r="AQ67" s="1">
        <v>27.088999999999999</v>
      </c>
      <c r="AR67" s="1">
        <v>26.178999999999998</v>
      </c>
      <c r="AS67" s="1">
        <v>25.286000000000001</v>
      </c>
      <c r="AT67" s="1">
        <v>24.295000000000002</v>
      </c>
      <c r="AU67" s="1">
        <v>23.155999999999999</v>
      </c>
      <c r="AV67" s="1">
        <v>21.936</v>
      </c>
      <c r="AW67" s="1">
        <v>20.74</v>
      </c>
      <c r="AX67" s="1">
        <v>19.53</v>
      </c>
      <c r="AY67" s="1">
        <v>18.478999999999999</v>
      </c>
      <c r="AZ67" s="1">
        <v>17.678000000000001</v>
      </c>
      <c r="BA67" s="1">
        <v>17.042999999999999</v>
      </c>
      <c r="BB67" s="1">
        <v>16.407</v>
      </c>
      <c r="BC67" s="1">
        <v>15.82</v>
      </c>
      <c r="BD67" s="1">
        <v>15.167</v>
      </c>
      <c r="BE67" s="1">
        <v>14.382</v>
      </c>
      <c r="BF67" s="1">
        <v>13.529</v>
      </c>
      <c r="BG67" s="1">
        <v>12.733000000000001</v>
      </c>
      <c r="BH67" s="1">
        <v>11.958</v>
      </c>
      <c r="BI67" s="1">
        <v>11.292999999999999</v>
      </c>
      <c r="BJ67" s="1">
        <v>10.789</v>
      </c>
      <c r="BK67" s="1">
        <v>10.398</v>
      </c>
      <c r="BL67" s="1">
        <v>10.019</v>
      </c>
      <c r="BM67" s="1">
        <v>9.6739999999999995</v>
      </c>
      <c r="BN67" s="1">
        <v>9.3230000000000004</v>
      </c>
      <c r="BO67" s="1">
        <v>8.9369999999999994</v>
      </c>
      <c r="BP67" s="1">
        <v>8.5380000000000003</v>
      </c>
      <c r="BQ67" s="1">
        <v>8.1620000000000008</v>
      </c>
      <c r="BR67" s="1">
        <v>7.7830000000000004</v>
      </c>
      <c r="BS67" s="1">
        <v>7.4809999999999999</v>
      </c>
      <c r="BT67" s="1">
        <v>7.2939999999999996</v>
      </c>
      <c r="BU67" s="1">
        <v>7.1710000000000003</v>
      </c>
      <c r="BV67" s="1">
        <v>7.04</v>
      </c>
      <c r="BW67" s="1">
        <v>6.9359999999999999</v>
      </c>
      <c r="BX67" s="1">
        <v>6.6879999999999997</v>
      </c>
      <c r="BY67" s="1">
        <v>6.2089999999999996</v>
      </c>
      <c r="BZ67" s="1">
        <v>5.5880000000000001</v>
      </c>
      <c r="CA67" s="1">
        <v>4.9930000000000003</v>
      </c>
      <c r="CB67" s="1">
        <v>4.3849999999999998</v>
      </c>
      <c r="CC67" s="1">
        <v>3.867</v>
      </c>
      <c r="CD67" s="1">
        <v>3.504</v>
      </c>
      <c r="CE67" s="1">
        <v>3.2450000000000001</v>
      </c>
      <c r="CF67" s="1">
        <v>2.9710000000000001</v>
      </c>
      <c r="CG67" s="1">
        <v>2.7120000000000002</v>
      </c>
      <c r="CH67" s="1">
        <v>2.4420000000000002</v>
      </c>
      <c r="CI67" s="1">
        <v>2.1389999999999998</v>
      </c>
      <c r="CJ67" s="1">
        <v>1.8240000000000001</v>
      </c>
      <c r="CK67" s="1">
        <v>1.5369999999999999</v>
      </c>
      <c r="CL67" s="1">
        <v>1.2669999999999999</v>
      </c>
      <c r="CM67" s="1">
        <v>1.036</v>
      </c>
      <c r="CN67" s="1">
        <v>0.85599999999999998</v>
      </c>
      <c r="CO67" s="1">
        <v>0.71599999999999997</v>
      </c>
      <c r="CP67" s="1">
        <v>0.58799999999999997</v>
      </c>
      <c r="CQ67" s="1">
        <v>0.47499999999999998</v>
      </c>
      <c r="CR67" s="1">
        <v>0.379</v>
      </c>
      <c r="CS67" s="1">
        <v>0.29499999999999998</v>
      </c>
      <c r="CT67" s="1">
        <v>0.224</v>
      </c>
      <c r="CU67" s="1">
        <v>0.16500000000000001</v>
      </c>
      <c r="CV67" s="1">
        <v>0.122</v>
      </c>
      <c r="CW67" s="1">
        <v>0.09</v>
      </c>
      <c r="CX67" s="1">
        <v>6.3E-2</v>
      </c>
      <c r="CY67" s="1">
        <v>4.1000000000000002E-2</v>
      </c>
      <c r="CZ67" s="1">
        <v>2.5000000000000001E-2</v>
      </c>
      <c r="DA67" s="1">
        <v>1.7000000000000001E-2</v>
      </c>
      <c r="DB67" s="1">
        <v>1.2999999999999999E-2</v>
      </c>
      <c r="DC67" s="1">
        <v>8.9999999999999993E-3</v>
      </c>
      <c r="DD67" s="1">
        <v>4.0000000000000001E-3</v>
      </c>
      <c r="DE67" s="1">
        <v>2E-3</v>
      </c>
      <c r="DF67" s="1">
        <v>1E-3</v>
      </c>
      <c r="DG67" s="1">
        <v>0</v>
      </c>
      <c r="DI67" s="104">
        <f t="shared" si="1"/>
        <v>1907.2679999999991</v>
      </c>
    </row>
    <row r="68" spans="1:113" x14ac:dyDescent="0.3">
      <c r="A68" s="1">
        <v>3530</v>
      </c>
      <c r="B68" s="1" t="s">
        <v>1041</v>
      </c>
      <c r="D68" s="1">
        <v>226</v>
      </c>
      <c r="E68" s="1">
        <v>2018</v>
      </c>
      <c r="F68" s="1" t="s">
        <v>130</v>
      </c>
      <c r="G68" s="93" t="s">
        <v>131</v>
      </c>
      <c r="H68" s="93">
        <f>VLOOKUP(G68, RPB!$E$3:$I$200, 5, 0)</f>
        <v>18</v>
      </c>
      <c r="I68" s="94">
        <f>IF(H68="-", "-", IF(H68=0, 0, SUM(K68:INDEX($K68:$DG68, H68))))</f>
        <v>557.03199999999993</v>
      </c>
      <c r="J68" s="94">
        <f t="shared" ref="J68:J131" si="2">IF(H68="-", "-", SUM(K68:DG68)-I68)</f>
        <v>756.86200000000053</v>
      </c>
      <c r="K68" s="1">
        <v>40.582999999999998</v>
      </c>
      <c r="L68" s="1">
        <v>39.432000000000002</v>
      </c>
      <c r="M68" s="1">
        <v>38.26</v>
      </c>
      <c r="N68" s="1">
        <v>37.139000000000003</v>
      </c>
      <c r="O68" s="1">
        <v>35.948999999999998</v>
      </c>
      <c r="P68" s="1">
        <v>34.753999999999998</v>
      </c>
      <c r="Q68" s="1">
        <v>33.561999999999998</v>
      </c>
      <c r="R68" s="1">
        <v>32.378</v>
      </c>
      <c r="S68" s="1">
        <v>31.24</v>
      </c>
      <c r="T68" s="1">
        <v>30.186</v>
      </c>
      <c r="U68" s="1">
        <v>29.064</v>
      </c>
      <c r="V68" s="1">
        <v>27.82</v>
      </c>
      <c r="W68" s="1">
        <v>26.553000000000001</v>
      </c>
      <c r="X68" s="1">
        <v>25.388000000000002</v>
      </c>
      <c r="Y68" s="1">
        <v>24.262</v>
      </c>
      <c r="Z68" s="1">
        <v>23.526</v>
      </c>
      <c r="AA68" s="1">
        <v>23.355</v>
      </c>
      <c r="AB68" s="1">
        <v>23.581</v>
      </c>
      <c r="AC68" s="1">
        <v>23.829000000000001</v>
      </c>
      <c r="AD68" s="1">
        <v>24.140999999999998</v>
      </c>
      <c r="AE68" s="1">
        <v>24.538</v>
      </c>
      <c r="AF68" s="1">
        <v>24.984000000000002</v>
      </c>
      <c r="AG68" s="1">
        <v>25.456</v>
      </c>
      <c r="AH68" s="1">
        <v>25.94</v>
      </c>
      <c r="AI68" s="1">
        <v>26.408999999999999</v>
      </c>
      <c r="AJ68" s="1">
        <v>26.821000000000002</v>
      </c>
      <c r="AK68" s="1">
        <v>27.146999999999998</v>
      </c>
      <c r="AL68" s="1">
        <v>27.361000000000001</v>
      </c>
      <c r="AM68" s="1">
        <v>27.5</v>
      </c>
      <c r="AN68" s="1">
        <v>27.591000000000001</v>
      </c>
      <c r="AO68" s="1">
        <v>27.326000000000001</v>
      </c>
      <c r="AP68" s="1">
        <v>26.568999999999999</v>
      </c>
      <c r="AQ68" s="1">
        <v>25.457000000000001</v>
      </c>
      <c r="AR68" s="1">
        <v>24.305</v>
      </c>
      <c r="AS68" s="1">
        <v>23.091999999999999</v>
      </c>
      <c r="AT68" s="1">
        <v>21.757000000000001</v>
      </c>
      <c r="AU68" s="1">
        <v>20.317</v>
      </c>
      <c r="AV68" s="1">
        <v>18.818999999999999</v>
      </c>
      <c r="AW68" s="1">
        <v>17.295000000000002</v>
      </c>
      <c r="AX68" s="1">
        <v>15.738</v>
      </c>
      <c r="AY68" s="1">
        <v>14.353999999999999</v>
      </c>
      <c r="AZ68" s="1">
        <v>13.249000000000001</v>
      </c>
      <c r="BA68" s="1">
        <v>12.352</v>
      </c>
      <c r="BB68" s="1">
        <v>11.462</v>
      </c>
      <c r="BC68" s="1">
        <v>10.592000000000001</v>
      </c>
      <c r="BD68" s="1">
        <v>9.8849999999999998</v>
      </c>
      <c r="BE68" s="1">
        <v>9.3840000000000003</v>
      </c>
      <c r="BF68" s="1">
        <v>9.0239999999999991</v>
      </c>
      <c r="BG68" s="1">
        <v>8.7100000000000009</v>
      </c>
      <c r="BH68" s="1">
        <v>8.4770000000000003</v>
      </c>
      <c r="BI68" s="1">
        <v>8.14</v>
      </c>
      <c r="BJ68" s="1">
        <v>7.6020000000000003</v>
      </c>
      <c r="BK68" s="1">
        <v>6.952</v>
      </c>
      <c r="BL68" s="1">
        <v>6.3650000000000002</v>
      </c>
      <c r="BM68" s="1">
        <v>5.7939999999999996</v>
      </c>
      <c r="BN68" s="1">
        <v>5.3369999999999997</v>
      </c>
      <c r="BO68" s="1">
        <v>5.056</v>
      </c>
      <c r="BP68" s="1">
        <v>4.8920000000000003</v>
      </c>
      <c r="BQ68" s="1">
        <v>4.7229999999999999</v>
      </c>
      <c r="BR68" s="1">
        <v>4.5679999999999996</v>
      </c>
      <c r="BS68" s="1">
        <v>4.4169999999999998</v>
      </c>
      <c r="BT68" s="1">
        <v>4.25</v>
      </c>
      <c r="BU68" s="1">
        <v>4.0739999999999998</v>
      </c>
      <c r="BV68" s="1">
        <v>3.9180000000000001</v>
      </c>
      <c r="BW68" s="1">
        <v>3.7850000000000001</v>
      </c>
      <c r="BX68" s="1">
        <v>3.6070000000000002</v>
      </c>
      <c r="BY68" s="1">
        <v>3.3570000000000002</v>
      </c>
      <c r="BZ68" s="1">
        <v>3.0649999999999999</v>
      </c>
      <c r="CA68" s="1">
        <v>2.7839999999999998</v>
      </c>
      <c r="CB68" s="1">
        <v>2.5</v>
      </c>
      <c r="CC68" s="1">
        <v>2.2610000000000001</v>
      </c>
      <c r="CD68" s="1">
        <v>2.0960000000000001</v>
      </c>
      <c r="CE68" s="1">
        <v>1.9790000000000001</v>
      </c>
      <c r="CF68" s="1">
        <v>1.859</v>
      </c>
      <c r="CG68" s="1">
        <v>1.7470000000000001</v>
      </c>
      <c r="CH68" s="1">
        <v>1.623</v>
      </c>
      <c r="CI68" s="1">
        <v>1.474</v>
      </c>
      <c r="CJ68" s="1">
        <v>1.3120000000000001</v>
      </c>
      <c r="CK68" s="1">
        <v>1.1619999999999999</v>
      </c>
      <c r="CL68" s="1">
        <v>1.02</v>
      </c>
      <c r="CM68" s="1">
        <v>0.89</v>
      </c>
      <c r="CN68" s="1">
        <v>0.77700000000000002</v>
      </c>
      <c r="CO68" s="1">
        <v>0.67700000000000005</v>
      </c>
      <c r="CP68" s="1">
        <v>0.58299999999999996</v>
      </c>
      <c r="CQ68" s="1">
        <v>0.495</v>
      </c>
      <c r="CR68" s="1">
        <v>0.41399999999999998</v>
      </c>
      <c r="CS68" s="1">
        <v>0.34100000000000003</v>
      </c>
      <c r="CT68" s="1">
        <v>0.27600000000000002</v>
      </c>
      <c r="CU68" s="1">
        <v>0.21299999999999999</v>
      </c>
      <c r="CV68" s="1">
        <v>0.16200000000000001</v>
      </c>
      <c r="CW68" s="1">
        <v>0.126</v>
      </c>
      <c r="CX68" s="1">
        <v>9.5000000000000001E-2</v>
      </c>
      <c r="CY68" s="1">
        <v>6.7000000000000004E-2</v>
      </c>
      <c r="CZ68" s="1">
        <v>4.4999999999999998E-2</v>
      </c>
      <c r="DA68" s="1">
        <v>3.3000000000000002E-2</v>
      </c>
      <c r="DB68" s="1">
        <v>2.5999999999999999E-2</v>
      </c>
      <c r="DC68" s="1">
        <v>1.9E-2</v>
      </c>
      <c r="DD68" s="1">
        <v>0.01</v>
      </c>
      <c r="DE68" s="1">
        <v>6.0000000000000001E-3</v>
      </c>
      <c r="DF68" s="1">
        <v>3.0000000000000001E-3</v>
      </c>
      <c r="DG68" s="1">
        <v>4.0000000000000001E-3</v>
      </c>
      <c r="DI68" s="104">
        <f t="shared" ref="DI68:DI131" si="3">SUM(K68:DG68)</f>
        <v>1313.8940000000005</v>
      </c>
    </row>
    <row r="69" spans="1:113" x14ac:dyDescent="0.3">
      <c r="A69" s="1">
        <v>13850</v>
      </c>
      <c r="B69" s="1" t="s">
        <v>1041</v>
      </c>
      <c r="D69" s="1">
        <v>300</v>
      </c>
      <c r="E69" s="1">
        <v>2018</v>
      </c>
      <c r="F69" s="1" t="s">
        <v>154</v>
      </c>
      <c r="G69" s="93" t="s">
        <v>155</v>
      </c>
      <c r="H69" s="93">
        <f>VLOOKUP(G69, RPB!$E$3:$I$200, 5, 0)</f>
        <v>12</v>
      </c>
      <c r="I69" s="94">
        <f>IF(H69="-", "-", IF(H69=0, 0, SUM(K69:INDEX($K69:$DG69, H69))))</f>
        <v>1233.806</v>
      </c>
      <c r="J69" s="94">
        <f t="shared" si="2"/>
        <v>9908.3550000000014</v>
      </c>
      <c r="K69" s="1">
        <v>84.162999999999997</v>
      </c>
      <c r="L69" s="1">
        <v>88.507000000000005</v>
      </c>
      <c r="M69" s="1">
        <v>92.588999999999999</v>
      </c>
      <c r="N69" s="1">
        <v>90.218999999999994</v>
      </c>
      <c r="O69" s="1">
        <v>96.290999999999997</v>
      </c>
      <c r="P69" s="1">
        <v>101.624</v>
      </c>
      <c r="Q69" s="1">
        <v>106.202</v>
      </c>
      <c r="R69" s="1">
        <v>110.011</v>
      </c>
      <c r="S69" s="1">
        <v>113.282</v>
      </c>
      <c r="T69" s="1">
        <v>116.245</v>
      </c>
      <c r="U69" s="1">
        <v>117.658</v>
      </c>
      <c r="V69" s="1">
        <v>117.015</v>
      </c>
      <c r="W69" s="1">
        <v>115.03700000000001</v>
      </c>
      <c r="X69" s="1">
        <v>112.881</v>
      </c>
      <c r="Y69" s="1">
        <v>110.23099999999999</v>
      </c>
      <c r="Z69" s="1">
        <v>108.581</v>
      </c>
      <c r="AA69" s="1">
        <v>108.76600000000001</v>
      </c>
      <c r="AB69" s="1">
        <v>110.10899999999999</v>
      </c>
      <c r="AC69" s="1">
        <v>111.181</v>
      </c>
      <c r="AD69" s="1">
        <v>112.361</v>
      </c>
      <c r="AE69" s="1">
        <v>113.136</v>
      </c>
      <c r="AF69" s="1">
        <v>113.14</v>
      </c>
      <c r="AG69" s="1">
        <v>112.745</v>
      </c>
      <c r="AH69" s="1">
        <v>112.79900000000001</v>
      </c>
      <c r="AI69" s="1">
        <v>113.25700000000001</v>
      </c>
      <c r="AJ69" s="1">
        <v>113.916</v>
      </c>
      <c r="AK69" s="1">
        <v>114.803</v>
      </c>
      <c r="AL69" s="1">
        <v>116.07299999999999</v>
      </c>
      <c r="AM69" s="1">
        <v>117.551</v>
      </c>
      <c r="AN69" s="1">
        <v>118.907</v>
      </c>
      <c r="AO69" s="1">
        <v>122.26</v>
      </c>
      <c r="AP69" s="1">
        <v>128.53100000000001</v>
      </c>
      <c r="AQ69" s="1">
        <v>136.59800000000001</v>
      </c>
      <c r="AR69" s="1">
        <v>144.417</v>
      </c>
      <c r="AS69" s="1">
        <v>152.39500000000001</v>
      </c>
      <c r="AT69" s="1">
        <v>159.11799999999999</v>
      </c>
      <c r="AU69" s="1">
        <v>163.67599999999999</v>
      </c>
      <c r="AV69" s="1">
        <v>166.672</v>
      </c>
      <c r="AW69" s="1">
        <v>169.76499999999999</v>
      </c>
      <c r="AX69" s="1">
        <v>172.792</v>
      </c>
      <c r="AY69" s="1">
        <v>174.73699999999999</v>
      </c>
      <c r="AZ69" s="1">
        <v>175.31200000000001</v>
      </c>
      <c r="BA69" s="1">
        <v>174.94399999999999</v>
      </c>
      <c r="BB69" s="1">
        <v>174.18799999999999</v>
      </c>
      <c r="BC69" s="1">
        <v>172.74600000000001</v>
      </c>
      <c r="BD69" s="1">
        <v>172.101</v>
      </c>
      <c r="BE69" s="1">
        <v>172.989</v>
      </c>
      <c r="BF69" s="1">
        <v>174.65899999999999</v>
      </c>
      <c r="BG69" s="1">
        <v>175.85599999999999</v>
      </c>
      <c r="BH69" s="1">
        <v>177.107</v>
      </c>
      <c r="BI69" s="1">
        <v>176.62100000000001</v>
      </c>
      <c r="BJ69" s="1">
        <v>173.47</v>
      </c>
      <c r="BK69" s="1">
        <v>168.65700000000001</v>
      </c>
      <c r="BL69" s="1">
        <v>163.89400000000001</v>
      </c>
      <c r="BM69" s="1">
        <v>158.57400000000001</v>
      </c>
      <c r="BN69" s="1">
        <v>154.78899999999999</v>
      </c>
      <c r="BO69" s="1">
        <v>153.66399999999999</v>
      </c>
      <c r="BP69" s="1">
        <v>154.08500000000001</v>
      </c>
      <c r="BQ69" s="1">
        <v>154.05500000000001</v>
      </c>
      <c r="BR69" s="1">
        <v>154.27500000000001</v>
      </c>
      <c r="BS69" s="1">
        <v>152.624</v>
      </c>
      <c r="BT69" s="1">
        <v>147.94300000000001</v>
      </c>
      <c r="BU69" s="1">
        <v>141.423</v>
      </c>
      <c r="BV69" s="1">
        <v>135.13</v>
      </c>
      <c r="BW69" s="1">
        <v>128.309</v>
      </c>
      <c r="BX69" s="1">
        <v>123.42100000000001</v>
      </c>
      <c r="BY69" s="1">
        <v>121.788</v>
      </c>
      <c r="BZ69" s="1">
        <v>122.053</v>
      </c>
      <c r="CA69" s="1">
        <v>121.93899999999999</v>
      </c>
      <c r="CB69" s="1">
        <v>122.381</v>
      </c>
      <c r="CC69" s="1">
        <v>120.202</v>
      </c>
      <c r="CD69" s="1">
        <v>113.746</v>
      </c>
      <c r="CE69" s="1">
        <v>104.785</v>
      </c>
      <c r="CF69" s="1">
        <v>96.347999999999999</v>
      </c>
      <c r="CG69" s="1">
        <v>87.349000000000004</v>
      </c>
      <c r="CH69" s="1">
        <v>81.506</v>
      </c>
      <c r="CI69" s="1">
        <v>80.822000000000003</v>
      </c>
      <c r="CJ69" s="1">
        <v>83.293999999999997</v>
      </c>
      <c r="CK69" s="1">
        <v>85.013000000000005</v>
      </c>
      <c r="CL69" s="1">
        <v>86.869</v>
      </c>
      <c r="CM69" s="1">
        <v>86.808999999999997</v>
      </c>
      <c r="CN69" s="1">
        <v>83.451999999999998</v>
      </c>
      <c r="CO69" s="1">
        <v>77.87</v>
      </c>
      <c r="CP69" s="1">
        <v>72.694000000000003</v>
      </c>
      <c r="CQ69" s="1">
        <v>67.61</v>
      </c>
      <c r="CR69" s="1">
        <v>61.792999999999999</v>
      </c>
      <c r="CS69" s="1">
        <v>55.164000000000001</v>
      </c>
      <c r="CT69" s="1">
        <v>48.07</v>
      </c>
      <c r="CU69" s="1">
        <v>40.392000000000003</v>
      </c>
      <c r="CV69" s="1">
        <v>33.433</v>
      </c>
      <c r="CW69" s="1">
        <v>28.241</v>
      </c>
      <c r="CX69" s="1">
        <v>22.902999999999999</v>
      </c>
      <c r="CY69" s="1">
        <v>17.329000000000001</v>
      </c>
      <c r="CZ69" s="1">
        <v>12.795</v>
      </c>
      <c r="DA69" s="1">
        <v>10.119999999999999</v>
      </c>
      <c r="DB69" s="1">
        <v>8.2880000000000003</v>
      </c>
      <c r="DC69" s="1">
        <v>6.1449999999999996</v>
      </c>
      <c r="DD69" s="1">
        <v>3.69</v>
      </c>
      <c r="DE69" s="1">
        <v>2.6190000000000002</v>
      </c>
      <c r="DF69" s="1">
        <v>1.4119999999999999</v>
      </c>
      <c r="DG69" s="1">
        <v>2.16</v>
      </c>
      <c r="DI69" s="104">
        <f t="shared" si="3"/>
        <v>11142.161000000002</v>
      </c>
    </row>
    <row r="70" spans="1:113" x14ac:dyDescent="0.3">
      <c r="A70" s="1">
        <v>16086</v>
      </c>
      <c r="B70" s="1" t="s">
        <v>1041</v>
      </c>
      <c r="D70" s="1">
        <v>308</v>
      </c>
      <c r="E70" s="1">
        <v>2018</v>
      </c>
      <c r="F70" s="1" t="s">
        <v>156</v>
      </c>
      <c r="G70" s="93" t="s">
        <v>157</v>
      </c>
      <c r="H70" s="93">
        <f>VLOOKUP(G70, RPB!$E$3:$I$200, 5, 0)</f>
        <v>18</v>
      </c>
      <c r="I70" s="94">
        <f>IF(H70="-", "-", IF(H70=0, 0, SUM(K70:INDEX($K70:$DG70, H70))))</f>
        <v>33.75200000000001</v>
      </c>
      <c r="J70" s="94">
        <f t="shared" si="2"/>
        <v>74.587000000000003</v>
      </c>
      <c r="K70" s="1">
        <v>1.911</v>
      </c>
      <c r="L70" s="1">
        <v>1.9470000000000001</v>
      </c>
      <c r="M70" s="1">
        <v>1.9710000000000001</v>
      </c>
      <c r="N70" s="1">
        <v>1.96</v>
      </c>
      <c r="O70" s="1">
        <v>1.97</v>
      </c>
      <c r="P70" s="1">
        <v>1.97</v>
      </c>
      <c r="Q70" s="1">
        <v>1.9630000000000001</v>
      </c>
      <c r="R70" s="1">
        <v>1.9490000000000001</v>
      </c>
      <c r="S70" s="1">
        <v>1.931</v>
      </c>
      <c r="T70" s="1">
        <v>1.911</v>
      </c>
      <c r="U70" s="1">
        <v>1.885</v>
      </c>
      <c r="V70" s="1">
        <v>1.85</v>
      </c>
      <c r="W70" s="1">
        <v>1.8109999999999999</v>
      </c>
      <c r="X70" s="1">
        <v>1.774</v>
      </c>
      <c r="Y70" s="1">
        <v>1.734</v>
      </c>
      <c r="Z70" s="1">
        <v>1.716</v>
      </c>
      <c r="AA70" s="1">
        <v>1.7310000000000001</v>
      </c>
      <c r="AB70" s="1">
        <v>1.768</v>
      </c>
      <c r="AC70" s="1">
        <v>1.806</v>
      </c>
      <c r="AD70" s="1">
        <v>1.849</v>
      </c>
      <c r="AE70" s="1">
        <v>1.883</v>
      </c>
      <c r="AF70" s="1">
        <v>1.8979999999999999</v>
      </c>
      <c r="AG70" s="1">
        <v>1.903</v>
      </c>
      <c r="AH70" s="1">
        <v>1.909</v>
      </c>
      <c r="AI70" s="1">
        <v>1.907</v>
      </c>
      <c r="AJ70" s="1">
        <v>1.931</v>
      </c>
      <c r="AK70" s="1">
        <v>1.998</v>
      </c>
      <c r="AL70" s="1">
        <v>2.0859999999999999</v>
      </c>
      <c r="AM70" s="1">
        <v>2.1629999999999998</v>
      </c>
      <c r="AN70" s="1">
        <v>2.2400000000000002</v>
      </c>
      <c r="AO70" s="1">
        <v>2.2669999999999999</v>
      </c>
      <c r="AP70" s="1">
        <v>2.2149999999999999</v>
      </c>
      <c r="AQ70" s="1">
        <v>2.11</v>
      </c>
      <c r="AR70" s="1">
        <v>2.0070000000000001</v>
      </c>
      <c r="AS70" s="1">
        <v>1.899</v>
      </c>
      <c r="AT70" s="1">
        <v>1.7909999999999999</v>
      </c>
      <c r="AU70" s="1">
        <v>1.6910000000000001</v>
      </c>
      <c r="AV70" s="1">
        <v>1.5980000000000001</v>
      </c>
      <c r="AW70" s="1">
        <v>1.498</v>
      </c>
      <c r="AX70" s="1">
        <v>1.3939999999999999</v>
      </c>
      <c r="AY70" s="1">
        <v>1.306</v>
      </c>
      <c r="AZ70" s="1">
        <v>1.242</v>
      </c>
      <c r="BA70" s="1">
        <v>1.1970000000000001</v>
      </c>
      <c r="BB70" s="1">
        <v>1.1539999999999999</v>
      </c>
      <c r="BC70" s="1">
        <v>1.121</v>
      </c>
      <c r="BD70" s="1">
        <v>1.081</v>
      </c>
      <c r="BE70" s="1">
        <v>1.026</v>
      </c>
      <c r="BF70" s="1">
        <v>0.96499999999999997</v>
      </c>
      <c r="BG70" s="1">
        <v>0.91</v>
      </c>
      <c r="BH70" s="1">
        <v>0.85</v>
      </c>
      <c r="BI70" s="1">
        <v>0.83299999999999996</v>
      </c>
      <c r="BJ70" s="1">
        <v>0.88100000000000001</v>
      </c>
      <c r="BK70" s="1">
        <v>0.96699999999999997</v>
      </c>
      <c r="BL70" s="1">
        <v>1.046</v>
      </c>
      <c r="BM70" s="1">
        <v>1.1339999999999999</v>
      </c>
      <c r="BN70" s="1">
        <v>1.1739999999999999</v>
      </c>
      <c r="BO70" s="1">
        <v>1.135</v>
      </c>
      <c r="BP70" s="1">
        <v>1.0449999999999999</v>
      </c>
      <c r="BQ70" s="1">
        <v>0.96199999999999997</v>
      </c>
      <c r="BR70" s="1">
        <v>0.876</v>
      </c>
      <c r="BS70" s="1">
        <v>0.80200000000000005</v>
      </c>
      <c r="BT70" s="1">
        <v>0.755</v>
      </c>
      <c r="BU70" s="1">
        <v>0.72499999999999998</v>
      </c>
      <c r="BV70" s="1">
        <v>0.68700000000000006</v>
      </c>
      <c r="BW70" s="1">
        <v>0.64900000000000002</v>
      </c>
      <c r="BX70" s="1">
        <v>0.60899999999999999</v>
      </c>
      <c r="BY70" s="1">
        <v>0.56799999999999995</v>
      </c>
      <c r="BZ70" s="1">
        <v>0.52500000000000002</v>
      </c>
      <c r="CA70" s="1">
        <v>0.48499999999999999</v>
      </c>
      <c r="CB70" s="1">
        <v>0.44700000000000001</v>
      </c>
      <c r="CC70" s="1">
        <v>0.41499999999999998</v>
      </c>
      <c r="CD70" s="1">
        <v>0.39</v>
      </c>
      <c r="CE70" s="1">
        <v>0.372</v>
      </c>
      <c r="CF70" s="1">
        <v>0.35399999999999998</v>
      </c>
      <c r="CG70" s="1">
        <v>0.33700000000000002</v>
      </c>
      <c r="CH70" s="1">
        <v>0.32300000000000001</v>
      </c>
      <c r="CI70" s="1">
        <v>0.312</v>
      </c>
      <c r="CJ70" s="1">
        <v>0.30299999999999999</v>
      </c>
      <c r="CK70" s="1">
        <v>0.29499999999999998</v>
      </c>
      <c r="CL70" s="1">
        <v>0.28899999999999998</v>
      </c>
      <c r="CM70" s="1">
        <v>0.27600000000000002</v>
      </c>
      <c r="CN70" s="1">
        <v>0.251</v>
      </c>
      <c r="CO70" s="1">
        <v>0.219</v>
      </c>
      <c r="CP70" s="1">
        <v>0.189</v>
      </c>
      <c r="CQ70" s="1">
        <v>0.157</v>
      </c>
      <c r="CR70" s="1">
        <v>0.13300000000000001</v>
      </c>
      <c r="CS70" s="1">
        <v>0.11899999999999999</v>
      </c>
      <c r="CT70" s="1">
        <v>0.112</v>
      </c>
      <c r="CU70" s="1">
        <v>0.104</v>
      </c>
      <c r="CV70" s="1">
        <v>9.9000000000000005E-2</v>
      </c>
      <c r="CW70" s="1">
        <v>0.09</v>
      </c>
      <c r="CX70" s="1">
        <v>7.3999999999999996E-2</v>
      </c>
      <c r="CY70" s="1">
        <v>5.2999999999999999E-2</v>
      </c>
      <c r="CZ70" s="1">
        <v>3.5000000000000003E-2</v>
      </c>
      <c r="DA70" s="1">
        <v>2.4E-2</v>
      </c>
      <c r="DB70" s="1">
        <v>0.02</v>
      </c>
      <c r="DC70" s="1">
        <v>1.4999999999999999E-2</v>
      </c>
      <c r="DD70" s="1">
        <v>0.01</v>
      </c>
      <c r="DE70" s="1">
        <v>7.0000000000000001E-3</v>
      </c>
      <c r="DF70" s="1">
        <v>4.0000000000000001E-3</v>
      </c>
      <c r="DG70" s="1">
        <v>6.0000000000000001E-3</v>
      </c>
      <c r="DI70" s="104">
        <f t="shared" si="3"/>
        <v>108.33900000000001</v>
      </c>
    </row>
    <row r="71" spans="1:113" x14ac:dyDescent="0.3">
      <c r="A71" s="1">
        <v>17290</v>
      </c>
      <c r="B71" s="1" t="s">
        <v>1041</v>
      </c>
      <c r="D71" s="1">
        <v>320</v>
      </c>
      <c r="E71" s="1">
        <v>2018</v>
      </c>
      <c r="F71" s="1" t="s">
        <v>158</v>
      </c>
      <c r="G71" s="93" t="s">
        <v>159</v>
      </c>
      <c r="H71" s="93">
        <f>VLOOKUP(G71, RPB!$E$3:$I$200, 5, 0)</f>
        <v>18</v>
      </c>
      <c r="I71" s="94">
        <f>IF(H71="-", "-", IF(H71=0, 0, SUM(K71:INDEX($K71:$DG71, H71))))</f>
        <v>7105.3300000000008</v>
      </c>
      <c r="J71" s="94">
        <f t="shared" si="2"/>
        <v>10140.016</v>
      </c>
      <c r="K71" s="1">
        <v>419.81900000000002</v>
      </c>
      <c r="L71" s="1">
        <v>412.28699999999998</v>
      </c>
      <c r="M71" s="1">
        <v>406.08</v>
      </c>
      <c r="N71" s="1">
        <v>408.13200000000001</v>
      </c>
      <c r="O71" s="1">
        <v>401.56</v>
      </c>
      <c r="P71" s="1">
        <v>396.25200000000001</v>
      </c>
      <c r="Q71" s="1">
        <v>392.10700000000003</v>
      </c>
      <c r="R71" s="1">
        <v>389.02100000000002</v>
      </c>
      <c r="S71" s="1">
        <v>386.60599999999999</v>
      </c>
      <c r="T71" s="1">
        <v>384.47199999999998</v>
      </c>
      <c r="U71" s="1">
        <v>383.94799999999998</v>
      </c>
      <c r="V71" s="1">
        <v>385.50200000000001</v>
      </c>
      <c r="W71" s="1">
        <v>388.17399999999998</v>
      </c>
      <c r="X71" s="1">
        <v>390.71100000000001</v>
      </c>
      <c r="Y71" s="1">
        <v>393.57499999999999</v>
      </c>
      <c r="Z71" s="1">
        <v>393.834</v>
      </c>
      <c r="AA71" s="1">
        <v>389.96699999999998</v>
      </c>
      <c r="AB71" s="1">
        <v>383.28300000000002</v>
      </c>
      <c r="AC71" s="1">
        <v>376.58699999999999</v>
      </c>
      <c r="AD71" s="1">
        <v>369.28899999999999</v>
      </c>
      <c r="AE71" s="1">
        <v>362.00900000000001</v>
      </c>
      <c r="AF71" s="1">
        <v>355.32799999999997</v>
      </c>
      <c r="AG71" s="1">
        <v>348.81900000000002</v>
      </c>
      <c r="AH71" s="1">
        <v>341.70499999999998</v>
      </c>
      <c r="AI71" s="1">
        <v>334.42500000000001</v>
      </c>
      <c r="AJ71" s="1">
        <v>325.85399999999998</v>
      </c>
      <c r="AK71" s="1">
        <v>315.44900000000001</v>
      </c>
      <c r="AL71" s="1">
        <v>303.964</v>
      </c>
      <c r="AM71" s="1">
        <v>292.49900000000002</v>
      </c>
      <c r="AN71" s="1">
        <v>280.59300000000002</v>
      </c>
      <c r="AO71" s="1">
        <v>270.39999999999998</v>
      </c>
      <c r="AP71" s="1">
        <v>263.029</v>
      </c>
      <c r="AQ71" s="1">
        <v>257.40600000000001</v>
      </c>
      <c r="AR71" s="1">
        <v>251.44200000000001</v>
      </c>
      <c r="AS71" s="1">
        <v>245.66300000000001</v>
      </c>
      <c r="AT71" s="1">
        <v>238.84700000000001</v>
      </c>
      <c r="AU71" s="1">
        <v>230.21100000000001</v>
      </c>
      <c r="AV71" s="1">
        <v>220.428</v>
      </c>
      <c r="AW71" s="1">
        <v>211.017</v>
      </c>
      <c r="AX71" s="1">
        <v>201.74799999999999</v>
      </c>
      <c r="AY71" s="1">
        <v>192.56399999999999</v>
      </c>
      <c r="AZ71" s="1">
        <v>183.61600000000001</v>
      </c>
      <c r="BA71" s="1">
        <v>174.90600000000001</v>
      </c>
      <c r="BB71" s="1">
        <v>166.286</v>
      </c>
      <c r="BC71" s="1">
        <v>157.78299999999999</v>
      </c>
      <c r="BD71" s="1">
        <v>149.80699999999999</v>
      </c>
      <c r="BE71" s="1">
        <v>142.547</v>
      </c>
      <c r="BF71" s="1">
        <v>135.87200000000001</v>
      </c>
      <c r="BG71" s="1">
        <v>129.446</v>
      </c>
      <c r="BH71" s="1">
        <v>123.316</v>
      </c>
      <c r="BI71" s="1">
        <v>117.61799999999999</v>
      </c>
      <c r="BJ71" s="1">
        <v>112.38200000000001</v>
      </c>
      <c r="BK71" s="1">
        <v>107.559</v>
      </c>
      <c r="BL71" s="1">
        <v>103.03400000000001</v>
      </c>
      <c r="BM71" s="1">
        <v>98.784000000000006</v>
      </c>
      <c r="BN71" s="1">
        <v>94.91</v>
      </c>
      <c r="BO71" s="1">
        <v>91.436999999999998</v>
      </c>
      <c r="BP71" s="1">
        <v>88.284000000000006</v>
      </c>
      <c r="BQ71" s="1">
        <v>85.26</v>
      </c>
      <c r="BR71" s="1">
        <v>82.296000000000006</v>
      </c>
      <c r="BS71" s="1">
        <v>79.622</v>
      </c>
      <c r="BT71" s="1">
        <v>77.296999999999997</v>
      </c>
      <c r="BU71" s="1">
        <v>75.135999999999996</v>
      </c>
      <c r="BV71" s="1">
        <v>73.036000000000001</v>
      </c>
      <c r="BW71" s="1">
        <v>71.191000000000003</v>
      </c>
      <c r="BX71" s="1">
        <v>68.400000000000006</v>
      </c>
      <c r="BY71" s="1">
        <v>64.108999999999995</v>
      </c>
      <c r="BZ71" s="1">
        <v>58.929000000000002</v>
      </c>
      <c r="CA71" s="1">
        <v>53.957999999999998</v>
      </c>
      <c r="CB71" s="1">
        <v>48.899000000000001</v>
      </c>
      <c r="CC71" s="1">
        <v>44.707000000000001</v>
      </c>
      <c r="CD71" s="1">
        <v>41.945999999999998</v>
      </c>
      <c r="CE71" s="1">
        <v>40.133000000000003</v>
      </c>
      <c r="CF71" s="1">
        <v>38.212000000000003</v>
      </c>
      <c r="CG71" s="1">
        <v>36.380000000000003</v>
      </c>
      <c r="CH71" s="1">
        <v>34.523000000000003</v>
      </c>
      <c r="CI71" s="1">
        <v>32.472999999999999</v>
      </c>
      <c r="CJ71" s="1">
        <v>30.32</v>
      </c>
      <c r="CK71" s="1">
        <v>28.335999999999999</v>
      </c>
      <c r="CL71" s="1">
        <v>26.477</v>
      </c>
      <c r="CM71" s="1">
        <v>24.565999999999999</v>
      </c>
      <c r="CN71" s="1">
        <v>22.542999999999999</v>
      </c>
      <c r="CO71" s="1">
        <v>20.466000000000001</v>
      </c>
      <c r="CP71" s="1">
        <v>18.468</v>
      </c>
      <c r="CQ71" s="1">
        <v>16.544</v>
      </c>
      <c r="CR71" s="1">
        <v>14.643000000000001</v>
      </c>
      <c r="CS71" s="1">
        <v>12.759</v>
      </c>
      <c r="CT71" s="1">
        <v>10.926</v>
      </c>
      <c r="CU71" s="1">
        <v>9.0619999999999994</v>
      </c>
      <c r="CV71" s="1">
        <v>7.46</v>
      </c>
      <c r="CW71" s="1">
        <v>6.2290000000000001</v>
      </c>
      <c r="CX71" s="1">
        <v>4.9740000000000002</v>
      </c>
      <c r="CY71" s="1">
        <v>3.681</v>
      </c>
      <c r="CZ71" s="1">
        <v>2.6389999999999998</v>
      </c>
      <c r="DA71" s="1">
        <v>2.0419999999999998</v>
      </c>
      <c r="DB71" s="1">
        <v>1.6539999999999999</v>
      </c>
      <c r="DC71" s="1">
        <v>1.198</v>
      </c>
      <c r="DD71" s="1">
        <v>0.67500000000000004</v>
      </c>
      <c r="DE71" s="1">
        <v>0.49</v>
      </c>
      <c r="DF71" s="1">
        <v>0.23400000000000001</v>
      </c>
      <c r="DG71" s="1">
        <v>0.26</v>
      </c>
      <c r="DI71" s="104">
        <f t="shared" si="3"/>
        <v>17245.346000000001</v>
      </c>
    </row>
    <row r="72" spans="1:113" x14ac:dyDescent="0.3">
      <c r="A72" s="1">
        <v>18408</v>
      </c>
      <c r="B72" s="1" t="s">
        <v>1041</v>
      </c>
      <c r="D72" s="1">
        <v>328</v>
      </c>
      <c r="E72" s="1">
        <v>2018</v>
      </c>
      <c r="F72" s="1" t="s">
        <v>164</v>
      </c>
      <c r="G72" s="93" t="s">
        <v>165</v>
      </c>
      <c r="H72" s="93">
        <f>VLOOKUP(G72, RPB!$E$3:$I$200, 5, 0)</f>
        <v>18</v>
      </c>
      <c r="I72" s="94">
        <f>IF(H72="-", "-", IF(H72=0, 0, SUM(K72:INDEX($K72:$DG72, H72))))</f>
        <v>271.59699999999998</v>
      </c>
      <c r="J72" s="94">
        <f t="shared" si="2"/>
        <v>510.62799999999993</v>
      </c>
      <c r="K72" s="1">
        <v>15.404999999999999</v>
      </c>
      <c r="L72" s="1">
        <v>15.196999999999999</v>
      </c>
      <c r="M72" s="1">
        <v>15.021000000000001</v>
      </c>
      <c r="N72" s="1">
        <v>15.396000000000001</v>
      </c>
      <c r="O72" s="1">
        <v>15.071</v>
      </c>
      <c r="P72" s="1">
        <v>14.816000000000001</v>
      </c>
      <c r="Q72" s="1">
        <v>14.628</v>
      </c>
      <c r="R72" s="1">
        <v>14.505000000000001</v>
      </c>
      <c r="S72" s="1">
        <v>14.43</v>
      </c>
      <c r="T72" s="1">
        <v>14.385</v>
      </c>
      <c r="U72" s="1">
        <v>14.449</v>
      </c>
      <c r="V72" s="1">
        <v>14.654</v>
      </c>
      <c r="W72" s="1">
        <v>14.949</v>
      </c>
      <c r="X72" s="1">
        <v>15.244</v>
      </c>
      <c r="Y72" s="1">
        <v>15.548</v>
      </c>
      <c r="Z72" s="1">
        <v>15.808999999999999</v>
      </c>
      <c r="AA72" s="1">
        <v>15.989000000000001</v>
      </c>
      <c r="AB72" s="1">
        <v>16.100999999999999</v>
      </c>
      <c r="AC72" s="1">
        <v>16.173999999999999</v>
      </c>
      <c r="AD72" s="1">
        <v>16.178999999999998</v>
      </c>
      <c r="AE72" s="1">
        <v>16.157</v>
      </c>
      <c r="AF72" s="1">
        <v>16.122</v>
      </c>
      <c r="AG72" s="1">
        <v>16.033000000000001</v>
      </c>
      <c r="AH72" s="1">
        <v>15.914</v>
      </c>
      <c r="AI72" s="1">
        <v>15.86</v>
      </c>
      <c r="AJ72" s="1">
        <v>15.343999999999999</v>
      </c>
      <c r="AK72" s="1">
        <v>14.138999999999999</v>
      </c>
      <c r="AL72" s="1">
        <v>12.536</v>
      </c>
      <c r="AM72" s="1">
        <v>11.003</v>
      </c>
      <c r="AN72" s="1">
        <v>9.3819999999999997</v>
      </c>
      <c r="AO72" s="1">
        <v>8.3369999999999997</v>
      </c>
      <c r="AP72" s="1">
        <v>8.2260000000000009</v>
      </c>
      <c r="AQ72" s="1">
        <v>8.7230000000000008</v>
      </c>
      <c r="AR72" s="1">
        <v>9.1389999999999993</v>
      </c>
      <c r="AS72" s="1">
        <v>9.6080000000000005</v>
      </c>
      <c r="AT72" s="1">
        <v>9.9730000000000008</v>
      </c>
      <c r="AU72" s="1">
        <v>10.085000000000001</v>
      </c>
      <c r="AV72" s="1">
        <v>10.037000000000001</v>
      </c>
      <c r="AW72" s="1">
        <v>10.073</v>
      </c>
      <c r="AX72" s="1">
        <v>10.147</v>
      </c>
      <c r="AY72" s="1">
        <v>10.166</v>
      </c>
      <c r="AZ72" s="1">
        <v>10.106</v>
      </c>
      <c r="BA72" s="1">
        <v>9.99</v>
      </c>
      <c r="BB72" s="1">
        <v>9.8610000000000007</v>
      </c>
      <c r="BC72" s="1">
        <v>9.7119999999999997</v>
      </c>
      <c r="BD72" s="1">
        <v>9.5530000000000008</v>
      </c>
      <c r="BE72" s="1">
        <v>9.3960000000000008</v>
      </c>
      <c r="BF72" s="1">
        <v>9.234</v>
      </c>
      <c r="BG72" s="1">
        <v>9.0530000000000008</v>
      </c>
      <c r="BH72" s="1">
        <v>8.8569999999999993</v>
      </c>
      <c r="BI72" s="1">
        <v>8.65</v>
      </c>
      <c r="BJ72" s="1">
        <v>8.4329999999999998</v>
      </c>
      <c r="BK72" s="1">
        <v>8.2080000000000002</v>
      </c>
      <c r="BL72" s="1">
        <v>7.9710000000000001</v>
      </c>
      <c r="BM72" s="1">
        <v>7.718</v>
      </c>
      <c r="BN72" s="1">
        <v>7.468</v>
      </c>
      <c r="BO72" s="1">
        <v>7.2249999999999996</v>
      </c>
      <c r="BP72" s="1">
        <v>6.9809999999999999</v>
      </c>
      <c r="BQ72" s="1">
        <v>6.73</v>
      </c>
      <c r="BR72" s="1">
        <v>6.4809999999999999</v>
      </c>
      <c r="BS72" s="1">
        <v>6.1859999999999999</v>
      </c>
      <c r="BT72" s="1">
        <v>5.8239999999999998</v>
      </c>
      <c r="BU72" s="1">
        <v>5.4210000000000003</v>
      </c>
      <c r="BV72" s="1">
        <v>5.0220000000000002</v>
      </c>
      <c r="BW72" s="1">
        <v>4.6109999999999998</v>
      </c>
      <c r="BX72" s="1">
        <v>4.2469999999999999</v>
      </c>
      <c r="BY72" s="1">
        <v>3.9590000000000001</v>
      </c>
      <c r="BZ72" s="1">
        <v>3.7189999999999999</v>
      </c>
      <c r="CA72" s="1">
        <v>3.48</v>
      </c>
      <c r="CB72" s="1">
        <v>3.2629999999999999</v>
      </c>
      <c r="CC72" s="1">
        <v>3.0009999999999999</v>
      </c>
      <c r="CD72" s="1">
        <v>2.661</v>
      </c>
      <c r="CE72" s="1">
        <v>2.2829999999999999</v>
      </c>
      <c r="CF72" s="1">
        <v>1.9279999999999999</v>
      </c>
      <c r="CG72" s="1">
        <v>1.5680000000000001</v>
      </c>
      <c r="CH72" s="1">
        <v>1.3129999999999999</v>
      </c>
      <c r="CI72" s="1">
        <v>1.2170000000000001</v>
      </c>
      <c r="CJ72" s="1">
        <v>1.224</v>
      </c>
      <c r="CK72" s="1">
        <v>1.226</v>
      </c>
      <c r="CL72" s="1">
        <v>1.252</v>
      </c>
      <c r="CM72" s="1">
        <v>1.22</v>
      </c>
      <c r="CN72" s="1">
        <v>1.08</v>
      </c>
      <c r="CO72" s="1">
        <v>0.876</v>
      </c>
      <c r="CP72" s="1">
        <v>0.69899999999999995</v>
      </c>
      <c r="CQ72" s="1">
        <v>0.52800000000000002</v>
      </c>
      <c r="CR72" s="1">
        <v>0.39</v>
      </c>
      <c r="CS72" s="1">
        <v>0.307</v>
      </c>
      <c r="CT72" s="1">
        <v>0.26</v>
      </c>
      <c r="CU72" s="1">
        <v>0.20799999999999999</v>
      </c>
      <c r="CV72" s="1">
        <v>0.16500000000000001</v>
      </c>
      <c r="CW72" s="1">
        <v>0.13200000000000001</v>
      </c>
      <c r="CX72" s="1">
        <v>0.10199999999999999</v>
      </c>
      <c r="CY72" s="1">
        <v>7.5999999999999998E-2</v>
      </c>
      <c r="CZ72" s="1">
        <v>5.6000000000000001E-2</v>
      </c>
      <c r="DA72" s="1">
        <v>4.8000000000000001E-2</v>
      </c>
      <c r="DB72" s="1">
        <v>3.9E-2</v>
      </c>
      <c r="DC72" s="1">
        <v>2.8000000000000001E-2</v>
      </c>
      <c r="DD72" s="1">
        <v>1.2999999999999999E-2</v>
      </c>
      <c r="DE72" s="1">
        <v>6.0000000000000001E-3</v>
      </c>
      <c r="DF72" s="1">
        <v>3.0000000000000001E-3</v>
      </c>
      <c r="DG72" s="1">
        <v>3.0000000000000001E-3</v>
      </c>
      <c r="DI72" s="104">
        <f t="shared" si="3"/>
        <v>782.22499999999991</v>
      </c>
    </row>
    <row r="73" spans="1:113" x14ac:dyDescent="0.3">
      <c r="A73" s="1">
        <v>6712</v>
      </c>
      <c r="B73" s="1" t="s">
        <v>1041</v>
      </c>
      <c r="C73" s="1">
        <v>5</v>
      </c>
      <c r="D73" s="1">
        <v>344</v>
      </c>
      <c r="E73" s="1">
        <v>2018</v>
      </c>
      <c r="F73" s="1" t="s">
        <v>1094</v>
      </c>
      <c r="G73" s="93" t="s">
        <v>171</v>
      </c>
      <c r="H73" s="93">
        <f>VLOOKUP(G73, RPB!$E$3:$I$200, 5, 0)</f>
        <v>18</v>
      </c>
      <c r="I73" s="94">
        <f>IF(H73="-", "-", IF(H73=0, 0, SUM(K73:INDEX($K73:$DG73, H73))))</f>
        <v>1048.3360000000002</v>
      </c>
      <c r="J73" s="94">
        <f t="shared" si="2"/>
        <v>6380.551000000004</v>
      </c>
      <c r="K73" s="1">
        <v>70.352999999999994</v>
      </c>
      <c r="L73" s="1">
        <v>68.42</v>
      </c>
      <c r="M73" s="1">
        <v>66.486000000000004</v>
      </c>
      <c r="N73" s="1">
        <v>58.235999999999997</v>
      </c>
      <c r="O73" s="1">
        <v>58.731999999999999</v>
      </c>
      <c r="P73" s="1">
        <v>58.932000000000002</v>
      </c>
      <c r="Q73" s="1">
        <v>58.874000000000002</v>
      </c>
      <c r="R73" s="1">
        <v>58.595999999999997</v>
      </c>
      <c r="S73" s="1">
        <v>58.308</v>
      </c>
      <c r="T73" s="1">
        <v>58.22</v>
      </c>
      <c r="U73" s="1">
        <v>57.512</v>
      </c>
      <c r="V73" s="1">
        <v>55.881</v>
      </c>
      <c r="W73" s="1">
        <v>53.878</v>
      </c>
      <c r="X73" s="1">
        <v>52.170999999999999</v>
      </c>
      <c r="Y73" s="1">
        <v>50.396999999999998</v>
      </c>
      <c r="Z73" s="1">
        <v>50.597999999999999</v>
      </c>
      <c r="AA73" s="1">
        <v>53.781999999999996</v>
      </c>
      <c r="AB73" s="1">
        <v>58.96</v>
      </c>
      <c r="AC73" s="1">
        <v>64.027000000000001</v>
      </c>
      <c r="AD73" s="1">
        <v>69.28</v>
      </c>
      <c r="AE73" s="1">
        <v>74.486999999999995</v>
      </c>
      <c r="AF73" s="1">
        <v>79.28</v>
      </c>
      <c r="AG73" s="1">
        <v>83.733999999999995</v>
      </c>
      <c r="AH73" s="1">
        <v>88.402000000000001</v>
      </c>
      <c r="AI73" s="1">
        <v>93.305000000000007</v>
      </c>
      <c r="AJ73" s="1">
        <v>97.191999999999993</v>
      </c>
      <c r="AK73" s="1">
        <v>99.536000000000001</v>
      </c>
      <c r="AL73" s="1">
        <v>100.871</v>
      </c>
      <c r="AM73" s="1">
        <v>102.129</v>
      </c>
      <c r="AN73" s="1">
        <v>102.965</v>
      </c>
      <c r="AO73" s="1">
        <v>104.483</v>
      </c>
      <c r="AP73" s="1">
        <v>107.274</v>
      </c>
      <c r="AQ73" s="1">
        <v>110.72499999999999</v>
      </c>
      <c r="AR73" s="1">
        <v>113.77800000000001</v>
      </c>
      <c r="AS73" s="1">
        <v>116.819</v>
      </c>
      <c r="AT73" s="1">
        <v>118.578</v>
      </c>
      <c r="AU73" s="1">
        <v>118.371</v>
      </c>
      <c r="AV73" s="1">
        <v>116.896</v>
      </c>
      <c r="AW73" s="1">
        <v>115.51300000000001</v>
      </c>
      <c r="AX73" s="1">
        <v>113.925</v>
      </c>
      <c r="AY73" s="1">
        <v>112.833</v>
      </c>
      <c r="AZ73" s="1">
        <v>112.712</v>
      </c>
      <c r="BA73" s="1">
        <v>113.212</v>
      </c>
      <c r="BB73" s="1">
        <v>113.599</v>
      </c>
      <c r="BC73" s="1">
        <v>114.137</v>
      </c>
      <c r="BD73" s="1">
        <v>114.379</v>
      </c>
      <c r="BE73" s="1">
        <v>114.066</v>
      </c>
      <c r="BF73" s="1">
        <v>113.533</v>
      </c>
      <c r="BG73" s="1">
        <v>113.07599999999999</v>
      </c>
      <c r="BH73" s="1">
        <v>112.27500000000001</v>
      </c>
      <c r="BI73" s="1">
        <v>113.098</v>
      </c>
      <c r="BJ73" s="1">
        <v>116.43899999999999</v>
      </c>
      <c r="BK73" s="1">
        <v>121.202</v>
      </c>
      <c r="BL73" s="1">
        <v>125.462</v>
      </c>
      <c r="BM73" s="1">
        <v>129.67699999999999</v>
      </c>
      <c r="BN73" s="1">
        <v>132.142</v>
      </c>
      <c r="BO73" s="1">
        <v>131.83600000000001</v>
      </c>
      <c r="BP73" s="1">
        <v>129.541</v>
      </c>
      <c r="BQ73" s="1">
        <v>127.22199999999999</v>
      </c>
      <c r="BR73" s="1">
        <v>124.675</v>
      </c>
      <c r="BS73" s="1">
        <v>121.11199999999999</v>
      </c>
      <c r="BT73" s="1">
        <v>116.399</v>
      </c>
      <c r="BU73" s="1">
        <v>110.89</v>
      </c>
      <c r="BV73" s="1">
        <v>104.968</v>
      </c>
      <c r="BW73" s="1">
        <v>98.427000000000007</v>
      </c>
      <c r="BX73" s="1">
        <v>92.664000000000001</v>
      </c>
      <c r="BY73" s="1">
        <v>88.37</v>
      </c>
      <c r="BZ73" s="1">
        <v>84.903999999999996</v>
      </c>
      <c r="CA73" s="1">
        <v>81.278999999999996</v>
      </c>
      <c r="CB73" s="1">
        <v>78.108000000000004</v>
      </c>
      <c r="CC73" s="1">
        <v>73.281000000000006</v>
      </c>
      <c r="CD73" s="1">
        <v>65.787000000000006</v>
      </c>
      <c r="CE73" s="1">
        <v>56.877000000000002</v>
      </c>
      <c r="CF73" s="1">
        <v>48.46</v>
      </c>
      <c r="CG73" s="1">
        <v>39.725999999999999</v>
      </c>
      <c r="CH73" s="1">
        <v>34.082999999999998</v>
      </c>
      <c r="CI73" s="1">
        <v>33.281999999999996</v>
      </c>
      <c r="CJ73" s="1">
        <v>35.558999999999997</v>
      </c>
      <c r="CK73" s="1">
        <v>37.482999999999997</v>
      </c>
      <c r="CL73" s="1">
        <v>39.838000000000001</v>
      </c>
      <c r="CM73" s="1">
        <v>40.774000000000001</v>
      </c>
      <c r="CN73" s="1">
        <v>39.055</v>
      </c>
      <c r="CO73" s="1">
        <v>35.643000000000001</v>
      </c>
      <c r="CP73" s="1">
        <v>32.764000000000003</v>
      </c>
      <c r="CQ73" s="1">
        <v>30.010999999999999</v>
      </c>
      <c r="CR73" s="1">
        <v>27.277999999999999</v>
      </c>
      <c r="CS73" s="1">
        <v>24.747</v>
      </c>
      <c r="CT73" s="1">
        <v>22.35</v>
      </c>
      <c r="CU73" s="1">
        <v>19.716999999999999</v>
      </c>
      <c r="CV73" s="1">
        <v>17.393000000000001</v>
      </c>
      <c r="CW73" s="1">
        <v>15.292</v>
      </c>
      <c r="CX73" s="1">
        <v>12.871</v>
      </c>
      <c r="CY73" s="1">
        <v>10.15</v>
      </c>
      <c r="CZ73" s="1">
        <v>7.9640000000000004</v>
      </c>
      <c r="DA73" s="1">
        <v>6.6369999999999996</v>
      </c>
      <c r="DB73" s="1">
        <v>5.585</v>
      </c>
      <c r="DC73" s="1">
        <v>4.3620000000000001</v>
      </c>
      <c r="DD73" s="1">
        <v>2.9660000000000002</v>
      </c>
      <c r="DE73" s="1">
        <v>2.4020000000000001</v>
      </c>
      <c r="DF73" s="1">
        <v>1.4810000000000001</v>
      </c>
      <c r="DG73" s="1">
        <v>2.9260000000000002</v>
      </c>
      <c r="DI73" s="104">
        <f t="shared" si="3"/>
        <v>7428.8870000000043</v>
      </c>
    </row>
    <row r="74" spans="1:113" x14ac:dyDescent="0.3">
      <c r="A74" s="1">
        <v>17376</v>
      </c>
      <c r="B74" s="1" t="s">
        <v>1041</v>
      </c>
      <c r="D74" s="1">
        <v>340</v>
      </c>
      <c r="E74" s="1">
        <v>2018</v>
      </c>
      <c r="F74" s="1" t="s">
        <v>168</v>
      </c>
      <c r="G74" s="93" t="s">
        <v>169</v>
      </c>
      <c r="H74" s="93">
        <f>VLOOKUP(G74, RPB!$E$3:$I$200, 5, 0)</f>
        <v>18</v>
      </c>
      <c r="I74" s="94">
        <f>IF(H74="-", "-", IF(H74=0, 0, SUM(K74:INDEX($K74:$DG74, H74))))</f>
        <v>3526.4160000000002</v>
      </c>
      <c r="J74" s="94">
        <f t="shared" si="2"/>
        <v>5890.7509999999957</v>
      </c>
      <c r="K74" s="1">
        <v>196.88800000000001</v>
      </c>
      <c r="L74" s="1">
        <v>193.33600000000001</v>
      </c>
      <c r="M74" s="1">
        <v>190.93299999999999</v>
      </c>
      <c r="N74" s="1">
        <v>188.43700000000001</v>
      </c>
      <c r="O74" s="1">
        <v>188.73</v>
      </c>
      <c r="P74" s="1">
        <v>189.52600000000001</v>
      </c>
      <c r="Q74" s="1">
        <v>190.721</v>
      </c>
      <c r="R74" s="1">
        <v>192.21199999999999</v>
      </c>
      <c r="S74" s="1">
        <v>193.928</v>
      </c>
      <c r="T74" s="1">
        <v>195.798</v>
      </c>
      <c r="U74" s="1">
        <v>197.56</v>
      </c>
      <c r="V74" s="1">
        <v>199.04599999999999</v>
      </c>
      <c r="W74" s="1">
        <v>200.249</v>
      </c>
      <c r="X74" s="1">
        <v>201.369</v>
      </c>
      <c r="Y74" s="1">
        <v>202.41300000000001</v>
      </c>
      <c r="Z74" s="1">
        <v>202.72499999999999</v>
      </c>
      <c r="AA74" s="1">
        <v>202.011</v>
      </c>
      <c r="AB74" s="1">
        <v>200.53399999999999</v>
      </c>
      <c r="AC74" s="1">
        <v>198.84200000000001</v>
      </c>
      <c r="AD74" s="1">
        <v>196.81899999999999</v>
      </c>
      <c r="AE74" s="1">
        <v>194.61799999999999</v>
      </c>
      <c r="AF74" s="1">
        <v>192.36500000000001</v>
      </c>
      <c r="AG74" s="1">
        <v>189.96700000000001</v>
      </c>
      <c r="AH74" s="1">
        <v>187.27699999999999</v>
      </c>
      <c r="AI74" s="1">
        <v>184.41</v>
      </c>
      <c r="AJ74" s="1">
        <v>181.01900000000001</v>
      </c>
      <c r="AK74" s="1">
        <v>176.94300000000001</v>
      </c>
      <c r="AL74" s="1">
        <v>172.411</v>
      </c>
      <c r="AM74" s="1">
        <v>167.78</v>
      </c>
      <c r="AN74" s="1">
        <v>162.94200000000001</v>
      </c>
      <c r="AO74" s="1">
        <v>158.411</v>
      </c>
      <c r="AP74" s="1">
        <v>154.46799999999999</v>
      </c>
      <c r="AQ74" s="1">
        <v>150.875</v>
      </c>
      <c r="AR74" s="1">
        <v>147.124</v>
      </c>
      <c r="AS74" s="1">
        <v>143.33199999999999</v>
      </c>
      <c r="AT74" s="1">
        <v>139.35599999999999</v>
      </c>
      <c r="AU74" s="1">
        <v>135.08099999999999</v>
      </c>
      <c r="AV74" s="1">
        <v>130.60400000000001</v>
      </c>
      <c r="AW74" s="1">
        <v>126.187</v>
      </c>
      <c r="AX74" s="1">
        <v>121.833</v>
      </c>
      <c r="AY74" s="1">
        <v>117.33799999999999</v>
      </c>
      <c r="AZ74" s="1">
        <v>112.646</v>
      </c>
      <c r="BA74" s="1">
        <v>107.872</v>
      </c>
      <c r="BB74" s="1">
        <v>103.154</v>
      </c>
      <c r="BC74" s="1">
        <v>98.423000000000002</v>
      </c>
      <c r="BD74" s="1">
        <v>94.099000000000004</v>
      </c>
      <c r="BE74" s="1">
        <v>90.391999999999996</v>
      </c>
      <c r="BF74" s="1">
        <v>87.102999999999994</v>
      </c>
      <c r="BG74" s="1">
        <v>83.852000000000004</v>
      </c>
      <c r="BH74" s="1">
        <v>80.745999999999995</v>
      </c>
      <c r="BI74" s="1">
        <v>77.525000000000006</v>
      </c>
      <c r="BJ74" s="1">
        <v>74.031999999999996</v>
      </c>
      <c r="BK74" s="1">
        <v>70.415999999999997</v>
      </c>
      <c r="BL74" s="1">
        <v>66.962000000000003</v>
      </c>
      <c r="BM74" s="1">
        <v>63.585999999999999</v>
      </c>
      <c r="BN74" s="1">
        <v>60.497</v>
      </c>
      <c r="BO74" s="1">
        <v>57.819000000000003</v>
      </c>
      <c r="BP74" s="1">
        <v>55.433</v>
      </c>
      <c r="BQ74" s="1">
        <v>53.073999999999998</v>
      </c>
      <c r="BR74" s="1">
        <v>50.77</v>
      </c>
      <c r="BS74" s="1">
        <v>48.542000000000002</v>
      </c>
      <c r="BT74" s="1">
        <v>46.366999999999997</v>
      </c>
      <c r="BU74" s="1">
        <v>44.225000000000001</v>
      </c>
      <c r="BV74" s="1">
        <v>42.162999999999997</v>
      </c>
      <c r="BW74" s="1">
        <v>40.222000000000001</v>
      </c>
      <c r="BX74" s="1">
        <v>38.067999999999998</v>
      </c>
      <c r="BY74" s="1">
        <v>35.554000000000002</v>
      </c>
      <c r="BZ74" s="1">
        <v>32.847000000000001</v>
      </c>
      <c r="CA74" s="1">
        <v>30.248999999999999</v>
      </c>
      <c r="CB74" s="1">
        <v>27.684999999999999</v>
      </c>
      <c r="CC74" s="1">
        <v>25.399000000000001</v>
      </c>
      <c r="CD74" s="1">
        <v>23.539000000000001</v>
      </c>
      <c r="CE74" s="1">
        <v>21.986999999999998</v>
      </c>
      <c r="CF74" s="1">
        <v>20.462</v>
      </c>
      <c r="CG74" s="1">
        <v>19.001999999999999</v>
      </c>
      <c r="CH74" s="1">
        <v>17.672999999999998</v>
      </c>
      <c r="CI74" s="1">
        <v>16.475000000000001</v>
      </c>
      <c r="CJ74" s="1">
        <v>15.381</v>
      </c>
      <c r="CK74" s="1">
        <v>14.366</v>
      </c>
      <c r="CL74" s="1">
        <v>13.438000000000001</v>
      </c>
      <c r="CM74" s="1">
        <v>12.496</v>
      </c>
      <c r="CN74" s="1">
        <v>11.49</v>
      </c>
      <c r="CO74" s="1">
        <v>10.456</v>
      </c>
      <c r="CP74" s="1">
        <v>9.4890000000000008</v>
      </c>
      <c r="CQ74" s="1">
        <v>8.5790000000000006</v>
      </c>
      <c r="CR74" s="1">
        <v>7.6790000000000003</v>
      </c>
      <c r="CS74" s="1">
        <v>6.7750000000000004</v>
      </c>
      <c r="CT74" s="1">
        <v>5.8879999999999999</v>
      </c>
      <c r="CU74" s="1">
        <v>5.0010000000000003</v>
      </c>
      <c r="CV74" s="1">
        <v>4.2309999999999999</v>
      </c>
      <c r="CW74" s="1">
        <v>3.6219999999999999</v>
      </c>
      <c r="CX74" s="1">
        <v>3.004</v>
      </c>
      <c r="CY74" s="1">
        <v>2.3679999999999999</v>
      </c>
      <c r="CZ74" s="1">
        <v>1.877</v>
      </c>
      <c r="DA74" s="1">
        <v>1.6020000000000001</v>
      </c>
      <c r="DB74" s="1">
        <v>1.3420000000000001</v>
      </c>
      <c r="DC74" s="1">
        <v>1.016</v>
      </c>
      <c r="DD74" s="1">
        <v>0.625</v>
      </c>
      <c r="DE74" s="1">
        <v>0.47299999999999998</v>
      </c>
      <c r="DF74" s="1">
        <v>0.26400000000000001</v>
      </c>
      <c r="DG74" s="1">
        <v>0.42699999999999999</v>
      </c>
      <c r="DI74" s="104">
        <f t="shared" si="3"/>
        <v>9417.1669999999958</v>
      </c>
    </row>
    <row r="75" spans="1:113" x14ac:dyDescent="0.3">
      <c r="A75" s="1">
        <v>13764</v>
      </c>
      <c r="B75" s="1" t="s">
        <v>1041</v>
      </c>
      <c r="D75" s="1">
        <v>191</v>
      </c>
      <c r="E75" s="1">
        <v>2018</v>
      </c>
      <c r="F75" s="1" t="s">
        <v>108</v>
      </c>
      <c r="G75" s="93" t="s">
        <v>109</v>
      </c>
      <c r="H75" s="93">
        <f>VLOOKUP(G75, RPB!$E$3:$I$200, 5, 0)</f>
        <v>18</v>
      </c>
      <c r="I75" s="94">
        <f>IF(H75="-", "-", IF(H75=0, 0, SUM(K75:INDEX($K75:$DG75, H75))))</f>
        <v>736.86899999999991</v>
      </c>
      <c r="J75" s="94">
        <f t="shared" si="2"/>
        <v>3427.9139999999998</v>
      </c>
      <c r="K75" s="1">
        <v>35.654000000000003</v>
      </c>
      <c r="L75" s="1">
        <v>37.518999999999998</v>
      </c>
      <c r="M75" s="1">
        <v>39.018999999999998</v>
      </c>
      <c r="N75" s="1">
        <v>37.988</v>
      </c>
      <c r="O75" s="1">
        <v>39.715000000000003</v>
      </c>
      <c r="P75" s="1">
        <v>41.094000000000001</v>
      </c>
      <c r="Q75" s="1">
        <v>42.146999999999998</v>
      </c>
      <c r="R75" s="1">
        <v>42.899000000000001</v>
      </c>
      <c r="S75" s="1">
        <v>43.465000000000003</v>
      </c>
      <c r="T75" s="1">
        <v>43.960999999999999</v>
      </c>
      <c r="U75" s="1">
        <v>43.95</v>
      </c>
      <c r="V75" s="1">
        <v>43.27</v>
      </c>
      <c r="W75" s="1">
        <v>42.220999999999997</v>
      </c>
      <c r="X75" s="1">
        <v>41.137</v>
      </c>
      <c r="Y75" s="1">
        <v>39.795000000000002</v>
      </c>
      <c r="Z75" s="1">
        <v>39.442999999999998</v>
      </c>
      <c r="AA75" s="1">
        <v>40.686</v>
      </c>
      <c r="AB75" s="1">
        <v>42.905999999999999</v>
      </c>
      <c r="AC75" s="1">
        <v>44.988</v>
      </c>
      <c r="AD75" s="1">
        <v>47.284999999999997</v>
      </c>
      <c r="AE75" s="1">
        <v>48.725000000000001</v>
      </c>
      <c r="AF75" s="1">
        <v>48.706000000000003</v>
      </c>
      <c r="AG75" s="1">
        <v>47.811</v>
      </c>
      <c r="AH75" s="1">
        <v>47.143999999999998</v>
      </c>
      <c r="AI75" s="1">
        <v>46.386000000000003</v>
      </c>
      <c r="AJ75" s="1">
        <v>46.36</v>
      </c>
      <c r="AK75" s="1">
        <v>47.554000000000002</v>
      </c>
      <c r="AL75" s="1">
        <v>49.508000000000003</v>
      </c>
      <c r="AM75" s="1">
        <v>51.274999999999999</v>
      </c>
      <c r="AN75" s="1">
        <v>53.054000000000002</v>
      </c>
      <c r="AO75" s="1">
        <v>54.508000000000003</v>
      </c>
      <c r="AP75" s="1">
        <v>55.377000000000002</v>
      </c>
      <c r="AQ75" s="1">
        <v>55.847000000000001</v>
      </c>
      <c r="AR75" s="1">
        <v>56.374000000000002</v>
      </c>
      <c r="AS75" s="1">
        <v>56.884</v>
      </c>
      <c r="AT75" s="1">
        <v>57.265999999999998</v>
      </c>
      <c r="AU75" s="1">
        <v>57.518000000000001</v>
      </c>
      <c r="AV75" s="1">
        <v>57.661999999999999</v>
      </c>
      <c r="AW75" s="1">
        <v>57.716000000000001</v>
      </c>
      <c r="AX75" s="1">
        <v>57.661999999999999</v>
      </c>
      <c r="AY75" s="1">
        <v>57.625</v>
      </c>
      <c r="AZ75" s="1">
        <v>57.664000000000001</v>
      </c>
      <c r="BA75" s="1">
        <v>57.722000000000001</v>
      </c>
      <c r="BB75" s="1">
        <v>57.767000000000003</v>
      </c>
      <c r="BC75" s="1">
        <v>57.905000000000001</v>
      </c>
      <c r="BD75" s="1">
        <v>57.673999999999999</v>
      </c>
      <c r="BE75" s="1">
        <v>56.872</v>
      </c>
      <c r="BF75" s="1">
        <v>55.774000000000001</v>
      </c>
      <c r="BG75" s="1">
        <v>54.747999999999998</v>
      </c>
      <c r="BH75" s="1">
        <v>53.588999999999999</v>
      </c>
      <c r="BI75" s="1">
        <v>53.253</v>
      </c>
      <c r="BJ75" s="1">
        <v>54.210999999999999</v>
      </c>
      <c r="BK75" s="1">
        <v>55.966999999999999</v>
      </c>
      <c r="BL75" s="1">
        <v>57.573999999999998</v>
      </c>
      <c r="BM75" s="1">
        <v>59.243000000000002</v>
      </c>
      <c r="BN75" s="1">
        <v>60.420999999999999</v>
      </c>
      <c r="BO75" s="1">
        <v>60.744999999999997</v>
      </c>
      <c r="BP75" s="1">
        <v>60.488</v>
      </c>
      <c r="BQ75" s="1">
        <v>60.253999999999998</v>
      </c>
      <c r="BR75" s="1">
        <v>59.884</v>
      </c>
      <c r="BS75" s="1">
        <v>59.524999999999999</v>
      </c>
      <c r="BT75" s="1">
        <v>59.296999999999997</v>
      </c>
      <c r="BU75" s="1">
        <v>59.066000000000003</v>
      </c>
      <c r="BV75" s="1">
        <v>58.591000000000001</v>
      </c>
      <c r="BW75" s="1">
        <v>57.939</v>
      </c>
      <c r="BX75" s="1">
        <v>56.887</v>
      </c>
      <c r="BY75" s="1">
        <v>55.302999999999997</v>
      </c>
      <c r="BZ75" s="1">
        <v>53.301000000000002</v>
      </c>
      <c r="CA75" s="1">
        <v>51.283000000000001</v>
      </c>
      <c r="CB75" s="1">
        <v>49.356999999999999</v>
      </c>
      <c r="CC75" s="1">
        <v>46.780999999999999</v>
      </c>
      <c r="CD75" s="1">
        <v>43.284999999999997</v>
      </c>
      <c r="CE75" s="1">
        <v>39.311999999999998</v>
      </c>
      <c r="CF75" s="1">
        <v>35.378</v>
      </c>
      <c r="CG75" s="1">
        <v>31.145</v>
      </c>
      <c r="CH75" s="1">
        <v>28.398</v>
      </c>
      <c r="CI75" s="1">
        <v>28.001999999999999</v>
      </c>
      <c r="CJ75" s="1">
        <v>29.055</v>
      </c>
      <c r="CK75" s="1">
        <v>29.87</v>
      </c>
      <c r="CL75" s="1">
        <v>30.882999999999999</v>
      </c>
      <c r="CM75" s="1">
        <v>30.86</v>
      </c>
      <c r="CN75" s="1">
        <v>29.048999999999999</v>
      </c>
      <c r="CO75" s="1">
        <v>26.088999999999999</v>
      </c>
      <c r="CP75" s="1">
        <v>23.408000000000001</v>
      </c>
      <c r="CQ75" s="1">
        <v>20.763999999999999</v>
      </c>
      <c r="CR75" s="1">
        <v>18.196000000000002</v>
      </c>
      <c r="CS75" s="1">
        <v>15.881</v>
      </c>
      <c r="CT75" s="1">
        <v>13.760999999999999</v>
      </c>
      <c r="CU75" s="1">
        <v>11.433999999999999</v>
      </c>
      <c r="CV75" s="1">
        <v>9.31</v>
      </c>
      <c r="CW75" s="1">
        <v>7.7480000000000002</v>
      </c>
      <c r="CX75" s="1">
        <v>6.2370000000000001</v>
      </c>
      <c r="CY75" s="1">
        <v>4.7380000000000004</v>
      </c>
      <c r="CZ75" s="1">
        <v>3.536</v>
      </c>
      <c r="DA75" s="1">
        <v>2.8540000000000001</v>
      </c>
      <c r="DB75" s="1">
        <v>2.331</v>
      </c>
      <c r="DC75" s="1">
        <v>1.6859999999999999</v>
      </c>
      <c r="DD75" s="1">
        <v>0.91900000000000004</v>
      </c>
      <c r="DE75" s="1">
        <v>0.63500000000000001</v>
      </c>
      <c r="DF75" s="1">
        <v>0.33600000000000002</v>
      </c>
      <c r="DG75" s="1">
        <v>0.49399999999999999</v>
      </c>
      <c r="DI75" s="104">
        <f t="shared" si="3"/>
        <v>4164.7829999999994</v>
      </c>
    </row>
    <row r="76" spans="1:113" x14ac:dyDescent="0.3">
      <c r="A76" s="1">
        <v>16258</v>
      </c>
      <c r="B76" s="1" t="s">
        <v>1041</v>
      </c>
      <c r="D76" s="1">
        <v>332</v>
      </c>
      <c r="E76" s="1">
        <v>2018</v>
      </c>
      <c r="F76" s="1" t="s">
        <v>166</v>
      </c>
      <c r="G76" s="93" t="s">
        <v>167</v>
      </c>
      <c r="H76" s="93">
        <f>VLOOKUP(G76, RPB!$E$3:$I$200, 5, 0)</f>
        <v>18</v>
      </c>
      <c r="I76" s="94">
        <f>IF(H76="-", "-", IF(H76=0, 0, SUM(K76:INDEX($K76:$DG76, H76))))</f>
        <v>4305.2150000000011</v>
      </c>
      <c r="J76" s="94">
        <f t="shared" si="2"/>
        <v>6807.729999999995</v>
      </c>
      <c r="K76" s="1">
        <v>249.60599999999999</v>
      </c>
      <c r="L76" s="1">
        <v>248.18700000000001</v>
      </c>
      <c r="M76" s="1">
        <v>246.93299999999999</v>
      </c>
      <c r="N76" s="1">
        <v>244.33199999999999</v>
      </c>
      <c r="O76" s="1">
        <v>244.10900000000001</v>
      </c>
      <c r="P76" s="1">
        <v>243.798</v>
      </c>
      <c r="Q76" s="1">
        <v>243.37</v>
      </c>
      <c r="R76" s="1">
        <v>242.79300000000001</v>
      </c>
      <c r="S76" s="1">
        <v>242.126</v>
      </c>
      <c r="T76" s="1">
        <v>241.429</v>
      </c>
      <c r="U76" s="1">
        <v>240.227</v>
      </c>
      <c r="V76" s="1">
        <v>238.31299999999999</v>
      </c>
      <c r="W76" s="1">
        <v>235.923</v>
      </c>
      <c r="X76" s="1">
        <v>233.44900000000001</v>
      </c>
      <c r="Y76" s="1">
        <v>230.751</v>
      </c>
      <c r="Z76" s="1">
        <v>228.34899999999999</v>
      </c>
      <c r="AA76" s="1">
        <v>226.52199999999999</v>
      </c>
      <c r="AB76" s="1">
        <v>224.99799999999999</v>
      </c>
      <c r="AC76" s="1">
        <v>223.28200000000001</v>
      </c>
      <c r="AD76" s="1">
        <v>221.53800000000001</v>
      </c>
      <c r="AE76" s="1">
        <v>219.29400000000001</v>
      </c>
      <c r="AF76" s="1">
        <v>216.286</v>
      </c>
      <c r="AG76" s="1">
        <v>212.78100000000001</v>
      </c>
      <c r="AH76" s="1">
        <v>209.27099999999999</v>
      </c>
      <c r="AI76" s="1">
        <v>205.61</v>
      </c>
      <c r="AJ76" s="1">
        <v>202.21600000000001</v>
      </c>
      <c r="AK76" s="1">
        <v>199.33099999999999</v>
      </c>
      <c r="AL76" s="1">
        <v>196.727</v>
      </c>
      <c r="AM76" s="1">
        <v>193.79300000000001</v>
      </c>
      <c r="AN76" s="1">
        <v>190.477</v>
      </c>
      <c r="AO76" s="1">
        <v>187.36</v>
      </c>
      <c r="AP76" s="1">
        <v>184.614</v>
      </c>
      <c r="AQ76" s="1">
        <v>181.88300000000001</v>
      </c>
      <c r="AR76" s="1">
        <v>178.91800000000001</v>
      </c>
      <c r="AS76" s="1">
        <v>176.09800000000001</v>
      </c>
      <c r="AT76" s="1">
        <v>171.28700000000001</v>
      </c>
      <c r="AU76" s="1">
        <v>163.50200000000001</v>
      </c>
      <c r="AV76" s="1">
        <v>153.85499999999999</v>
      </c>
      <c r="AW76" s="1">
        <v>144.49</v>
      </c>
      <c r="AX76" s="1">
        <v>135.02699999999999</v>
      </c>
      <c r="AY76" s="1">
        <v>126.488</v>
      </c>
      <c r="AZ76" s="1">
        <v>119.616</v>
      </c>
      <c r="BA76" s="1">
        <v>113.985</v>
      </c>
      <c r="BB76" s="1">
        <v>108.274</v>
      </c>
      <c r="BC76" s="1">
        <v>102.55800000000001</v>
      </c>
      <c r="BD76" s="1">
        <v>98.111000000000004</v>
      </c>
      <c r="BE76" s="1">
        <v>95.373999999999995</v>
      </c>
      <c r="BF76" s="1">
        <v>93.79</v>
      </c>
      <c r="BG76" s="1">
        <v>92.346999999999994</v>
      </c>
      <c r="BH76" s="1">
        <v>91.227999999999994</v>
      </c>
      <c r="BI76" s="1">
        <v>89.768000000000001</v>
      </c>
      <c r="BJ76" s="1">
        <v>87.525000000000006</v>
      </c>
      <c r="BK76" s="1">
        <v>84.768000000000001</v>
      </c>
      <c r="BL76" s="1">
        <v>82.265000000000001</v>
      </c>
      <c r="BM76" s="1">
        <v>79.933000000000007</v>
      </c>
      <c r="BN76" s="1">
        <v>77.239999999999995</v>
      </c>
      <c r="BO76" s="1">
        <v>74.022000000000006</v>
      </c>
      <c r="BP76" s="1">
        <v>70.486999999999995</v>
      </c>
      <c r="BQ76" s="1">
        <v>66.953000000000003</v>
      </c>
      <c r="BR76" s="1">
        <v>63.286000000000001</v>
      </c>
      <c r="BS76" s="1">
        <v>60.058</v>
      </c>
      <c r="BT76" s="1">
        <v>57.561</v>
      </c>
      <c r="BU76" s="1">
        <v>55.503999999999998</v>
      </c>
      <c r="BV76" s="1">
        <v>53.395000000000003</v>
      </c>
      <c r="BW76" s="1">
        <v>51.445</v>
      </c>
      <c r="BX76" s="1">
        <v>48.957000000000001</v>
      </c>
      <c r="BY76" s="1">
        <v>45.569000000000003</v>
      </c>
      <c r="BZ76" s="1">
        <v>41.68</v>
      </c>
      <c r="CA76" s="1">
        <v>37.965000000000003</v>
      </c>
      <c r="CB76" s="1">
        <v>34.192999999999998</v>
      </c>
      <c r="CC76" s="1">
        <v>31.175999999999998</v>
      </c>
      <c r="CD76" s="1">
        <v>29.358000000000001</v>
      </c>
      <c r="CE76" s="1">
        <v>28.309000000000001</v>
      </c>
      <c r="CF76" s="1">
        <v>27.189</v>
      </c>
      <c r="CG76" s="1">
        <v>26.202999999999999</v>
      </c>
      <c r="CH76" s="1">
        <v>24.890999999999998</v>
      </c>
      <c r="CI76" s="1">
        <v>22.952999999999999</v>
      </c>
      <c r="CJ76" s="1">
        <v>20.638000000000002</v>
      </c>
      <c r="CK76" s="1">
        <v>18.513000000000002</v>
      </c>
      <c r="CL76" s="1">
        <v>16.475000000000001</v>
      </c>
      <c r="CM76" s="1">
        <v>14.542999999999999</v>
      </c>
      <c r="CN76" s="1">
        <v>12.785</v>
      </c>
      <c r="CO76" s="1">
        <v>11.173</v>
      </c>
      <c r="CP76" s="1">
        <v>9.6059999999999999</v>
      </c>
      <c r="CQ76" s="1">
        <v>8.0960000000000001</v>
      </c>
      <c r="CR76" s="1">
        <v>6.7569999999999997</v>
      </c>
      <c r="CS76" s="1">
        <v>5.633</v>
      </c>
      <c r="CT76" s="1">
        <v>4.6840000000000002</v>
      </c>
      <c r="CU76" s="1">
        <v>3.7709999999999999</v>
      </c>
      <c r="CV76" s="1">
        <v>3.01</v>
      </c>
      <c r="CW76" s="1">
        <v>2.4420000000000002</v>
      </c>
      <c r="CX76" s="1">
        <v>1.9259999999999999</v>
      </c>
      <c r="CY76" s="1">
        <v>1.4470000000000001</v>
      </c>
      <c r="CZ76" s="1">
        <v>1.081</v>
      </c>
      <c r="DA76" s="1">
        <v>0.872</v>
      </c>
      <c r="DB76" s="1">
        <v>0.71199999999999997</v>
      </c>
      <c r="DC76" s="1">
        <v>0.53400000000000003</v>
      </c>
      <c r="DD76" s="1">
        <v>0.33800000000000002</v>
      </c>
      <c r="DE76" s="1">
        <v>0.23699999999999999</v>
      </c>
      <c r="DF76" s="1">
        <v>0.13900000000000001</v>
      </c>
      <c r="DG76" s="1">
        <v>0.254</v>
      </c>
      <c r="DI76" s="104">
        <f t="shared" si="3"/>
        <v>11112.944999999996</v>
      </c>
    </row>
    <row r="77" spans="1:113" x14ac:dyDescent="0.3">
      <c r="A77" s="1">
        <v>11872</v>
      </c>
      <c r="B77" s="1" t="s">
        <v>1041</v>
      </c>
      <c r="D77" s="1">
        <v>348</v>
      </c>
      <c r="E77" s="1">
        <v>2018</v>
      </c>
      <c r="F77" s="1" t="s">
        <v>172</v>
      </c>
      <c r="G77" s="93" t="s">
        <v>173</v>
      </c>
      <c r="H77" s="93">
        <f>VLOOKUP(G77, RPB!$E$3:$I$200, 5, 0)</f>
        <v>0</v>
      </c>
      <c r="I77" s="94">
        <f>IF(H77="-", "-", IF(H77=0, 0, SUM(K77:INDEX($K77:$DG77, H77))))</f>
        <v>0</v>
      </c>
      <c r="J77" s="94">
        <f t="shared" si="2"/>
        <v>9688.8470000000016</v>
      </c>
      <c r="K77" s="1">
        <v>86.679000000000002</v>
      </c>
      <c r="L77" s="1">
        <v>87.036000000000001</v>
      </c>
      <c r="M77" s="1">
        <v>87.602999999999994</v>
      </c>
      <c r="N77" s="1">
        <v>85.231999999999999</v>
      </c>
      <c r="O77" s="1">
        <v>87.555000000000007</v>
      </c>
      <c r="P77" s="1">
        <v>89.683999999999997</v>
      </c>
      <c r="Q77" s="1">
        <v>91.605999999999995</v>
      </c>
      <c r="R77" s="1">
        <v>93.307000000000002</v>
      </c>
      <c r="S77" s="1">
        <v>94.89</v>
      </c>
      <c r="T77" s="1">
        <v>96.456999999999994</v>
      </c>
      <c r="U77" s="1">
        <v>97.412999999999997</v>
      </c>
      <c r="V77" s="1">
        <v>97.512</v>
      </c>
      <c r="W77" s="1">
        <v>97.09</v>
      </c>
      <c r="X77" s="1">
        <v>96.816000000000003</v>
      </c>
      <c r="Y77" s="1">
        <v>96.661000000000001</v>
      </c>
      <c r="Z77" s="1">
        <v>96.685000000000002</v>
      </c>
      <c r="AA77" s="1">
        <v>97.016999999999996</v>
      </c>
      <c r="AB77" s="1">
        <v>97.718999999999994</v>
      </c>
      <c r="AC77" s="1">
        <v>98.363</v>
      </c>
      <c r="AD77" s="1">
        <v>98.608000000000004</v>
      </c>
      <c r="AE77" s="1">
        <v>100.774</v>
      </c>
      <c r="AF77" s="1">
        <v>105.837</v>
      </c>
      <c r="AG77" s="1">
        <v>112.554</v>
      </c>
      <c r="AH77" s="1">
        <v>119.015</v>
      </c>
      <c r="AI77" s="1">
        <v>125.96899999999999</v>
      </c>
      <c r="AJ77" s="1">
        <v>130.196</v>
      </c>
      <c r="AK77" s="1">
        <v>130.01499999999999</v>
      </c>
      <c r="AL77" s="1">
        <v>127.059</v>
      </c>
      <c r="AM77" s="1">
        <v>124.768</v>
      </c>
      <c r="AN77" s="1">
        <v>122.61199999999999</v>
      </c>
      <c r="AO77" s="1">
        <v>121.11</v>
      </c>
      <c r="AP77" s="1">
        <v>120.917</v>
      </c>
      <c r="AQ77" s="1">
        <v>121.816</v>
      </c>
      <c r="AR77" s="1">
        <v>122.38</v>
      </c>
      <c r="AS77" s="1">
        <v>122.227</v>
      </c>
      <c r="AT77" s="1">
        <v>125.099</v>
      </c>
      <c r="AU77" s="1">
        <v>132.50399999999999</v>
      </c>
      <c r="AV77" s="1">
        <v>142.512</v>
      </c>
      <c r="AW77" s="1">
        <v>151.88999999999999</v>
      </c>
      <c r="AX77" s="1">
        <v>161.529</v>
      </c>
      <c r="AY77" s="1">
        <v>167.77099999999999</v>
      </c>
      <c r="AZ77" s="1">
        <v>168.54499999999999</v>
      </c>
      <c r="BA77" s="1">
        <v>165.57</v>
      </c>
      <c r="BB77" s="1">
        <v>162.82</v>
      </c>
      <c r="BC77" s="1">
        <v>159.721</v>
      </c>
      <c r="BD77" s="1">
        <v>155.81299999999999</v>
      </c>
      <c r="BE77" s="1">
        <v>151.33500000000001</v>
      </c>
      <c r="BF77" s="1">
        <v>146.435</v>
      </c>
      <c r="BG77" s="1">
        <v>141.256</v>
      </c>
      <c r="BH77" s="1">
        <v>136.05500000000001</v>
      </c>
      <c r="BI77" s="1">
        <v>130.76499999999999</v>
      </c>
      <c r="BJ77" s="1">
        <v>125.464</v>
      </c>
      <c r="BK77" s="1">
        <v>120.497</v>
      </c>
      <c r="BL77" s="1">
        <v>115.765</v>
      </c>
      <c r="BM77" s="1">
        <v>110.84699999999999</v>
      </c>
      <c r="BN77" s="1">
        <v>108.956</v>
      </c>
      <c r="BO77" s="1">
        <v>111.54</v>
      </c>
      <c r="BP77" s="1">
        <v>117.02200000000001</v>
      </c>
      <c r="BQ77" s="1">
        <v>122.068</v>
      </c>
      <c r="BR77" s="1">
        <v>126.982</v>
      </c>
      <c r="BS77" s="1">
        <v>131.678</v>
      </c>
      <c r="BT77" s="1">
        <v>135.65700000000001</v>
      </c>
      <c r="BU77" s="1">
        <v>138.74600000000001</v>
      </c>
      <c r="BV77" s="1">
        <v>141.80500000000001</v>
      </c>
      <c r="BW77" s="1">
        <v>145.303</v>
      </c>
      <c r="BX77" s="1">
        <v>144.685</v>
      </c>
      <c r="BY77" s="1">
        <v>137.97200000000001</v>
      </c>
      <c r="BZ77" s="1">
        <v>127.373</v>
      </c>
      <c r="CA77" s="1">
        <v>116.884</v>
      </c>
      <c r="CB77" s="1">
        <v>105.47</v>
      </c>
      <c r="CC77" s="1">
        <v>96.474999999999994</v>
      </c>
      <c r="CD77" s="1">
        <v>91.89</v>
      </c>
      <c r="CE77" s="1">
        <v>90.061999999999998</v>
      </c>
      <c r="CF77" s="1">
        <v>87.426000000000002</v>
      </c>
      <c r="CG77" s="1">
        <v>84.787000000000006</v>
      </c>
      <c r="CH77" s="1">
        <v>81.322000000000003</v>
      </c>
      <c r="CI77" s="1">
        <v>76.290000000000006</v>
      </c>
      <c r="CJ77" s="1">
        <v>70.313999999999993</v>
      </c>
      <c r="CK77" s="1">
        <v>64.724000000000004</v>
      </c>
      <c r="CL77" s="1">
        <v>59.218000000000004</v>
      </c>
      <c r="CM77" s="1">
        <v>54.139000000000003</v>
      </c>
      <c r="CN77" s="1">
        <v>49.78</v>
      </c>
      <c r="CO77" s="1">
        <v>45.896999999999998</v>
      </c>
      <c r="CP77" s="1">
        <v>42.033000000000001</v>
      </c>
      <c r="CQ77" s="1">
        <v>38.381</v>
      </c>
      <c r="CR77" s="1">
        <v>34.453000000000003</v>
      </c>
      <c r="CS77" s="1">
        <v>29.992000000000001</v>
      </c>
      <c r="CT77" s="1">
        <v>25.308</v>
      </c>
      <c r="CU77" s="1">
        <v>20.582999999999998</v>
      </c>
      <c r="CV77" s="1">
        <v>16.308</v>
      </c>
      <c r="CW77" s="1">
        <v>13.497</v>
      </c>
      <c r="CX77" s="1">
        <v>11.166</v>
      </c>
      <c r="CY77" s="1">
        <v>9.1329999999999991</v>
      </c>
      <c r="CZ77" s="1">
        <v>7.6680000000000001</v>
      </c>
      <c r="DA77" s="1">
        <v>7.0679999999999996</v>
      </c>
      <c r="DB77" s="1">
        <v>5.9649999999999999</v>
      </c>
      <c r="DC77" s="1">
        <v>4.3529999999999998</v>
      </c>
      <c r="DD77" s="1">
        <v>2.234</v>
      </c>
      <c r="DE77" s="1">
        <v>1.4159999999999999</v>
      </c>
      <c r="DF77" s="1">
        <v>0.68200000000000005</v>
      </c>
      <c r="DG77" s="1">
        <v>0.76700000000000002</v>
      </c>
      <c r="DI77" s="104">
        <f t="shared" si="3"/>
        <v>9688.8470000000016</v>
      </c>
    </row>
    <row r="78" spans="1:113" x14ac:dyDescent="0.3">
      <c r="A78" s="1">
        <v>9034</v>
      </c>
      <c r="B78" s="1" t="s">
        <v>1041</v>
      </c>
      <c r="D78" s="1">
        <v>360</v>
      </c>
      <c r="E78" s="1">
        <v>2018</v>
      </c>
      <c r="F78" s="1" t="s">
        <v>178</v>
      </c>
      <c r="G78" s="93" t="s">
        <v>179</v>
      </c>
      <c r="H78" s="93">
        <f>VLOOKUP(G78, RPB!$E$3:$I$200, 5, 0)</f>
        <v>17</v>
      </c>
      <c r="I78" s="94">
        <f>IF(H78="-", "-", IF(H78=0, 0, SUM(K78:INDEX($K78:$DG78, H78))))</f>
        <v>81519.706000000006</v>
      </c>
      <c r="J78" s="94">
        <f t="shared" si="2"/>
        <v>185275.27400000015</v>
      </c>
      <c r="K78" s="1">
        <v>4782.2529999999997</v>
      </c>
      <c r="L78" s="1">
        <v>4823.7169999999996</v>
      </c>
      <c r="M78" s="1">
        <v>4852.223</v>
      </c>
      <c r="N78" s="1">
        <v>4999.7920000000004</v>
      </c>
      <c r="O78" s="1">
        <v>4949.6189999999997</v>
      </c>
      <c r="P78" s="1">
        <v>4901.0280000000002</v>
      </c>
      <c r="Q78" s="1">
        <v>4854.9340000000002</v>
      </c>
      <c r="R78" s="1">
        <v>4812.2489999999998</v>
      </c>
      <c r="S78" s="1">
        <v>4769.6260000000002</v>
      </c>
      <c r="T78" s="1">
        <v>4723.7150000000001</v>
      </c>
      <c r="U78" s="1">
        <v>4696.7470000000003</v>
      </c>
      <c r="V78" s="1">
        <v>4698.1629999999996</v>
      </c>
      <c r="W78" s="1">
        <v>4716.0870000000004</v>
      </c>
      <c r="X78" s="1">
        <v>4732.0619999999999</v>
      </c>
      <c r="Y78" s="1">
        <v>4753.2110000000002</v>
      </c>
      <c r="Z78" s="1">
        <v>4749.4040000000005</v>
      </c>
      <c r="AA78" s="1">
        <v>4704.8760000000002</v>
      </c>
      <c r="AB78" s="1">
        <v>4634.902</v>
      </c>
      <c r="AC78" s="1">
        <v>4569.6970000000001</v>
      </c>
      <c r="AD78" s="1">
        <v>4502.2240000000002</v>
      </c>
      <c r="AE78" s="1">
        <v>4447.5770000000002</v>
      </c>
      <c r="AF78" s="1">
        <v>4415.9920000000002</v>
      </c>
      <c r="AG78" s="1">
        <v>4399.2629999999999</v>
      </c>
      <c r="AH78" s="1">
        <v>4379.5050000000001</v>
      </c>
      <c r="AI78" s="1">
        <v>4360.9629999999997</v>
      </c>
      <c r="AJ78" s="1">
        <v>4339.5640000000003</v>
      </c>
      <c r="AK78" s="1">
        <v>4311.7060000000001</v>
      </c>
      <c r="AL78" s="1">
        <v>4280.7179999999998</v>
      </c>
      <c r="AM78" s="1">
        <v>4250.759</v>
      </c>
      <c r="AN78" s="1">
        <v>4217.665</v>
      </c>
      <c r="AO78" s="1">
        <v>4197.277</v>
      </c>
      <c r="AP78" s="1">
        <v>4196.8209999999999</v>
      </c>
      <c r="AQ78" s="1">
        <v>4206.8519999999999</v>
      </c>
      <c r="AR78" s="1">
        <v>4213.0379999999996</v>
      </c>
      <c r="AS78" s="1">
        <v>4221.05</v>
      </c>
      <c r="AT78" s="1">
        <v>4205.8739999999998</v>
      </c>
      <c r="AU78" s="1">
        <v>4154.5050000000001</v>
      </c>
      <c r="AV78" s="1">
        <v>4079.5079999999998</v>
      </c>
      <c r="AW78" s="1">
        <v>4005.1060000000002</v>
      </c>
      <c r="AX78" s="1">
        <v>3924.835</v>
      </c>
      <c r="AY78" s="1">
        <v>3854.3580000000002</v>
      </c>
      <c r="AZ78" s="1">
        <v>3803.3919999999998</v>
      </c>
      <c r="BA78" s="1">
        <v>3763.2080000000001</v>
      </c>
      <c r="BB78" s="1">
        <v>3715.6060000000002</v>
      </c>
      <c r="BC78" s="1">
        <v>3664.5160000000001</v>
      </c>
      <c r="BD78" s="1">
        <v>3604.317</v>
      </c>
      <c r="BE78" s="1">
        <v>3530.4780000000001</v>
      </c>
      <c r="BF78" s="1">
        <v>3446.4209999999998</v>
      </c>
      <c r="BG78" s="1">
        <v>3360.96</v>
      </c>
      <c r="BH78" s="1">
        <v>3273.3609999999999</v>
      </c>
      <c r="BI78" s="1">
        <v>3179.194</v>
      </c>
      <c r="BJ78" s="1">
        <v>3077.47</v>
      </c>
      <c r="BK78" s="1">
        <v>2970.277</v>
      </c>
      <c r="BL78" s="1">
        <v>2859.7159999999999</v>
      </c>
      <c r="BM78" s="1">
        <v>2744.1950000000002</v>
      </c>
      <c r="BN78" s="1">
        <v>2633.12</v>
      </c>
      <c r="BO78" s="1">
        <v>2531.0120000000002</v>
      </c>
      <c r="BP78" s="1">
        <v>2433.23</v>
      </c>
      <c r="BQ78" s="1">
        <v>2332.877</v>
      </c>
      <c r="BR78" s="1">
        <v>2234.0520000000001</v>
      </c>
      <c r="BS78" s="1">
        <v>2121.3969999999999</v>
      </c>
      <c r="BT78" s="1">
        <v>1987.4480000000001</v>
      </c>
      <c r="BU78" s="1">
        <v>1840.96</v>
      </c>
      <c r="BV78" s="1">
        <v>1698.4559999999999</v>
      </c>
      <c r="BW78" s="1">
        <v>1557.002</v>
      </c>
      <c r="BX78" s="1">
        <v>1425.413</v>
      </c>
      <c r="BY78" s="1">
        <v>1309.8689999999999</v>
      </c>
      <c r="BZ78" s="1">
        <v>1206.7650000000001</v>
      </c>
      <c r="CA78" s="1">
        <v>1105.1869999999999</v>
      </c>
      <c r="CB78" s="1">
        <v>1005.967</v>
      </c>
      <c r="CC78" s="1">
        <v>918.54200000000003</v>
      </c>
      <c r="CD78" s="1">
        <v>846.08600000000001</v>
      </c>
      <c r="CE78" s="1">
        <v>784.60799999999995</v>
      </c>
      <c r="CF78" s="1">
        <v>726.83</v>
      </c>
      <c r="CG78" s="1">
        <v>674.07500000000005</v>
      </c>
      <c r="CH78" s="1">
        <v>621.58100000000002</v>
      </c>
      <c r="CI78" s="1">
        <v>566.19799999999998</v>
      </c>
      <c r="CJ78" s="1">
        <v>509.84100000000001</v>
      </c>
      <c r="CK78" s="1">
        <v>458.25099999999998</v>
      </c>
      <c r="CL78" s="1">
        <v>411.08600000000001</v>
      </c>
      <c r="CM78" s="1">
        <v>363.31299999999999</v>
      </c>
      <c r="CN78" s="1">
        <v>313.25799999999998</v>
      </c>
      <c r="CO78" s="1">
        <v>263.15600000000001</v>
      </c>
      <c r="CP78" s="1">
        <v>216.321</v>
      </c>
      <c r="CQ78" s="1">
        <v>171.38</v>
      </c>
      <c r="CR78" s="1">
        <v>134.53700000000001</v>
      </c>
      <c r="CS78" s="1">
        <v>108.992</v>
      </c>
      <c r="CT78" s="1">
        <v>91.623999999999995</v>
      </c>
      <c r="CU78" s="1">
        <v>75.307000000000002</v>
      </c>
      <c r="CV78" s="1">
        <v>63.259</v>
      </c>
      <c r="CW78" s="1">
        <v>52.354999999999997</v>
      </c>
      <c r="CX78" s="1">
        <v>40.384</v>
      </c>
      <c r="CY78" s="1">
        <v>27.847000000000001</v>
      </c>
      <c r="CZ78" s="1">
        <v>17.338999999999999</v>
      </c>
      <c r="DA78" s="1">
        <v>11.587</v>
      </c>
      <c r="DB78" s="1">
        <v>9.0969999999999995</v>
      </c>
      <c r="DC78" s="1">
        <v>6.3179999999999996</v>
      </c>
      <c r="DD78" s="1">
        <v>3.2509999999999999</v>
      </c>
      <c r="DE78" s="1">
        <v>1.7070000000000001</v>
      </c>
      <c r="DF78" s="1">
        <v>0.77</v>
      </c>
      <c r="DG78" s="1">
        <v>0.749</v>
      </c>
      <c r="DI78" s="104">
        <f t="shared" si="3"/>
        <v>266794.98000000016</v>
      </c>
    </row>
    <row r="79" spans="1:113" x14ac:dyDescent="0.3">
      <c r="A79" s="1">
        <v>8260</v>
      </c>
      <c r="B79" s="1" t="s">
        <v>1041</v>
      </c>
      <c r="D79" s="1">
        <v>356</v>
      </c>
      <c r="E79" s="1">
        <v>2018</v>
      </c>
      <c r="F79" s="1" t="s">
        <v>176</v>
      </c>
      <c r="G79" s="93" t="s">
        <v>177</v>
      </c>
      <c r="H79" s="93">
        <f>VLOOKUP(G79, RPB!$E$3:$I$200, 5, 0)</f>
        <v>0</v>
      </c>
      <c r="I79" s="94">
        <f>IF(H79="-", "-", IF(H79=0, 0, SUM(K79:INDEX($K79:$DG79, H79))))</f>
        <v>0</v>
      </c>
      <c r="J79" s="94">
        <f t="shared" si="2"/>
        <v>1354051.8540000001</v>
      </c>
      <c r="K79" s="1">
        <v>24485.84</v>
      </c>
      <c r="L79" s="1">
        <v>24230.563999999998</v>
      </c>
      <c r="M79" s="1">
        <v>24087.204000000002</v>
      </c>
      <c r="N79" s="1">
        <v>23618.634999999998</v>
      </c>
      <c r="O79" s="1">
        <v>23870.688999999998</v>
      </c>
      <c r="P79" s="1">
        <v>24140.721000000001</v>
      </c>
      <c r="Q79" s="1">
        <v>24417.548999999999</v>
      </c>
      <c r="R79" s="1">
        <v>24689.992999999999</v>
      </c>
      <c r="S79" s="1">
        <v>24962.442999999999</v>
      </c>
      <c r="T79" s="1">
        <v>25239.292000000001</v>
      </c>
      <c r="U79" s="1">
        <v>25431.49</v>
      </c>
      <c r="V79" s="1">
        <v>25496.705999999998</v>
      </c>
      <c r="W79" s="1">
        <v>25470.481</v>
      </c>
      <c r="X79" s="1">
        <v>25433.565999999999</v>
      </c>
      <c r="Y79" s="1">
        <v>25373.268</v>
      </c>
      <c r="Z79" s="1">
        <v>25285.954000000002</v>
      </c>
      <c r="AA79" s="1">
        <v>25179.031999999999</v>
      </c>
      <c r="AB79" s="1">
        <v>25052.366999999998</v>
      </c>
      <c r="AC79" s="1">
        <v>24900.802</v>
      </c>
      <c r="AD79" s="1">
        <v>24728.236000000001</v>
      </c>
      <c r="AE79" s="1">
        <v>24541.526999999998</v>
      </c>
      <c r="AF79" s="1">
        <v>24344.543000000001</v>
      </c>
      <c r="AG79" s="1">
        <v>24138.687999999998</v>
      </c>
      <c r="AH79" s="1">
        <v>23916.373</v>
      </c>
      <c r="AI79" s="1">
        <v>23672.971000000001</v>
      </c>
      <c r="AJ79" s="1">
        <v>23448.920999999998</v>
      </c>
      <c r="AK79" s="1">
        <v>23261.633000000002</v>
      </c>
      <c r="AL79" s="1">
        <v>23090.964</v>
      </c>
      <c r="AM79" s="1">
        <v>22897.705999999998</v>
      </c>
      <c r="AN79" s="1">
        <v>22687.719000000001</v>
      </c>
      <c r="AO79" s="1">
        <v>22446.042000000001</v>
      </c>
      <c r="AP79" s="1">
        <v>22160.616000000002</v>
      </c>
      <c r="AQ79" s="1">
        <v>21836.726999999999</v>
      </c>
      <c r="AR79" s="1">
        <v>21502.746999999999</v>
      </c>
      <c r="AS79" s="1">
        <v>21166.228999999999</v>
      </c>
      <c r="AT79" s="1">
        <v>20758.678</v>
      </c>
      <c r="AU79" s="1">
        <v>20253.093000000001</v>
      </c>
      <c r="AV79" s="1">
        <v>19685.845000000001</v>
      </c>
      <c r="AW79" s="1">
        <v>19116.646000000001</v>
      </c>
      <c r="AX79" s="1">
        <v>18529.157999999999</v>
      </c>
      <c r="AY79" s="1">
        <v>17995.156999999999</v>
      </c>
      <c r="AZ79" s="1">
        <v>17555.039000000001</v>
      </c>
      <c r="BA79" s="1">
        <v>17175.769</v>
      </c>
      <c r="BB79" s="1">
        <v>16785.004000000001</v>
      </c>
      <c r="BC79" s="1">
        <v>16398.516</v>
      </c>
      <c r="BD79" s="1">
        <v>16003.583000000001</v>
      </c>
      <c r="BE79" s="1">
        <v>15587.043</v>
      </c>
      <c r="BF79" s="1">
        <v>15159.481</v>
      </c>
      <c r="BG79" s="1">
        <v>14741.761</v>
      </c>
      <c r="BH79" s="1">
        <v>14326.252</v>
      </c>
      <c r="BI79" s="1">
        <v>13929.132</v>
      </c>
      <c r="BJ79" s="1">
        <v>13559.424000000001</v>
      </c>
      <c r="BK79" s="1">
        <v>13206.31</v>
      </c>
      <c r="BL79" s="1">
        <v>12850.602999999999</v>
      </c>
      <c r="BM79" s="1">
        <v>12496.927</v>
      </c>
      <c r="BN79" s="1">
        <v>12128.684999999999</v>
      </c>
      <c r="BO79" s="1">
        <v>11735.922</v>
      </c>
      <c r="BP79" s="1">
        <v>11326.366</v>
      </c>
      <c r="BQ79" s="1">
        <v>10912.880999999999</v>
      </c>
      <c r="BR79" s="1">
        <v>10487.112999999999</v>
      </c>
      <c r="BS79" s="1">
        <v>10073.547</v>
      </c>
      <c r="BT79" s="1">
        <v>9683.7860000000001</v>
      </c>
      <c r="BU79" s="1">
        <v>9302.0640000000003</v>
      </c>
      <c r="BV79" s="1">
        <v>8914.6720000000005</v>
      </c>
      <c r="BW79" s="1">
        <v>8540.7430000000004</v>
      </c>
      <c r="BX79" s="1">
        <v>8088.54</v>
      </c>
      <c r="BY79" s="1">
        <v>7516.2860000000001</v>
      </c>
      <c r="BZ79" s="1">
        <v>6874.5990000000002</v>
      </c>
      <c r="CA79" s="1">
        <v>6251.4309999999996</v>
      </c>
      <c r="CB79" s="1">
        <v>5623.8630000000003</v>
      </c>
      <c r="CC79" s="1">
        <v>5077.5789999999997</v>
      </c>
      <c r="CD79" s="1">
        <v>4662.4369999999999</v>
      </c>
      <c r="CE79" s="1">
        <v>4337.7969999999996</v>
      </c>
      <c r="CF79" s="1">
        <v>4011.5129999999999</v>
      </c>
      <c r="CG79" s="1">
        <v>3700.038</v>
      </c>
      <c r="CH79" s="1">
        <v>3403.0619999999999</v>
      </c>
      <c r="CI79" s="1">
        <v>3110.5590000000002</v>
      </c>
      <c r="CJ79" s="1">
        <v>2826.4679999999998</v>
      </c>
      <c r="CK79" s="1">
        <v>2566.11</v>
      </c>
      <c r="CL79" s="1">
        <v>2328.0430000000001</v>
      </c>
      <c r="CM79" s="1">
        <v>2092.84</v>
      </c>
      <c r="CN79" s="1">
        <v>1852.86</v>
      </c>
      <c r="CO79" s="1">
        <v>1615.4490000000001</v>
      </c>
      <c r="CP79" s="1">
        <v>1395.0650000000001</v>
      </c>
      <c r="CQ79" s="1">
        <v>1188.1849999999999</v>
      </c>
      <c r="CR79" s="1">
        <v>1002.55</v>
      </c>
      <c r="CS79" s="1">
        <v>843.26700000000005</v>
      </c>
      <c r="CT79" s="1">
        <v>706.053</v>
      </c>
      <c r="CU79" s="1">
        <v>573.00300000000004</v>
      </c>
      <c r="CV79" s="1">
        <v>462.17599999999999</v>
      </c>
      <c r="CW79" s="1">
        <v>378.38</v>
      </c>
      <c r="CX79" s="1">
        <v>299.03100000000001</v>
      </c>
      <c r="CY79" s="1">
        <v>222.751</v>
      </c>
      <c r="CZ79" s="1">
        <v>163.624</v>
      </c>
      <c r="DA79" s="1">
        <v>129.935</v>
      </c>
      <c r="DB79" s="1">
        <v>105.69499999999999</v>
      </c>
      <c r="DC79" s="1">
        <v>78.64</v>
      </c>
      <c r="DD79" s="1">
        <v>48.771000000000001</v>
      </c>
      <c r="DE79" s="1">
        <v>34.433</v>
      </c>
      <c r="DF79" s="1">
        <v>19.606999999999999</v>
      </c>
      <c r="DG79" s="1">
        <v>33.776000000000003</v>
      </c>
      <c r="DI79" s="104">
        <f t="shared" si="3"/>
        <v>1354051.8540000001</v>
      </c>
    </row>
    <row r="80" spans="1:113" x14ac:dyDescent="0.3">
      <c r="A80" s="1">
        <v>12990</v>
      </c>
      <c r="B80" s="1" t="s">
        <v>1041</v>
      </c>
      <c r="D80" s="1">
        <v>372</v>
      </c>
      <c r="E80" s="1">
        <v>2018</v>
      </c>
      <c r="F80" s="1" t="s">
        <v>184</v>
      </c>
      <c r="G80" s="93" t="s">
        <v>185</v>
      </c>
      <c r="H80" s="93">
        <f>VLOOKUP(G80, RPB!$E$3:$I$200, 5, 0)</f>
        <v>18</v>
      </c>
      <c r="I80" s="94">
        <f>IF(H80="-", "-", IF(H80=0, 0, SUM(K80:INDEX($K80:$DG80, H80))))</f>
        <v>1216.1420000000001</v>
      </c>
      <c r="J80" s="94">
        <f t="shared" si="2"/>
        <v>3587.6059999999998</v>
      </c>
      <c r="K80" s="1">
        <v>62.688000000000002</v>
      </c>
      <c r="L80" s="1">
        <v>65.222999999999999</v>
      </c>
      <c r="M80" s="1">
        <v>67.33</v>
      </c>
      <c r="N80" s="1">
        <v>67.888999999999996</v>
      </c>
      <c r="O80" s="1">
        <v>69.643000000000001</v>
      </c>
      <c r="P80" s="1">
        <v>70.954999999999998</v>
      </c>
      <c r="Q80" s="1">
        <v>71.84</v>
      </c>
      <c r="R80" s="1">
        <v>72.311999999999998</v>
      </c>
      <c r="S80" s="1">
        <v>72.442999999999998</v>
      </c>
      <c r="T80" s="1">
        <v>72.304000000000002</v>
      </c>
      <c r="U80" s="1">
        <v>71.620999999999995</v>
      </c>
      <c r="V80" s="1">
        <v>70.292000000000002</v>
      </c>
      <c r="W80" s="1">
        <v>68.504999999999995</v>
      </c>
      <c r="X80" s="1">
        <v>66.590999999999994</v>
      </c>
      <c r="Y80" s="1">
        <v>64.533000000000001</v>
      </c>
      <c r="Z80" s="1">
        <v>62.497</v>
      </c>
      <c r="AA80" s="1">
        <v>60.613</v>
      </c>
      <c r="AB80" s="1">
        <v>58.863</v>
      </c>
      <c r="AC80" s="1">
        <v>57.145000000000003</v>
      </c>
      <c r="AD80" s="1">
        <v>55.533999999999999</v>
      </c>
      <c r="AE80" s="1">
        <v>54.079000000000001</v>
      </c>
      <c r="AF80" s="1">
        <v>52.81</v>
      </c>
      <c r="AG80" s="1">
        <v>51.784999999999997</v>
      </c>
      <c r="AH80" s="1">
        <v>50.984000000000002</v>
      </c>
      <c r="AI80" s="1">
        <v>50.356999999999999</v>
      </c>
      <c r="AJ80" s="1">
        <v>50.402000000000001</v>
      </c>
      <c r="AK80" s="1">
        <v>51.347999999999999</v>
      </c>
      <c r="AL80" s="1">
        <v>52.968000000000004</v>
      </c>
      <c r="AM80" s="1">
        <v>54.680999999999997</v>
      </c>
      <c r="AN80" s="1">
        <v>56.454999999999998</v>
      </c>
      <c r="AO80" s="1">
        <v>58.737000000000002</v>
      </c>
      <c r="AP80" s="1">
        <v>61.646000000000001</v>
      </c>
      <c r="AQ80" s="1">
        <v>64.894999999999996</v>
      </c>
      <c r="AR80" s="1">
        <v>68.108000000000004</v>
      </c>
      <c r="AS80" s="1">
        <v>71.394999999999996</v>
      </c>
      <c r="AT80" s="1">
        <v>73.947999999999993</v>
      </c>
      <c r="AU80" s="1">
        <v>75.338999999999999</v>
      </c>
      <c r="AV80" s="1">
        <v>75.899000000000001</v>
      </c>
      <c r="AW80" s="1">
        <v>76.370999999999995</v>
      </c>
      <c r="AX80" s="1">
        <v>76.582999999999998</v>
      </c>
      <c r="AY80" s="1">
        <v>76.644999999999996</v>
      </c>
      <c r="AZ80" s="1">
        <v>76.679000000000002</v>
      </c>
      <c r="BA80" s="1">
        <v>76.570999999999998</v>
      </c>
      <c r="BB80" s="1">
        <v>76.242000000000004</v>
      </c>
      <c r="BC80" s="1">
        <v>75.893000000000001</v>
      </c>
      <c r="BD80" s="1">
        <v>74.680000000000007</v>
      </c>
      <c r="BE80" s="1">
        <v>72.234999999999999</v>
      </c>
      <c r="BF80" s="1">
        <v>69.061000000000007</v>
      </c>
      <c r="BG80" s="1">
        <v>65.89</v>
      </c>
      <c r="BH80" s="1">
        <v>62.405000000000001</v>
      </c>
      <c r="BI80" s="1">
        <v>60.069000000000003</v>
      </c>
      <c r="BJ80" s="1">
        <v>59.628999999999998</v>
      </c>
      <c r="BK80" s="1">
        <v>60.351999999999997</v>
      </c>
      <c r="BL80" s="1">
        <v>60.856000000000002</v>
      </c>
      <c r="BM80" s="1">
        <v>61.54</v>
      </c>
      <c r="BN80" s="1">
        <v>61.344999999999999</v>
      </c>
      <c r="BO80" s="1">
        <v>59.646000000000001</v>
      </c>
      <c r="BP80" s="1">
        <v>57.027999999999999</v>
      </c>
      <c r="BQ80" s="1">
        <v>54.634999999999998</v>
      </c>
      <c r="BR80" s="1">
        <v>52.155999999999999</v>
      </c>
      <c r="BS80" s="1">
        <v>50.3</v>
      </c>
      <c r="BT80" s="1">
        <v>49.508000000000003</v>
      </c>
      <c r="BU80" s="1">
        <v>49.372</v>
      </c>
      <c r="BV80" s="1">
        <v>49.024000000000001</v>
      </c>
      <c r="BW80" s="1">
        <v>48.616999999999997</v>
      </c>
      <c r="BX80" s="1">
        <v>47.991999999999997</v>
      </c>
      <c r="BY80" s="1">
        <v>46.975000000000001</v>
      </c>
      <c r="BZ80" s="1">
        <v>45.652999999999999</v>
      </c>
      <c r="CA80" s="1">
        <v>44.359000000000002</v>
      </c>
      <c r="CB80" s="1">
        <v>43.110999999999997</v>
      </c>
      <c r="CC80" s="1">
        <v>41.405000000000001</v>
      </c>
      <c r="CD80" s="1">
        <v>39.048999999999999</v>
      </c>
      <c r="CE80" s="1">
        <v>36.29</v>
      </c>
      <c r="CF80" s="1">
        <v>33.536000000000001</v>
      </c>
      <c r="CG80" s="1">
        <v>30.675000000000001</v>
      </c>
      <c r="CH80" s="1">
        <v>28.170999999999999</v>
      </c>
      <c r="CI80" s="1">
        <v>26.283000000000001</v>
      </c>
      <c r="CJ80" s="1">
        <v>24.797000000000001</v>
      </c>
      <c r="CK80" s="1">
        <v>23.248000000000001</v>
      </c>
      <c r="CL80" s="1">
        <v>21.745999999999999</v>
      </c>
      <c r="CM80" s="1">
        <v>20.161999999999999</v>
      </c>
      <c r="CN80" s="1">
        <v>18.390999999999998</v>
      </c>
      <c r="CO80" s="1">
        <v>16.527000000000001</v>
      </c>
      <c r="CP80" s="1">
        <v>14.776</v>
      </c>
      <c r="CQ80" s="1">
        <v>13.103</v>
      </c>
      <c r="CR80" s="1">
        <v>11.53</v>
      </c>
      <c r="CS80" s="1">
        <v>10.09</v>
      </c>
      <c r="CT80" s="1">
        <v>8.77</v>
      </c>
      <c r="CU80" s="1">
        <v>7.4409999999999998</v>
      </c>
      <c r="CV80" s="1">
        <v>6.2930000000000001</v>
      </c>
      <c r="CW80" s="1">
        <v>5.4009999999999998</v>
      </c>
      <c r="CX80" s="1">
        <v>4.5069999999999997</v>
      </c>
      <c r="CY80" s="1">
        <v>3.597</v>
      </c>
      <c r="CZ80" s="1">
        <v>2.91</v>
      </c>
      <c r="DA80" s="1">
        <v>2.5489999999999999</v>
      </c>
      <c r="DB80" s="1">
        <v>2.153</v>
      </c>
      <c r="DC80" s="1">
        <v>1.6379999999999999</v>
      </c>
      <c r="DD80" s="1">
        <v>1.004</v>
      </c>
      <c r="DE80" s="1">
        <v>0.70699999999999996</v>
      </c>
      <c r="DF80" s="1">
        <v>0.376</v>
      </c>
      <c r="DG80" s="1">
        <v>0.54400000000000004</v>
      </c>
      <c r="DI80" s="104">
        <f t="shared" si="3"/>
        <v>4803.7479999999996</v>
      </c>
    </row>
    <row r="81" spans="1:113" x14ac:dyDescent="0.3">
      <c r="A81" s="1">
        <v>8346</v>
      </c>
      <c r="B81" s="1" t="s">
        <v>1041</v>
      </c>
      <c r="D81" s="1">
        <v>364</v>
      </c>
      <c r="E81" s="1">
        <v>2018</v>
      </c>
      <c r="F81" s="1" t="s">
        <v>1085</v>
      </c>
      <c r="G81" s="93" t="s">
        <v>181</v>
      </c>
      <c r="H81" s="93">
        <f>VLOOKUP(G81, RPB!$E$3:$I$200, 5, 0)</f>
        <v>18</v>
      </c>
      <c r="I81" s="94">
        <f>IF(H81="-", "-", IF(H81=0, 0, SUM(K81:INDEX($K81:$DG81, H81))))</f>
        <v>22563.88</v>
      </c>
      <c r="J81" s="94">
        <f t="shared" si="2"/>
        <v>59447.854999999981</v>
      </c>
      <c r="K81" s="1">
        <v>1216.644</v>
      </c>
      <c r="L81" s="1">
        <v>1287.1289999999999</v>
      </c>
      <c r="M81" s="1">
        <v>1338.5119999999999</v>
      </c>
      <c r="N81" s="1">
        <v>1358.674</v>
      </c>
      <c r="O81" s="1">
        <v>1380.69</v>
      </c>
      <c r="P81" s="1">
        <v>1389.367</v>
      </c>
      <c r="Q81" s="1">
        <v>1386.24</v>
      </c>
      <c r="R81" s="1">
        <v>1372.85</v>
      </c>
      <c r="S81" s="1">
        <v>1351.653</v>
      </c>
      <c r="T81" s="1">
        <v>1325.106</v>
      </c>
      <c r="U81" s="1">
        <v>1290.152</v>
      </c>
      <c r="V81" s="1">
        <v>1246.4939999999999</v>
      </c>
      <c r="W81" s="1">
        <v>1198.425</v>
      </c>
      <c r="X81" s="1">
        <v>1151.441</v>
      </c>
      <c r="Y81" s="1">
        <v>1105.5250000000001</v>
      </c>
      <c r="Z81" s="1">
        <v>1069.9929999999999</v>
      </c>
      <c r="AA81" s="1">
        <v>1050.412</v>
      </c>
      <c r="AB81" s="1">
        <v>1044.5730000000001</v>
      </c>
      <c r="AC81" s="1">
        <v>1042.9069999999999</v>
      </c>
      <c r="AD81" s="1">
        <v>1045.1780000000001</v>
      </c>
      <c r="AE81" s="1">
        <v>1067.3109999999999</v>
      </c>
      <c r="AF81" s="1">
        <v>1115.5940000000001</v>
      </c>
      <c r="AG81" s="1">
        <v>1182.848</v>
      </c>
      <c r="AH81" s="1">
        <v>1251.3520000000001</v>
      </c>
      <c r="AI81" s="1">
        <v>1319.5440000000001</v>
      </c>
      <c r="AJ81" s="1">
        <v>1400.6369999999999</v>
      </c>
      <c r="AK81" s="1">
        <v>1497.7629999999999</v>
      </c>
      <c r="AL81" s="1">
        <v>1601.7439999999999</v>
      </c>
      <c r="AM81" s="1">
        <v>1700.278</v>
      </c>
      <c r="AN81" s="1">
        <v>1795.8389999999999</v>
      </c>
      <c r="AO81" s="1">
        <v>1865.3150000000001</v>
      </c>
      <c r="AP81" s="1">
        <v>1895.924</v>
      </c>
      <c r="AQ81" s="1">
        <v>1896.204</v>
      </c>
      <c r="AR81" s="1">
        <v>1891.8879999999999</v>
      </c>
      <c r="AS81" s="1">
        <v>1883.127</v>
      </c>
      <c r="AT81" s="1">
        <v>1843.644</v>
      </c>
      <c r="AU81" s="1">
        <v>1764.6379999999999</v>
      </c>
      <c r="AV81" s="1">
        <v>1659.3340000000001</v>
      </c>
      <c r="AW81" s="1">
        <v>1550.625</v>
      </c>
      <c r="AX81" s="1">
        <v>1434.9770000000001</v>
      </c>
      <c r="AY81" s="1">
        <v>1330.123</v>
      </c>
      <c r="AZ81" s="1">
        <v>1247.567</v>
      </c>
      <c r="BA81" s="1">
        <v>1181.0889999999999</v>
      </c>
      <c r="BB81" s="1">
        <v>1111.123</v>
      </c>
      <c r="BC81" s="1">
        <v>1039.3689999999999</v>
      </c>
      <c r="BD81" s="1">
        <v>983.81</v>
      </c>
      <c r="BE81" s="1">
        <v>950.74300000000005</v>
      </c>
      <c r="BF81" s="1">
        <v>932.89800000000002</v>
      </c>
      <c r="BG81" s="1">
        <v>916.68499999999995</v>
      </c>
      <c r="BH81" s="1">
        <v>904.79600000000005</v>
      </c>
      <c r="BI81" s="1">
        <v>888.98900000000003</v>
      </c>
      <c r="BJ81" s="1">
        <v>863.77499999999998</v>
      </c>
      <c r="BK81" s="1">
        <v>832.77700000000004</v>
      </c>
      <c r="BL81" s="1">
        <v>805.255</v>
      </c>
      <c r="BM81" s="1">
        <v>779.53</v>
      </c>
      <c r="BN81" s="1">
        <v>752.92899999999997</v>
      </c>
      <c r="BO81" s="1">
        <v>725.09699999999998</v>
      </c>
      <c r="BP81" s="1">
        <v>696.51199999999994</v>
      </c>
      <c r="BQ81" s="1">
        <v>667.33299999999997</v>
      </c>
      <c r="BR81" s="1">
        <v>636.72</v>
      </c>
      <c r="BS81" s="1">
        <v>608.74099999999999</v>
      </c>
      <c r="BT81" s="1">
        <v>585.178</v>
      </c>
      <c r="BU81" s="1">
        <v>563.72199999999998</v>
      </c>
      <c r="BV81" s="1">
        <v>541.75</v>
      </c>
      <c r="BW81" s="1">
        <v>521.54999999999995</v>
      </c>
      <c r="BX81" s="1">
        <v>492.56400000000002</v>
      </c>
      <c r="BY81" s="1">
        <v>449.84</v>
      </c>
      <c r="BZ81" s="1">
        <v>399.12599999999998</v>
      </c>
      <c r="CA81" s="1">
        <v>350.65199999999999</v>
      </c>
      <c r="CB81" s="1">
        <v>301.80799999999999</v>
      </c>
      <c r="CC81" s="1">
        <v>261.608</v>
      </c>
      <c r="CD81" s="1">
        <v>235.393</v>
      </c>
      <c r="CE81" s="1">
        <v>218.82</v>
      </c>
      <c r="CF81" s="1">
        <v>201.77</v>
      </c>
      <c r="CG81" s="1">
        <v>185.75200000000001</v>
      </c>
      <c r="CH81" s="1">
        <v>172.03700000000001</v>
      </c>
      <c r="CI81" s="1">
        <v>160.07900000000001</v>
      </c>
      <c r="CJ81" s="1">
        <v>149.524</v>
      </c>
      <c r="CK81" s="1">
        <v>140.71100000000001</v>
      </c>
      <c r="CL81" s="1">
        <v>133.74299999999999</v>
      </c>
      <c r="CM81" s="1">
        <v>125.279</v>
      </c>
      <c r="CN81" s="1">
        <v>113.74</v>
      </c>
      <c r="CO81" s="1">
        <v>100.41800000000001</v>
      </c>
      <c r="CP81" s="1">
        <v>88.286000000000001</v>
      </c>
      <c r="CQ81" s="1">
        <v>76.870999999999995</v>
      </c>
      <c r="CR81" s="1">
        <v>65.953000000000003</v>
      </c>
      <c r="CS81" s="1">
        <v>55.76</v>
      </c>
      <c r="CT81" s="1">
        <v>46.308</v>
      </c>
      <c r="CU81" s="1">
        <v>36.542999999999999</v>
      </c>
      <c r="CV81" s="1">
        <v>28.015000000000001</v>
      </c>
      <c r="CW81" s="1">
        <v>22.254000000000001</v>
      </c>
      <c r="CX81" s="1">
        <v>17.225999999999999</v>
      </c>
      <c r="CY81" s="1">
        <v>12.682</v>
      </c>
      <c r="CZ81" s="1">
        <v>9.0489999999999995</v>
      </c>
      <c r="DA81" s="1">
        <v>7.0309999999999997</v>
      </c>
      <c r="DB81" s="1">
        <v>5.649</v>
      </c>
      <c r="DC81" s="1">
        <v>4.024</v>
      </c>
      <c r="DD81" s="1">
        <v>2.1539999999999999</v>
      </c>
      <c r="DE81" s="1">
        <v>1.2629999999999999</v>
      </c>
      <c r="DF81" s="1">
        <v>0.58599999999999997</v>
      </c>
      <c r="DG81" s="1">
        <v>0.60499999999999998</v>
      </c>
      <c r="DI81" s="104">
        <f t="shared" si="3"/>
        <v>82011.734999999986</v>
      </c>
    </row>
    <row r="82" spans="1:113" x14ac:dyDescent="0.3">
      <c r="A82" s="1">
        <v>10324</v>
      </c>
      <c r="B82" s="1" t="s">
        <v>1041</v>
      </c>
      <c r="D82" s="1">
        <v>368</v>
      </c>
      <c r="E82" s="1">
        <v>2018</v>
      </c>
      <c r="F82" s="1" t="s">
        <v>182</v>
      </c>
      <c r="G82" s="93" t="s">
        <v>183</v>
      </c>
      <c r="H82" s="93">
        <f>VLOOKUP(G82, RPB!$E$3:$I$200, 5, 0)</f>
        <v>18</v>
      </c>
      <c r="I82" s="94">
        <f>IF(H82="-", "-", IF(H82=0, 0, SUM(K82:INDEX($K82:$DG82, H82))))</f>
        <v>18296.505000000001</v>
      </c>
      <c r="J82" s="94">
        <f t="shared" si="2"/>
        <v>21043.248000000003</v>
      </c>
      <c r="K82" s="1">
        <v>1222.1089999999999</v>
      </c>
      <c r="L82" s="1">
        <v>1208.5229999999999</v>
      </c>
      <c r="M82" s="1">
        <v>1191.1600000000001</v>
      </c>
      <c r="N82" s="1">
        <v>1173.903</v>
      </c>
      <c r="O82" s="1">
        <v>1147.81</v>
      </c>
      <c r="P82" s="1">
        <v>1120.2539999999999</v>
      </c>
      <c r="Q82" s="1">
        <v>1091.58</v>
      </c>
      <c r="R82" s="1">
        <v>1062.134</v>
      </c>
      <c r="S82" s="1">
        <v>1032.1759999999999</v>
      </c>
      <c r="T82" s="1">
        <v>1001.966</v>
      </c>
      <c r="U82" s="1">
        <v>972.27700000000004</v>
      </c>
      <c r="V82" s="1">
        <v>943.62599999999998</v>
      </c>
      <c r="W82" s="1">
        <v>916.101</v>
      </c>
      <c r="X82" s="1">
        <v>888.74599999999998</v>
      </c>
      <c r="Y82" s="1">
        <v>861.11900000000003</v>
      </c>
      <c r="Z82" s="1">
        <v>837.51</v>
      </c>
      <c r="AA82" s="1">
        <v>819.75699999999995</v>
      </c>
      <c r="AB82" s="1">
        <v>805.75400000000002</v>
      </c>
      <c r="AC82" s="1">
        <v>791.83500000000004</v>
      </c>
      <c r="AD82" s="1">
        <v>779.06899999999996</v>
      </c>
      <c r="AE82" s="1">
        <v>763.67200000000003</v>
      </c>
      <c r="AF82" s="1">
        <v>743.49699999999996</v>
      </c>
      <c r="AG82" s="1">
        <v>720.44100000000003</v>
      </c>
      <c r="AH82" s="1">
        <v>698.45699999999999</v>
      </c>
      <c r="AI82" s="1">
        <v>676.64200000000005</v>
      </c>
      <c r="AJ82" s="1">
        <v>656.33399999999995</v>
      </c>
      <c r="AK82" s="1">
        <v>638.56200000000001</v>
      </c>
      <c r="AL82" s="1">
        <v>622.48400000000004</v>
      </c>
      <c r="AM82" s="1">
        <v>606.32399999999996</v>
      </c>
      <c r="AN82" s="1">
        <v>590.54999999999995</v>
      </c>
      <c r="AO82" s="1">
        <v>574.51199999999994</v>
      </c>
      <c r="AP82" s="1">
        <v>557.745</v>
      </c>
      <c r="AQ82" s="1">
        <v>540.71299999999997</v>
      </c>
      <c r="AR82" s="1">
        <v>524.15300000000002</v>
      </c>
      <c r="AS82" s="1">
        <v>507.68599999999998</v>
      </c>
      <c r="AT82" s="1">
        <v>492.642</v>
      </c>
      <c r="AU82" s="1">
        <v>479.68099999999998</v>
      </c>
      <c r="AV82" s="1">
        <v>468.04300000000001</v>
      </c>
      <c r="AW82" s="1">
        <v>456.34500000000003</v>
      </c>
      <c r="AX82" s="1">
        <v>444.91</v>
      </c>
      <c r="AY82" s="1">
        <v>432.67200000000003</v>
      </c>
      <c r="AZ82" s="1">
        <v>418.97500000000002</v>
      </c>
      <c r="BA82" s="1">
        <v>404.32299999999998</v>
      </c>
      <c r="BB82" s="1">
        <v>389.69600000000003</v>
      </c>
      <c r="BC82" s="1">
        <v>374.68799999999999</v>
      </c>
      <c r="BD82" s="1">
        <v>360.18599999999998</v>
      </c>
      <c r="BE82" s="1">
        <v>346.66500000000002</v>
      </c>
      <c r="BF82" s="1">
        <v>333.51299999999998</v>
      </c>
      <c r="BG82" s="1">
        <v>320.22000000000003</v>
      </c>
      <c r="BH82" s="1">
        <v>307.57100000000003</v>
      </c>
      <c r="BI82" s="1">
        <v>291.87299999999999</v>
      </c>
      <c r="BJ82" s="1">
        <v>271.45499999999998</v>
      </c>
      <c r="BK82" s="1">
        <v>248.381</v>
      </c>
      <c r="BL82" s="1">
        <v>226.358</v>
      </c>
      <c r="BM82" s="1">
        <v>204.61699999999999</v>
      </c>
      <c r="BN82" s="1">
        <v>185.953</v>
      </c>
      <c r="BO82" s="1">
        <v>172.12700000000001</v>
      </c>
      <c r="BP82" s="1">
        <v>161.92400000000001</v>
      </c>
      <c r="BQ82" s="1">
        <v>151.61199999999999</v>
      </c>
      <c r="BR82" s="1">
        <v>141.02699999999999</v>
      </c>
      <c r="BS82" s="1">
        <v>134.40299999999999</v>
      </c>
      <c r="BT82" s="1">
        <v>133.18199999999999</v>
      </c>
      <c r="BU82" s="1">
        <v>135.13999999999999</v>
      </c>
      <c r="BV82" s="1">
        <v>137.36000000000001</v>
      </c>
      <c r="BW82" s="1">
        <v>141.32499999999999</v>
      </c>
      <c r="BX82" s="1">
        <v>139.47800000000001</v>
      </c>
      <c r="BY82" s="1">
        <v>128.04900000000001</v>
      </c>
      <c r="BZ82" s="1">
        <v>110.79900000000001</v>
      </c>
      <c r="CA82" s="1">
        <v>94.867000000000004</v>
      </c>
      <c r="CB82" s="1">
        <v>78.352000000000004</v>
      </c>
      <c r="CC82" s="1">
        <v>66.201999999999998</v>
      </c>
      <c r="CD82" s="1">
        <v>61.448</v>
      </c>
      <c r="CE82" s="1">
        <v>61.414000000000001</v>
      </c>
      <c r="CF82" s="1">
        <v>60.497999999999998</v>
      </c>
      <c r="CG82" s="1">
        <v>59.942999999999998</v>
      </c>
      <c r="CH82" s="1">
        <v>58.024999999999999</v>
      </c>
      <c r="CI82" s="1">
        <v>53.362000000000002</v>
      </c>
      <c r="CJ82" s="1">
        <v>47.045000000000002</v>
      </c>
      <c r="CK82" s="1">
        <v>41.558999999999997</v>
      </c>
      <c r="CL82" s="1">
        <v>36.423999999999999</v>
      </c>
      <c r="CM82" s="1">
        <v>31.69</v>
      </c>
      <c r="CN82" s="1">
        <v>27.638000000000002</v>
      </c>
      <c r="CO82" s="1">
        <v>24.103999999999999</v>
      </c>
      <c r="CP82" s="1">
        <v>20.632000000000001</v>
      </c>
      <c r="CQ82" s="1">
        <v>17.302</v>
      </c>
      <c r="CR82" s="1">
        <v>14.327999999999999</v>
      </c>
      <c r="CS82" s="1">
        <v>11.766999999999999</v>
      </c>
      <c r="CT82" s="1">
        <v>9.5660000000000007</v>
      </c>
      <c r="CU82" s="1">
        <v>7.4459999999999997</v>
      </c>
      <c r="CV82" s="1">
        <v>5.702</v>
      </c>
      <c r="CW82" s="1">
        <v>4.476</v>
      </c>
      <c r="CX82" s="1">
        <v>3.4079999999999999</v>
      </c>
      <c r="CY82" s="1">
        <v>2.4580000000000002</v>
      </c>
      <c r="CZ82" s="1">
        <v>1.708</v>
      </c>
      <c r="DA82" s="1">
        <v>1.298</v>
      </c>
      <c r="DB82" s="1">
        <v>1.036</v>
      </c>
      <c r="DC82" s="1">
        <v>0.746</v>
      </c>
      <c r="DD82" s="1">
        <v>0.42499999999999999</v>
      </c>
      <c r="DE82" s="1">
        <v>0.23400000000000001</v>
      </c>
      <c r="DF82" s="1">
        <v>0.11799999999999999</v>
      </c>
      <c r="DG82" s="1">
        <v>0.158</v>
      </c>
      <c r="DI82" s="104">
        <f t="shared" si="3"/>
        <v>39339.753000000004</v>
      </c>
    </row>
    <row r="83" spans="1:113" x14ac:dyDescent="0.3">
      <c r="A83" s="1">
        <v>12904</v>
      </c>
      <c r="B83" s="1" t="s">
        <v>1041</v>
      </c>
      <c r="D83" s="1">
        <v>352</v>
      </c>
      <c r="E83" s="1">
        <v>2018</v>
      </c>
      <c r="F83" s="1" t="s">
        <v>174</v>
      </c>
      <c r="G83" s="93" t="s">
        <v>175</v>
      </c>
      <c r="H83" s="93">
        <f>VLOOKUP(G83, RPB!$E$3:$I$200, 5, 0)</f>
        <v>18</v>
      </c>
      <c r="I83" s="94">
        <f>IF(H83="-", "-", IF(H83=0, 0, SUM(K83:INDEX($K83:$DG83, H83))))</f>
        <v>80.401999999999987</v>
      </c>
      <c r="J83" s="94">
        <f t="shared" si="2"/>
        <v>257.37800000000021</v>
      </c>
      <c r="K83" s="1">
        <v>4.32</v>
      </c>
      <c r="L83" s="1">
        <v>4.399</v>
      </c>
      <c r="M83" s="1">
        <v>4.4640000000000004</v>
      </c>
      <c r="N83" s="1">
        <v>4.343</v>
      </c>
      <c r="O83" s="1">
        <v>4.4560000000000004</v>
      </c>
      <c r="P83" s="1">
        <v>4.5449999999999999</v>
      </c>
      <c r="Q83" s="1">
        <v>4.6109999999999998</v>
      </c>
      <c r="R83" s="1">
        <v>4.6539999999999999</v>
      </c>
      <c r="S83" s="1">
        <v>4.6829999999999998</v>
      </c>
      <c r="T83" s="1">
        <v>4.7050000000000001</v>
      </c>
      <c r="U83" s="1">
        <v>4.6870000000000003</v>
      </c>
      <c r="V83" s="1">
        <v>4.6139999999999999</v>
      </c>
      <c r="W83" s="1">
        <v>4.51</v>
      </c>
      <c r="X83" s="1">
        <v>4.4089999999999998</v>
      </c>
      <c r="Y83" s="1">
        <v>4.3029999999999999</v>
      </c>
      <c r="Z83" s="1">
        <v>4.2329999999999997</v>
      </c>
      <c r="AA83" s="1">
        <v>4.2190000000000003</v>
      </c>
      <c r="AB83" s="1">
        <v>4.2469999999999999</v>
      </c>
      <c r="AC83" s="1">
        <v>4.2679999999999998</v>
      </c>
      <c r="AD83" s="1">
        <v>4.2750000000000004</v>
      </c>
      <c r="AE83" s="1">
        <v>4.343</v>
      </c>
      <c r="AF83" s="1">
        <v>4.5</v>
      </c>
      <c r="AG83" s="1">
        <v>4.7050000000000001</v>
      </c>
      <c r="AH83" s="1">
        <v>4.9050000000000002</v>
      </c>
      <c r="AI83" s="1">
        <v>5.1239999999999997</v>
      </c>
      <c r="AJ83" s="1">
        <v>5.2350000000000003</v>
      </c>
      <c r="AK83" s="1">
        <v>5.1710000000000003</v>
      </c>
      <c r="AL83" s="1">
        <v>4.9969999999999999</v>
      </c>
      <c r="AM83" s="1">
        <v>4.8369999999999997</v>
      </c>
      <c r="AN83" s="1">
        <v>4.657</v>
      </c>
      <c r="AO83" s="1">
        <v>4.5439999999999996</v>
      </c>
      <c r="AP83" s="1">
        <v>4.5519999999999996</v>
      </c>
      <c r="AQ83" s="1">
        <v>4.633</v>
      </c>
      <c r="AR83" s="1">
        <v>4.6920000000000002</v>
      </c>
      <c r="AS83" s="1">
        <v>4.7530000000000001</v>
      </c>
      <c r="AT83" s="1">
        <v>4.7690000000000001</v>
      </c>
      <c r="AU83" s="1">
        <v>4.7080000000000002</v>
      </c>
      <c r="AV83" s="1">
        <v>4.5990000000000002</v>
      </c>
      <c r="AW83" s="1">
        <v>4.5019999999999998</v>
      </c>
      <c r="AX83" s="1">
        <v>4.4039999999999999</v>
      </c>
      <c r="AY83" s="1">
        <v>4.3280000000000003</v>
      </c>
      <c r="AZ83" s="1">
        <v>4.2919999999999998</v>
      </c>
      <c r="BA83" s="1">
        <v>4.282</v>
      </c>
      <c r="BB83" s="1">
        <v>4.2679999999999998</v>
      </c>
      <c r="BC83" s="1">
        <v>4.258</v>
      </c>
      <c r="BD83" s="1">
        <v>4.2430000000000003</v>
      </c>
      <c r="BE83" s="1">
        <v>4.2160000000000002</v>
      </c>
      <c r="BF83" s="1">
        <v>4.1840000000000002</v>
      </c>
      <c r="BG83" s="1">
        <v>4.1559999999999997</v>
      </c>
      <c r="BH83" s="1">
        <v>4.1260000000000003</v>
      </c>
      <c r="BI83" s="1">
        <v>4.12</v>
      </c>
      <c r="BJ83" s="1">
        <v>4.1520000000000001</v>
      </c>
      <c r="BK83" s="1">
        <v>4.2060000000000004</v>
      </c>
      <c r="BL83" s="1">
        <v>4.2519999999999998</v>
      </c>
      <c r="BM83" s="1">
        <v>4.2939999999999996</v>
      </c>
      <c r="BN83" s="1">
        <v>4.3179999999999996</v>
      </c>
      <c r="BO83" s="1">
        <v>4.3140000000000001</v>
      </c>
      <c r="BP83" s="1">
        <v>4.2859999999999996</v>
      </c>
      <c r="BQ83" s="1">
        <v>4.2539999999999996</v>
      </c>
      <c r="BR83" s="1">
        <v>4.2190000000000003</v>
      </c>
      <c r="BS83" s="1">
        <v>4.1529999999999996</v>
      </c>
      <c r="BT83" s="1">
        <v>4.0449999999999999</v>
      </c>
      <c r="BU83" s="1">
        <v>3.9079999999999999</v>
      </c>
      <c r="BV83" s="1">
        <v>3.7639999999999998</v>
      </c>
      <c r="BW83" s="1">
        <v>3.6059999999999999</v>
      </c>
      <c r="BX83" s="1">
        <v>3.4620000000000002</v>
      </c>
      <c r="BY83" s="1">
        <v>3.347</v>
      </c>
      <c r="BZ83" s="1">
        <v>3.2490000000000001</v>
      </c>
      <c r="CA83" s="1">
        <v>3.14</v>
      </c>
      <c r="CB83" s="1">
        <v>3.0329999999999999</v>
      </c>
      <c r="CC83" s="1">
        <v>2.8980000000000001</v>
      </c>
      <c r="CD83" s="1">
        <v>2.722</v>
      </c>
      <c r="CE83" s="1">
        <v>2.52</v>
      </c>
      <c r="CF83" s="1">
        <v>2.3260000000000001</v>
      </c>
      <c r="CG83" s="1">
        <v>2.1320000000000001</v>
      </c>
      <c r="CH83" s="1">
        <v>1.9550000000000001</v>
      </c>
      <c r="CI83" s="1">
        <v>1.8069999999999999</v>
      </c>
      <c r="CJ83" s="1">
        <v>1.68</v>
      </c>
      <c r="CK83" s="1">
        <v>1.552</v>
      </c>
      <c r="CL83" s="1">
        <v>1.4239999999999999</v>
      </c>
      <c r="CM83" s="1">
        <v>1.321</v>
      </c>
      <c r="CN83" s="1">
        <v>1.252</v>
      </c>
      <c r="CO83" s="1">
        <v>1.206</v>
      </c>
      <c r="CP83" s="1">
        <v>1.1619999999999999</v>
      </c>
      <c r="CQ83" s="1">
        <v>1.127</v>
      </c>
      <c r="CR83" s="1">
        <v>1.069</v>
      </c>
      <c r="CS83" s="1">
        <v>0.97099999999999997</v>
      </c>
      <c r="CT83" s="1">
        <v>0.84799999999999998</v>
      </c>
      <c r="CU83" s="1">
        <v>0.72599999999999998</v>
      </c>
      <c r="CV83" s="1">
        <v>0.621</v>
      </c>
      <c r="CW83" s="1">
        <v>0.53800000000000003</v>
      </c>
      <c r="CX83" s="1">
        <v>0.44800000000000001</v>
      </c>
      <c r="CY83" s="1">
        <v>0.35099999999999998</v>
      </c>
      <c r="CZ83" s="1">
        <v>0.27400000000000002</v>
      </c>
      <c r="DA83" s="1">
        <v>0.23</v>
      </c>
      <c r="DB83" s="1">
        <v>0.193</v>
      </c>
      <c r="DC83" s="1">
        <v>0.14499999999999999</v>
      </c>
      <c r="DD83" s="1">
        <v>8.7999999999999995E-2</v>
      </c>
      <c r="DE83" s="1">
        <v>6.3E-2</v>
      </c>
      <c r="DF83" s="1">
        <v>3.3000000000000002E-2</v>
      </c>
      <c r="DG83" s="1">
        <v>4.8000000000000001E-2</v>
      </c>
      <c r="DI83" s="104">
        <f t="shared" si="3"/>
        <v>337.7800000000002</v>
      </c>
    </row>
    <row r="84" spans="1:113" x14ac:dyDescent="0.3">
      <c r="A84" s="1">
        <v>10410</v>
      </c>
      <c r="B84" s="1" t="s">
        <v>1041</v>
      </c>
      <c r="D84" s="1">
        <v>376</v>
      </c>
      <c r="E84" s="1">
        <v>2018</v>
      </c>
      <c r="F84" s="1" t="s">
        <v>186</v>
      </c>
      <c r="G84" s="93" t="s">
        <v>187</v>
      </c>
      <c r="H84" s="93">
        <f>VLOOKUP(G84, RPB!$E$3:$I$200, 5, 0)</f>
        <v>18</v>
      </c>
      <c r="I84" s="94">
        <f>IF(H84="-", "-", IF(H84=0, 0, SUM(K84:INDEX($K84:$DG84, H84))))</f>
        <v>2743.8650000000007</v>
      </c>
      <c r="J84" s="94">
        <f t="shared" si="2"/>
        <v>5708.9760000000033</v>
      </c>
      <c r="K84" s="1">
        <v>161.63200000000001</v>
      </c>
      <c r="L84" s="1">
        <v>165.279</v>
      </c>
      <c r="M84" s="1">
        <v>167.43299999999999</v>
      </c>
      <c r="N84" s="1">
        <v>171.35900000000001</v>
      </c>
      <c r="O84" s="1">
        <v>169.28800000000001</v>
      </c>
      <c r="P84" s="1">
        <v>166.64500000000001</v>
      </c>
      <c r="Q84" s="1">
        <v>163.54499999999999</v>
      </c>
      <c r="R84" s="1">
        <v>160.10300000000001</v>
      </c>
      <c r="S84" s="1">
        <v>156.33799999999999</v>
      </c>
      <c r="T84" s="1">
        <v>152.26599999999999</v>
      </c>
      <c r="U84" s="1">
        <v>148.48699999999999</v>
      </c>
      <c r="V84" s="1">
        <v>145.309</v>
      </c>
      <c r="W84" s="1">
        <v>142.55600000000001</v>
      </c>
      <c r="X84" s="1">
        <v>139.69300000000001</v>
      </c>
      <c r="Y84" s="1">
        <v>136.762</v>
      </c>
      <c r="Z84" s="1">
        <v>134.23400000000001</v>
      </c>
      <c r="AA84" s="1">
        <v>132.268</v>
      </c>
      <c r="AB84" s="1">
        <v>130.66800000000001</v>
      </c>
      <c r="AC84" s="1">
        <v>129.16499999999999</v>
      </c>
      <c r="AD84" s="1">
        <v>127.90900000000001</v>
      </c>
      <c r="AE84" s="1">
        <v>126.246</v>
      </c>
      <c r="AF84" s="1">
        <v>123.852</v>
      </c>
      <c r="AG84" s="1">
        <v>121.08</v>
      </c>
      <c r="AH84" s="1">
        <v>118.535</v>
      </c>
      <c r="AI84" s="1">
        <v>116.015</v>
      </c>
      <c r="AJ84" s="1">
        <v>114.21899999999999</v>
      </c>
      <c r="AK84" s="1">
        <v>113.529</v>
      </c>
      <c r="AL84" s="1">
        <v>113.577</v>
      </c>
      <c r="AM84" s="1">
        <v>113.598</v>
      </c>
      <c r="AN84" s="1">
        <v>113.727</v>
      </c>
      <c r="AO84" s="1">
        <v>113.773</v>
      </c>
      <c r="AP84" s="1">
        <v>113.55800000000001</v>
      </c>
      <c r="AQ84" s="1">
        <v>113.17700000000001</v>
      </c>
      <c r="AR84" s="1">
        <v>112.863</v>
      </c>
      <c r="AS84" s="1">
        <v>112.51900000000001</v>
      </c>
      <c r="AT84" s="1">
        <v>112.22199999999999</v>
      </c>
      <c r="AU84" s="1">
        <v>112.01600000000001</v>
      </c>
      <c r="AV84" s="1">
        <v>111.80200000000001</v>
      </c>
      <c r="AW84" s="1">
        <v>111.435</v>
      </c>
      <c r="AX84" s="1">
        <v>110.946</v>
      </c>
      <c r="AY84" s="1">
        <v>110.099</v>
      </c>
      <c r="AZ84" s="1">
        <v>108.761</v>
      </c>
      <c r="BA84" s="1">
        <v>107.02500000000001</v>
      </c>
      <c r="BB84" s="1">
        <v>105.22799999999999</v>
      </c>
      <c r="BC84" s="1">
        <v>103.44</v>
      </c>
      <c r="BD84" s="1">
        <v>101.056</v>
      </c>
      <c r="BE84" s="1">
        <v>97.85</v>
      </c>
      <c r="BF84" s="1">
        <v>94.165000000000006</v>
      </c>
      <c r="BG84" s="1">
        <v>90.518000000000001</v>
      </c>
      <c r="BH84" s="1">
        <v>86.753</v>
      </c>
      <c r="BI84" s="1">
        <v>83.671000000000006</v>
      </c>
      <c r="BJ84" s="1">
        <v>81.706000000000003</v>
      </c>
      <c r="BK84" s="1">
        <v>80.492999999999995</v>
      </c>
      <c r="BL84" s="1">
        <v>79.268000000000001</v>
      </c>
      <c r="BM84" s="1">
        <v>78.222999999999999</v>
      </c>
      <c r="BN84" s="1">
        <v>77.081000000000003</v>
      </c>
      <c r="BO84" s="1">
        <v>75.638000000000005</v>
      </c>
      <c r="BP84" s="1">
        <v>74.087000000000003</v>
      </c>
      <c r="BQ84" s="1">
        <v>72.656999999999996</v>
      </c>
      <c r="BR84" s="1">
        <v>71.108000000000004</v>
      </c>
      <c r="BS84" s="1">
        <v>70.375</v>
      </c>
      <c r="BT84" s="1">
        <v>70.885999999999996</v>
      </c>
      <c r="BU84" s="1">
        <v>72.084999999999994</v>
      </c>
      <c r="BV84" s="1">
        <v>73.013000000000005</v>
      </c>
      <c r="BW84" s="1">
        <v>73.891000000000005</v>
      </c>
      <c r="BX84" s="1">
        <v>73.823999999999998</v>
      </c>
      <c r="BY84" s="1">
        <v>72.278000000000006</v>
      </c>
      <c r="BZ84" s="1">
        <v>69.647999999999996</v>
      </c>
      <c r="CA84" s="1">
        <v>67.066999999999993</v>
      </c>
      <c r="CB84" s="1">
        <v>64.552999999999997</v>
      </c>
      <c r="CC84" s="1">
        <v>61.036999999999999</v>
      </c>
      <c r="CD84" s="1">
        <v>56.177</v>
      </c>
      <c r="CE84" s="1">
        <v>50.540999999999997</v>
      </c>
      <c r="CF84" s="1">
        <v>44.932000000000002</v>
      </c>
      <c r="CG84" s="1">
        <v>39.06</v>
      </c>
      <c r="CH84" s="1">
        <v>34.51</v>
      </c>
      <c r="CI84" s="1">
        <v>32.11</v>
      </c>
      <c r="CJ84" s="1">
        <v>31.13</v>
      </c>
      <c r="CK84" s="1">
        <v>29.984000000000002</v>
      </c>
      <c r="CL84" s="1">
        <v>28.963000000000001</v>
      </c>
      <c r="CM84" s="1">
        <v>27.847999999999999</v>
      </c>
      <c r="CN84" s="1">
        <v>26.363</v>
      </c>
      <c r="CO84" s="1">
        <v>24.654</v>
      </c>
      <c r="CP84" s="1">
        <v>23.172000000000001</v>
      </c>
      <c r="CQ84" s="1">
        <v>21.863</v>
      </c>
      <c r="CR84" s="1">
        <v>20.358000000000001</v>
      </c>
      <c r="CS84" s="1">
        <v>18.530999999999999</v>
      </c>
      <c r="CT84" s="1">
        <v>16.513999999999999</v>
      </c>
      <c r="CU84" s="1">
        <v>14.467000000000001</v>
      </c>
      <c r="CV84" s="1">
        <v>12.707000000000001</v>
      </c>
      <c r="CW84" s="1">
        <v>11.175000000000001</v>
      </c>
      <c r="CX84" s="1">
        <v>9.4339999999999993</v>
      </c>
      <c r="CY84" s="1">
        <v>7.49</v>
      </c>
      <c r="CZ84" s="1">
        <v>5.95</v>
      </c>
      <c r="DA84" s="1">
        <v>5.1050000000000004</v>
      </c>
      <c r="DB84" s="1">
        <v>4.2969999999999997</v>
      </c>
      <c r="DC84" s="1">
        <v>3.234</v>
      </c>
      <c r="DD84" s="1">
        <v>1.917</v>
      </c>
      <c r="DE84" s="1">
        <v>1.44</v>
      </c>
      <c r="DF84" s="1">
        <v>0.754</v>
      </c>
      <c r="DG84" s="1">
        <v>1.0489999999999999</v>
      </c>
      <c r="DI84" s="104">
        <f t="shared" si="3"/>
        <v>8452.841000000004</v>
      </c>
    </row>
    <row r="85" spans="1:113" x14ac:dyDescent="0.3">
      <c r="A85" s="1">
        <v>13936</v>
      </c>
      <c r="B85" s="1" t="s">
        <v>1041</v>
      </c>
      <c r="D85" s="1">
        <v>380</v>
      </c>
      <c r="E85" s="1">
        <v>2018</v>
      </c>
      <c r="F85" s="1" t="s">
        <v>188</v>
      </c>
      <c r="G85" s="93" t="s">
        <v>189</v>
      </c>
      <c r="H85" s="93">
        <f>VLOOKUP(G85, RPB!$E$3:$I$200, 5, 0)</f>
        <v>18</v>
      </c>
      <c r="I85" s="94">
        <f>IF(H85="-", "-", IF(H85=0, 0, SUM(K85:INDEX($K85:$DG85, H85))))</f>
        <v>9652.7179999999989</v>
      </c>
      <c r="J85" s="94">
        <f t="shared" si="2"/>
        <v>49638.250999999982</v>
      </c>
      <c r="K85" s="1">
        <v>479.32</v>
      </c>
      <c r="L85" s="1">
        <v>485.00599999999997</v>
      </c>
      <c r="M85" s="1">
        <v>491.85899999999998</v>
      </c>
      <c r="N85" s="1">
        <v>484.08699999999999</v>
      </c>
      <c r="O85" s="1">
        <v>499.44600000000003</v>
      </c>
      <c r="P85" s="1">
        <v>513.83199999999999</v>
      </c>
      <c r="Q85" s="1">
        <v>527.072</v>
      </c>
      <c r="R85" s="1">
        <v>538.99599999999998</v>
      </c>
      <c r="S85" s="1">
        <v>550.00300000000004</v>
      </c>
      <c r="T85" s="1">
        <v>560.49400000000003</v>
      </c>
      <c r="U85" s="1">
        <v>567.43499999999995</v>
      </c>
      <c r="V85" s="1">
        <v>569.50900000000001</v>
      </c>
      <c r="W85" s="1">
        <v>568.26099999999997</v>
      </c>
      <c r="X85" s="1">
        <v>566.75699999999995</v>
      </c>
      <c r="Y85" s="1">
        <v>564.62400000000002</v>
      </c>
      <c r="Z85" s="1">
        <v>562.68600000000004</v>
      </c>
      <c r="AA85" s="1">
        <v>561.74</v>
      </c>
      <c r="AB85" s="1">
        <v>561.59100000000001</v>
      </c>
      <c r="AC85" s="1">
        <v>561.05899999999997</v>
      </c>
      <c r="AD85" s="1">
        <v>560.15899999999999</v>
      </c>
      <c r="AE85" s="1">
        <v>561.22400000000005</v>
      </c>
      <c r="AF85" s="1">
        <v>565.23099999999999</v>
      </c>
      <c r="AG85" s="1">
        <v>571.22</v>
      </c>
      <c r="AH85" s="1">
        <v>577.471</v>
      </c>
      <c r="AI85" s="1">
        <v>584.58299999999997</v>
      </c>
      <c r="AJ85" s="1">
        <v>590.76800000000003</v>
      </c>
      <c r="AK85" s="1">
        <v>595.04100000000005</v>
      </c>
      <c r="AL85" s="1">
        <v>598.41499999999996</v>
      </c>
      <c r="AM85" s="1">
        <v>603.14599999999996</v>
      </c>
      <c r="AN85" s="1">
        <v>609.10299999999995</v>
      </c>
      <c r="AO85" s="1">
        <v>615.83600000000001</v>
      </c>
      <c r="AP85" s="1">
        <v>623.452</v>
      </c>
      <c r="AQ85" s="1">
        <v>632.32399999999996</v>
      </c>
      <c r="AR85" s="1">
        <v>642.4</v>
      </c>
      <c r="AS85" s="1">
        <v>653.31299999999999</v>
      </c>
      <c r="AT85" s="1">
        <v>668.18399999999997</v>
      </c>
      <c r="AU85" s="1">
        <v>688.44299999999998</v>
      </c>
      <c r="AV85" s="1">
        <v>712.61099999999999</v>
      </c>
      <c r="AW85" s="1">
        <v>736.73800000000006</v>
      </c>
      <c r="AX85" s="1">
        <v>760.36400000000003</v>
      </c>
      <c r="AY85" s="1">
        <v>787.38499999999999</v>
      </c>
      <c r="AZ85" s="1">
        <v>818.93799999999999</v>
      </c>
      <c r="BA85" s="1">
        <v>852.53099999999995</v>
      </c>
      <c r="BB85" s="1">
        <v>884.85599999999999</v>
      </c>
      <c r="BC85" s="1">
        <v>916.96699999999998</v>
      </c>
      <c r="BD85" s="1">
        <v>941.71</v>
      </c>
      <c r="BE85" s="1">
        <v>955.30899999999997</v>
      </c>
      <c r="BF85" s="1">
        <v>960.82399999999996</v>
      </c>
      <c r="BG85" s="1">
        <v>964.89800000000002</v>
      </c>
      <c r="BH85" s="1">
        <v>965.96600000000001</v>
      </c>
      <c r="BI85" s="1">
        <v>965.59500000000003</v>
      </c>
      <c r="BJ85" s="1">
        <v>965.15300000000002</v>
      </c>
      <c r="BK85" s="1">
        <v>963.40200000000004</v>
      </c>
      <c r="BL85" s="1">
        <v>958.82600000000002</v>
      </c>
      <c r="BM85" s="1">
        <v>953.03899999999999</v>
      </c>
      <c r="BN85" s="1">
        <v>939.92700000000002</v>
      </c>
      <c r="BO85" s="1">
        <v>916.71600000000001</v>
      </c>
      <c r="BP85" s="1">
        <v>887.077</v>
      </c>
      <c r="BQ85" s="1">
        <v>857.548</v>
      </c>
      <c r="BR85" s="1">
        <v>826.94399999999996</v>
      </c>
      <c r="BS85" s="1">
        <v>800.02599999999995</v>
      </c>
      <c r="BT85" s="1">
        <v>779.87199999999996</v>
      </c>
      <c r="BU85" s="1">
        <v>764.59799999999996</v>
      </c>
      <c r="BV85" s="1">
        <v>747.75</v>
      </c>
      <c r="BW85" s="1">
        <v>728.82500000000005</v>
      </c>
      <c r="BX85" s="1">
        <v>716.88800000000003</v>
      </c>
      <c r="BY85" s="1">
        <v>715.23</v>
      </c>
      <c r="BZ85" s="1">
        <v>719.16600000000005</v>
      </c>
      <c r="CA85" s="1">
        <v>722.50599999999997</v>
      </c>
      <c r="CB85" s="1">
        <v>728.62800000000004</v>
      </c>
      <c r="CC85" s="1">
        <v>721.24699999999996</v>
      </c>
      <c r="CD85" s="1">
        <v>692.31399999999996</v>
      </c>
      <c r="CE85" s="1">
        <v>650.16499999999996</v>
      </c>
      <c r="CF85" s="1">
        <v>609.61500000000001</v>
      </c>
      <c r="CG85" s="1">
        <v>565.81200000000001</v>
      </c>
      <c r="CH85" s="1">
        <v>534.04100000000005</v>
      </c>
      <c r="CI85" s="1">
        <v>522.79700000000003</v>
      </c>
      <c r="CJ85" s="1">
        <v>523.79499999999996</v>
      </c>
      <c r="CK85" s="1">
        <v>521.14499999999998</v>
      </c>
      <c r="CL85" s="1">
        <v>519.09</v>
      </c>
      <c r="CM85" s="1">
        <v>507.10700000000003</v>
      </c>
      <c r="CN85" s="1">
        <v>478.70100000000002</v>
      </c>
      <c r="CO85" s="1">
        <v>439.68299999999999</v>
      </c>
      <c r="CP85" s="1">
        <v>402.60700000000003</v>
      </c>
      <c r="CQ85" s="1">
        <v>365.26100000000002</v>
      </c>
      <c r="CR85" s="1">
        <v>329.27</v>
      </c>
      <c r="CS85" s="1">
        <v>296.80200000000002</v>
      </c>
      <c r="CT85" s="1">
        <v>266.82499999999999</v>
      </c>
      <c r="CU85" s="1">
        <v>234.48400000000001</v>
      </c>
      <c r="CV85" s="1">
        <v>206.50399999999999</v>
      </c>
      <c r="CW85" s="1">
        <v>181.672</v>
      </c>
      <c r="CX85" s="1">
        <v>152.994</v>
      </c>
      <c r="CY85" s="1">
        <v>120.718</v>
      </c>
      <c r="CZ85" s="1">
        <v>95.447000000000003</v>
      </c>
      <c r="DA85" s="1">
        <v>82.195999999999998</v>
      </c>
      <c r="DB85" s="1">
        <v>69.082999999999998</v>
      </c>
      <c r="DC85" s="1">
        <v>51.587000000000003</v>
      </c>
      <c r="DD85" s="1">
        <v>29.71</v>
      </c>
      <c r="DE85" s="1">
        <v>21.265000000000001</v>
      </c>
      <c r="DF85" s="1">
        <v>11.353999999999999</v>
      </c>
      <c r="DG85" s="1">
        <v>16.774999999999999</v>
      </c>
      <c r="DI85" s="104">
        <f t="shared" si="3"/>
        <v>59290.968999999983</v>
      </c>
    </row>
    <row r="86" spans="1:113" x14ac:dyDescent="0.3">
      <c r="A86" s="1">
        <v>16344</v>
      </c>
      <c r="B86" s="1" t="s">
        <v>1041</v>
      </c>
      <c r="D86" s="1">
        <v>388</v>
      </c>
      <c r="E86" s="1">
        <v>2018</v>
      </c>
      <c r="F86" s="1" t="s">
        <v>190</v>
      </c>
      <c r="G86" s="93" t="s">
        <v>191</v>
      </c>
      <c r="H86" s="93">
        <f>VLOOKUP(G86, RPB!$E$3:$I$200, 5, 0)</f>
        <v>18</v>
      </c>
      <c r="I86" s="94">
        <f>IF(H86="-", "-", IF(H86=0, 0, SUM(K86:INDEX($K86:$DG86, H86))))</f>
        <v>800.96099999999979</v>
      </c>
      <c r="J86" s="94">
        <f t="shared" si="2"/>
        <v>2097.715999999999</v>
      </c>
      <c r="K86" s="1">
        <v>47.709000000000003</v>
      </c>
      <c r="L86" s="1">
        <v>45.271999999999998</v>
      </c>
      <c r="M86" s="1">
        <v>43.433</v>
      </c>
      <c r="N86" s="1">
        <v>40.24</v>
      </c>
      <c r="O86" s="1">
        <v>40.433</v>
      </c>
      <c r="P86" s="1">
        <v>40.832000000000001</v>
      </c>
      <c r="Q86" s="1">
        <v>41.398000000000003</v>
      </c>
      <c r="R86" s="1">
        <v>42.093000000000004</v>
      </c>
      <c r="S86" s="1">
        <v>42.945999999999998</v>
      </c>
      <c r="T86" s="1">
        <v>43.984000000000002</v>
      </c>
      <c r="U86" s="1">
        <v>44.831000000000003</v>
      </c>
      <c r="V86" s="1">
        <v>45.31</v>
      </c>
      <c r="W86" s="1">
        <v>45.588000000000001</v>
      </c>
      <c r="X86" s="1">
        <v>45.92</v>
      </c>
      <c r="Y86" s="1">
        <v>46.155999999999999</v>
      </c>
      <c r="Z86" s="1">
        <v>46.814999999999998</v>
      </c>
      <c r="AA86" s="1">
        <v>48.149000000000001</v>
      </c>
      <c r="AB86" s="1">
        <v>49.851999999999997</v>
      </c>
      <c r="AC86" s="1">
        <v>51.408000000000001</v>
      </c>
      <c r="AD86" s="1">
        <v>52.969000000000001</v>
      </c>
      <c r="AE86" s="1">
        <v>53.942999999999998</v>
      </c>
      <c r="AF86" s="1">
        <v>53.999000000000002</v>
      </c>
      <c r="AG86" s="1">
        <v>53.426000000000002</v>
      </c>
      <c r="AH86" s="1">
        <v>52.845999999999997</v>
      </c>
      <c r="AI86" s="1">
        <v>52.134</v>
      </c>
      <c r="AJ86" s="1">
        <v>51.417000000000002</v>
      </c>
      <c r="AK86" s="1">
        <v>50.819000000000003</v>
      </c>
      <c r="AL86" s="1">
        <v>50.256</v>
      </c>
      <c r="AM86" s="1">
        <v>49.543999999999997</v>
      </c>
      <c r="AN86" s="1">
        <v>48.75</v>
      </c>
      <c r="AO86" s="1">
        <v>47.792000000000002</v>
      </c>
      <c r="AP86" s="1">
        <v>46.62</v>
      </c>
      <c r="AQ86" s="1">
        <v>45.307000000000002</v>
      </c>
      <c r="AR86" s="1">
        <v>44.005000000000003</v>
      </c>
      <c r="AS86" s="1">
        <v>42.713000000000001</v>
      </c>
      <c r="AT86" s="1">
        <v>41.423000000000002</v>
      </c>
      <c r="AU86" s="1">
        <v>40.155000000000001</v>
      </c>
      <c r="AV86" s="1">
        <v>38.938000000000002</v>
      </c>
      <c r="AW86" s="1">
        <v>37.747</v>
      </c>
      <c r="AX86" s="1">
        <v>36.540999999999997</v>
      </c>
      <c r="AY86" s="1">
        <v>35.664000000000001</v>
      </c>
      <c r="AZ86" s="1">
        <v>35.268000000000001</v>
      </c>
      <c r="BA86" s="1">
        <v>35.19</v>
      </c>
      <c r="BB86" s="1">
        <v>35.109000000000002</v>
      </c>
      <c r="BC86" s="1">
        <v>35.087000000000003</v>
      </c>
      <c r="BD86" s="1">
        <v>34.976999999999997</v>
      </c>
      <c r="BE86" s="1">
        <v>34.670999999999999</v>
      </c>
      <c r="BF86" s="1">
        <v>34.237000000000002</v>
      </c>
      <c r="BG86" s="1">
        <v>33.838000000000001</v>
      </c>
      <c r="BH86" s="1">
        <v>33.43</v>
      </c>
      <c r="BI86" s="1">
        <v>33.014000000000003</v>
      </c>
      <c r="BJ86" s="1">
        <v>32.606999999999999</v>
      </c>
      <c r="BK86" s="1">
        <v>32.18</v>
      </c>
      <c r="BL86" s="1">
        <v>31.704999999999998</v>
      </c>
      <c r="BM86" s="1">
        <v>31.202999999999999</v>
      </c>
      <c r="BN86" s="1">
        <v>30.556999999999999</v>
      </c>
      <c r="BO86" s="1">
        <v>29.712</v>
      </c>
      <c r="BP86" s="1">
        <v>28.725000000000001</v>
      </c>
      <c r="BQ86" s="1">
        <v>27.721</v>
      </c>
      <c r="BR86" s="1">
        <v>26.690999999999999</v>
      </c>
      <c r="BS86" s="1">
        <v>25.625</v>
      </c>
      <c r="BT86" s="1">
        <v>24.536999999999999</v>
      </c>
      <c r="BU86" s="1">
        <v>23.437999999999999</v>
      </c>
      <c r="BV86" s="1">
        <v>22.321999999999999</v>
      </c>
      <c r="BW86" s="1">
        <v>21.183</v>
      </c>
      <c r="BX86" s="1">
        <v>20.117000000000001</v>
      </c>
      <c r="BY86" s="1">
        <v>19.166</v>
      </c>
      <c r="BZ86" s="1">
        <v>18.294</v>
      </c>
      <c r="CA86" s="1">
        <v>17.425999999999998</v>
      </c>
      <c r="CB86" s="1">
        <v>16.585999999999999</v>
      </c>
      <c r="CC86" s="1">
        <v>15.73</v>
      </c>
      <c r="CD86" s="1">
        <v>14.834</v>
      </c>
      <c r="CE86" s="1">
        <v>13.925000000000001</v>
      </c>
      <c r="CF86" s="1">
        <v>13.051</v>
      </c>
      <c r="CG86" s="1">
        <v>12.194000000000001</v>
      </c>
      <c r="CH86" s="1">
        <v>11.413</v>
      </c>
      <c r="CI86" s="1">
        <v>10.74</v>
      </c>
      <c r="CJ86" s="1">
        <v>10.144</v>
      </c>
      <c r="CK86" s="1">
        <v>9.5579999999999998</v>
      </c>
      <c r="CL86" s="1">
        <v>8.9939999999999998</v>
      </c>
      <c r="CM86" s="1">
        <v>8.4390000000000001</v>
      </c>
      <c r="CN86" s="1">
        <v>7.8789999999999996</v>
      </c>
      <c r="CO86" s="1">
        <v>7.3179999999999996</v>
      </c>
      <c r="CP86" s="1">
        <v>6.782</v>
      </c>
      <c r="CQ86" s="1">
        <v>6.2709999999999999</v>
      </c>
      <c r="CR86" s="1">
        <v>5.7430000000000003</v>
      </c>
      <c r="CS86" s="1">
        <v>5.18</v>
      </c>
      <c r="CT86" s="1">
        <v>4.6020000000000003</v>
      </c>
      <c r="CU86" s="1">
        <v>4.0199999999999996</v>
      </c>
      <c r="CV86" s="1">
        <v>3.5270000000000001</v>
      </c>
      <c r="CW86" s="1">
        <v>3.0870000000000002</v>
      </c>
      <c r="CX86" s="1">
        <v>2.585</v>
      </c>
      <c r="CY86" s="1">
        <v>2.0259999999999998</v>
      </c>
      <c r="CZ86" s="1">
        <v>1.57</v>
      </c>
      <c r="DA86" s="1">
        <v>1.288</v>
      </c>
      <c r="DB86" s="1">
        <v>1.08</v>
      </c>
      <c r="DC86" s="1">
        <v>0.84499999999999997</v>
      </c>
      <c r="DD86" s="1">
        <v>0.58299999999999996</v>
      </c>
      <c r="DE86" s="1">
        <v>0.44</v>
      </c>
      <c r="DF86" s="1">
        <v>0.27500000000000002</v>
      </c>
      <c r="DG86" s="1">
        <v>0.56100000000000005</v>
      </c>
      <c r="DI86" s="104">
        <f t="shared" si="3"/>
        <v>2898.6769999999988</v>
      </c>
    </row>
    <row r="87" spans="1:113" x14ac:dyDescent="0.3">
      <c r="A87" s="1">
        <v>10496</v>
      </c>
      <c r="B87" s="1" t="s">
        <v>1041</v>
      </c>
      <c r="D87" s="1">
        <v>400</v>
      </c>
      <c r="E87" s="1">
        <v>2018</v>
      </c>
      <c r="F87" s="1" t="s">
        <v>194</v>
      </c>
      <c r="G87" s="93" t="s">
        <v>195</v>
      </c>
      <c r="H87" s="93">
        <f>VLOOKUP(G87, RPB!$E$3:$I$200, 5, 0)</f>
        <v>18</v>
      </c>
      <c r="I87" s="94">
        <f>IF(H87="-", "-", IF(H87=0, 0, SUM(K87:INDEX($K87:$DG87, H87))))</f>
        <v>4077.3520000000003</v>
      </c>
      <c r="J87" s="94">
        <f t="shared" si="2"/>
        <v>5826.4500000000062</v>
      </c>
      <c r="K87" s="1">
        <v>246.572</v>
      </c>
      <c r="L87" s="1">
        <v>248.846</v>
      </c>
      <c r="M87" s="1">
        <v>249.79599999999999</v>
      </c>
      <c r="N87" s="1">
        <v>248.422</v>
      </c>
      <c r="O87" s="1">
        <v>246.12899999999999</v>
      </c>
      <c r="P87" s="1">
        <v>243.20599999999999</v>
      </c>
      <c r="Q87" s="1">
        <v>239.75200000000001</v>
      </c>
      <c r="R87" s="1">
        <v>235.86199999999999</v>
      </c>
      <c r="S87" s="1">
        <v>231.596</v>
      </c>
      <c r="T87" s="1">
        <v>227.01</v>
      </c>
      <c r="U87" s="1">
        <v>222.40199999999999</v>
      </c>
      <c r="V87" s="1">
        <v>217.947</v>
      </c>
      <c r="W87" s="1">
        <v>213.624</v>
      </c>
      <c r="X87" s="1">
        <v>209.16800000000001</v>
      </c>
      <c r="Y87" s="1">
        <v>204.55199999999999</v>
      </c>
      <c r="Z87" s="1">
        <v>200.49600000000001</v>
      </c>
      <c r="AA87" s="1">
        <v>197.30600000000001</v>
      </c>
      <c r="AB87" s="1">
        <v>194.666</v>
      </c>
      <c r="AC87" s="1">
        <v>191.995</v>
      </c>
      <c r="AD87" s="1">
        <v>189.45500000000001</v>
      </c>
      <c r="AE87" s="1">
        <v>186.57300000000001</v>
      </c>
      <c r="AF87" s="1">
        <v>183.07</v>
      </c>
      <c r="AG87" s="1">
        <v>179.197</v>
      </c>
      <c r="AH87" s="1">
        <v>175.488</v>
      </c>
      <c r="AI87" s="1">
        <v>171.83500000000001</v>
      </c>
      <c r="AJ87" s="1">
        <v>168.36699999999999</v>
      </c>
      <c r="AK87" s="1">
        <v>165.20400000000001</v>
      </c>
      <c r="AL87" s="1">
        <v>162.26599999999999</v>
      </c>
      <c r="AM87" s="1">
        <v>159.26599999999999</v>
      </c>
      <c r="AN87" s="1">
        <v>156.15</v>
      </c>
      <c r="AO87" s="1">
        <v>153.422</v>
      </c>
      <c r="AP87" s="1">
        <v>151.267</v>
      </c>
      <c r="AQ87" s="1">
        <v>149.40899999999999</v>
      </c>
      <c r="AR87" s="1">
        <v>147.50700000000001</v>
      </c>
      <c r="AS87" s="1">
        <v>145.779</v>
      </c>
      <c r="AT87" s="1">
        <v>143.13900000000001</v>
      </c>
      <c r="AU87" s="1">
        <v>139.06200000000001</v>
      </c>
      <c r="AV87" s="1">
        <v>134.10499999999999</v>
      </c>
      <c r="AW87" s="1">
        <v>129.25399999999999</v>
      </c>
      <c r="AX87" s="1">
        <v>124.18899999999999</v>
      </c>
      <c r="AY87" s="1">
        <v>119.95099999999999</v>
      </c>
      <c r="AZ87" s="1">
        <v>117.11799999999999</v>
      </c>
      <c r="BA87" s="1">
        <v>115.13500000000001</v>
      </c>
      <c r="BB87" s="1">
        <v>112.9</v>
      </c>
      <c r="BC87" s="1">
        <v>110.67100000000001</v>
      </c>
      <c r="BD87" s="1">
        <v>107.908</v>
      </c>
      <c r="BE87" s="1">
        <v>104.245</v>
      </c>
      <c r="BF87" s="1">
        <v>99.977000000000004</v>
      </c>
      <c r="BG87" s="1">
        <v>95.793999999999997</v>
      </c>
      <c r="BH87" s="1">
        <v>91.587999999999994</v>
      </c>
      <c r="BI87" s="1">
        <v>87.286000000000001</v>
      </c>
      <c r="BJ87" s="1">
        <v>82.932000000000002</v>
      </c>
      <c r="BK87" s="1">
        <v>78.537000000000006</v>
      </c>
      <c r="BL87" s="1">
        <v>74.125</v>
      </c>
      <c r="BM87" s="1">
        <v>69.751999999999995</v>
      </c>
      <c r="BN87" s="1">
        <v>65.319000000000003</v>
      </c>
      <c r="BO87" s="1">
        <v>60.798999999999999</v>
      </c>
      <c r="BP87" s="1">
        <v>56.295000000000002</v>
      </c>
      <c r="BQ87" s="1">
        <v>51.927999999999997</v>
      </c>
      <c r="BR87" s="1">
        <v>47.662999999999997</v>
      </c>
      <c r="BS87" s="1">
        <v>43.826999999999998</v>
      </c>
      <c r="BT87" s="1">
        <v>40.591999999999999</v>
      </c>
      <c r="BU87" s="1">
        <v>37.828000000000003</v>
      </c>
      <c r="BV87" s="1">
        <v>35.19</v>
      </c>
      <c r="BW87" s="1">
        <v>32.698999999999998</v>
      </c>
      <c r="BX87" s="1">
        <v>30.565999999999999</v>
      </c>
      <c r="BY87" s="1">
        <v>28.847999999999999</v>
      </c>
      <c r="BZ87" s="1">
        <v>27.437000000000001</v>
      </c>
      <c r="CA87" s="1">
        <v>26.154</v>
      </c>
      <c r="CB87" s="1">
        <v>25.013999999999999</v>
      </c>
      <c r="CC87" s="1">
        <v>23.887</v>
      </c>
      <c r="CD87" s="1">
        <v>22.686</v>
      </c>
      <c r="CE87" s="1">
        <v>21.439</v>
      </c>
      <c r="CF87" s="1">
        <v>20.285</v>
      </c>
      <c r="CG87" s="1">
        <v>19.218</v>
      </c>
      <c r="CH87" s="1">
        <v>18.012</v>
      </c>
      <c r="CI87" s="1">
        <v>16.573</v>
      </c>
      <c r="CJ87" s="1">
        <v>14.996</v>
      </c>
      <c r="CK87" s="1">
        <v>13.477</v>
      </c>
      <c r="CL87" s="1">
        <v>11.99</v>
      </c>
      <c r="CM87" s="1">
        <v>10.558999999999999</v>
      </c>
      <c r="CN87" s="1">
        <v>9.2200000000000006</v>
      </c>
      <c r="CO87" s="1">
        <v>7.968</v>
      </c>
      <c r="CP87" s="1">
        <v>6.7560000000000002</v>
      </c>
      <c r="CQ87" s="1">
        <v>5.5890000000000004</v>
      </c>
      <c r="CR87" s="1">
        <v>4.5599999999999996</v>
      </c>
      <c r="CS87" s="1">
        <v>3.7080000000000002</v>
      </c>
      <c r="CT87" s="1">
        <v>3.0019999999999998</v>
      </c>
      <c r="CU87" s="1">
        <v>2.3069999999999999</v>
      </c>
      <c r="CV87" s="1">
        <v>1.74</v>
      </c>
      <c r="CW87" s="1">
        <v>1.349</v>
      </c>
      <c r="CX87" s="1">
        <v>1.002</v>
      </c>
      <c r="CY87" s="1">
        <v>0.68799999999999994</v>
      </c>
      <c r="CZ87" s="1">
        <v>0.44</v>
      </c>
      <c r="DA87" s="1">
        <v>0.313</v>
      </c>
      <c r="DB87" s="1">
        <v>0.245</v>
      </c>
      <c r="DC87" s="1">
        <v>0.17100000000000001</v>
      </c>
      <c r="DD87" s="1">
        <v>8.8999999999999996E-2</v>
      </c>
      <c r="DE87" s="1">
        <v>5.0999999999999997E-2</v>
      </c>
      <c r="DF87" s="1">
        <v>2.4E-2</v>
      </c>
      <c r="DG87" s="1">
        <v>2.9000000000000001E-2</v>
      </c>
      <c r="DI87" s="104">
        <f t="shared" si="3"/>
        <v>9903.802000000007</v>
      </c>
    </row>
    <row r="88" spans="1:113" x14ac:dyDescent="0.3">
      <c r="A88" s="1">
        <v>7056</v>
      </c>
      <c r="B88" s="1" t="s">
        <v>1041</v>
      </c>
      <c r="D88" s="1">
        <v>392</v>
      </c>
      <c r="E88" s="1">
        <v>2018</v>
      </c>
      <c r="F88" s="1" t="s">
        <v>192</v>
      </c>
      <c r="G88" s="93" t="s">
        <v>193</v>
      </c>
      <c r="H88" s="93">
        <f>VLOOKUP(G88, RPB!$E$3:$I$200, 5, 0)</f>
        <v>18</v>
      </c>
      <c r="I88" s="94">
        <f>IF(H88="-", "-", IF(H88=0, 0, SUM(K88:INDEX($K88:$DG88, H88))))</f>
        <v>19769.931999999997</v>
      </c>
      <c r="J88" s="94">
        <f t="shared" si="2"/>
        <v>107415.4</v>
      </c>
      <c r="K88" s="1">
        <v>1020.929</v>
      </c>
      <c r="L88" s="1">
        <v>1038.297</v>
      </c>
      <c r="M88" s="1">
        <v>1052.991</v>
      </c>
      <c r="N88" s="1">
        <v>1060.722</v>
      </c>
      <c r="O88" s="1">
        <v>1072.135</v>
      </c>
      <c r="P88" s="1">
        <v>1081.905</v>
      </c>
      <c r="Q88" s="1">
        <v>1090.248</v>
      </c>
      <c r="R88" s="1">
        <v>1097.3820000000001</v>
      </c>
      <c r="S88" s="1">
        <v>1103.692</v>
      </c>
      <c r="T88" s="1">
        <v>1109.5609999999999</v>
      </c>
      <c r="U88" s="1">
        <v>1114.3699999999999</v>
      </c>
      <c r="V88" s="1">
        <v>1117.999</v>
      </c>
      <c r="W88" s="1">
        <v>1121.1679999999999</v>
      </c>
      <c r="X88" s="1">
        <v>1124.1389999999999</v>
      </c>
      <c r="Y88" s="1">
        <v>1126.1659999999999</v>
      </c>
      <c r="Z88" s="1">
        <v>1132.2760000000001</v>
      </c>
      <c r="AA88" s="1">
        <v>1144.779</v>
      </c>
      <c r="AB88" s="1">
        <v>1161.173</v>
      </c>
      <c r="AC88" s="1">
        <v>1177.633</v>
      </c>
      <c r="AD88" s="1">
        <v>1196.1089999999999</v>
      </c>
      <c r="AE88" s="1">
        <v>1209.163</v>
      </c>
      <c r="AF88" s="1">
        <v>1213.0899999999999</v>
      </c>
      <c r="AG88" s="1">
        <v>1212.0050000000001</v>
      </c>
      <c r="AH88" s="1">
        <v>1213.377</v>
      </c>
      <c r="AI88" s="1">
        <v>1215.2929999999999</v>
      </c>
      <c r="AJ88" s="1">
        <v>1223.8610000000001</v>
      </c>
      <c r="AK88" s="1">
        <v>1242.7439999999999</v>
      </c>
      <c r="AL88" s="1">
        <v>1268.914</v>
      </c>
      <c r="AM88" s="1">
        <v>1295.336</v>
      </c>
      <c r="AN88" s="1">
        <v>1322.998</v>
      </c>
      <c r="AO88" s="1">
        <v>1352.88</v>
      </c>
      <c r="AP88" s="1">
        <v>1384.6279999999999</v>
      </c>
      <c r="AQ88" s="1">
        <v>1417.896</v>
      </c>
      <c r="AR88" s="1">
        <v>1453.7619999999999</v>
      </c>
      <c r="AS88" s="1">
        <v>1493.299</v>
      </c>
      <c r="AT88" s="1">
        <v>1529.0429999999999</v>
      </c>
      <c r="AU88" s="1">
        <v>1557.799</v>
      </c>
      <c r="AV88" s="1">
        <v>1583.4870000000001</v>
      </c>
      <c r="AW88" s="1">
        <v>1607.499</v>
      </c>
      <c r="AX88" s="1">
        <v>1622.6969999999999</v>
      </c>
      <c r="AY88" s="1">
        <v>1662.682</v>
      </c>
      <c r="AZ88" s="1">
        <v>1742.106</v>
      </c>
      <c r="BA88" s="1">
        <v>1841.672</v>
      </c>
      <c r="BB88" s="1">
        <v>1932.9839999999999</v>
      </c>
      <c r="BC88" s="1">
        <v>2028.386</v>
      </c>
      <c r="BD88" s="1">
        <v>2072.5929999999998</v>
      </c>
      <c r="BE88" s="1">
        <v>2037.346</v>
      </c>
      <c r="BF88" s="1">
        <v>1950.74</v>
      </c>
      <c r="BG88" s="1">
        <v>1868.829</v>
      </c>
      <c r="BH88" s="1">
        <v>1780.0350000000001</v>
      </c>
      <c r="BI88" s="1">
        <v>1707.9390000000001</v>
      </c>
      <c r="BJ88" s="1">
        <v>1669.8150000000001</v>
      </c>
      <c r="BK88" s="1">
        <v>1653.6379999999999</v>
      </c>
      <c r="BL88" s="1">
        <v>1631.556</v>
      </c>
      <c r="BM88" s="1">
        <v>1610.875</v>
      </c>
      <c r="BN88" s="1">
        <v>1588.3889999999999</v>
      </c>
      <c r="BO88" s="1">
        <v>1560.288</v>
      </c>
      <c r="BP88" s="1">
        <v>1531.5219999999999</v>
      </c>
      <c r="BQ88" s="1">
        <v>1508.607</v>
      </c>
      <c r="BR88" s="1">
        <v>1487.5450000000001</v>
      </c>
      <c r="BS88" s="1">
        <v>1486.492</v>
      </c>
      <c r="BT88" s="1">
        <v>1514.279</v>
      </c>
      <c r="BU88" s="1">
        <v>1561.2750000000001</v>
      </c>
      <c r="BV88" s="1">
        <v>1604.6379999999999</v>
      </c>
      <c r="BW88" s="1">
        <v>1643.6790000000001</v>
      </c>
      <c r="BX88" s="1">
        <v>1690.5219999999999</v>
      </c>
      <c r="BY88" s="1">
        <v>1747.194</v>
      </c>
      <c r="BZ88" s="1">
        <v>1805.04</v>
      </c>
      <c r="CA88" s="1">
        <v>1858.57</v>
      </c>
      <c r="CB88" s="1">
        <v>1915.1030000000001</v>
      </c>
      <c r="CC88" s="1">
        <v>1924.56</v>
      </c>
      <c r="CD88" s="1">
        <v>1863.4259999999999</v>
      </c>
      <c r="CE88" s="1">
        <v>1756.021</v>
      </c>
      <c r="CF88" s="1">
        <v>1649.616</v>
      </c>
      <c r="CG88" s="1">
        <v>1534.0820000000001</v>
      </c>
      <c r="CH88" s="1">
        <v>1433.7729999999999</v>
      </c>
      <c r="CI88" s="1">
        <v>1365.37</v>
      </c>
      <c r="CJ88" s="1">
        <v>1316.816</v>
      </c>
      <c r="CK88" s="1">
        <v>1258.923</v>
      </c>
      <c r="CL88" s="1">
        <v>1196.9880000000001</v>
      </c>
      <c r="CM88" s="1">
        <v>1135.645</v>
      </c>
      <c r="CN88" s="1">
        <v>1074.114</v>
      </c>
      <c r="CO88" s="1">
        <v>1012.163</v>
      </c>
      <c r="CP88" s="1">
        <v>951.303</v>
      </c>
      <c r="CQ88" s="1">
        <v>892.38800000000003</v>
      </c>
      <c r="CR88" s="1">
        <v>827.78099999999995</v>
      </c>
      <c r="CS88" s="1">
        <v>754.202</v>
      </c>
      <c r="CT88" s="1">
        <v>675.44200000000001</v>
      </c>
      <c r="CU88" s="1">
        <v>594.88199999999995</v>
      </c>
      <c r="CV88" s="1">
        <v>526.77499999999998</v>
      </c>
      <c r="CW88" s="1">
        <v>464.89800000000002</v>
      </c>
      <c r="CX88" s="1">
        <v>391.91399999999999</v>
      </c>
      <c r="CY88" s="1">
        <v>308.60700000000003</v>
      </c>
      <c r="CZ88" s="1">
        <v>242.27600000000001</v>
      </c>
      <c r="DA88" s="1">
        <v>203.66</v>
      </c>
      <c r="DB88" s="1">
        <v>171.52099999999999</v>
      </c>
      <c r="DC88" s="1">
        <v>132.75800000000001</v>
      </c>
      <c r="DD88" s="1">
        <v>87.373999999999995</v>
      </c>
      <c r="DE88" s="1">
        <v>68.114999999999995</v>
      </c>
      <c r="DF88" s="1">
        <v>40.029000000000003</v>
      </c>
      <c r="DG88" s="1">
        <v>72.126000000000005</v>
      </c>
      <c r="DI88" s="104">
        <f t="shared" si="3"/>
        <v>127185.33199999999</v>
      </c>
    </row>
    <row r="89" spans="1:113" x14ac:dyDescent="0.3">
      <c r="A89" s="1">
        <v>7486</v>
      </c>
      <c r="B89" s="1" t="s">
        <v>1041</v>
      </c>
      <c r="D89" s="1">
        <v>398</v>
      </c>
      <c r="E89" s="1">
        <v>2018</v>
      </c>
      <c r="F89" s="1" t="s">
        <v>196</v>
      </c>
      <c r="G89" s="93" t="s">
        <v>197</v>
      </c>
      <c r="H89" s="93">
        <f>VLOOKUP(G89, RPB!$E$3:$I$200, 5, 0)</f>
        <v>18</v>
      </c>
      <c r="I89" s="94">
        <f>IF(H89="-", "-", IF(H89=0, 0, SUM(K89:INDEX($K89:$DG89, H89))))</f>
        <v>5859.66</v>
      </c>
      <c r="J89" s="94">
        <f t="shared" si="2"/>
        <v>12544.19999999999</v>
      </c>
      <c r="K89" s="1">
        <v>342.798</v>
      </c>
      <c r="L89" s="1">
        <v>372.57</v>
      </c>
      <c r="M89" s="1">
        <v>392.66500000000002</v>
      </c>
      <c r="N89" s="1">
        <v>405.36900000000003</v>
      </c>
      <c r="O89" s="1">
        <v>406.95600000000002</v>
      </c>
      <c r="P89" s="1">
        <v>402.90499999999997</v>
      </c>
      <c r="Q89" s="1">
        <v>394</v>
      </c>
      <c r="R89" s="1">
        <v>381.024</v>
      </c>
      <c r="S89" s="1">
        <v>364.923</v>
      </c>
      <c r="T89" s="1">
        <v>346.642</v>
      </c>
      <c r="U89" s="1">
        <v>326.15699999999998</v>
      </c>
      <c r="V89" s="1">
        <v>303.92700000000002</v>
      </c>
      <c r="W89" s="1">
        <v>281.22199999999998</v>
      </c>
      <c r="X89" s="1">
        <v>258.71899999999999</v>
      </c>
      <c r="Y89" s="1">
        <v>236.12799999999999</v>
      </c>
      <c r="Z89" s="1">
        <v>219.608</v>
      </c>
      <c r="AA89" s="1">
        <v>212.256</v>
      </c>
      <c r="AB89" s="1">
        <v>211.791</v>
      </c>
      <c r="AC89" s="1">
        <v>211.88300000000001</v>
      </c>
      <c r="AD89" s="1">
        <v>212.65600000000001</v>
      </c>
      <c r="AE89" s="1">
        <v>219.167</v>
      </c>
      <c r="AF89" s="1">
        <v>232.93</v>
      </c>
      <c r="AG89" s="1">
        <v>251.34800000000001</v>
      </c>
      <c r="AH89" s="1">
        <v>269.82</v>
      </c>
      <c r="AI89" s="1">
        <v>288.67700000000002</v>
      </c>
      <c r="AJ89" s="1">
        <v>305.47899999999998</v>
      </c>
      <c r="AK89" s="1">
        <v>318.34500000000003</v>
      </c>
      <c r="AL89" s="1">
        <v>327.71300000000002</v>
      </c>
      <c r="AM89" s="1">
        <v>336.98200000000003</v>
      </c>
      <c r="AN89" s="1">
        <v>346.78</v>
      </c>
      <c r="AO89" s="1">
        <v>348.262</v>
      </c>
      <c r="AP89" s="1">
        <v>337.78500000000003</v>
      </c>
      <c r="AQ89" s="1">
        <v>319.59199999999998</v>
      </c>
      <c r="AR89" s="1">
        <v>301.42399999999998</v>
      </c>
      <c r="AS89" s="1">
        <v>281.55700000000002</v>
      </c>
      <c r="AT89" s="1">
        <v>265.67899999999997</v>
      </c>
      <c r="AU89" s="1">
        <v>257.35000000000002</v>
      </c>
      <c r="AV89" s="1">
        <v>253.95099999999999</v>
      </c>
      <c r="AW89" s="1">
        <v>249.10300000000001</v>
      </c>
      <c r="AX89" s="1">
        <v>243.84399999999999</v>
      </c>
      <c r="AY89" s="1">
        <v>239.52</v>
      </c>
      <c r="AZ89" s="1">
        <v>236.08600000000001</v>
      </c>
      <c r="BA89" s="1">
        <v>233.24</v>
      </c>
      <c r="BB89" s="1">
        <v>231.14</v>
      </c>
      <c r="BC89" s="1">
        <v>230.25200000000001</v>
      </c>
      <c r="BD89" s="1">
        <v>227.35400000000001</v>
      </c>
      <c r="BE89" s="1">
        <v>221.017</v>
      </c>
      <c r="BF89" s="1">
        <v>212.887</v>
      </c>
      <c r="BG89" s="1">
        <v>205.148</v>
      </c>
      <c r="BH89" s="1">
        <v>196.29599999999999</v>
      </c>
      <c r="BI89" s="1">
        <v>192.65899999999999</v>
      </c>
      <c r="BJ89" s="1">
        <v>197.26400000000001</v>
      </c>
      <c r="BK89" s="1">
        <v>206.61099999999999</v>
      </c>
      <c r="BL89" s="1">
        <v>214.827</v>
      </c>
      <c r="BM89" s="1">
        <v>223.87700000000001</v>
      </c>
      <c r="BN89" s="1">
        <v>226.44</v>
      </c>
      <c r="BO89" s="1">
        <v>218.53200000000001</v>
      </c>
      <c r="BP89" s="1">
        <v>203.904</v>
      </c>
      <c r="BQ89" s="1">
        <v>189.976</v>
      </c>
      <c r="BR89" s="1">
        <v>174.88300000000001</v>
      </c>
      <c r="BS89" s="1">
        <v>162.60599999999999</v>
      </c>
      <c r="BT89" s="1">
        <v>155.74799999999999</v>
      </c>
      <c r="BU89" s="1">
        <v>152.04499999999999</v>
      </c>
      <c r="BV89" s="1">
        <v>147.19800000000001</v>
      </c>
      <c r="BW89" s="1">
        <v>142.74799999999999</v>
      </c>
      <c r="BX89" s="1">
        <v>134.92699999999999</v>
      </c>
      <c r="BY89" s="1">
        <v>121.649</v>
      </c>
      <c r="BZ89" s="1">
        <v>105.252</v>
      </c>
      <c r="CA89" s="1">
        <v>89.924000000000007</v>
      </c>
      <c r="CB89" s="1">
        <v>74.540999999999997</v>
      </c>
      <c r="CC89" s="1">
        <v>62.820999999999998</v>
      </c>
      <c r="CD89" s="1">
        <v>56.944000000000003</v>
      </c>
      <c r="CE89" s="1">
        <v>55.061</v>
      </c>
      <c r="CF89" s="1">
        <v>52.761000000000003</v>
      </c>
      <c r="CG89" s="1">
        <v>50.475999999999999</v>
      </c>
      <c r="CH89" s="1">
        <v>49.463999999999999</v>
      </c>
      <c r="CI89" s="1">
        <v>49.762</v>
      </c>
      <c r="CJ89" s="1">
        <v>50.718000000000004</v>
      </c>
      <c r="CK89" s="1">
        <v>52.091999999999999</v>
      </c>
      <c r="CL89" s="1">
        <v>54.47</v>
      </c>
      <c r="CM89" s="1">
        <v>53.494</v>
      </c>
      <c r="CN89" s="1">
        <v>47.14</v>
      </c>
      <c r="CO89" s="1">
        <v>37.505000000000003</v>
      </c>
      <c r="CP89" s="1">
        <v>28.533999999999999</v>
      </c>
      <c r="CQ89" s="1">
        <v>19.228000000000002</v>
      </c>
      <c r="CR89" s="1">
        <v>12.321999999999999</v>
      </c>
      <c r="CS89" s="1">
        <v>9.51</v>
      </c>
      <c r="CT89" s="1">
        <v>9.3729999999999993</v>
      </c>
      <c r="CU89" s="1">
        <v>9.1660000000000004</v>
      </c>
      <c r="CV89" s="1">
        <v>8.6419999999999995</v>
      </c>
      <c r="CW89" s="1">
        <v>7.7590000000000003</v>
      </c>
      <c r="CX89" s="1">
        <v>6.21</v>
      </c>
      <c r="CY89" s="1">
        <v>4.2290000000000001</v>
      </c>
      <c r="CZ89" s="1">
        <v>2.5750000000000002</v>
      </c>
      <c r="DA89" s="1">
        <v>1.673</v>
      </c>
      <c r="DB89" s="1">
        <v>1.3180000000000001</v>
      </c>
      <c r="DC89" s="1">
        <v>0.92300000000000004</v>
      </c>
      <c r="DD89" s="1">
        <v>0.48899999999999999</v>
      </c>
      <c r="DE89" s="1">
        <v>0.28399999999999997</v>
      </c>
      <c r="DF89" s="1">
        <v>0.15</v>
      </c>
      <c r="DG89" s="1">
        <v>0.22900000000000001</v>
      </c>
      <c r="DI89" s="104">
        <f t="shared" si="3"/>
        <v>18403.85999999999</v>
      </c>
    </row>
    <row r="90" spans="1:113" x14ac:dyDescent="0.3">
      <c r="A90" s="1">
        <v>1638</v>
      </c>
      <c r="B90" s="1" t="s">
        <v>1041</v>
      </c>
      <c r="D90" s="1">
        <v>404</v>
      </c>
      <c r="E90" s="1">
        <v>2018</v>
      </c>
      <c r="F90" s="1" t="s">
        <v>198</v>
      </c>
      <c r="G90" s="93" t="s">
        <v>199</v>
      </c>
      <c r="H90" s="93">
        <f>VLOOKUP(G90, RPB!$E$3:$I$200, 5, 0)</f>
        <v>18</v>
      </c>
      <c r="I90" s="94">
        <f>IF(H90="-", "-", IF(H90=0, 0, SUM(K90:INDEX($K90:$DG90, H90))))</f>
        <v>23843.578000000005</v>
      </c>
      <c r="J90" s="94">
        <f t="shared" si="2"/>
        <v>27107.301000000003</v>
      </c>
      <c r="K90" s="1">
        <v>1489.992</v>
      </c>
      <c r="L90" s="1">
        <v>1467.146</v>
      </c>
      <c r="M90" s="1">
        <v>1446.6079999999999</v>
      </c>
      <c r="N90" s="1">
        <v>1405.588</v>
      </c>
      <c r="O90" s="1">
        <v>1399.06</v>
      </c>
      <c r="P90" s="1">
        <v>1391.4680000000001</v>
      </c>
      <c r="Q90" s="1">
        <v>1382.4649999999999</v>
      </c>
      <c r="R90" s="1">
        <v>1371.702</v>
      </c>
      <c r="S90" s="1">
        <v>1359.7840000000001</v>
      </c>
      <c r="T90" s="1">
        <v>1347.3150000000001</v>
      </c>
      <c r="U90" s="1">
        <v>1329.1890000000001</v>
      </c>
      <c r="V90" s="1">
        <v>1303.155</v>
      </c>
      <c r="W90" s="1">
        <v>1271.721</v>
      </c>
      <c r="X90" s="1">
        <v>1239.55</v>
      </c>
      <c r="Y90" s="1">
        <v>1205.597</v>
      </c>
      <c r="Z90" s="1">
        <v>1173.008</v>
      </c>
      <c r="AA90" s="1">
        <v>1143.788</v>
      </c>
      <c r="AB90" s="1">
        <v>1116.442</v>
      </c>
      <c r="AC90" s="1">
        <v>1088.454</v>
      </c>
      <c r="AD90" s="1">
        <v>1061.498</v>
      </c>
      <c r="AE90" s="1">
        <v>1030.819</v>
      </c>
      <c r="AF90" s="1">
        <v>994.17600000000004</v>
      </c>
      <c r="AG90" s="1">
        <v>954.69100000000003</v>
      </c>
      <c r="AH90" s="1">
        <v>916.47</v>
      </c>
      <c r="AI90" s="1">
        <v>877.18200000000002</v>
      </c>
      <c r="AJ90" s="1">
        <v>847.90800000000002</v>
      </c>
      <c r="AK90" s="1">
        <v>834.09299999999996</v>
      </c>
      <c r="AL90" s="1">
        <v>830.01199999999994</v>
      </c>
      <c r="AM90" s="1">
        <v>824.64200000000005</v>
      </c>
      <c r="AN90" s="1">
        <v>820.37199999999996</v>
      </c>
      <c r="AO90" s="1">
        <v>811.12900000000002</v>
      </c>
      <c r="AP90" s="1">
        <v>792.83799999999997</v>
      </c>
      <c r="AQ90" s="1">
        <v>768.471</v>
      </c>
      <c r="AR90" s="1">
        <v>745.33600000000001</v>
      </c>
      <c r="AS90" s="1">
        <v>722.28599999999994</v>
      </c>
      <c r="AT90" s="1">
        <v>697.52</v>
      </c>
      <c r="AU90" s="1">
        <v>670.97500000000002</v>
      </c>
      <c r="AV90" s="1">
        <v>643.12699999999995</v>
      </c>
      <c r="AW90" s="1">
        <v>614.68799999999999</v>
      </c>
      <c r="AX90" s="1">
        <v>585.71799999999996</v>
      </c>
      <c r="AY90" s="1">
        <v>556.83299999999997</v>
      </c>
      <c r="AZ90" s="1">
        <v>528.47900000000004</v>
      </c>
      <c r="BA90" s="1">
        <v>500.63900000000001</v>
      </c>
      <c r="BB90" s="1">
        <v>472.99</v>
      </c>
      <c r="BC90" s="1">
        <v>445.76400000000001</v>
      </c>
      <c r="BD90" s="1">
        <v>419.363</v>
      </c>
      <c r="BE90" s="1">
        <v>394.01100000000002</v>
      </c>
      <c r="BF90" s="1">
        <v>369.79399999999998</v>
      </c>
      <c r="BG90" s="1">
        <v>346.41699999999997</v>
      </c>
      <c r="BH90" s="1">
        <v>323.75700000000001</v>
      </c>
      <c r="BI90" s="1">
        <v>303.44</v>
      </c>
      <c r="BJ90" s="1">
        <v>286.18799999999999</v>
      </c>
      <c r="BK90" s="1">
        <v>271.267</v>
      </c>
      <c r="BL90" s="1">
        <v>257.125</v>
      </c>
      <c r="BM90" s="1">
        <v>243.95699999999999</v>
      </c>
      <c r="BN90" s="1">
        <v>231.626</v>
      </c>
      <c r="BO90" s="1">
        <v>219.87</v>
      </c>
      <c r="BP90" s="1">
        <v>208.703</v>
      </c>
      <c r="BQ90" s="1">
        <v>198.309</v>
      </c>
      <c r="BR90" s="1">
        <v>188.53700000000001</v>
      </c>
      <c r="BS90" s="1">
        <v>179.232</v>
      </c>
      <c r="BT90" s="1">
        <v>170.29499999999999</v>
      </c>
      <c r="BU90" s="1">
        <v>161.63499999999999</v>
      </c>
      <c r="BV90" s="1">
        <v>153.34299999999999</v>
      </c>
      <c r="BW90" s="1">
        <v>145.505</v>
      </c>
      <c r="BX90" s="1">
        <v>137.11099999999999</v>
      </c>
      <c r="BY90" s="1">
        <v>127.699</v>
      </c>
      <c r="BZ90" s="1">
        <v>117.724</v>
      </c>
      <c r="CA90" s="1">
        <v>108.184</v>
      </c>
      <c r="CB90" s="1">
        <v>98.977000000000004</v>
      </c>
      <c r="CC90" s="1">
        <v>90.039000000000001</v>
      </c>
      <c r="CD90" s="1">
        <v>81.465999999999994</v>
      </c>
      <c r="CE90" s="1">
        <v>73.331999999999994</v>
      </c>
      <c r="CF90" s="1">
        <v>65.474999999999994</v>
      </c>
      <c r="CG90" s="1">
        <v>57.768000000000001</v>
      </c>
      <c r="CH90" s="1">
        <v>51.375999999999998</v>
      </c>
      <c r="CI90" s="1">
        <v>46.81</v>
      </c>
      <c r="CJ90" s="1">
        <v>43.508000000000003</v>
      </c>
      <c r="CK90" s="1">
        <v>40.412999999999997</v>
      </c>
      <c r="CL90" s="1">
        <v>37.756999999999998</v>
      </c>
      <c r="CM90" s="1">
        <v>34.869999999999997</v>
      </c>
      <c r="CN90" s="1">
        <v>31.317</v>
      </c>
      <c r="CO90" s="1">
        <v>27.417000000000002</v>
      </c>
      <c r="CP90" s="1">
        <v>23.948</v>
      </c>
      <c r="CQ90" s="1">
        <v>20.780999999999999</v>
      </c>
      <c r="CR90" s="1">
        <v>17.762</v>
      </c>
      <c r="CS90" s="1">
        <v>14.901999999999999</v>
      </c>
      <c r="CT90" s="1">
        <v>12.231</v>
      </c>
      <c r="CU90" s="1">
        <v>9.5370000000000008</v>
      </c>
      <c r="CV90" s="1">
        <v>7.2270000000000003</v>
      </c>
      <c r="CW90" s="1">
        <v>5.6660000000000004</v>
      </c>
      <c r="CX90" s="1">
        <v>4.32</v>
      </c>
      <c r="CY90" s="1">
        <v>3.12</v>
      </c>
      <c r="CZ90" s="1">
        <v>2.149</v>
      </c>
      <c r="DA90" s="1">
        <v>1.6040000000000001</v>
      </c>
      <c r="DB90" s="1">
        <v>1.2769999999999999</v>
      </c>
      <c r="DC90" s="1">
        <v>0.91200000000000003</v>
      </c>
      <c r="DD90" s="1">
        <v>0.50800000000000001</v>
      </c>
      <c r="DE90" s="1">
        <v>0.3</v>
      </c>
      <c r="DF90" s="1">
        <v>0.14699999999999999</v>
      </c>
      <c r="DG90" s="1">
        <v>0.183</v>
      </c>
      <c r="DI90" s="104">
        <f t="shared" si="3"/>
        <v>50950.879000000008</v>
      </c>
    </row>
    <row r="91" spans="1:113" x14ac:dyDescent="0.3">
      <c r="A91" s="1">
        <v>7572</v>
      </c>
      <c r="B91" s="1" t="s">
        <v>1041</v>
      </c>
      <c r="D91" s="1">
        <v>417</v>
      </c>
      <c r="E91" s="1">
        <v>2018</v>
      </c>
      <c r="F91" s="1" t="s">
        <v>1087</v>
      </c>
      <c r="G91" s="93" t="s">
        <v>211</v>
      </c>
      <c r="H91" s="93">
        <f>VLOOKUP(G91, RPB!$E$3:$I$200, 5, 0)</f>
        <v>16</v>
      </c>
      <c r="I91" s="94">
        <f>IF(H91="-", "-", IF(H91=0, 0, SUM(K91:INDEX($K91:$DG91, H91))))</f>
        <v>2060.1930000000002</v>
      </c>
      <c r="J91" s="94">
        <f t="shared" si="2"/>
        <v>4072.7389999999968</v>
      </c>
      <c r="K91" s="1">
        <v>136.79400000000001</v>
      </c>
      <c r="L91" s="1">
        <v>145.06700000000001</v>
      </c>
      <c r="M91" s="1">
        <v>150.172</v>
      </c>
      <c r="N91" s="1">
        <v>156.173</v>
      </c>
      <c r="O91" s="1">
        <v>153.89400000000001</v>
      </c>
      <c r="P91" s="1">
        <v>150.15600000000001</v>
      </c>
      <c r="Q91" s="1">
        <v>145.232</v>
      </c>
      <c r="R91" s="1">
        <v>139.39599999999999</v>
      </c>
      <c r="S91" s="1">
        <v>132.85900000000001</v>
      </c>
      <c r="T91" s="1">
        <v>125.834</v>
      </c>
      <c r="U91" s="1">
        <v>118.896</v>
      </c>
      <c r="V91" s="1">
        <v>112.43899999999999</v>
      </c>
      <c r="W91" s="1">
        <v>106.553</v>
      </c>
      <c r="X91" s="1">
        <v>100.727</v>
      </c>
      <c r="Y91" s="1">
        <v>94.808999999999997</v>
      </c>
      <c r="Z91" s="1">
        <v>91.191999999999993</v>
      </c>
      <c r="AA91" s="1">
        <v>90.936000000000007</v>
      </c>
      <c r="AB91" s="1">
        <v>92.981999999999999</v>
      </c>
      <c r="AC91" s="1">
        <v>95.128</v>
      </c>
      <c r="AD91" s="1">
        <v>97.715000000000003</v>
      </c>
      <c r="AE91" s="1">
        <v>100.31399999999999</v>
      </c>
      <c r="AF91" s="1">
        <v>102.456</v>
      </c>
      <c r="AG91" s="1">
        <v>104.315</v>
      </c>
      <c r="AH91" s="1">
        <v>106.301</v>
      </c>
      <c r="AI91" s="1">
        <v>108.05200000000001</v>
      </c>
      <c r="AJ91" s="1">
        <v>110.108</v>
      </c>
      <c r="AK91" s="1">
        <v>112.687</v>
      </c>
      <c r="AL91" s="1">
        <v>115.255</v>
      </c>
      <c r="AM91" s="1">
        <v>117.45099999999999</v>
      </c>
      <c r="AN91" s="1">
        <v>119.81399999999999</v>
      </c>
      <c r="AO91" s="1">
        <v>119.15</v>
      </c>
      <c r="AP91" s="1">
        <v>113.979</v>
      </c>
      <c r="AQ91" s="1">
        <v>105.938</v>
      </c>
      <c r="AR91" s="1">
        <v>98.11</v>
      </c>
      <c r="AS91" s="1">
        <v>89.846000000000004</v>
      </c>
      <c r="AT91" s="1">
        <v>82.998000000000005</v>
      </c>
      <c r="AU91" s="1">
        <v>78.787999999999997</v>
      </c>
      <c r="AV91" s="1">
        <v>76.355999999999995</v>
      </c>
      <c r="AW91" s="1">
        <v>73.554000000000002</v>
      </c>
      <c r="AX91" s="1">
        <v>70.733999999999995</v>
      </c>
      <c r="AY91" s="1">
        <v>68.466999999999999</v>
      </c>
      <c r="AZ91" s="1">
        <v>66.796000000000006</v>
      </c>
      <c r="BA91" s="1">
        <v>65.587000000000003</v>
      </c>
      <c r="BB91" s="1">
        <v>64.659000000000006</v>
      </c>
      <c r="BC91" s="1">
        <v>64.048000000000002</v>
      </c>
      <c r="BD91" s="1">
        <v>63.411000000000001</v>
      </c>
      <c r="BE91" s="1">
        <v>62.558</v>
      </c>
      <c r="BF91" s="1">
        <v>61.615000000000002</v>
      </c>
      <c r="BG91" s="1">
        <v>60.762</v>
      </c>
      <c r="BH91" s="1">
        <v>59.802</v>
      </c>
      <c r="BI91" s="1">
        <v>59.344000000000001</v>
      </c>
      <c r="BJ91" s="1">
        <v>59.656999999999996</v>
      </c>
      <c r="BK91" s="1">
        <v>60.338000000000001</v>
      </c>
      <c r="BL91" s="1">
        <v>60.850999999999999</v>
      </c>
      <c r="BM91" s="1">
        <v>61.472000000000001</v>
      </c>
      <c r="BN91" s="1">
        <v>60.825000000000003</v>
      </c>
      <c r="BO91" s="1">
        <v>58.226999999999997</v>
      </c>
      <c r="BP91" s="1">
        <v>54.365000000000002</v>
      </c>
      <c r="BQ91" s="1">
        <v>50.554000000000002</v>
      </c>
      <c r="BR91" s="1">
        <v>46.457999999999998</v>
      </c>
      <c r="BS91" s="1">
        <v>42.945999999999998</v>
      </c>
      <c r="BT91" s="1">
        <v>40.56</v>
      </c>
      <c r="BU91" s="1">
        <v>38.835999999999999</v>
      </c>
      <c r="BV91" s="1">
        <v>36.896999999999998</v>
      </c>
      <c r="BW91" s="1">
        <v>35.072000000000003</v>
      </c>
      <c r="BX91" s="1">
        <v>32.56</v>
      </c>
      <c r="BY91" s="1">
        <v>28.925999999999998</v>
      </c>
      <c r="BZ91" s="1">
        <v>24.672000000000001</v>
      </c>
      <c r="CA91" s="1">
        <v>20.690999999999999</v>
      </c>
      <c r="CB91" s="1">
        <v>16.75</v>
      </c>
      <c r="CC91" s="1">
        <v>13.648999999999999</v>
      </c>
      <c r="CD91" s="1">
        <v>11.858000000000001</v>
      </c>
      <c r="CE91" s="1">
        <v>10.989000000000001</v>
      </c>
      <c r="CF91" s="1">
        <v>10.101000000000001</v>
      </c>
      <c r="CG91" s="1">
        <v>9.2899999999999991</v>
      </c>
      <c r="CH91" s="1">
        <v>8.8439999999999994</v>
      </c>
      <c r="CI91" s="1">
        <v>8.7859999999999996</v>
      </c>
      <c r="CJ91" s="1">
        <v>8.9689999999999994</v>
      </c>
      <c r="CK91" s="1">
        <v>9.2720000000000002</v>
      </c>
      <c r="CL91" s="1">
        <v>9.7650000000000006</v>
      </c>
      <c r="CM91" s="1">
        <v>9.8149999999999995</v>
      </c>
      <c r="CN91" s="1">
        <v>9.109</v>
      </c>
      <c r="CO91" s="1">
        <v>7.9219999999999997</v>
      </c>
      <c r="CP91" s="1">
        <v>6.8550000000000004</v>
      </c>
      <c r="CQ91" s="1">
        <v>5.8040000000000003</v>
      </c>
      <c r="CR91" s="1">
        <v>4.819</v>
      </c>
      <c r="CS91" s="1">
        <v>3.992</v>
      </c>
      <c r="CT91" s="1">
        <v>3.2839999999999998</v>
      </c>
      <c r="CU91" s="1">
        <v>2.4860000000000002</v>
      </c>
      <c r="CV91" s="1">
        <v>1.75</v>
      </c>
      <c r="CW91" s="1">
        <v>1.2849999999999999</v>
      </c>
      <c r="CX91" s="1">
        <v>0.95499999999999996</v>
      </c>
      <c r="CY91" s="1">
        <v>0.71699999999999997</v>
      </c>
      <c r="CZ91" s="1">
        <v>0.52500000000000002</v>
      </c>
      <c r="DA91" s="1">
        <v>0.42299999999999999</v>
      </c>
      <c r="DB91" s="1">
        <v>0.33800000000000002</v>
      </c>
      <c r="DC91" s="1">
        <v>0.23699999999999999</v>
      </c>
      <c r="DD91" s="1">
        <v>0.11799999999999999</v>
      </c>
      <c r="DE91" s="1">
        <v>5.6000000000000001E-2</v>
      </c>
      <c r="DF91" s="1">
        <v>2.5999999999999999E-2</v>
      </c>
      <c r="DG91" s="1">
        <v>2.7E-2</v>
      </c>
      <c r="DI91" s="104">
        <f t="shared" si="3"/>
        <v>6132.9319999999971</v>
      </c>
    </row>
    <row r="92" spans="1:113" x14ac:dyDescent="0.3">
      <c r="A92" s="1">
        <v>8948</v>
      </c>
      <c r="B92" s="1" t="s">
        <v>1041</v>
      </c>
      <c r="D92" s="1">
        <v>116</v>
      </c>
      <c r="E92" s="1">
        <v>2018</v>
      </c>
      <c r="F92" s="1" t="s">
        <v>78</v>
      </c>
      <c r="G92" s="93" t="s">
        <v>79</v>
      </c>
      <c r="H92" s="93">
        <f>VLOOKUP(G92, RPB!$E$3:$I$200, 5, 0)</f>
        <v>18</v>
      </c>
      <c r="I92" s="94">
        <f>IF(H92="-", "-", IF(H92=0, 0, SUM(K92:INDEX($K92:$DG92, H92))))</f>
        <v>5943.7510000000002</v>
      </c>
      <c r="J92" s="94">
        <f t="shared" si="2"/>
        <v>10301.977999999999</v>
      </c>
      <c r="K92" s="1">
        <v>352.721</v>
      </c>
      <c r="L92" s="1">
        <v>357.23</v>
      </c>
      <c r="M92" s="1">
        <v>359.46</v>
      </c>
      <c r="N92" s="1">
        <v>352.755</v>
      </c>
      <c r="O92" s="1">
        <v>353.73399999999998</v>
      </c>
      <c r="P92" s="1">
        <v>352.94799999999998</v>
      </c>
      <c r="Q92" s="1">
        <v>350.60500000000002</v>
      </c>
      <c r="R92" s="1">
        <v>346.911</v>
      </c>
      <c r="S92" s="1">
        <v>342.36900000000003</v>
      </c>
      <c r="T92" s="1">
        <v>337.48200000000003</v>
      </c>
      <c r="U92" s="1">
        <v>330.98399999999998</v>
      </c>
      <c r="V92" s="1">
        <v>322.49200000000002</v>
      </c>
      <c r="W92" s="1">
        <v>313.09899999999999</v>
      </c>
      <c r="X92" s="1">
        <v>303.86</v>
      </c>
      <c r="Y92" s="1">
        <v>294.06400000000002</v>
      </c>
      <c r="Z92" s="1">
        <v>288.51900000000001</v>
      </c>
      <c r="AA92" s="1">
        <v>289.56700000000001</v>
      </c>
      <c r="AB92" s="1">
        <v>294.95100000000002</v>
      </c>
      <c r="AC92" s="1">
        <v>299.428</v>
      </c>
      <c r="AD92" s="1">
        <v>303.27999999999997</v>
      </c>
      <c r="AE92" s="1">
        <v>308.12</v>
      </c>
      <c r="AF92" s="1">
        <v>313.97800000000001</v>
      </c>
      <c r="AG92" s="1">
        <v>319.767</v>
      </c>
      <c r="AH92" s="1">
        <v>326.24799999999999</v>
      </c>
      <c r="AI92" s="1">
        <v>335.517</v>
      </c>
      <c r="AJ92" s="1">
        <v>334.584</v>
      </c>
      <c r="AK92" s="1">
        <v>317.77800000000002</v>
      </c>
      <c r="AL92" s="1">
        <v>292.00299999999999</v>
      </c>
      <c r="AM92" s="1">
        <v>266.32</v>
      </c>
      <c r="AN92" s="1">
        <v>234.702</v>
      </c>
      <c r="AO92" s="1">
        <v>223.44200000000001</v>
      </c>
      <c r="AP92" s="1">
        <v>245.18899999999999</v>
      </c>
      <c r="AQ92" s="1">
        <v>285.65499999999997</v>
      </c>
      <c r="AR92" s="1">
        <v>322.13400000000001</v>
      </c>
      <c r="AS92" s="1">
        <v>364.238</v>
      </c>
      <c r="AT92" s="1">
        <v>375.149</v>
      </c>
      <c r="AU92" s="1">
        <v>335.87799999999999</v>
      </c>
      <c r="AV92" s="1">
        <v>266.12599999999998</v>
      </c>
      <c r="AW92" s="1">
        <v>202.267</v>
      </c>
      <c r="AX92" s="1">
        <v>134.238</v>
      </c>
      <c r="AY92" s="1">
        <v>91.266000000000005</v>
      </c>
      <c r="AZ92" s="1">
        <v>90.671000000000006</v>
      </c>
      <c r="BA92" s="1">
        <v>117.038</v>
      </c>
      <c r="BB92" s="1">
        <v>138.00899999999999</v>
      </c>
      <c r="BC92" s="1">
        <v>160.51599999999999</v>
      </c>
      <c r="BD92" s="1">
        <v>175.26599999999999</v>
      </c>
      <c r="BE92" s="1">
        <v>174.53100000000001</v>
      </c>
      <c r="BF92" s="1">
        <v>164.1</v>
      </c>
      <c r="BG92" s="1">
        <v>157.303</v>
      </c>
      <c r="BH92" s="1">
        <v>151.25200000000001</v>
      </c>
      <c r="BI92" s="1">
        <v>146.46600000000001</v>
      </c>
      <c r="BJ92" s="1">
        <v>144.46199999999999</v>
      </c>
      <c r="BK92" s="1">
        <v>143.91800000000001</v>
      </c>
      <c r="BL92" s="1">
        <v>142.375</v>
      </c>
      <c r="BM92" s="1">
        <v>140.78200000000001</v>
      </c>
      <c r="BN92" s="1">
        <v>136.68299999999999</v>
      </c>
      <c r="BO92" s="1">
        <v>128.75399999999999</v>
      </c>
      <c r="BP92" s="1">
        <v>118.514</v>
      </c>
      <c r="BQ92" s="1">
        <v>108.52800000000001</v>
      </c>
      <c r="BR92" s="1">
        <v>97.954999999999998</v>
      </c>
      <c r="BS92" s="1">
        <v>89.881</v>
      </c>
      <c r="BT92" s="1">
        <v>85.998999999999995</v>
      </c>
      <c r="BU92" s="1">
        <v>84.724000000000004</v>
      </c>
      <c r="BV92" s="1">
        <v>82.956999999999994</v>
      </c>
      <c r="BW92" s="1">
        <v>81.527000000000001</v>
      </c>
      <c r="BX92" s="1">
        <v>78.58</v>
      </c>
      <c r="BY92" s="1">
        <v>72.948999999999998</v>
      </c>
      <c r="BZ92" s="1">
        <v>65.700999999999993</v>
      </c>
      <c r="CA92" s="1">
        <v>59.023000000000003</v>
      </c>
      <c r="CB92" s="1">
        <v>52.42</v>
      </c>
      <c r="CC92" s="1">
        <v>46.728000000000002</v>
      </c>
      <c r="CD92" s="1">
        <v>42.564999999999998</v>
      </c>
      <c r="CE92" s="1">
        <v>39.44</v>
      </c>
      <c r="CF92" s="1">
        <v>36.238</v>
      </c>
      <c r="CG92" s="1">
        <v>33.18</v>
      </c>
      <c r="CH92" s="1">
        <v>30.207999999999998</v>
      </c>
      <c r="CI92" s="1">
        <v>27.181000000000001</v>
      </c>
      <c r="CJ92" s="1">
        <v>24.189</v>
      </c>
      <c r="CK92" s="1">
        <v>21.462</v>
      </c>
      <c r="CL92" s="1">
        <v>18.952000000000002</v>
      </c>
      <c r="CM92" s="1">
        <v>16.608000000000001</v>
      </c>
      <c r="CN92" s="1">
        <v>14.425000000000001</v>
      </c>
      <c r="CO92" s="1">
        <v>12.404</v>
      </c>
      <c r="CP92" s="1">
        <v>10.545999999999999</v>
      </c>
      <c r="CQ92" s="1">
        <v>8.8469999999999995</v>
      </c>
      <c r="CR92" s="1">
        <v>7.3109999999999999</v>
      </c>
      <c r="CS92" s="1">
        <v>5.94</v>
      </c>
      <c r="CT92" s="1">
        <v>4.7270000000000003</v>
      </c>
      <c r="CU92" s="1">
        <v>3.569</v>
      </c>
      <c r="CV92" s="1">
        <v>2.621</v>
      </c>
      <c r="CW92" s="1">
        <v>1.9850000000000001</v>
      </c>
      <c r="CX92" s="1">
        <v>1.4610000000000001</v>
      </c>
      <c r="CY92" s="1">
        <v>1.0189999999999999</v>
      </c>
      <c r="CZ92" s="1">
        <v>0.68100000000000005</v>
      </c>
      <c r="DA92" s="1">
        <v>0.51200000000000001</v>
      </c>
      <c r="DB92" s="1">
        <v>0.40300000000000002</v>
      </c>
      <c r="DC92" s="1">
        <v>0.28100000000000003</v>
      </c>
      <c r="DD92" s="1">
        <v>0.14499999999999999</v>
      </c>
      <c r="DE92" s="1">
        <v>8.4000000000000005E-2</v>
      </c>
      <c r="DF92" s="1">
        <v>3.7999999999999999E-2</v>
      </c>
      <c r="DG92" s="1">
        <v>3.6999999999999998E-2</v>
      </c>
      <c r="DI92" s="104">
        <f t="shared" si="3"/>
        <v>16245.728999999999</v>
      </c>
    </row>
    <row r="93" spans="1:113" x14ac:dyDescent="0.3">
      <c r="A93" s="1">
        <v>20214</v>
      </c>
      <c r="B93" s="1" t="s">
        <v>1041</v>
      </c>
      <c r="D93" s="1">
        <v>296</v>
      </c>
      <c r="E93" s="1">
        <v>2018</v>
      </c>
      <c r="F93" s="1" t="s">
        <v>200</v>
      </c>
      <c r="G93" s="93" t="s">
        <v>201</v>
      </c>
      <c r="H93" s="93">
        <f>VLOOKUP(G93, RPB!$E$3:$I$200, 5, 0)</f>
        <v>18</v>
      </c>
      <c r="I93" s="94">
        <f>IF(H93="-", "-", IF(H93=0, 0, SUM(K93:INDEX($K93:$DG93, H93))))</f>
        <v>48.024000000000001</v>
      </c>
      <c r="J93" s="94">
        <f t="shared" si="2"/>
        <v>70.390000000000043</v>
      </c>
      <c r="K93" s="1">
        <v>2.97</v>
      </c>
      <c r="L93" s="1">
        <v>3.024</v>
      </c>
      <c r="M93" s="1">
        <v>3.052</v>
      </c>
      <c r="N93" s="1">
        <v>2.8690000000000002</v>
      </c>
      <c r="O93" s="1">
        <v>2.9249999999999998</v>
      </c>
      <c r="P93" s="1">
        <v>2.9540000000000002</v>
      </c>
      <c r="Q93" s="1">
        <v>2.9580000000000002</v>
      </c>
      <c r="R93" s="1">
        <v>2.9380000000000002</v>
      </c>
      <c r="S93" s="1">
        <v>2.9039999999999999</v>
      </c>
      <c r="T93" s="1">
        <v>2.8650000000000002</v>
      </c>
      <c r="U93" s="1">
        <v>2.7850000000000001</v>
      </c>
      <c r="V93" s="1">
        <v>2.6480000000000001</v>
      </c>
      <c r="W93" s="1">
        <v>2.4809999999999999</v>
      </c>
      <c r="X93" s="1">
        <v>2.3130000000000002</v>
      </c>
      <c r="Y93" s="1">
        <v>2.125</v>
      </c>
      <c r="Z93" s="1">
        <v>2.0190000000000001</v>
      </c>
      <c r="AA93" s="1">
        <v>2.044</v>
      </c>
      <c r="AB93" s="1">
        <v>2.15</v>
      </c>
      <c r="AC93" s="1">
        <v>2.242</v>
      </c>
      <c r="AD93" s="1">
        <v>2.347</v>
      </c>
      <c r="AE93" s="1">
        <v>2.3969999999999998</v>
      </c>
      <c r="AF93" s="1">
        <v>2.351</v>
      </c>
      <c r="AG93" s="1">
        <v>2.2450000000000001</v>
      </c>
      <c r="AH93" s="1">
        <v>2.153</v>
      </c>
      <c r="AI93" s="1">
        <v>2.0550000000000002</v>
      </c>
      <c r="AJ93" s="1">
        <v>1.9850000000000001</v>
      </c>
      <c r="AK93" s="1">
        <v>1.966</v>
      </c>
      <c r="AL93" s="1">
        <v>1.978</v>
      </c>
      <c r="AM93" s="1">
        <v>1.978</v>
      </c>
      <c r="AN93" s="1">
        <v>1.9770000000000001</v>
      </c>
      <c r="AO93" s="1">
        <v>1.9530000000000001</v>
      </c>
      <c r="AP93" s="1">
        <v>1.89</v>
      </c>
      <c r="AQ93" s="1">
        <v>1.802</v>
      </c>
      <c r="AR93" s="1">
        <v>1.718</v>
      </c>
      <c r="AS93" s="1">
        <v>1.6339999999999999</v>
      </c>
      <c r="AT93" s="1">
        <v>1.5549999999999999</v>
      </c>
      <c r="AU93" s="1">
        <v>1.486</v>
      </c>
      <c r="AV93" s="1">
        <v>1.425</v>
      </c>
      <c r="AW93" s="1">
        <v>1.3640000000000001</v>
      </c>
      <c r="AX93" s="1">
        <v>1.3069999999999999</v>
      </c>
      <c r="AY93" s="1">
        <v>1.2509999999999999</v>
      </c>
      <c r="AZ93" s="1">
        <v>1.196</v>
      </c>
      <c r="BA93" s="1">
        <v>1.145</v>
      </c>
      <c r="BB93" s="1">
        <v>1.097</v>
      </c>
      <c r="BC93" s="1">
        <v>1.0469999999999999</v>
      </c>
      <c r="BD93" s="1">
        <v>1.0229999999999999</v>
      </c>
      <c r="BE93" s="1">
        <v>1.038</v>
      </c>
      <c r="BF93" s="1">
        <v>1.0760000000000001</v>
      </c>
      <c r="BG93" s="1">
        <v>1.111</v>
      </c>
      <c r="BH93" s="1">
        <v>1.1499999999999999</v>
      </c>
      <c r="BI93" s="1">
        <v>1.1659999999999999</v>
      </c>
      <c r="BJ93" s="1">
        <v>1.1459999999999999</v>
      </c>
      <c r="BK93" s="1">
        <v>1.1000000000000001</v>
      </c>
      <c r="BL93" s="1">
        <v>1.0580000000000001</v>
      </c>
      <c r="BM93" s="1">
        <v>1.0149999999999999</v>
      </c>
      <c r="BN93" s="1">
        <v>0.96599999999999997</v>
      </c>
      <c r="BO93" s="1">
        <v>0.91100000000000003</v>
      </c>
      <c r="BP93" s="1">
        <v>0.85199999999999998</v>
      </c>
      <c r="BQ93" s="1">
        <v>0.79100000000000004</v>
      </c>
      <c r="BR93" s="1">
        <v>0.72599999999999998</v>
      </c>
      <c r="BS93" s="1">
        <v>0.66900000000000004</v>
      </c>
      <c r="BT93" s="1">
        <v>0.628</v>
      </c>
      <c r="BU93" s="1">
        <v>0.59599999999999997</v>
      </c>
      <c r="BV93" s="1">
        <v>0.56299999999999994</v>
      </c>
      <c r="BW93" s="1">
        <v>0.53200000000000003</v>
      </c>
      <c r="BX93" s="1">
        <v>0.497</v>
      </c>
      <c r="BY93" s="1">
        <v>0.45400000000000001</v>
      </c>
      <c r="BZ93" s="1">
        <v>0.40799999999999997</v>
      </c>
      <c r="CA93" s="1">
        <v>0.36499999999999999</v>
      </c>
      <c r="CB93" s="1">
        <v>0.32200000000000001</v>
      </c>
      <c r="CC93" s="1">
        <v>0.28699999999999998</v>
      </c>
      <c r="CD93" s="1">
        <v>0.26300000000000001</v>
      </c>
      <c r="CE93" s="1">
        <v>0.247</v>
      </c>
      <c r="CF93" s="1">
        <v>0.23100000000000001</v>
      </c>
      <c r="CG93" s="1">
        <v>0.216</v>
      </c>
      <c r="CH93" s="1">
        <v>0.20100000000000001</v>
      </c>
      <c r="CI93" s="1">
        <v>0.184</v>
      </c>
      <c r="CJ93" s="1">
        <v>0.16500000000000001</v>
      </c>
      <c r="CK93" s="1">
        <v>0.14699999999999999</v>
      </c>
      <c r="CL93" s="1">
        <v>0.13200000000000001</v>
      </c>
      <c r="CM93" s="1">
        <v>0.11700000000000001</v>
      </c>
      <c r="CN93" s="1">
        <v>0.1</v>
      </c>
      <c r="CO93" s="1">
        <v>8.4000000000000005E-2</v>
      </c>
      <c r="CP93" s="1">
        <v>6.9000000000000006E-2</v>
      </c>
      <c r="CQ93" s="1">
        <v>5.5E-2</v>
      </c>
      <c r="CR93" s="1">
        <v>4.2999999999999997E-2</v>
      </c>
      <c r="CS93" s="1">
        <v>3.4000000000000002E-2</v>
      </c>
      <c r="CT93" s="1">
        <v>2.7E-2</v>
      </c>
      <c r="CU93" s="1">
        <v>2.1000000000000001E-2</v>
      </c>
      <c r="CV93" s="1">
        <v>1.6E-2</v>
      </c>
      <c r="CW93" s="1">
        <v>1.2999999999999999E-2</v>
      </c>
      <c r="CX93" s="1">
        <v>0.01</v>
      </c>
      <c r="CY93" s="1">
        <v>7.0000000000000001E-3</v>
      </c>
      <c r="CZ93" s="1">
        <v>4.0000000000000001E-3</v>
      </c>
      <c r="DA93" s="1">
        <v>3.0000000000000001E-3</v>
      </c>
      <c r="DB93" s="1">
        <v>3.0000000000000001E-3</v>
      </c>
      <c r="DC93" s="1">
        <v>2E-3</v>
      </c>
      <c r="DD93" s="1">
        <v>1E-3</v>
      </c>
      <c r="DE93" s="1">
        <v>1E-3</v>
      </c>
      <c r="DF93" s="1">
        <v>0</v>
      </c>
      <c r="DG93" s="1">
        <v>0</v>
      </c>
      <c r="DI93" s="104">
        <f t="shared" si="3"/>
        <v>118.41400000000004</v>
      </c>
    </row>
    <row r="94" spans="1:113" x14ac:dyDescent="0.3">
      <c r="A94" s="1">
        <v>7228</v>
      </c>
      <c r="B94" s="1" t="s">
        <v>1041</v>
      </c>
      <c r="D94" s="1">
        <v>410</v>
      </c>
      <c r="E94" s="1">
        <v>2018</v>
      </c>
      <c r="F94" s="1" t="s">
        <v>1090</v>
      </c>
      <c r="G94" s="93" t="s">
        <v>205</v>
      </c>
      <c r="H94" s="93">
        <f>VLOOKUP(G94, RPB!$E$3:$I$200, 5, 0)</f>
        <v>17</v>
      </c>
      <c r="I94" s="94">
        <f>IF(H94="-", "-", IF(H94=0, 0, SUM(K94:INDEX($K94:$DG94, H94))))</f>
        <v>7853.085</v>
      </c>
      <c r="J94" s="94">
        <f t="shared" si="2"/>
        <v>43311.35</v>
      </c>
      <c r="K94" s="1">
        <v>448.59500000000003</v>
      </c>
      <c r="L94" s="1">
        <v>450.79199999999997</v>
      </c>
      <c r="M94" s="1">
        <v>451.61</v>
      </c>
      <c r="N94" s="1">
        <v>446.24599999999998</v>
      </c>
      <c r="O94" s="1">
        <v>446.74400000000003</v>
      </c>
      <c r="P94" s="1">
        <v>447.13499999999999</v>
      </c>
      <c r="Q94" s="1">
        <v>447.68299999999999</v>
      </c>
      <c r="R94" s="1">
        <v>448.649</v>
      </c>
      <c r="S94" s="1">
        <v>450.423</v>
      </c>
      <c r="T94" s="1">
        <v>453.39499999999998</v>
      </c>
      <c r="U94" s="1">
        <v>457.19099999999997</v>
      </c>
      <c r="V94" s="1">
        <v>461.82100000000003</v>
      </c>
      <c r="W94" s="1">
        <v>467.92700000000002</v>
      </c>
      <c r="X94" s="1">
        <v>475.03800000000001</v>
      </c>
      <c r="Y94" s="1">
        <v>481.91899999999998</v>
      </c>
      <c r="Z94" s="1">
        <v>496.31400000000002</v>
      </c>
      <c r="AA94" s="1">
        <v>521.60299999999995</v>
      </c>
      <c r="AB94" s="1">
        <v>553.68899999999996</v>
      </c>
      <c r="AC94" s="1">
        <v>584.34400000000005</v>
      </c>
      <c r="AD94" s="1">
        <v>614.32100000000003</v>
      </c>
      <c r="AE94" s="1">
        <v>642.20100000000002</v>
      </c>
      <c r="AF94" s="1">
        <v>666.15300000000002</v>
      </c>
      <c r="AG94" s="1">
        <v>686.15599999999995</v>
      </c>
      <c r="AH94" s="1">
        <v>706.58500000000004</v>
      </c>
      <c r="AI94" s="1">
        <v>729.64499999999998</v>
      </c>
      <c r="AJ94" s="1">
        <v>737.66899999999998</v>
      </c>
      <c r="AK94" s="1">
        <v>723.28800000000001</v>
      </c>
      <c r="AL94" s="1">
        <v>695.69299999999998</v>
      </c>
      <c r="AM94" s="1">
        <v>669.17399999999998</v>
      </c>
      <c r="AN94" s="1">
        <v>638.14800000000002</v>
      </c>
      <c r="AO94" s="1">
        <v>626.05700000000002</v>
      </c>
      <c r="AP94" s="1">
        <v>645.14300000000003</v>
      </c>
      <c r="AQ94" s="1">
        <v>683.45899999999995</v>
      </c>
      <c r="AR94" s="1">
        <v>718.44</v>
      </c>
      <c r="AS94" s="1">
        <v>756.54100000000005</v>
      </c>
      <c r="AT94" s="1">
        <v>780.88099999999997</v>
      </c>
      <c r="AU94" s="1">
        <v>781.40899999999999</v>
      </c>
      <c r="AV94" s="1">
        <v>767.52499999999998</v>
      </c>
      <c r="AW94" s="1">
        <v>757.274</v>
      </c>
      <c r="AX94" s="1">
        <v>745.36300000000006</v>
      </c>
      <c r="AY94" s="1">
        <v>744.63499999999999</v>
      </c>
      <c r="AZ94" s="1">
        <v>762.75599999999997</v>
      </c>
      <c r="BA94" s="1">
        <v>792.27599999999995</v>
      </c>
      <c r="BB94" s="1">
        <v>818.32100000000003</v>
      </c>
      <c r="BC94" s="1">
        <v>844.15200000000004</v>
      </c>
      <c r="BD94" s="1">
        <v>863.17499999999995</v>
      </c>
      <c r="BE94" s="1">
        <v>870.69799999999998</v>
      </c>
      <c r="BF94" s="1">
        <v>870.24800000000005</v>
      </c>
      <c r="BG94" s="1">
        <v>870.32100000000003</v>
      </c>
      <c r="BH94" s="1">
        <v>869.55499999999995</v>
      </c>
      <c r="BI94" s="1">
        <v>866.33799999999997</v>
      </c>
      <c r="BJ94" s="1">
        <v>860.82799999999997</v>
      </c>
      <c r="BK94" s="1">
        <v>853.38900000000001</v>
      </c>
      <c r="BL94" s="1">
        <v>843.03800000000001</v>
      </c>
      <c r="BM94" s="1">
        <v>828.54700000000003</v>
      </c>
      <c r="BN94" s="1">
        <v>817.49900000000002</v>
      </c>
      <c r="BO94" s="1">
        <v>813.11300000000006</v>
      </c>
      <c r="BP94" s="1">
        <v>811.26300000000003</v>
      </c>
      <c r="BQ94" s="1">
        <v>806.78800000000001</v>
      </c>
      <c r="BR94" s="1">
        <v>803.34</v>
      </c>
      <c r="BS94" s="1">
        <v>784.34299999999996</v>
      </c>
      <c r="BT94" s="1">
        <v>741.86400000000003</v>
      </c>
      <c r="BU94" s="1">
        <v>684.83199999999999</v>
      </c>
      <c r="BV94" s="1">
        <v>629.31700000000001</v>
      </c>
      <c r="BW94" s="1">
        <v>571.16600000000005</v>
      </c>
      <c r="BX94" s="1">
        <v>524.02800000000002</v>
      </c>
      <c r="BY94" s="1">
        <v>496.024</v>
      </c>
      <c r="BZ94" s="1">
        <v>480.43299999999999</v>
      </c>
      <c r="CA94" s="1">
        <v>462.55500000000001</v>
      </c>
      <c r="CB94" s="1">
        <v>445.5</v>
      </c>
      <c r="CC94" s="1">
        <v>426.82400000000001</v>
      </c>
      <c r="CD94" s="1">
        <v>403.892</v>
      </c>
      <c r="CE94" s="1">
        <v>378.69400000000002</v>
      </c>
      <c r="CF94" s="1">
        <v>355.45600000000002</v>
      </c>
      <c r="CG94" s="1">
        <v>332.85</v>
      </c>
      <c r="CH94" s="1">
        <v>312.80700000000002</v>
      </c>
      <c r="CI94" s="1">
        <v>296.55399999999997</v>
      </c>
      <c r="CJ94" s="1">
        <v>282.60199999999998</v>
      </c>
      <c r="CK94" s="1">
        <v>268.61599999999999</v>
      </c>
      <c r="CL94" s="1">
        <v>255.52</v>
      </c>
      <c r="CM94" s="1">
        <v>239.542</v>
      </c>
      <c r="CN94" s="1">
        <v>218.714</v>
      </c>
      <c r="CO94" s="1">
        <v>194.983</v>
      </c>
      <c r="CP94" s="1">
        <v>172.41900000000001</v>
      </c>
      <c r="CQ94" s="1">
        <v>150.4</v>
      </c>
      <c r="CR94" s="1">
        <v>129.625</v>
      </c>
      <c r="CS94" s="1">
        <v>110.91500000000001</v>
      </c>
      <c r="CT94" s="1">
        <v>93.988</v>
      </c>
      <c r="CU94" s="1">
        <v>76.326999999999998</v>
      </c>
      <c r="CV94" s="1">
        <v>60.777000000000001</v>
      </c>
      <c r="CW94" s="1">
        <v>50.024000000000001</v>
      </c>
      <c r="CX94" s="1">
        <v>40.066000000000003</v>
      </c>
      <c r="CY94" s="1">
        <v>30.545999999999999</v>
      </c>
      <c r="CZ94" s="1">
        <v>23.509</v>
      </c>
      <c r="DA94" s="1">
        <v>19.779</v>
      </c>
      <c r="DB94" s="1">
        <v>16.282</v>
      </c>
      <c r="DC94" s="1">
        <v>12.005000000000001</v>
      </c>
      <c r="DD94" s="1">
        <v>6.9470000000000001</v>
      </c>
      <c r="DE94" s="1">
        <v>5.1230000000000002</v>
      </c>
      <c r="DF94" s="1">
        <v>2.613</v>
      </c>
      <c r="DG94" s="1">
        <v>3.4510000000000001</v>
      </c>
      <c r="DI94" s="104">
        <f t="shared" si="3"/>
        <v>51164.434999999998</v>
      </c>
    </row>
    <row r="95" spans="1:113" x14ac:dyDescent="0.3">
      <c r="A95" s="1">
        <v>10582</v>
      </c>
      <c r="B95" s="1" t="s">
        <v>1041</v>
      </c>
      <c r="D95" s="1">
        <v>414</v>
      </c>
      <c r="E95" s="1">
        <v>2018</v>
      </c>
      <c r="F95" s="1" t="s">
        <v>208</v>
      </c>
      <c r="G95" s="93" t="s">
        <v>209</v>
      </c>
      <c r="H95" s="93">
        <f>VLOOKUP(G95, RPB!$E$3:$I$200, 5, 0)</f>
        <v>0</v>
      </c>
      <c r="I95" s="94">
        <f>IF(H95="-", "-", IF(H95=0, 0, SUM(K95:INDEX($K95:$DG95, H95))))</f>
        <v>0</v>
      </c>
      <c r="J95" s="94">
        <f t="shared" si="2"/>
        <v>4197.1280000000015</v>
      </c>
      <c r="K95" s="1">
        <v>64.918999999999997</v>
      </c>
      <c r="L95" s="1">
        <v>65.510000000000005</v>
      </c>
      <c r="M95" s="1">
        <v>65.655000000000001</v>
      </c>
      <c r="N95" s="1">
        <v>63.954999999999998</v>
      </c>
      <c r="O95" s="1">
        <v>63.789000000000001</v>
      </c>
      <c r="P95" s="1">
        <v>63.271000000000001</v>
      </c>
      <c r="Q95" s="1">
        <v>62.438000000000002</v>
      </c>
      <c r="R95" s="1">
        <v>61.33</v>
      </c>
      <c r="S95" s="1">
        <v>60.091000000000001</v>
      </c>
      <c r="T95" s="1">
        <v>58.863</v>
      </c>
      <c r="U95" s="1">
        <v>57.16</v>
      </c>
      <c r="V95" s="1">
        <v>54.81</v>
      </c>
      <c r="W95" s="1">
        <v>52.165999999999997</v>
      </c>
      <c r="X95" s="1">
        <v>49.674999999999997</v>
      </c>
      <c r="Y95" s="1">
        <v>47.152000000000001</v>
      </c>
      <c r="Z95" s="1">
        <v>45.753</v>
      </c>
      <c r="AA95" s="1">
        <v>46.07</v>
      </c>
      <c r="AB95" s="1">
        <v>47.576000000000001</v>
      </c>
      <c r="AC95" s="1">
        <v>49.194000000000003</v>
      </c>
      <c r="AD95" s="1">
        <v>51.194000000000003</v>
      </c>
      <c r="AE95" s="1">
        <v>53.1</v>
      </c>
      <c r="AF95" s="1">
        <v>54.587000000000003</v>
      </c>
      <c r="AG95" s="1">
        <v>55.944000000000003</v>
      </c>
      <c r="AH95" s="1">
        <v>57.646000000000001</v>
      </c>
      <c r="AI95" s="1">
        <v>59.427999999999997</v>
      </c>
      <c r="AJ95" s="1">
        <v>62.139000000000003</v>
      </c>
      <c r="AK95" s="1">
        <v>66.194000000000003</v>
      </c>
      <c r="AL95" s="1">
        <v>71.08</v>
      </c>
      <c r="AM95" s="1">
        <v>75.769000000000005</v>
      </c>
      <c r="AN95" s="1">
        <v>80.350999999999999</v>
      </c>
      <c r="AO95" s="1">
        <v>84.64</v>
      </c>
      <c r="AP95" s="1">
        <v>88.400999999999996</v>
      </c>
      <c r="AQ95" s="1">
        <v>91.629000000000005</v>
      </c>
      <c r="AR95" s="1">
        <v>94.686999999999998</v>
      </c>
      <c r="AS95" s="1">
        <v>97.662000000000006</v>
      </c>
      <c r="AT95" s="1">
        <v>99.266999999999996</v>
      </c>
      <c r="AU95" s="1">
        <v>98.947000000000003</v>
      </c>
      <c r="AV95" s="1">
        <v>97.293000000000006</v>
      </c>
      <c r="AW95" s="1">
        <v>95.406000000000006</v>
      </c>
      <c r="AX95" s="1">
        <v>93.012</v>
      </c>
      <c r="AY95" s="1">
        <v>90.897000000000006</v>
      </c>
      <c r="AZ95" s="1">
        <v>89.545000000000002</v>
      </c>
      <c r="BA95" s="1">
        <v>88.561000000000007</v>
      </c>
      <c r="BB95" s="1">
        <v>87.064999999999998</v>
      </c>
      <c r="BC95" s="1">
        <v>85.236000000000004</v>
      </c>
      <c r="BD95" s="1">
        <v>82.975999999999999</v>
      </c>
      <c r="BE95" s="1">
        <v>80.150000000000006</v>
      </c>
      <c r="BF95" s="1">
        <v>76.850999999999999</v>
      </c>
      <c r="BG95" s="1">
        <v>73.492000000000004</v>
      </c>
      <c r="BH95" s="1">
        <v>70.209999999999994</v>
      </c>
      <c r="BI95" s="1">
        <v>66.061000000000007</v>
      </c>
      <c r="BJ95" s="1">
        <v>60.688000000000002</v>
      </c>
      <c r="BK95" s="1">
        <v>54.631</v>
      </c>
      <c r="BL95" s="1">
        <v>48.652000000000001</v>
      </c>
      <c r="BM95" s="1">
        <v>42.432000000000002</v>
      </c>
      <c r="BN95" s="1">
        <v>37.582000000000001</v>
      </c>
      <c r="BO95" s="1">
        <v>34.93</v>
      </c>
      <c r="BP95" s="1">
        <v>33.692</v>
      </c>
      <c r="BQ95" s="1">
        <v>32.325000000000003</v>
      </c>
      <c r="BR95" s="1">
        <v>31.218</v>
      </c>
      <c r="BS95" s="1">
        <v>29.515999999999998</v>
      </c>
      <c r="BT95" s="1">
        <v>26.664000000000001</v>
      </c>
      <c r="BU95" s="1">
        <v>23.143999999999998</v>
      </c>
      <c r="BV95" s="1">
        <v>19.991</v>
      </c>
      <c r="BW95" s="1">
        <v>16.989000000000001</v>
      </c>
      <c r="BX95" s="1">
        <v>14.367000000000001</v>
      </c>
      <c r="BY95" s="1">
        <v>12.339</v>
      </c>
      <c r="BZ95" s="1">
        <v>10.753</v>
      </c>
      <c r="CA95" s="1">
        <v>9.2119999999999997</v>
      </c>
      <c r="CB95" s="1">
        <v>7.7610000000000001</v>
      </c>
      <c r="CC95" s="1">
        <v>6.5860000000000003</v>
      </c>
      <c r="CD95" s="1">
        <v>5.73</v>
      </c>
      <c r="CE95" s="1">
        <v>5.1150000000000002</v>
      </c>
      <c r="CF95" s="1">
        <v>4.6139999999999999</v>
      </c>
      <c r="CG95" s="1">
        <v>4.2430000000000003</v>
      </c>
      <c r="CH95" s="1">
        <v>3.89</v>
      </c>
      <c r="CI95" s="1">
        <v>3.4860000000000002</v>
      </c>
      <c r="CJ95" s="1">
        <v>3.0640000000000001</v>
      </c>
      <c r="CK95" s="1">
        <v>2.7309999999999999</v>
      </c>
      <c r="CL95" s="1">
        <v>2.4740000000000002</v>
      </c>
      <c r="CM95" s="1">
        <v>2.1949999999999998</v>
      </c>
      <c r="CN95" s="1">
        <v>1.86</v>
      </c>
      <c r="CO95" s="1">
        <v>1.5</v>
      </c>
      <c r="CP95" s="1">
        <v>1.179</v>
      </c>
      <c r="CQ95" s="1">
        <v>0.88200000000000001</v>
      </c>
      <c r="CR95" s="1">
        <v>0.63500000000000001</v>
      </c>
      <c r="CS95" s="1">
        <v>0.45500000000000002</v>
      </c>
      <c r="CT95" s="1">
        <v>0.32700000000000001</v>
      </c>
      <c r="CU95" s="1">
        <v>0.20100000000000001</v>
      </c>
      <c r="CV95" s="1">
        <v>0.104</v>
      </c>
      <c r="CW95" s="1">
        <v>4.9000000000000002E-2</v>
      </c>
      <c r="CX95" s="1">
        <v>0.02</v>
      </c>
      <c r="CY95" s="1">
        <v>1.2E-2</v>
      </c>
      <c r="CZ95" s="1">
        <v>2.8000000000000001E-2</v>
      </c>
      <c r="DA95" s="1">
        <v>2.4E-2</v>
      </c>
      <c r="DB95" s="1">
        <v>1.9E-2</v>
      </c>
      <c r="DC95" s="1">
        <v>1.2999999999999999E-2</v>
      </c>
      <c r="DD95" s="1">
        <v>6.0000000000000001E-3</v>
      </c>
      <c r="DE95" s="1">
        <v>2E-3</v>
      </c>
      <c r="DF95" s="1">
        <v>1E-3</v>
      </c>
      <c r="DG95" s="1">
        <v>0</v>
      </c>
      <c r="DI95" s="104">
        <f t="shared" si="3"/>
        <v>4197.1280000000015</v>
      </c>
    </row>
    <row r="96" spans="1:113" x14ac:dyDescent="0.3">
      <c r="A96" s="1">
        <v>9120</v>
      </c>
      <c r="B96" s="1" t="s">
        <v>1041</v>
      </c>
      <c r="D96" s="1">
        <v>418</v>
      </c>
      <c r="E96" s="1">
        <v>2018</v>
      </c>
      <c r="F96" s="1" t="s">
        <v>1083</v>
      </c>
      <c r="G96" s="93" t="s">
        <v>213</v>
      </c>
      <c r="H96" s="93">
        <f>VLOOKUP(G96, RPB!$E$3:$I$200, 5, 0)</f>
        <v>18</v>
      </c>
      <c r="I96" s="94">
        <f>IF(H96="-", "-", IF(H96=0, 0, SUM(K96:INDEX($K96:$DG96, H96))))</f>
        <v>2686.299</v>
      </c>
      <c r="J96" s="94">
        <f t="shared" si="2"/>
        <v>4274.9110000000019</v>
      </c>
      <c r="K96" s="1">
        <v>152.59</v>
      </c>
      <c r="L96" s="1">
        <v>153.256</v>
      </c>
      <c r="M96" s="1">
        <v>153.66</v>
      </c>
      <c r="N96" s="1">
        <v>151.91499999999999</v>
      </c>
      <c r="O96" s="1">
        <v>152.697</v>
      </c>
      <c r="P96" s="1">
        <v>153.154</v>
      </c>
      <c r="Q96" s="1">
        <v>153.29499999999999</v>
      </c>
      <c r="R96" s="1">
        <v>153.131</v>
      </c>
      <c r="S96" s="1">
        <v>152.77000000000001</v>
      </c>
      <c r="T96" s="1">
        <v>152.321</v>
      </c>
      <c r="U96" s="1">
        <v>151.304</v>
      </c>
      <c r="V96" s="1">
        <v>149.53299999999999</v>
      </c>
      <c r="W96" s="1">
        <v>147.31399999999999</v>
      </c>
      <c r="X96" s="1">
        <v>145.065</v>
      </c>
      <c r="Y96" s="1">
        <v>142.62100000000001</v>
      </c>
      <c r="Z96" s="1">
        <v>140.881</v>
      </c>
      <c r="AA96" s="1">
        <v>140.31</v>
      </c>
      <c r="AB96" s="1">
        <v>140.482</v>
      </c>
      <c r="AC96" s="1">
        <v>140.41</v>
      </c>
      <c r="AD96" s="1">
        <v>140.17400000000001</v>
      </c>
      <c r="AE96" s="1">
        <v>140.02199999999999</v>
      </c>
      <c r="AF96" s="1">
        <v>139.93799999999999</v>
      </c>
      <c r="AG96" s="1">
        <v>139.77099999999999</v>
      </c>
      <c r="AH96" s="1">
        <v>139.47399999999999</v>
      </c>
      <c r="AI96" s="1">
        <v>139.16900000000001</v>
      </c>
      <c r="AJ96" s="1">
        <v>137.834</v>
      </c>
      <c r="AK96" s="1">
        <v>134.994</v>
      </c>
      <c r="AL96" s="1">
        <v>131.12</v>
      </c>
      <c r="AM96" s="1">
        <v>127.199</v>
      </c>
      <c r="AN96" s="1">
        <v>123.078</v>
      </c>
      <c r="AO96" s="1">
        <v>118.94199999999999</v>
      </c>
      <c r="AP96" s="1">
        <v>114.996</v>
      </c>
      <c r="AQ96" s="1">
        <v>111.164</v>
      </c>
      <c r="AR96" s="1">
        <v>107.18300000000001</v>
      </c>
      <c r="AS96" s="1">
        <v>103.131</v>
      </c>
      <c r="AT96" s="1">
        <v>99.18</v>
      </c>
      <c r="AU96" s="1">
        <v>95.4</v>
      </c>
      <c r="AV96" s="1">
        <v>91.778000000000006</v>
      </c>
      <c r="AW96" s="1">
        <v>88.198999999999998</v>
      </c>
      <c r="AX96" s="1">
        <v>84.646000000000001</v>
      </c>
      <c r="AY96" s="1">
        <v>81.426000000000002</v>
      </c>
      <c r="AZ96" s="1">
        <v>78.665999999999997</v>
      </c>
      <c r="BA96" s="1">
        <v>76.224999999999994</v>
      </c>
      <c r="BB96" s="1">
        <v>73.844999999999999</v>
      </c>
      <c r="BC96" s="1">
        <v>71.590999999999994</v>
      </c>
      <c r="BD96" s="1">
        <v>69.254000000000005</v>
      </c>
      <c r="BE96" s="1">
        <v>66.709000000000003</v>
      </c>
      <c r="BF96" s="1">
        <v>64.06</v>
      </c>
      <c r="BG96" s="1">
        <v>61.517000000000003</v>
      </c>
      <c r="BH96" s="1">
        <v>59.017000000000003</v>
      </c>
      <c r="BI96" s="1">
        <v>56.677</v>
      </c>
      <c r="BJ96" s="1">
        <v>54.567</v>
      </c>
      <c r="BK96" s="1">
        <v>52.61</v>
      </c>
      <c r="BL96" s="1">
        <v>50.670999999999999</v>
      </c>
      <c r="BM96" s="1">
        <v>48.792000000000002</v>
      </c>
      <c r="BN96" s="1">
        <v>46.828000000000003</v>
      </c>
      <c r="BO96" s="1">
        <v>44.698999999999998</v>
      </c>
      <c r="BP96" s="1">
        <v>42.481999999999999</v>
      </c>
      <c r="BQ96" s="1">
        <v>40.32</v>
      </c>
      <c r="BR96" s="1">
        <v>38.170999999999999</v>
      </c>
      <c r="BS96" s="1">
        <v>36.145000000000003</v>
      </c>
      <c r="BT96" s="1">
        <v>34.305</v>
      </c>
      <c r="BU96" s="1">
        <v>32.588999999999999</v>
      </c>
      <c r="BV96" s="1">
        <v>30.888999999999999</v>
      </c>
      <c r="BW96" s="1">
        <v>29.248999999999999</v>
      </c>
      <c r="BX96" s="1">
        <v>27.526</v>
      </c>
      <c r="BY96" s="1">
        <v>25.645</v>
      </c>
      <c r="BZ96" s="1">
        <v>23.687999999999999</v>
      </c>
      <c r="CA96" s="1">
        <v>21.806999999999999</v>
      </c>
      <c r="CB96" s="1">
        <v>19.963999999999999</v>
      </c>
      <c r="CC96" s="1">
        <v>18.273</v>
      </c>
      <c r="CD96" s="1">
        <v>16.806000000000001</v>
      </c>
      <c r="CE96" s="1">
        <v>15.506</v>
      </c>
      <c r="CF96" s="1">
        <v>14.239000000000001</v>
      </c>
      <c r="CG96" s="1">
        <v>13.026</v>
      </c>
      <c r="CH96" s="1">
        <v>11.882</v>
      </c>
      <c r="CI96" s="1">
        <v>10.801</v>
      </c>
      <c r="CJ96" s="1">
        <v>9.7769999999999992</v>
      </c>
      <c r="CK96" s="1">
        <v>8.8209999999999997</v>
      </c>
      <c r="CL96" s="1">
        <v>7.9390000000000001</v>
      </c>
      <c r="CM96" s="1">
        <v>7.0659999999999998</v>
      </c>
      <c r="CN96" s="1">
        <v>6.1710000000000003</v>
      </c>
      <c r="CO96" s="1">
        <v>5.2850000000000001</v>
      </c>
      <c r="CP96" s="1">
        <v>4.4640000000000004</v>
      </c>
      <c r="CQ96" s="1">
        <v>3.694</v>
      </c>
      <c r="CR96" s="1">
        <v>3.0179999999999998</v>
      </c>
      <c r="CS96" s="1">
        <v>2.464</v>
      </c>
      <c r="CT96" s="1">
        <v>2.008</v>
      </c>
      <c r="CU96" s="1">
        <v>1.5660000000000001</v>
      </c>
      <c r="CV96" s="1">
        <v>1.2050000000000001</v>
      </c>
      <c r="CW96" s="1">
        <v>0.94299999999999995</v>
      </c>
      <c r="CX96" s="1">
        <v>0.71</v>
      </c>
      <c r="CY96" s="1">
        <v>0.499</v>
      </c>
      <c r="CZ96" s="1">
        <v>0.32700000000000001</v>
      </c>
      <c r="DA96" s="1">
        <v>0.23300000000000001</v>
      </c>
      <c r="DB96" s="1">
        <v>0.184</v>
      </c>
      <c r="DC96" s="1">
        <v>0.129</v>
      </c>
      <c r="DD96" s="1">
        <v>6.8000000000000005E-2</v>
      </c>
      <c r="DE96" s="1">
        <v>3.5999999999999997E-2</v>
      </c>
      <c r="DF96" s="1">
        <v>1.7000000000000001E-2</v>
      </c>
      <c r="DG96" s="1">
        <v>1.7999999999999999E-2</v>
      </c>
      <c r="DI96" s="104">
        <f t="shared" si="3"/>
        <v>6961.2100000000019</v>
      </c>
    </row>
    <row r="97" spans="1:113" x14ac:dyDescent="0.3">
      <c r="A97" s="1">
        <v>10668</v>
      </c>
      <c r="B97" s="1" t="s">
        <v>1041</v>
      </c>
      <c r="D97" s="1">
        <v>422</v>
      </c>
      <c r="E97" s="1">
        <v>2018</v>
      </c>
      <c r="F97" s="1" t="s">
        <v>216</v>
      </c>
      <c r="G97" s="93" t="s">
        <v>217</v>
      </c>
      <c r="H97" s="93">
        <f>VLOOKUP(G97, RPB!$E$3:$I$200, 5, 0)</f>
        <v>21</v>
      </c>
      <c r="I97" s="94">
        <f>IF(H97="-", "-", IF(H97=0, 0, SUM(K97:INDEX($K97:$DG97, H97))))</f>
        <v>2014.9549999999997</v>
      </c>
      <c r="J97" s="94">
        <f t="shared" si="2"/>
        <v>4078.5540000000037</v>
      </c>
      <c r="K97" s="1">
        <v>96.372</v>
      </c>
      <c r="L97" s="1">
        <v>96.063000000000002</v>
      </c>
      <c r="M97" s="1">
        <v>95.566000000000003</v>
      </c>
      <c r="N97" s="1">
        <v>96.941000000000003</v>
      </c>
      <c r="O97" s="1">
        <v>93.79</v>
      </c>
      <c r="P97" s="1">
        <v>91.126000000000005</v>
      </c>
      <c r="Q97" s="1">
        <v>88.988</v>
      </c>
      <c r="R97" s="1">
        <v>87.415000000000006</v>
      </c>
      <c r="S97" s="1">
        <v>86.242000000000004</v>
      </c>
      <c r="T97" s="1">
        <v>85.304000000000002</v>
      </c>
      <c r="U97" s="1">
        <v>85.656999999999996</v>
      </c>
      <c r="V97" s="1">
        <v>87.745000000000005</v>
      </c>
      <c r="W97" s="1">
        <v>90.998999999999995</v>
      </c>
      <c r="X97" s="1">
        <v>94.376999999999995</v>
      </c>
      <c r="Y97" s="1">
        <v>98.063000000000002</v>
      </c>
      <c r="Z97" s="1">
        <v>101.378</v>
      </c>
      <c r="AA97" s="1">
        <v>103.873</v>
      </c>
      <c r="AB97" s="1">
        <v>105.81100000000001</v>
      </c>
      <c r="AC97" s="1">
        <v>107.846</v>
      </c>
      <c r="AD97" s="1">
        <v>109.773</v>
      </c>
      <c r="AE97" s="1">
        <v>111.626</v>
      </c>
      <c r="AF97" s="1">
        <v>113.464</v>
      </c>
      <c r="AG97" s="1">
        <v>115.145</v>
      </c>
      <c r="AH97" s="1">
        <v>116.53400000000001</v>
      </c>
      <c r="AI97" s="1">
        <v>117.73699999999999</v>
      </c>
      <c r="AJ97" s="1">
        <v>118.09699999999999</v>
      </c>
      <c r="AK97" s="1">
        <v>117.297</v>
      </c>
      <c r="AL97" s="1">
        <v>115.658</v>
      </c>
      <c r="AM97" s="1">
        <v>113.81100000000001</v>
      </c>
      <c r="AN97" s="1">
        <v>111.625</v>
      </c>
      <c r="AO97" s="1">
        <v>109.383</v>
      </c>
      <c r="AP97" s="1">
        <v>107.288</v>
      </c>
      <c r="AQ97" s="1">
        <v>105.199</v>
      </c>
      <c r="AR97" s="1">
        <v>102.866</v>
      </c>
      <c r="AS97" s="1">
        <v>100.453</v>
      </c>
      <c r="AT97" s="1">
        <v>97.531000000000006</v>
      </c>
      <c r="AU97" s="1">
        <v>93.897999999999996</v>
      </c>
      <c r="AV97" s="1">
        <v>89.849000000000004</v>
      </c>
      <c r="AW97" s="1">
        <v>85.908000000000001</v>
      </c>
      <c r="AX97" s="1">
        <v>82.009</v>
      </c>
      <c r="AY97" s="1">
        <v>78.463999999999999</v>
      </c>
      <c r="AZ97" s="1">
        <v>75.497</v>
      </c>
      <c r="BA97" s="1">
        <v>73.012</v>
      </c>
      <c r="BB97" s="1">
        <v>70.58</v>
      </c>
      <c r="BC97" s="1">
        <v>68.153000000000006</v>
      </c>
      <c r="BD97" s="1">
        <v>66.543000000000006</v>
      </c>
      <c r="BE97" s="1">
        <v>66.069000000000003</v>
      </c>
      <c r="BF97" s="1">
        <v>66.331999999999994</v>
      </c>
      <c r="BG97" s="1">
        <v>66.570999999999998</v>
      </c>
      <c r="BH97" s="1">
        <v>66.885000000000005</v>
      </c>
      <c r="BI97" s="1">
        <v>66.968999999999994</v>
      </c>
      <c r="BJ97" s="1">
        <v>66.578000000000003</v>
      </c>
      <c r="BK97" s="1">
        <v>65.802000000000007</v>
      </c>
      <c r="BL97" s="1">
        <v>65.073999999999998</v>
      </c>
      <c r="BM97" s="1">
        <v>64.424000000000007</v>
      </c>
      <c r="BN97" s="1">
        <v>63.03</v>
      </c>
      <c r="BO97" s="1">
        <v>60.564</v>
      </c>
      <c r="BP97" s="1">
        <v>57.406999999999996</v>
      </c>
      <c r="BQ97" s="1">
        <v>54.265999999999998</v>
      </c>
      <c r="BR97" s="1">
        <v>50.993000000000002</v>
      </c>
      <c r="BS97" s="1">
        <v>48.055</v>
      </c>
      <c r="BT97" s="1">
        <v>45.753</v>
      </c>
      <c r="BU97" s="1">
        <v>43.878999999999998</v>
      </c>
      <c r="BV97" s="1">
        <v>41.91</v>
      </c>
      <c r="BW97" s="1">
        <v>39.938000000000002</v>
      </c>
      <c r="BX97" s="1">
        <v>38.095999999999997</v>
      </c>
      <c r="BY97" s="1">
        <v>36.393999999999998</v>
      </c>
      <c r="BZ97" s="1">
        <v>34.805</v>
      </c>
      <c r="CA97" s="1">
        <v>33.284999999999997</v>
      </c>
      <c r="CB97" s="1">
        <v>31.832000000000001</v>
      </c>
      <c r="CC97" s="1">
        <v>30.431000000000001</v>
      </c>
      <c r="CD97" s="1">
        <v>29.065000000000001</v>
      </c>
      <c r="CE97" s="1">
        <v>27.731000000000002</v>
      </c>
      <c r="CF97" s="1">
        <v>26.425999999999998</v>
      </c>
      <c r="CG97" s="1">
        <v>25.135999999999999</v>
      </c>
      <c r="CH97" s="1">
        <v>23.863</v>
      </c>
      <c r="CI97" s="1">
        <v>22.602</v>
      </c>
      <c r="CJ97" s="1">
        <v>21.335999999999999</v>
      </c>
      <c r="CK97" s="1">
        <v>20.079999999999998</v>
      </c>
      <c r="CL97" s="1">
        <v>18.863</v>
      </c>
      <c r="CM97" s="1">
        <v>17.481999999999999</v>
      </c>
      <c r="CN97" s="1">
        <v>15.848000000000001</v>
      </c>
      <c r="CO97" s="1">
        <v>14.064</v>
      </c>
      <c r="CP97" s="1">
        <v>12.343</v>
      </c>
      <c r="CQ97" s="1">
        <v>10.662000000000001</v>
      </c>
      <c r="CR97" s="1">
        <v>9.0570000000000004</v>
      </c>
      <c r="CS97" s="1">
        <v>7.5739999999999998</v>
      </c>
      <c r="CT97" s="1">
        <v>6.2119999999999997</v>
      </c>
      <c r="CU97" s="1">
        <v>4.7789999999999999</v>
      </c>
      <c r="CV97" s="1">
        <v>3.52</v>
      </c>
      <c r="CW97" s="1">
        <v>2.7370000000000001</v>
      </c>
      <c r="CX97" s="1">
        <v>2.0960000000000001</v>
      </c>
      <c r="CY97" s="1">
        <v>1.5509999999999999</v>
      </c>
      <c r="CZ97" s="1">
        <v>1.1519999999999999</v>
      </c>
      <c r="DA97" s="1">
        <v>0.94199999999999995</v>
      </c>
      <c r="DB97" s="1">
        <v>0.76100000000000001</v>
      </c>
      <c r="DC97" s="1">
        <v>0.55100000000000005</v>
      </c>
      <c r="DD97" s="1">
        <v>0.312</v>
      </c>
      <c r="DE97" s="1">
        <v>0.215</v>
      </c>
      <c r="DF97" s="1">
        <v>0.108</v>
      </c>
      <c r="DG97" s="1">
        <v>0.14299999999999999</v>
      </c>
      <c r="DI97" s="104">
        <f t="shared" si="3"/>
        <v>6093.5090000000037</v>
      </c>
    </row>
    <row r="98" spans="1:113" x14ac:dyDescent="0.3">
      <c r="A98" s="1">
        <v>5766</v>
      </c>
      <c r="B98" s="1" t="s">
        <v>1041</v>
      </c>
      <c r="D98" s="1">
        <v>430</v>
      </c>
      <c r="E98" s="1">
        <v>2018</v>
      </c>
      <c r="F98" s="1" t="s">
        <v>220</v>
      </c>
      <c r="G98" s="93" t="s">
        <v>221</v>
      </c>
      <c r="H98" s="93">
        <f>VLOOKUP(G98, RPB!$E$3:$I$200, 5, 0)</f>
        <v>18</v>
      </c>
      <c r="I98" s="94">
        <f>IF(H98="-", "-", IF(H98=0, 0, SUM(K98:INDEX($K98:$DG98, H98))))</f>
        <v>2340.4240000000004</v>
      </c>
      <c r="J98" s="94">
        <f t="shared" si="2"/>
        <v>2513.0919999999965</v>
      </c>
      <c r="K98" s="1">
        <v>154.81</v>
      </c>
      <c r="L98" s="1">
        <v>151.05699999999999</v>
      </c>
      <c r="M98" s="1">
        <v>147.60300000000001</v>
      </c>
      <c r="N98" s="1">
        <v>144.48400000000001</v>
      </c>
      <c r="O98" s="1">
        <v>141.65</v>
      </c>
      <c r="P98" s="1">
        <v>138.94499999999999</v>
      </c>
      <c r="Q98" s="1">
        <v>136.34</v>
      </c>
      <c r="R98" s="1">
        <v>133.804</v>
      </c>
      <c r="S98" s="1">
        <v>131.316</v>
      </c>
      <c r="T98" s="1">
        <v>128.85599999999999</v>
      </c>
      <c r="U98" s="1">
        <v>126.342</v>
      </c>
      <c r="V98" s="1">
        <v>123.723</v>
      </c>
      <c r="W98" s="1">
        <v>120.998</v>
      </c>
      <c r="X98" s="1">
        <v>118.258</v>
      </c>
      <c r="Y98" s="1">
        <v>115.532</v>
      </c>
      <c r="Z98" s="1">
        <v>112.49299999999999</v>
      </c>
      <c r="AA98" s="1">
        <v>109</v>
      </c>
      <c r="AB98" s="1">
        <v>105.21299999999999</v>
      </c>
      <c r="AC98" s="1">
        <v>101.483</v>
      </c>
      <c r="AD98" s="1">
        <v>97.808999999999997</v>
      </c>
      <c r="AE98" s="1">
        <v>94.081000000000003</v>
      </c>
      <c r="AF98" s="1">
        <v>90.302999999999997</v>
      </c>
      <c r="AG98" s="1">
        <v>86.566000000000003</v>
      </c>
      <c r="AH98" s="1">
        <v>82.900999999999996</v>
      </c>
      <c r="AI98" s="1">
        <v>79.228999999999999</v>
      </c>
      <c r="AJ98" s="1">
        <v>76.168999999999997</v>
      </c>
      <c r="AK98" s="1">
        <v>74.007999999999996</v>
      </c>
      <c r="AL98" s="1">
        <v>72.456000000000003</v>
      </c>
      <c r="AM98" s="1">
        <v>70.917000000000002</v>
      </c>
      <c r="AN98" s="1">
        <v>69.488</v>
      </c>
      <c r="AO98" s="1">
        <v>68.019000000000005</v>
      </c>
      <c r="AP98" s="1">
        <v>66.369</v>
      </c>
      <c r="AQ98" s="1">
        <v>64.602999999999994</v>
      </c>
      <c r="AR98" s="1">
        <v>62.945999999999998</v>
      </c>
      <c r="AS98" s="1">
        <v>61.378999999999998</v>
      </c>
      <c r="AT98" s="1">
        <v>59.651000000000003</v>
      </c>
      <c r="AU98" s="1">
        <v>57.67</v>
      </c>
      <c r="AV98" s="1">
        <v>55.530999999999999</v>
      </c>
      <c r="AW98" s="1">
        <v>53.424999999999997</v>
      </c>
      <c r="AX98" s="1">
        <v>51.316000000000003</v>
      </c>
      <c r="AY98" s="1">
        <v>49.280999999999999</v>
      </c>
      <c r="AZ98" s="1">
        <v>47.38</v>
      </c>
      <c r="BA98" s="1">
        <v>45.573999999999998</v>
      </c>
      <c r="BB98" s="1">
        <v>43.773000000000003</v>
      </c>
      <c r="BC98" s="1">
        <v>41.999000000000002</v>
      </c>
      <c r="BD98" s="1">
        <v>40.256999999999998</v>
      </c>
      <c r="BE98" s="1">
        <v>38.542999999999999</v>
      </c>
      <c r="BF98" s="1">
        <v>36.866</v>
      </c>
      <c r="BG98" s="1">
        <v>35.234999999999999</v>
      </c>
      <c r="BH98" s="1">
        <v>33.643000000000001</v>
      </c>
      <c r="BI98" s="1">
        <v>32.14</v>
      </c>
      <c r="BJ98" s="1">
        <v>30.748000000000001</v>
      </c>
      <c r="BK98" s="1">
        <v>29.443000000000001</v>
      </c>
      <c r="BL98" s="1">
        <v>28.172000000000001</v>
      </c>
      <c r="BM98" s="1">
        <v>26.940999999999999</v>
      </c>
      <c r="BN98" s="1">
        <v>25.742999999999999</v>
      </c>
      <c r="BO98" s="1">
        <v>24.57</v>
      </c>
      <c r="BP98" s="1">
        <v>23.422000000000001</v>
      </c>
      <c r="BQ98" s="1">
        <v>22.306999999999999</v>
      </c>
      <c r="BR98" s="1">
        <v>21.222000000000001</v>
      </c>
      <c r="BS98" s="1">
        <v>20.149000000000001</v>
      </c>
      <c r="BT98" s="1">
        <v>19.079000000000001</v>
      </c>
      <c r="BU98" s="1">
        <v>18.015999999999998</v>
      </c>
      <c r="BV98" s="1">
        <v>16.986000000000001</v>
      </c>
      <c r="BW98" s="1">
        <v>15.997999999999999</v>
      </c>
      <c r="BX98" s="1">
        <v>14.978</v>
      </c>
      <c r="BY98" s="1">
        <v>13.896000000000001</v>
      </c>
      <c r="BZ98" s="1">
        <v>12.792999999999999</v>
      </c>
      <c r="CA98" s="1">
        <v>11.723000000000001</v>
      </c>
      <c r="CB98" s="1">
        <v>10.654</v>
      </c>
      <c r="CC98" s="1">
        <v>9.7390000000000008</v>
      </c>
      <c r="CD98" s="1">
        <v>9.0519999999999996</v>
      </c>
      <c r="CE98" s="1">
        <v>8.5150000000000006</v>
      </c>
      <c r="CF98" s="1">
        <v>7.9850000000000003</v>
      </c>
      <c r="CG98" s="1">
        <v>7.5090000000000003</v>
      </c>
      <c r="CH98" s="1">
        <v>6.9429999999999996</v>
      </c>
      <c r="CI98" s="1">
        <v>6.21</v>
      </c>
      <c r="CJ98" s="1">
        <v>5.3840000000000003</v>
      </c>
      <c r="CK98" s="1">
        <v>4.6180000000000003</v>
      </c>
      <c r="CL98" s="1">
        <v>3.8820000000000001</v>
      </c>
      <c r="CM98" s="1">
        <v>3.2250000000000001</v>
      </c>
      <c r="CN98" s="1">
        <v>2.6859999999999999</v>
      </c>
      <c r="CO98" s="1">
        <v>2.2400000000000002</v>
      </c>
      <c r="CP98" s="1">
        <v>1.8129999999999999</v>
      </c>
      <c r="CQ98" s="1">
        <v>1.415</v>
      </c>
      <c r="CR98" s="1">
        <v>1.083</v>
      </c>
      <c r="CS98" s="1">
        <v>0.82699999999999996</v>
      </c>
      <c r="CT98" s="1">
        <v>0.63100000000000001</v>
      </c>
      <c r="CU98" s="1">
        <v>0.46</v>
      </c>
      <c r="CV98" s="1">
        <v>0.33300000000000002</v>
      </c>
      <c r="CW98" s="1">
        <v>0.24099999999999999</v>
      </c>
      <c r="CX98" s="1">
        <v>0.16700000000000001</v>
      </c>
      <c r="CY98" s="1">
        <v>0.107</v>
      </c>
      <c r="CZ98" s="1">
        <v>6.2E-2</v>
      </c>
      <c r="DA98" s="1">
        <v>4.2999999999999997E-2</v>
      </c>
      <c r="DB98" s="1">
        <v>3.3000000000000002E-2</v>
      </c>
      <c r="DC98" s="1">
        <v>2.1999999999999999E-2</v>
      </c>
      <c r="DD98" s="1">
        <v>0.01</v>
      </c>
      <c r="DE98" s="1">
        <v>4.0000000000000001E-3</v>
      </c>
      <c r="DF98" s="1">
        <v>2E-3</v>
      </c>
      <c r="DG98" s="1">
        <v>1E-3</v>
      </c>
      <c r="DI98" s="104">
        <f t="shared" si="3"/>
        <v>4853.5159999999969</v>
      </c>
    </row>
    <row r="99" spans="1:113" x14ac:dyDescent="0.3">
      <c r="A99" s="1">
        <v>4046</v>
      </c>
      <c r="B99" s="1" t="s">
        <v>1041</v>
      </c>
      <c r="D99" s="1">
        <v>434</v>
      </c>
      <c r="E99" s="1">
        <v>2018</v>
      </c>
      <c r="F99" s="1" t="s">
        <v>222</v>
      </c>
      <c r="G99" s="93" t="s">
        <v>223</v>
      </c>
      <c r="H99" s="93">
        <f>VLOOKUP(G99, RPB!$E$3:$I$200, 5, 0)</f>
        <v>18</v>
      </c>
      <c r="I99" s="94">
        <f>IF(H99="-", "-", IF(H99=0, 0, SUM(K99:INDEX($K99:$DG99, H99))))</f>
        <v>2130.6950000000002</v>
      </c>
      <c r="J99" s="94">
        <f t="shared" si="2"/>
        <v>4340.2609999999968</v>
      </c>
      <c r="K99" s="1">
        <v>115.83799999999999</v>
      </c>
      <c r="L99" s="1">
        <v>119.626</v>
      </c>
      <c r="M99" s="1">
        <v>122.379</v>
      </c>
      <c r="N99" s="1">
        <v>125.905</v>
      </c>
      <c r="O99" s="1">
        <v>126.01600000000001</v>
      </c>
      <c r="P99" s="1">
        <v>125.626</v>
      </c>
      <c r="Q99" s="1">
        <v>124.809</v>
      </c>
      <c r="R99" s="1">
        <v>123.63800000000001</v>
      </c>
      <c r="S99" s="1">
        <v>122.155</v>
      </c>
      <c r="T99" s="1">
        <v>120.4</v>
      </c>
      <c r="U99" s="1">
        <v>118.61</v>
      </c>
      <c r="V99" s="1">
        <v>116.925</v>
      </c>
      <c r="W99" s="1">
        <v>115.321</v>
      </c>
      <c r="X99" s="1">
        <v>113.65</v>
      </c>
      <c r="Y99" s="1">
        <v>111.961</v>
      </c>
      <c r="Z99" s="1">
        <v>110.449</v>
      </c>
      <c r="AA99" s="1">
        <v>109.20099999999999</v>
      </c>
      <c r="AB99" s="1">
        <v>108.18600000000001</v>
      </c>
      <c r="AC99" s="1">
        <v>107.276</v>
      </c>
      <c r="AD99" s="1">
        <v>106.486</v>
      </c>
      <c r="AE99" s="1">
        <v>105.988</v>
      </c>
      <c r="AF99" s="1">
        <v>105.85299999999999</v>
      </c>
      <c r="AG99" s="1">
        <v>106.01900000000001</v>
      </c>
      <c r="AH99" s="1">
        <v>106.259</v>
      </c>
      <c r="AI99" s="1">
        <v>106.506</v>
      </c>
      <c r="AJ99" s="1">
        <v>107.19499999999999</v>
      </c>
      <c r="AK99" s="1">
        <v>108.486</v>
      </c>
      <c r="AL99" s="1">
        <v>110.117</v>
      </c>
      <c r="AM99" s="1">
        <v>111.715</v>
      </c>
      <c r="AN99" s="1">
        <v>113.413</v>
      </c>
      <c r="AO99" s="1">
        <v>114.497</v>
      </c>
      <c r="AP99" s="1">
        <v>114.592</v>
      </c>
      <c r="AQ99" s="1">
        <v>114.026</v>
      </c>
      <c r="AR99" s="1">
        <v>113.408</v>
      </c>
      <c r="AS99" s="1">
        <v>112.501</v>
      </c>
      <c r="AT99" s="1">
        <v>111.92700000000001</v>
      </c>
      <c r="AU99" s="1">
        <v>112.018</v>
      </c>
      <c r="AV99" s="1">
        <v>112.393</v>
      </c>
      <c r="AW99" s="1">
        <v>112.395</v>
      </c>
      <c r="AX99" s="1">
        <v>112.227</v>
      </c>
      <c r="AY99" s="1">
        <v>111.16500000000001</v>
      </c>
      <c r="AZ99" s="1">
        <v>108.803</v>
      </c>
      <c r="BA99" s="1">
        <v>105.511</v>
      </c>
      <c r="BB99" s="1">
        <v>102.081</v>
      </c>
      <c r="BC99" s="1">
        <v>98.385000000000005</v>
      </c>
      <c r="BD99" s="1">
        <v>94.498000000000005</v>
      </c>
      <c r="BE99" s="1">
        <v>90.546999999999997</v>
      </c>
      <c r="BF99" s="1">
        <v>86.488</v>
      </c>
      <c r="BG99" s="1">
        <v>82.242999999999995</v>
      </c>
      <c r="BH99" s="1">
        <v>77.938999999999993</v>
      </c>
      <c r="BI99" s="1">
        <v>73.289000000000001</v>
      </c>
      <c r="BJ99" s="1">
        <v>68.179000000000002</v>
      </c>
      <c r="BK99" s="1">
        <v>62.838999999999999</v>
      </c>
      <c r="BL99" s="1">
        <v>57.606999999999999</v>
      </c>
      <c r="BM99" s="1">
        <v>52.401000000000003</v>
      </c>
      <c r="BN99" s="1">
        <v>47.768999999999998</v>
      </c>
      <c r="BO99" s="1">
        <v>44.014000000000003</v>
      </c>
      <c r="BP99" s="1">
        <v>40.915999999999997</v>
      </c>
      <c r="BQ99" s="1">
        <v>37.892000000000003</v>
      </c>
      <c r="BR99" s="1">
        <v>34.988</v>
      </c>
      <c r="BS99" s="1">
        <v>32.536000000000001</v>
      </c>
      <c r="BT99" s="1">
        <v>30.619</v>
      </c>
      <c r="BU99" s="1">
        <v>29.084</v>
      </c>
      <c r="BV99" s="1">
        <v>27.725999999999999</v>
      </c>
      <c r="BW99" s="1">
        <v>26.623000000000001</v>
      </c>
      <c r="BX99" s="1">
        <v>25.311</v>
      </c>
      <c r="BY99" s="1">
        <v>23.547000000000001</v>
      </c>
      <c r="BZ99" s="1">
        <v>21.547999999999998</v>
      </c>
      <c r="CA99" s="1">
        <v>19.725000000000001</v>
      </c>
      <c r="CB99" s="1">
        <v>17.946000000000002</v>
      </c>
      <c r="CC99" s="1">
        <v>16.523</v>
      </c>
      <c r="CD99" s="1">
        <v>15.637</v>
      </c>
      <c r="CE99" s="1">
        <v>15.098000000000001</v>
      </c>
      <c r="CF99" s="1">
        <v>14.548</v>
      </c>
      <c r="CG99" s="1">
        <v>14.074</v>
      </c>
      <c r="CH99" s="1">
        <v>13.435</v>
      </c>
      <c r="CI99" s="1">
        <v>12.478</v>
      </c>
      <c r="CJ99" s="1">
        <v>11.326000000000001</v>
      </c>
      <c r="CK99" s="1">
        <v>10.263999999999999</v>
      </c>
      <c r="CL99" s="1">
        <v>9.2439999999999998</v>
      </c>
      <c r="CM99" s="1">
        <v>8.2479999999999993</v>
      </c>
      <c r="CN99" s="1">
        <v>7.2969999999999997</v>
      </c>
      <c r="CO99" s="1">
        <v>6.39</v>
      </c>
      <c r="CP99" s="1">
        <v>5.5060000000000002</v>
      </c>
      <c r="CQ99" s="1">
        <v>4.6479999999999997</v>
      </c>
      <c r="CR99" s="1">
        <v>3.8769999999999998</v>
      </c>
      <c r="CS99" s="1">
        <v>3.2210000000000001</v>
      </c>
      <c r="CT99" s="1">
        <v>2.66</v>
      </c>
      <c r="CU99" s="1">
        <v>2.1030000000000002</v>
      </c>
      <c r="CV99" s="1">
        <v>1.6379999999999999</v>
      </c>
      <c r="CW99" s="1">
        <v>1.3029999999999999</v>
      </c>
      <c r="CX99" s="1">
        <v>0.998</v>
      </c>
      <c r="CY99" s="1">
        <v>0.71299999999999997</v>
      </c>
      <c r="CZ99" s="1">
        <v>0.48</v>
      </c>
      <c r="DA99" s="1">
        <v>0.35099999999999998</v>
      </c>
      <c r="DB99" s="1">
        <v>0.27900000000000003</v>
      </c>
      <c r="DC99" s="1">
        <v>0.19500000000000001</v>
      </c>
      <c r="DD99" s="1">
        <v>0.10199999999999999</v>
      </c>
      <c r="DE99" s="1">
        <v>5.6000000000000001E-2</v>
      </c>
      <c r="DF99" s="1">
        <v>2.5999999999999999E-2</v>
      </c>
      <c r="DG99" s="1">
        <v>2.7E-2</v>
      </c>
      <c r="DI99" s="104">
        <f t="shared" si="3"/>
        <v>6470.9559999999965</v>
      </c>
    </row>
    <row r="100" spans="1:113" x14ac:dyDescent="0.3">
      <c r="A100" s="1">
        <v>16602</v>
      </c>
      <c r="B100" s="1" t="s">
        <v>1041</v>
      </c>
      <c r="D100" s="1">
        <v>662</v>
      </c>
      <c r="E100" s="1">
        <v>2018</v>
      </c>
      <c r="F100" s="1" t="s">
        <v>1060</v>
      </c>
      <c r="G100" s="93" t="s">
        <v>319</v>
      </c>
      <c r="H100" s="93">
        <f>VLOOKUP(G100, RPB!$E$3:$I$200, 5, 0)</f>
        <v>18</v>
      </c>
      <c r="I100" s="94">
        <f>IF(H100="-", "-", IF(H100=0, 0, SUM(K100:INDEX($K100:$DG100, H100))))</f>
        <v>41.517000000000003</v>
      </c>
      <c r="J100" s="94">
        <f t="shared" si="2"/>
        <v>138.15000000000003</v>
      </c>
      <c r="K100" s="1">
        <v>2.1579999999999999</v>
      </c>
      <c r="L100" s="1">
        <v>2.137</v>
      </c>
      <c r="M100" s="1">
        <v>2.1190000000000002</v>
      </c>
      <c r="N100" s="1">
        <v>2.2010000000000001</v>
      </c>
      <c r="O100" s="1">
        <v>2.157</v>
      </c>
      <c r="P100" s="1">
        <v>2.1259999999999999</v>
      </c>
      <c r="Q100" s="1">
        <v>2.109</v>
      </c>
      <c r="R100" s="1">
        <v>2.1070000000000002</v>
      </c>
      <c r="S100" s="1">
        <v>2.117</v>
      </c>
      <c r="T100" s="1">
        <v>2.1339999999999999</v>
      </c>
      <c r="U100" s="1">
        <v>2.1779999999999999</v>
      </c>
      <c r="V100" s="1">
        <v>2.2549999999999999</v>
      </c>
      <c r="W100" s="1">
        <v>2.3559999999999999</v>
      </c>
      <c r="X100" s="1">
        <v>2.4590000000000001</v>
      </c>
      <c r="Y100" s="1">
        <v>2.5659999999999998</v>
      </c>
      <c r="Z100" s="1">
        <v>2.6739999999999999</v>
      </c>
      <c r="AA100" s="1">
        <v>2.7810000000000001</v>
      </c>
      <c r="AB100" s="1">
        <v>2.883</v>
      </c>
      <c r="AC100" s="1">
        <v>2.9820000000000002</v>
      </c>
      <c r="AD100" s="1">
        <v>3.0739999999999998</v>
      </c>
      <c r="AE100" s="1">
        <v>3.1520000000000001</v>
      </c>
      <c r="AF100" s="1">
        <v>3.2109999999999999</v>
      </c>
      <c r="AG100" s="1">
        <v>3.2519999999999998</v>
      </c>
      <c r="AH100" s="1">
        <v>3.2869999999999999</v>
      </c>
      <c r="AI100" s="1">
        <v>3.3250000000000002</v>
      </c>
      <c r="AJ100" s="1">
        <v>3.3079999999999998</v>
      </c>
      <c r="AK100" s="1">
        <v>3.2120000000000002</v>
      </c>
      <c r="AL100" s="1">
        <v>3.0670000000000002</v>
      </c>
      <c r="AM100" s="1">
        <v>2.923</v>
      </c>
      <c r="AN100" s="1">
        <v>2.7639999999999998</v>
      </c>
      <c r="AO100" s="1">
        <v>2.6629999999999998</v>
      </c>
      <c r="AP100" s="1">
        <v>2.66</v>
      </c>
      <c r="AQ100" s="1">
        <v>2.72</v>
      </c>
      <c r="AR100" s="1">
        <v>2.766</v>
      </c>
      <c r="AS100" s="1">
        <v>2.8180000000000001</v>
      </c>
      <c r="AT100" s="1">
        <v>2.8420000000000001</v>
      </c>
      <c r="AU100" s="1">
        <v>2.8130000000000002</v>
      </c>
      <c r="AV100" s="1">
        <v>2.7519999999999998</v>
      </c>
      <c r="AW100" s="1">
        <v>2.7010000000000001</v>
      </c>
      <c r="AX100" s="1">
        <v>2.6509999999999998</v>
      </c>
      <c r="AY100" s="1">
        <v>2.6110000000000002</v>
      </c>
      <c r="AZ100" s="1">
        <v>2.589</v>
      </c>
      <c r="BA100" s="1">
        <v>2.5779999999999998</v>
      </c>
      <c r="BB100" s="1">
        <v>2.5619999999999998</v>
      </c>
      <c r="BC100" s="1">
        <v>2.5430000000000001</v>
      </c>
      <c r="BD100" s="1">
        <v>2.5299999999999998</v>
      </c>
      <c r="BE100" s="1">
        <v>2.5259999999999998</v>
      </c>
      <c r="BF100" s="1">
        <v>2.5259999999999998</v>
      </c>
      <c r="BG100" s="1">
        <v>2.5219999999999998</v>
      </c>
      <c r="BH100" s="1">
        <v>2.5139999999999998</v>
      </c>
      <c r="BI100" s="1">
        <v>2.4980000000000002</v>
      </c>
      <c r="BJ100" s="1">
        <v>2.4660000000000002</v>
      </c>
      <c r="BK100" s="1">
        <v>2.423</v>
      </c>
      <c r="BL100" s="1">
        <v>2.3759999999999999</v>
      </c>
      <c r="BM100" s="1">
        <v>2.327</v>
      </c>
      <c r="BN100" s="1">
        <v>2.258</v>
      </c>
      <c r="BO100" s="1">
        <v>2.165</v>
      </c>
      <c r="BP100" s="1">
        <v>2.0539999999999998</v>
      </c>
      <c r="BQ100" s="1">
        <v>1.9419999999999999</v>
      </c>
      <c r="BR100" s="1">
        <v>1.8280000000000001</v>
      </c>
      <c r="BS100" s="1">
        <v>1.716</v>
      </c>
      <c r="BT100" s="1">
        <v>1.611</v>
      </c>
      <c r="BU100" s="1">
        <v>1.5129999999999999</v>
      </c>
      <c r="BV100" s="1">
        <v>1.4139999999999999</v>
      </c>
      <c r="BW100" s="1">
        <v>1.3140000000000001</v>
      </c>
      <c r="BX100" s="1">
        <v>1.2290000000000001</v>
      </c>
      <c r="BY100" s="1">
        <v>1.1679999999999999</v>
      </c>
      <c r="BZ100" s="1">
        <v>1.123</v>
      </c>
      <c r="CA100" s="1">
        <v>1.08</v>
      </c>
      <c r="CB100" s="1">
        <v>1.0409999999999999</v>
      </c>
      <c r="CC100" s="1">
        <v>0.997</v>
      </c>
      <c r="CD100" s="1">
        <v>0.94</v>
      </c>
      <c r="CE100" s="1">
        <v>0.877</v>
      </c>
      <c r="CF100" s="1">
        <v>0.81899999999999995</v>
      </c>
      <c r="CG100" s="1">
        <v>0.76100000000000001</v>
      </c>
      <c r="CH100" s="1">
        <v>0.71099999999999997</v>
      </c>
      <c r="CI100" s="1">
        <v>0.67200000000000004</v>
      </c>
      <c r="CJ100" s="1">
        <v>0.64</v>
      </c>
      <c r="CK100" s="1">
        <v>0.60799999999999998</v>
      </c>
      <c r="CL100" s="1">
        <v>0.57799999999999996</v>
      </c>
      <c r="CM100" s="1">
        <v>0.54300000000000004</v>
      </c>
      <c r="CN100" s="1">
        <v>0.498</v>
      </c>
      <c r="CO100" s="1">
        <v>0.44800000000000001</v>
      </c>
      <c r="CP100" s="1">
        <v>0.4</v>
      </c>
      <c r="CQ100" s="1">
        <v>0.35299999999999998</v>
      </c>
      <c r="CR100" s="1">
        <v>0.312</v>
      </c>
      <c r="CS100" s="1">
        <v>0.28199999999999997</v>
      </c>
      <c r="CT100" s="1">
        <v>0.25800000000000001</v>
      </c>
      <c r="CU100" s="1">
        <v>0.23400000000000001</v>
      </c>
      <c r="CV100" s="1">
        <v>0.215</v>
      </c>
      <c r="CW100" s="1">
        <v>0.193</v>
      </c>
      <c r="CX100" s="1">
        <v>0.16600000000000001</v>
      </c>
      <c r="CY100" s="1">
        <v>0.13400000000000001</v>
      </c>
      <c r="CZ100" s="1">
        <v>0.107</v>
      </c>
      <c r="DA100" s="1">
        <v>0.09</v>
      </c>
      <c r="DB100" s="1">
        <v>7.6999999999999999E-2</v>
      </c>
      <c r="DC100" s="1">
        <v>6.3E-2</v>
      </c>
      <c r="DD100" s="1">
        <v>4.8000000000000001E-2</v>
      </c>
      <c r="DE100" s="1">
        <v>3.9E-2</v>
      </c>
      <c r="DF100" s="1">
        <v>2.8000000000000001E-2</v>
      </c>
      <c r="DG100" s="1">
        <v>6.9000000000000006E-2</v>
      </c>
      <c r="DI100" s="104">
        <f t="shared" si="3"/>
        <v>179.66700000000003</v>
      </c>
    </row>
    <row r="101" spans="1:113" x14ac:dyDescent="0.3">
      <c r="A101" s="1">
        <v>8690</v>
      </c>
      <c r="B101" s="1" t="s">
        <v>1041</v>
      </c>
      <c r="D101" s="1">
        <v>144</v>
      </c>
      <c r="E101" s="1">
        <v>2018</v>
      </c>
      <c r="F101" s="1" t="s">
        <v>354</v>
      </c>
      <c r="G101" s="93" t="s">
        <v>355</v>
      </c>
      <c r="H101" s="93">
        <f>VLOOKUP(G101, RPB!$E$3:$I$200, 5, 0)</f>
        <v>18</v>
      </c>
      <c r="I101" s="94">
        <f>IF(H101="-", "-", IF(H101=0, 0, SUM(K101:INDEX($K101:$DG101, H101))))</f>
        <v>5963.0590000000002</v>
      </c>
      <c r="J101" s="94">
        <f t="shared" si="2"/>
        <v>14986.981999999996</v>
      </c>
      <c r="K101" s="1">
        <v>307.67</v>
      </c>
      <c r="L101" s="1">
        <v>309.93400000000003</v>
      </c>
      <c r="M101" s="1">
        <v>313.048</v>
      </c>
      <c r="N101" s="1">
        <v>310.27800000000002</v>
      </c>
      <c r="O101" s="1">
        <v>317.86</v>
      </c>
      <c r="P101" s="1">
        <v>324.95100000000002</v>
      </c>
      <c r="Q101" s="1">
        <v>331.41</v>
      </c>
      <c r="R101" s="1">
        <v>337.09300000000002</v>
      </c>
      <c r="S101" s="1">
        <v>342.12700000000001</v>
      </c>
      <c r="T101" s="1">
        <v>346.64</v>
      </c>
      <c r="U101" s="1">
        <v>349.14</v>
      </c>
      <c r="V101" s="1">
        <v>348.94400000000002</v>
      </c>
      <c r="W101" s="1">
        <v>346.72</v>
      </c>
      <c r="X101" s="1">
        <v>344.072</v>
      </c>
      <c r="Y101" s="1">
        <v>340.988</v>
      </c>
      <c r="Z101" s="1">
        <v>336.678</v>
      </c>
      <c r="AA101" s="1">
        <v>331.00900000000001</v>
      </c>
      <c r="AB101" s="1">
        <v>324.49700000000001</v>
      </c>
      <c r="AC101" s="1">
        <v>317.68400000000003</v>
      </c>
      <c r="AD101" s="1">
        <v>310.33300000000003</v>
      </c>
      <c r="AE101" s="1">
        <v>304.387</v>
      </c>
      <c r="AF101" s="1">
        <v>300.82799999999997</v>
      </c>
      <c r="AG101" s="1">
        <v>298.82400000000001</v>
      </c>
      <c r="AH101" s="1">
        <v>296.81099999999998</v>
      </c>
      <c r="AI101" s="1">
        <v>295.40300000000002</v>
      </c>
      <c r="AJ101" s="1">
        <v>293.07</v>
      </c>
      <c r="AK101" s="1">
        <v>288.99200000000002</v>
      </c>
      <c r="AL101" s="1">
        <v>284.13400000000001</v>
      </c>
      <c r="AM101" s="1">
        <v>279.947</v>
      </c>
      <c r="AN101" s="1">
        <v>275.738</v>
      </c>
      <c r="AO101" s="1">
        <v>274.33300000000003</v>
      </c>
      <c r="AP101" s="1">
        <v>277.15499999999997</v>
      </c>
      <c r="AQ101" s="1">
        <v>282.69799999999998</v>
      </c>
      <c r="AR101" s="1">
        <v>287.74900000000002</v>
      </c>
      <c r="AS101" s="1">
        <v>292.61799999999999</v>
      </c>
      <c r="AT101" s="1">
        <v>297.27</v>
      </c>
      <c r="AU101" s="1">
        <v>301.25400000000002</v>
      </c>
      <c r="AV101" s="1">
        <v>304.40699999999998</v>
      </c>
      <c r="AW101" s="1">
        <v>307.584</v>
      </c>
      <c r="AX101" s="1">
        <v>311.29899999999998</v>
      </c>
      <c r="AY101" s="1">
        <v>310.97399999999999</v>
      </c>
      <c r="AZ101" s="1">
        <v>304.637</v>
      </c>
      <c r="BA101" s="1">
        <v>294.55200000000002</v>
      </c>
      <c r="BB101" s="1">
        <v>284.69200000000001</v>
      </c>
      <c r="BC101" s="1">
        <v>273.94</v>
      </c>
      <c r="BD101" s="1">
        <v>266.20999999999998</v>
      </c>
      <c r="BE101" s="1">
        <v>263.75200000000001</v>
      </c>
      <c r="BF101" s="1">
        <v>264.61700000000002</v>
      </c>
      <c r="BG101" s="1">
        <v>264.59699999999998</v>
      </c>
      <c r="BH101" s="1">
        <v>264.51400000000001</v>
      </c>
      <c r="BI101" s="1">
        <v>263.673</v>
      </c>
      <c r="BJ101" s="1">
        <v>261.29899999999998</v>
      </c>
      <c r="BK101" s="1">
        <v>257.88099999999997</v>
      </c>
      <c r="BL101" s="1">
        <v>254.614</v>
      </c>
      <c r="BM101" s="1">
        <v>251.172</v>
      </c>
      <c r="BN101" s="1">
        <v>247.566</v>
      </c>
      <c r="BO101" s="1">
        <v>243.892</v>
      </c>
      <c r="BP101" s="1">
        <v>239.96600000000001</v>
      </c>
      <c r="BQ101" s="1">
        <v>235.733</v>
      </c>
      <c r="BR101" s="1">
        <v>231.471</v>
      </c>
      <c r="BS101" s="1">
        <v>225.68799999999999</v>
      </c>
      <c r="BT101" s="1">
        <v>217.71899999999999</v>
      </c>
      <c r="BU101" s="1">
        <v>208.381</v>
      </c>
      <c r="BV101" s="1">
        <v>198.82499999999999</v>
      </c>
      <c r="BW101" s="1">
        <v>188.43100000000001</v>
      </c>
      <c r="BX101" s="1">
        <v>179.87299999999999</v>
      </c>
      <c r="BY101" s="1">
        <v>174.47300000000001</v>
      </c>
      <c r="BZ101" s="1">
        <v>170.80699999999999</v>
      </c>
      <c r="CA101" s="1">
        <v>166.51499999999999</v>
      </c>
      <c r="CB101" s="1">
        <v>162.53200000000001</v>
      </c>
      <c r="CC101" s="1">
        <v>155.52500000000001</v>
      </c>
      <c r="CD101" s="1">
        <v>143.749</v>
      </c>
      <c r="CE101" s="1">
        <v>129.00899999999999</v>
      </c>
      <c r="CF101" s="1">
        <v>114.91200000000001</v>
      </c>
      <c r="CG101" s="1">
        <v>100.797</v>
      </c>
      <c r="CH101" s="1">
        <v>88.016999999999996</v>
      </c>
      <c r="CI101" s="1">
        <v>77.629000000000005</v>
      </c>
      <c r="CJ101" s="1">
        <v>69.013000000000005</v>
      </c>
      <c r="CK101" s="1">
        <v>60.337000000000003</v>
      </c>
      <c r="CL101" s="1">
        <v>51.784999999999997</v>
      </c>
      <c r="CM101" s="1">
        <v>44.75</v>
      </c>
      <c r="CN101" s="1">
        <v>39.683999999999997</v>
      </c>
      <c r="CO101" s="1">
        <v>36.033000000000001</v>
      </c>
      <c r="CP101" s="1">
        <v>32.792000000000002</v>
      </c>
      <c r="CQ101" s="1">
        <v>30.164999999999999</v>
      </c>
      <c r="CR101" s="1">
        <v>27.436</v>
      </c>
      <c r="CS101" s="1">
        <v>24.146000000000001</v>
      </c>
      <c r="CT101" s="1">
        <v>20.603000000000002</v>
      </c>
      <c r="CU101" s="1">
        <v>17.431000000000001</v>
      </c>
      <c r="CV101" s="1">
        <v>14.94</v>
      </c>
      <c r="CW101" s="1">
        <v>12.776</v>
      </c>
      <c r="CX101" s="1">
        <v>10.407</v>
      </c>
      <c r="CY101" s="1">
        <v>7.8570000000000002</v>
      </c>
      <c r="CZ101" s="1">
        <v>5.7770000000000001</v>
      </c>
      <c r="DA101" s="1">
        <v>4.548</v>
      </c>
      <c r="DB101" s="1">
        <v>3.7290000000000001</v>
      </c>
      <c r="DC101" s="1">
        <v>2.7869999999999999</v>
      </c>
      <c r="DD101" s="1">
        <v>1.722</v>
      </c>
      <c r="DE101" s="1">
        <v>1.242</v>
      </c>
      <c r="DF101" s="1">
        <v>0.69899999999999995</v>
      </c>
      <c r="DG101" s="1">
        <v>1.171</v>
      </c>
      <c r="DI101" s="104">
        <f t="shared" si="3"/>
        <v>20950.040999999997</v>
      </c>
    </row>
    <row r="102" spans="1:113" x14ac:dyDescent="0.3">
      <c r="A102" s="1">
        <v>4648</v>
      </c>
      <c r="B102" s="1" t="s">
        <v>1041</v>
      </c>
      <c r="D102" s="1">
        <v>426</v>
      </c>
      <c r="E102" s="1">
        <v>2018</v>
      </c>
      <c r="F102" s="1" t="s">
        <v>218</v>
      </c>
      <c r="G102" s="93" t="s">
        <v>219</v>
      </c>
      <c r="H102" s="93">
        <f>VLOOKUP(G102, RPB!$E$3:$I$200, 5, 0)</f>
        <v>16</v>
      </c>
      <c r="I102" s="94">
        <f>IF(H102="-", "-", IF(H102=0, 0, SUM(K102:INDEX($K102:$DG102, H102))))</f>
        <v>846.01400000000001</v>
      </c>
      <c r="J102" s="94">
        <f t="shared" si="2"/>
        <v>1416.9960000000015</v>
      </c>
      <c r="K102" s="1">
        <v>58.555</v>
      </c>
      <c r="L102" s="1">
        <v>58.21</v>
      </c>
      <c r="M102" s="1">
        <v>57.66</v>
      </c>
      <c r="N102" s="1">
        <v>58.173999999999999</v>
      </c>
      <c r="O102" s="1">
        <v>56.777000000000001</v>
      </c>
      <c r="P102" s="1">
        <v>55.404000000000003</v>
      </c>
      <c r="Q102" s="1">
        <v>54.076999999999998</v>
      </c>
      <c r="R102" s="1">
        <v>52.820999999999998</v>
      </c>
      <c r="S102" s="1">
        <v>51.62</v>
      </c>
      <c r="T102" s="1">
        <v>50.459000000000003</v>
      </c>
      <c r="U102" s="1">
        <v>49.558</v>
      </c>
      <c r="V102" s="1">
        <v>49.018000000000001</v>
      </c>
      <c r="W102" s="1">
        <v>48.746000000000002</v>
      </c>
      <c r="X102" s="1">
        <v>48.491</v>
      </c>
      <c r="Y102" s="1">
        <v>48.238</v>
      </c>
      <c r="Z102" s="1">
        <v>48.206000000000003</v>
      </c>
      <c r="AA102" s="1">
        <v>48.456000000000003</v>
      </c>
      <c r="AB102" s="1">
        <v>48.856999999999999</v>
      </c>
      <c r="AC102" s="1">
        <v>49.243000000000002</v>
      </c>
      <c r="AD102" s="1">
        <v>49.682000000000002</v>
      </c>
      <c r="AE102" s="1">
        <v>49.74</v>
      </c>
      <c r="AF102" s="1">
        <v>49.194000000000003</v>
      </c>
      <c r="AG102" s="1">
        <v>48.241999999999997</v>
      </c>
      <c r="AH102" s="1">
        <v>47.286999999999999</v>
      </c>
      <c r="AI102" s="1">
        <v>46.231000000000002</v>
      </c>
      <c r="AJ102" s="1">
        <v>45.24</v>
      </c>
      <c r="AK102" s="1">
        <v>44.430999999999997</v>
      </c>
      <c r="AL102" s="1">
        <v>43.701999999999998</v>
      </c>
      <c r="AM102" s="1">
        <v>42.835000000000001</v>
      </c>
      <c r="AN102" s="1">
        <v>41.878</v>
      </c>
      <c r="AO102" s="1">
        <v>40.767000000000003</v>
      </c>
      <c r="AP102" s="1">
        <v>39.451000000000001</v>
      </c>
      <c r="AQ102" s="1">
        <v>37.97</v>
      </c>
      <c r="AR102" s="1">
        <v>36.457999999999998</v>
      </c>
      <c r="AS102" s="1">
        <v>34.939</v>
      </c>
      <c r="AT102" s="1">
        <v>33.209000000000003</v>
      </c>
      <c r="AU102" s="1">
        <v>31.196000000000002</v>
      </c>
      <c r="AV102" s="1">
        <v>29.018000000000001</v>
      </c>
      <c r="AW102" s="1">
        <v>26.867000000000001</v>
      </c>
      <c r="AX102" s="1">
        <v>24.710999999999999</v>
      </c>
      <c r="AY102" s="1">
        <v>22.734999999999999</v>
      </c>
      <c r="AZ102" s="1">
        <v>21.053000000000001</v>
      </c>
      <c r="BA102" s="1">
        <v>19.597999999999999</v>
      </c>
      <c r="BB102" s="1">
        <v>18.175999999999998</v>
      </c>
      <c r="BC102" s="1">
        <v>16.812000000000001</v>
      </c>
      <c r="BD102" s="1">
        <v>15.632999999999999</v>
      </c>
      <c r="BE102" s="1">
        <v>14.678000000000001</v>
      </c>
      <c r="BF102" s="1">
        <v>13.901</v>
      </c>
      <c r="BG102" s="1">
        <v>13.212</v>
      </c>
      <c r="BH102" s="1">
        <v>12.621</v>
      </c>
      <c r="BI102" s="1">
        <v>12.102</v>
      </c>
      <c r="BJ102" s="1">
        <v>11.631</v>
      </c>
      <c r="BK102" s="1">
        <v>11.215</v>
      </c>
      <c r="BL102" s="1">
        <v>10.871</v>
      </c>
      <c r="BM102" s="1">
        <v>10.577</v>
      </c>
      <c r="BN102" s="1">
        <v>10.368</v>
      </c>
      <c r="BO102" s="1">
        <v>10.26</v>
      </c>
      <c r="BP102" s="1">
        <v>10.215999999999999</v>
      </c>
      <c r="BQ102" s="1">
        <v>10.185</v>
      </c>
      <c r="BR102" s="1">
        <v>10.169</v>
      </c>
      <c r="BS102" s="1">
        <v>10.117000000000001</v>
      </c>
      <c r="BT102" s="1">
        <v>9.9930000000000003</v>
      </c>
      <c r="BU102" s="1">
        <v>9.8109999999999999</v>
      </c>
      <c r="BV102" s="1">
        <v>9.625</v>
      </c>
      <c r="BW102" s="1">
        <v>9.43</v>
      </c>
      <c r="BX102" s="1">
        <v>9.1560000000000006</v>
      </c>
      <c r="BY102" s="1">
        <v>8.7739999999999991</v>
      </c>
      <c r="BZ102" s="1">
        <v>8.3119999999999994</v>
      </c>
      <c r="CA102" s="1">
        <v>7.8440000000000003</v>
      </c>
      <c r="CB102" s="1">
        <v>7.3769999999999998</v>
      </c>
      <c r="CC102" s="1">
        <v>6.8449999999999998</v>
      </c>
      <c r="CD102" s="1">
        <v>6.2320000000000002</v>
      </c>
      <c r="CE102" s="1">
        <v>5.5789999999999997</v>
      </c>
      <c r="CF102" s="1">
        <v>4.93</v>
      </c>
      <c r="CG102" s="1">
        <v>4.2619999999999996</v>
      </c>
      <c r="CH102" s="1">
        <v>3.7290000000000001</v>
      </c>
      <c r="CI102" s="1">
        <v>3.4089999999999998</v>
      </c>
      <c r="CJ102" s="1">
        <v>3.23</v>
      </c>
      <c r="CK102" s="1">
        <v>3.044</v>
      </c>
      <c r="CL102" s="1">
        <v>2.8839999999999999</v>
      </c>
      <c r="CM102" s="1">
        <v>2.6920000000000002</v>
      </c>
      <c r="CN102" s="1">
        <v>2.4239999999999999</v>
      </c>
      <c r="CO102" s="1">
        <v>2.1139999999999999</v>
      </c>
      <c r="CP102" s="1">
        <v>1.84</v>
      </c>
      <c r="CQ102" s="1">
        <v>1.5880000000000001</v>
      </c>
      <c r="CR102" s="1">
        <v>1.3480000000000001</v>
      </c>
      <c r="CS102" s="1">
        <v>1.1259999999999999</v>
      </c>
      <c r="CT102" s="1">
        <v>0.92200000000000004</v>
      </c>
      <c r="CU102" s="1">
        <v>0.71399999999999997</v>
      </c>
      <c r="CV102" s="1">
        <v>0.53200000000000003</v>
      </c>
      <c r="CW102" s="1">
        <v>0.41099999999999998</v>
      </c>
      <c r="CX102" s="1">
        <v>0.313</v>
      </c>
      <c r="CY102" s="1">
        <v>0.23100000000000001</v>
      </c>
      <c r="CZ102" s="1">
        <v>0.16400000000000001</v>
      </c>
      <c r="DA102" s="1">
        <v>0.127</v>
      </c>
      <c r="DB102" s="1">
        <v>0.10100000000000001</v>
      </c>
      <c r="DC102" s="1">
        <v>7.1999999999999995E-2</v>
      </c>
      <c r="DD102" s="1">
        <v>3.7999999999999999E-2</v>
      </c>
      <c r="DE102" s="1">
        <v>0.02</v>
      </c>
      <c r="DF102" s="1">
        <v>8.9999999999999993E-3</v>
      </c>
      <c r="DG102" s="1">
        <v>0.01</v>
      </c>
      <c r="DI102" s="104">
        <f t="shared" si="3"/>
        <v>2263.0100000000016</v>
      </c>
    </row>
    <row r="103" spans="1:113" x14ac:dyDescent="0.3">
      <c r="A103" s="1">
        <v>13162</v>
      </c>
      <c r="B103" s="1" t="s">
        <v>1041</v>
      </c>
      <c r="D103" s="1">
        <v>440</v>
      </c>
      <c r="E103" s="1">
        <v>2018</v>
      </c>
      <c r="F103" s="1" t="s">
        <v>226</v>
      </c>
      <c r="G103" s="93" t="s">
        <v>227</v>
      </c>
      <c r="H103" s="93">
        <f>VLOOKUP(G103, RPB!$E$3:$I$200, 5, 0)</f>
        <v>18</v>
      </c>
      <c r="I103" s="94">
        <f>IF(H103="-", "-", IF(H103=0, 0, SUM(K103:INDEX($K103:$DG103, H103))))</f>
        <v>514.08100000000013</v>
      </c>
      <c r="J103" s="94">
        <f t="shared" si="2"/>
        <v>2362.3940000000011</v>
      </c>
      <c r="K103" s="1">
        <v>29.355</v>
      </c>
      <c r="L103" s="1">
        <v>30.06</v>
      </c>
      <c r="M103" s="1">
        <v>30.454000000000001</v>
      </c>
      <c r="N103" s="1">
        <v>30.876999999999999</v>
      </c>
      <c r="O103" s="1">
        <v>30.602</v>
      </c>
      <c r="P103" s="1">
        <v>30.204000000000001</v>
      </c>
      <c r="Q103" s="1">
        <v>29.715</v>
      </c>
      <c r="R103" s="1">
        <v>29.169</v>
      </c>
      <c r="S103" s="1">
        <v>28.603999999999999</v>
      </c>
      <c r="T103" s="1">
        <v>28.055</v>
      </c>
      <c r="U103" s="1">
        <v>27.545000000000002</v>
      </c>
      <c r="V103" s="1">
        <v>27.103000000000002</v>
      </c>
      <c r="W103" s="1">
        <v>26.768999999999998</v>
      </c>
      <c r="X103" s="1">
        <v>26.515000000000001</v>
      </c>
      <c r="Y103" s="1">
        <v>26.295999999999999</v>
      </c>
      <c r="Z103" s="1">
        <v>26.538</v>
      </c>
      <c r="AA103" s="1">
        <v>27.434000000000001</v>
      </c>
      <c r="AB103" s="1">
        <v>28.786000000000001</v>
      </c>
      <c r="AC103" s="1">
        <v>30.116</v>
      </c>
      <c r="AD103" s="1">
        <v>31.413</v>
      </c>
      <c r="AE103" s="1">
        <v>32.942</v>
      </c>
      <c r="AF103" s="1">
        <v>34.75</v>
      </c>
      <c r="AG103" s="1">
        <v>36.659999999999997</v>
      </c>
      <c r="AH103" s="1">
        <v>38.514000000000003</v>
      </c>
      <c r="AI103" s="1">
        <v>40.423000000000002</v>
      </c>
      <c r="AJ103" s="1">
        <v>41.575000000000003</v>
      </c>
      <c r="AK103" s="1">
        <v>41.573</v>
      </c>
      <c r="AL103" s="1">
        <v>40.793999999999997</v>
      </c>
      <c r="AM103" s="1">
        <v>40.045999999999999</v>
      </c>
      <c r="AN103" s="1">
        <v>39.212000000000003</v>
      </c>
      <c r="AO103" s="1">
        <v>38.356999999999999</v>
      </c>
      <c r="AP103" s="1">
        <v>37.61</v>
      </c>
      <c r="AQ103" s="1">
        <v>36.945999999999998</v>
      </c>
      <c r="AR103" s="1">
        <v>36.216000000000001</v>
      </c>
      <c r="AS103" s="1">
        <v>35.454999999999998</v>
      </c>
      <c r="AT103" s="1">
        <v>34.893000000000001</v>
      </c>
      <c r="AU103" s="1">
        <v>34.633000000000003</v>
      </c>
      <c r="AV103" s="1">
        <v>34.613</v>
      </c>
      <c r="AW103" s="1">
        <v>34.615000000000002</v>
      </c>
      <c r="AX103" s="1">
        <v>34.618000000000002</v>
      </c>
      <c r="AY103" s="1">
        <v>34.947000000000003</v>
      </c>
      <c r="AZ103" s="1">
        <v>35.723999999999997</v>
      </c>
      <c r="BA103" s="1">
        <v>36.777000000000001</v>
      </c>
      <c r="BB103" s="1">
        <v>37.863</v>
      </c>
      <c r="BC103" s="1">
        <v>39.087000000000003</v>
      </c>
      <c r="BD103" s="1">
        <v>39.948999999999998</v>
      </c>
      <c r="BE103" s="1">
        <v>40.195</v>
      </c>
      <c r="BF103" s="1">
        <v>40.070999999999998</v>
      </c>
      <c r="BG103" s="1">
        <v>39.991</v>
      </c>
      <c r="BH103" s="1">
        <v>39.764000000000003</v>
      </c>
      <c r="BI103" s="1">
        <v>40.015000000000001</v>
      </c>
      <c r="BJ103" s="1">
        <v>41.061999999999998</v>
      </c>
      <c r="BK103" s="1">
        <v>42.543999999999997</v>
      </c>
      <c r="BL103" s="1">
        <v>43.813000000000002</v>
      </c>
      <c r="BM103" s="1">
        <v>45.036000000000001</v>
      </c>
      <c r="BN103" s="1">
        <v>45.655000000000001</v>
      </c>
      <c r="BO103" s="1">
        <v>45.337000000000003</v>
      </c>
      <c r="BP103" s="1">
        <v>44.356999999999999</v>
      </c>
      <c r="BQ103" s="1">
        <v>43.377000000000002</v>
      </c>
      <c r="BR103" s="1">
        <v>42.332999999999998</v>
      </c>
      <c r="BS103" s="1">
        <v>41.005000000000003</v>
      </c>
      <c r="BT103" s="1">
        <v>39.372</v>
      </c>
      <c r="BU103" s="1">
        <v>37.542999999999999</v>
      </c>
      <c r="BV103" s="1">
        <v>35.65</v>
      </c>
      <c r="BW103" s="1">
        <v>33.665999999999997</v>
      </c>
      <c r="BX103" s="1">
        <v>31.911000000000001</v>
      </c>
      <c r="BY103" s="1">
        <v>30.561</v>
      </c>
      <c r="BZ103" s="1">
        <v>29.498000000000001</v>
      </c>
      <c r="CA103" s="1">
        <v>28.405999999999999</v>
      </c>
      <c r="CB103" s="1">
        <v>27.318999999999999</v>
      </c>
      <c r="CC103" s="1">
        <v>26.42</v>
      </c>
      <c r="CD103" s="1">
        <v>25.757999999999999</v>
      </c>
      <c r="CE103" s="1">
        <v>25.259</v>
      </c>
      <c r="CF103" s="1">
        <v>24.763999999999999</v>
      </c>
      <c r="CG103" s="1">
        <v>24.268000000000001</v>
      </c>
      <c r="CH103" s="1">
        <v>23.797999999999998</v>
      </c>
      <c r="CI103" s="1">
        <v>23.341999999999999</v>
      </c>
      <c r="CJ103" s="1">
        <v>22.856000000000002</v>
      </c>
      <c r="CK103" s="1">
        <v>22.35</v>
      </c>
      <c r="CL103" s="1">
        <v>21.867000000000001</v>
      </c>
      <c r="CM103" s="1">
        <v>21.035</v>
      </c>
      <c r="CN103" s="1">
        <v>19.684999999999999</v>
      </c>
      <c r="CO103" s="1">
        <v>17.992999999999999</v>
      </c>
      <c r="CP103" s="1">
        <v>16.323</v>
      </c>
      <c r="CQ103" s="1">
        <v>14.622999999999999</v>
      </c>
      <c r="CR103" s="1">
        <v>12.965999999999999</v>
      </c>
      <c r="CS103" s="1">
        <v>11.43</v>
      </c>
      <c r="CT103" s="1">
        <v>9.9909999999999997</v>
      </c>
      <c r="CU103" s="1">
        <v>8.4499999999999993</v>
      </c>
      <c r="CV103" s="1">
        <v>7.1079999999999997</v>
      </c>
      <c r="CW103" s="1">
        <v>6.0250000000000004</v>
      </c>
      <c r="CX103" s="1">
        <v>4.8559999999999999</v>
      </c>
      <c r="CY103" s="1">
        <v>3.601</v>
      </c>
      <c r="CZ103" s="1">
        <v>2.5760000000000001</v>
      </c>
      <c r="DA103" s="1">
        <v>2.0099999999999998</v>
      </c>
      <c r="DB103" s="1">
        <v>1.6319999999999999</v>
      </c>
      <c r="DC103" s="1">
        <v>1.1679999999999999</v>
      </c>
      <c r="DD103" s="1">
        <v>0.61899999999999999</v>
      </c>
      <c r="DE103" s="1">
        <v>0.39700000000000002</v>
      </c>
      <c r="DF103" s="1">
        <v>0.193</v>
      </c>
      <c r="DG103" s="1">
        <v>0.22900000000000001</v>
      </c>
      <c r="DI103" s="104">
        <f t="shared" si="3"/>
        <v>2876.4750000000013</v>
      </c>
    </row>
    <row r="104" spans="1:113" x14ac:dyDescent="0.3">
      <c r="A104" s="1">
        <v>15054</v>
      </c>
      <c r="B104" s="1" t="s">
        <v>1041</v>
      </c>
      <c r="D104" s="1">
        <v>442</v>
      </c>
      <c r="E104" s="1">
        <v>2018</v>
      </c>
      <c r="F104" s="1" t="s">
        <v>228</v>
      </c>
      <c r="G104" s="93" t="s">
        <v>229</v>
      </c>
      <c r="H104" s="93">
        <f>VLOOKUP(G104, RPB!$E$3:$I$200, 5, 0)</f>
        <v>18</v>
      </c>
      <c r="I104" s="94">
        <f>IF(H104="-", "-", IF(H104=0, 0, SUM(K104:INDEX($K104:$DG104, H104))))</f>
        <v>117.59</v>
      </c>
      <c r="J104" s="94">
        <f t="shared" si="2"/>
        <v>472.73099999999977</v>
      </c>
      <c r="K104" s="1">
        <v>7</v>
      </c>
      <c r="L104" s="1">
        <v>6.86</v>
      </c>
      <c r="M104" s="1">
        <v>6.7309999999999999</v>
      </c>
      <c r="N104" s="1">
        <v>6.6669999999999998</v>
      </c>
      <c r="O104" s="1">
        <v>6.5490000000000004</v>
      </c>
      <c r="P104" s="1">
        <v>6.4470000000000001</v>
      </c>
      <c r="Q104" s="1">
        <v>6.3639999999999999</v>
      </c>
      <c r="R104" s="1">
        <v>6.3</v>
      </c>
      <c r="S104" s="1">
        <v>6.2530000000000001</v>
      </c>
      <c r="T104" s="1">
        <v>6.22</v>
      </c>
      <c r="U104" s="1">
        <v>6.2220000000000004</v>
      </c>
      <c r="V104" s="1">
        <v>6.2670000000000003</v>
      </c>
      <c r="W104" s="1">
        <v>6.3460000000000001</v>
      </c>
      <c r="X104" s="1">
        <v>6.4349999999999996</v>
      </c>
      <c r="Y104" s="1">
        <v>6.5339999999999998</v>
      </c>
      <c r="Z104" s="1">
        <v>6.6529999999999996</v>
      </c>
      <c r="AA104" s="1">
        <v>6.7939999999999996</v>
      </c>
      <c r="AB104" s="1">
        <v>6.9480000000000004</v>
      </c>
      <c r="AC104" s="1">
        <v>7.11</v>
      </c>
      <c r="AD104" s="1">
        <v>7.2830000000000004</v>
      </c>
      <c r="AE104" s="1">
        <v>7.4290000000000003</v>
      </c>
      <c r="AF104" s="1">
        <v>7.5279999999999996</v>
      </c>
      <c r="AG104" s="1">
        <v>7.5970000000000004</v>
      </c>
      <c r="AH104" s="1">
        <v>7.6749999999999998</v>
      </c>
      <c r="AI104" s="1">
        <v>7.7539999999999996</v>
      </c>
      <c r="AJ104" s="1">
        <v>7.8440000000000003</v>
      </c>
      <c r="AK104" s="1">
        <v>7.9550000000000001</v>
      </c>
      <c r="AL104" s="1">
        <v>8.08</v>
      </c>
      <c r="AM104" s="1">
        <v>8.1920000000000002</v>
      </c>
      <c r="AN104" s="1">
        <v>8.282</v>
      </c>
      <c r="AO104" s="1">
        <v>8.4169999999999998</v>
      </c>
      <c r="AP104" s="1">
        <v>8.6240000000000006</v>
      </c>
      <c r="AQ104" s="1">
        <v>8.8629999999999995</v>
      </c>
      <c r="AR104" s="1">
        <v>9.0890000000000004</v>
      </c>
      <c r="AS104" s="1">
        <v>9.3330000000000002</v>
      </c>
      <c r="AT104" s="1">
        <v>9.4369999999999994</v>
      </c>
      <c r="AU104" s="1">
        <v>9.3230000000000004</v>
      </c>
      <c r="AV104" s="1">
        <v>9.0749999999999993</v>
      </c>
      <c r="AW104" s="1">
        <v>8.8460000000000001</v>
      </c>
      <c r="AX104" s="1">
        <v>8.5980000000000008</v>
      </c>
      <c r="AY104" s="1">
        <v>8.4429999999999996</v>
      </c>
      <c r="AZ104" s="1">
        <v>8.4459999999999997</v>
      </c>
      <c r="BA104" s="1">
        <v>8.5549999999999997</v>
      </c>
      <c r="BB104" s="1">
        <v>8.6329999999999991</v>
      </c>
      <c r="BC104" s="1">
        <v>8.6910000000000007</v>
      </c>
      <c r="BD104" s="1">
        <v>8.7870000000000008</v>
      </c>
      <c r="BE104" s="1">
        <v>8.9309999999999992</v>
      </c>
      <c r="BF104" s="1">
        <v>9.093</v>
      </c>
      <c r="BG104" s="1">
        <v>9.2439999999999998</v>
      </c>
      <c r="BH104" s="1">
        <v>9.4</v>
      </c>
      <c r="BI104" s="1">
        <v>9.4480000000000004</v>
      </c>
      <c r="BJ104" s="1">
        <v>9.3330000000000002</v>
      </c>
      <c r="BK104" s="1">
        <v>9.1059999999999999</v>
      </c>
      <c r="BL104" s="1">
        <v>8.8759999999999994</v>
      </c>
      <c r="BM104" s="1">
        <v>8.6259999999999994</v>
      </c>
      <c r="BN104" s="1">
        <v>8.3629999999999995</v>
      </c>
      <c r="BO104" s="1">
        <v>8.1039999999999992</v>
      </c>
      <c r="BP104" s="1">
        <v>7.8449999999999998</v>
      </c>
      <c r="BQ104" s="1">
        <v>7.5659999999999998</v>
      </c>
      <c r="BR104" s="1">
        <v>7.2720000000000002</v>
      </c>
      <c r="BS104" s="1">
        <v>6.98</v>
      </c>
      <c r="BT104" s="1">
        <v>6.6980000000000004</v>
      </c>
      <c r="BU104" s="1">
        <v>6.4240000000000004</v>
      </c>
      <c r="BV104" s="1">
        <v>6.1470000000000002</v>
      </c>
      <c r="BW104" s="1">
        <v>5.8680000000000003</v>
      </c>
      <c r="BX104" s="1">
        <v>5.6059999999999999</v>
      </c>
      <c r="BY104" s="1">
        <v>5.3689999999999998</v>
      </c>
      <c r="BZ104" s="1">
        <v>5.149</v>
      </c>
      <c r="CA104" s="1">
        <v>4.931</v>
      </c>
      <c r="CB104" s="1">
        <v>4.72</v>
      </c>
      <c r="CC104" s="1">
        <v>4.508</v>
      </c>
      <c r="CD104" s="1">
        <v>4.2880000000000003</v>
      </c>
      <c r="CE104" s="1">
        <v>4.0659999999999998</v>
      </c>
      <c r="CF104" s="1">
        <v>3.8530000000000002</v>
      </c>
      <c r="CG104" s="1">
        <v>3.6480000000000001</v>
      </c>
      <c r="CH104" s="1">
        <v>3.4489999999999998</v>
      </c>
      <c r="CI104" s="1">
        <v>3.2559999999999998</v>
      </c>
      <c r="CJ104" s="1">
        <v>3.07</v>
      </c>
      <c r="CK104" s="1">
        <v>2.887</v>
      </c>
      <c r="CL104" s="1">
        <v>2.7</v>
      </c>
      <c r="CM104" s="1">
        <v>2.5449999999999999</v>
      </c>
      <c r="CN104" s="1">
        <v>2.4350000000000001</v>
      </c>
      <c r="CO104" s="1">
        <v>2.3519999999999999</v>
      </c>
      <c r="CP104" s="1">
        <v>2.266</v>
      </c>
      <c r="CQ104" s="1">
        <v>2.1920000000000002</v>
      </c>
      <c r="CR104" s="1">
        <v>2.0720000000000001</v>
      </c>
      <c r="CS104" s="1">
        <v>1.8740000000000001</v>
      </c>
      <c r="CT104" s="1">
        <v>1.63</v>
      </c>
      <c r="CU104" s="1">
        <v>1.3819999999999999</v>
      </c>
      <c r="CV104" s="1">
        <v>1.1659999999999999</v>
      </c>
      <c r="CW104" s="1">
        <v>0.999</v>
      </c>
      <c r="CX104" s="1">
        <v>0.81599999999999995</v>
      </c>
      <c r="CY104" s="1">
        <v>0.61699999999999999</v>
      </c>
      <c r="CZ104" s="1">
        <v>0.45600000000000002</v>
      </c>
      <c r="DA104" s="1">
        <v>0.36699999999999999</v>
      </c>
      <c r="DB104" s="1">
        <v>0.30199999999999999</v>
      </c>
      <c r="DC104" s="1">
        <v>0.222</v>
      </c>
      <c r="DD104" s="1">
        <v>0.129</v>
      </c>
      <c r="DE104" s="1">
        <v>8.5999999999999993E-2</v>
      </c>
      <c r="DF104" s="1">
        <v>4.4999999999999998E-2</v>
      </c>
      <c r="DG104" s="1">
        <v>6.5000000000000002E-2</v>
      </c>
      <c r="DI104" s="104">
        <f t="shared" si="3"/>
        <v>590.3209999999998</v>
      </c>
    </row>
    <row r="105" spans="1:113" x14ac:dyDescent="0.3">
      <c r="A105" s="1">
        <v>13076</v>
      </c>
      <c r="B105" s="1" t="s">
        <v>1041</v>
      </c>
      <c r="D105" s="1">
        <v>428</v>
      </c>
      <c r="E105" s="1">
        <v>2018</v>
      </c>
      <c r="F105" s="1" t="s">
        <v>214</v>
      </c>
      <c r="G105" s="93" t="s">
        <v>215</v>
      </c>
      <c r="H105" s="93">
        <f>VLOOKUP(G105, RPB!$E$3:$I$200, 5, 0)</f>
        <v>0</v>
      </c>
      <c r="I105" s="94">
        <f>IF(H105="-", "-", IF(H105=0, 0, SUM(K105:INDEX($K105:$DG105, H105))))</f>
        <v>0</v>
      </c>
      <c r="J105" s="94">
        <f t="shared" si="2"/>
        <v>1929.9380000000003</v>
      </c>
      <c r="K105" s="1">
        <v>18.545999999999999</v>
      </c>
      <c r="L105" s="1">
        <v>18.827000000000002</v>
      </c>
      <c r="M105" s="1">
        <v>19.143999999999998</v>
      </c>
      <c r="N105" s="1">
        <v>18.568999999999999</v>
      </c>
      <c r="O105" s="1">
        <v>19.396999999999998</v>
      </c>
      <c r="P105" s="1">
        <v>20.094000000000001</v>
      </c>
      <c r="Q105" s="1">
        <v>20.652999999999999</v>
      </c>
      <c r="R105" s="1">
        <v>21.065999999999999</v>
      </c>
      <c r="S105" s="1">
        <v>21.379000000000001</v>
      </c>
      <c r="T105" s="1">
        <v>21.635000000000002</v>
      </c>
      <c r="U105" s="1">
        <v>21.57</v>
      </c>
      <c r="V105" s="1">
        <v>21.071000000000002</v>
      </c>
      <c r="W105" s="1">
        <v>20.286999999999999</v>
      </c>
      <c r="X105" s="1">
        <v>19.542999999999999</v>
      </c>
      <c r="Y105" s="1">
        <v>18.850999999999999</v>
      </c>
      <c r="Z105" s="1">
        <v>18.105</v>
      </c>
      <c r="AA105" s="1">
        <v>17.311</v>
      </c>
      <c r="AB105" s="1">
        <v>16.573</v>
      </c>
      <c r="AC105" s="1">
        <v>15.891</v>
      </c>
      <c r="AD105" s="1">
        <v>15.147</v>
      </c>
      <c r="AE105" s="1">
        <v>15.2</v>
      </c>
      <c r="AF105" s="1">
        <v>16.440999999999999</v>
      </c>
      <c r="AG105" s="1">
        <v>18.445</v>
      </c>
      <c r="AH105" s="1">
        <v>20.373999999999999</v>
      </c>
      <c r="AI105" s="1">
        <v>22.364999999999998</v>
      </c>
      <c r="AJ105" s="1">
        <v>24.114999999999998</v>
      </c>
      <c r="AK105" s="1">
        <v>25.378</v>
      </c>
      <c r="AL105" s="1">
        <v>26.277000000000001</v>
      </c>
      <c r="AM105" s="1">
        <v>27.23</v>
      </c>
      <c r="AN105" s="1">
        <v>28.215</v>
      </c>
      <c r="AO105" s="1">
        <v>28.756</v>
      </c>
      <c r="AP105" s="1">
        <v>28.68</v>
      </c>
      <c r="AQ105" s="1">
        <v>28.186</v>
      </c>
      <c r="AR105" s="1">
        <v>27.672000000000001</v>
      </c>
      <c r="AS105" s="1">
        <v>27.084</v>
      </c>
      <c r="AT105" s="1">
        <v>26.542000000000002</v>
      </c>
      <c r="AU105" s="1">
        <v>26.154</v>
      </c>
      <c r="AV105" s="1">
        <v>25.882999999999999</v>
      </c>
      <c r="AW105" s="1">
        <v>25.541</v>
      </c>
      <c r="AX105" s="1">
        <v>25.111999999999998</v>
      </c>
      <c r="AY105" s="1">
        <v>24.975999999999999</v>
      </c>
      <c r="AZ105" s="1">
        <v>25.286000000000001</v>
      </c>
      <c r="BA105" s="1">
        <v>25.867000000000001</v>
      </c>
      <c r="BB105" s="1">
        <v>26.436</v>
      </c>
      <c r="BC105" s="1">
        <v>27.106999999999999</v>
      </c>
      <c r="BD105" s="1">
        <v>27.440999999999999</v>
      </c>
      <c r="BE105" s="1">
        <v>27.207000000000001</v>
      </c>
      <c r="BF105" s="1">
        <v>26.638999999999999</v>
      </c>
      <c r="BG105" s="1">
        <v>26.143999999999998</v>
      </c>
      <c r="BH105" s="1">
        <v>25.574999999999999</v>
      </c>
      <c r="BI105" s="1">
        <v>25.401</v>
      </c>
      <c r="BJ105" s="1">
        <v>25.878</v>
      </c>
      <c r="BK105" s="1">
        <v>26.742999999999999</v>
      </c>
      <c r="BL105" s="1">
        <v>27.484999999999999</v>
      </c>
      <c r="BM105" s="1">
        <v>28.209</v>
      </c>
      <c r="BN105" s="1">
        <v>28.678999999999998</v>
      </c>
      <c r="BO105" s="1">
        <v>28.725999999999999</v>
      </c>
      <c r="BP105" s="1">
        <v>28.466000000000001</v>
      </c>
      <c r="BQ105" s="1">
        <v>28.212</v>
      </c>
      <c r="BR105" s="1">
        <v>27.933</v>
      </c>
      <c r="BS105" s="1">
        <v>27.446999999999999</v>
      </c>
      <c r="BT105" s="1">
        <v>26.704000000000001</v>
      </c>
      <c r="BU105" s="1">
        <v>25.783999999999999</v>
      </c>
      <c r="BV105" s="1">
        <v>24.832000000000001</v>
      </c>
      <c r="BW105" s="1">
        <v>23.838000000000001</v>
      </c>
      <c r="BX105" s="1">
        <v>22.861000000000001</v>
      </c>
      <c r="BY105" s="1">
        <v>21.948</v>
      </c>
      <c r="BZ105" s="1">
        <v>21.096</v>
      </c>
      <c r="CA105" s="1">
        <v>20.222999999999999</v>
      </c>
      <c r="CB105" s="1">
        <v>19.312999999999999</v>
      </c>
      <c r="CC105" s="1">
        <v>18.611999999999998</v>
      </c>
      <c r="CD105" s="1">
        <v>18.222000000000001</v>
      </c>
      <c r="CE105" s="1">
        <v>18.030999999999999</v>
      </c>
      <c r="CF105" s="1">
        <v>17.798999999999999</v>
      </c>
      <c r="CG105" s="1">
        <v>17.545999999999999</v>
      </c>
      <c r="CH105" s="1">
        <v>17.271000000000001</v>
      </c>
      <c r="CI105" s="1">
        <v>16.940999999999999</v>
      </c>
      <c r="CJ105" s="1">
        <v>16.54</v>
      </c>
      <c r="CK105" s="1">
        <v>16.132000000000001</v>
      </c>
      <c r="CL105" s="1">
        <v>15.763</v>
      </c>
      <c r="CM105" s="1">
        <v>15.053000000000001</v>
      </c>
      <c r="CN105" s="1">
        <v>13.837999999999999</v>
      </c>
      <c r="CO105" s="1">
        <v>12.307</v>
      </c>
      <c r="CP105" s="1">
        <v>10.805999999999999</v>
      </c>
      <c r="CQ105" s="1">
        <v>9.2569999999999997</v>
      </c>
      <c r="CR105" s="1">
        <v>7.9080000000000004</v>
      </c>
      <c r="CS105" s="1">
        <v>6.9139999999999997</v>
      </c>
      <c r="CT105" s="1">
        <v>6.16</v>
      </c>
      <c r="CU105" s="1">
        <v>5.3390000000000004</v>
      </c>
      <c r="CV105" s="1">
        <v>4.6669999999999998</v>
      </c>
      <c r="CW105" s="1">
        <v>4.0279999999999996</v>
      </c>
      <c r="CX105" s="1">
        <v>3.2519999999999998</v>
      </c>
      <c r="CY105" s="1">
        <v>2.367</v>
      </c>
      <c r="CZ105" s="1">
        <v>1.631</v>
      </c>
      <c r="DA105" s="1">
        <v>1.2230000000000001</v>
      </c>
      <c r="DB105" s="1">
        <v>0.98699999999999999</v>
      </c>
      <c r="DC105" s="1">
        <v>0.70499999999999996</v>
      </c>
      <c r="DD105" s="1">
        <v>0.376</v>
      </c>
      <c r="DE105" s="1">
        <v>0.22700000000000001</v>
      </c>
      <c r="DF105" s="1">
        <v>0.115</v>
      </c>
      <c r="DG105" s="1">
        <v>0.156</v>
      </c>
      <c r="DI105" s="104">
        <f t="shared" si="3"/>
        <v>1929.9380000000003</v>
      </c>
    </row>
    <row r="106" spans="1:113" x14ac:dyDescent="0.3">
      <c r="A106" s="1">
        <v>6798</v>
      </c>
      <c r="B106" s="1" t="s">
        <v>1041</v>
      </c>
      <c r="C106" s="1">
        <v>6</v>
      </c>
      <c r="D106" s="1">
        <v>446</v>
      </c>
      <c r="E106" s="1">
        <v>2018</v>
      </c>
      <c r="F106" s="1" t="s">
        <v>1093</v>
      </c>
      <c r="G106" s="93" t="s">
        <v>231</v>
      </c>
      <c r="H106" s="93">
        <f>VLOOKUP(G106, RPB!$E$3:$I$200, 5, 0)</f>
        <v>18</v>
      </c>
      <c r="I106" s="94">
        <f>IF(H106="-", "-", IF(H106=0, 0, SUM(K106:INDEX($K106:$DG106, H106))))</f>
        <v>100.229</v>
      </c>
      <c r="J106" s="94">
        <f t="shared" si="2"/>
        <v>532.18899999999974</v>
      </c>
      <c r="K106" s="1">
        <v>7.7969999999999997</v>
      </c>
      <c r="L106" s="1">
        <v>7.758</v>
      </c>
      <c r="M106" s="1">
        <v>7.6040000000000001</v>
      </c>
      <c r="N106" s="1">
        <v>7.3170000000000002</v>
      </c>
      <c r="O106" s="1">
        <v>6.976</v>
      </c>
      <c r="P106" s="1">
        <v>6.5910000000000002</v>
      </c>
      <c r="Q106" s="1">
        <v>6.18</v>
      </c>
      <c r="R106" s="1">
        <v>5.758</v>
      </c>
      <c r="S106" s="1">
        <v>5.34</v>
      </c>
      <c r="T106" s="1">
        <v>4.9379999999999997</v>
      </c>
      <c r="U106" s="1">
        <v>4.5880000000000001</v>
      </c>
      <c r="V106" s="1">
        <v>4.3120000000000003</v>
      </c>
      <c r="W106" s="1">
        <v>4.1159999999999997</v>
      </c>
      <c r="X106" s="1">
        <v>3.9649999999999999</v>
      </c>
      <c r="Y106" s="1">
        <v>3.8420000000000001</v>
      </c>
      <c r="Z106" s="1">
        <v>3.931</v>
      </c>
      <c r="AA106" s="1">
        <v>4.3140000000000001</v>
      </c>
      <c r="AB106" s="1">
        <v>4.9020000000000001</v>
      </c>
      <c r="AC106" s="1">
        <v>5.5229999999999997</v>
      </c>
      <c r="AD106" s="1">
        <v>6.2030000000000003</v>
      </c>
      <c r="AE106" s="1">
        <v>6.8860000000000001</v>
      </c>
      <c r="AF106" s="1">
        <v>7.5229999999999997</v>
      </c>
      <c r="AG106" s="1">
        <v>8.1370000000000005</v>
      </c>
      <c r="AH106" s="1">
        <v>8.766</v>
      </c>
      <c r="AI106" s="1">
        <v>9.3640000000000008</v>
      </c>
      <c r="AJ106" s="1">
        <v>10.041</v>
      </c>
      <c r="AK106" s="1">
        <v>10.845000000000001</v>
      </c>
      <c r="AL106" s="1">
        <v>11.69</v>
      </c>
      <c r="AM106" s="1">
        <v>12.458</v>
      </c>
      <c r="AN106" s="1">
        <v>13.188000000000001</v>
      </c>
      <c r="AO106" s="1">
        <v>13.648</v>
      </c>
      <c r="AP106" s="1">
        <v>13.717000000000001</v>
      </c>
      <c r="AQ106" s="1">
        <v>13.497</v>
      </c>
      <c r="AR106" s="1">
        <v>13.271000000000001</v>
      </c>
      <c r="AS106" s="1">
        <v>13.054</v>
      </c>
      <c r="AT106" s="1">
        <v>12.582000000000001</v>
      </c>
      <c r="AU106" s="1">
        <v>11.779</v>
      </c>
      <c r="AV106" s="1">
        <v>10.792</v>
      </c>
      <c r="AW106" s="1">
        <v>9.8019999999999996</v>
      </c>
      <c r="AX106" s="1">
        <v>8.7119999999999997</v>
      </c>
      <c r="AY106" s="1">
        <v>8.0790000000000006</v>
      </c>
      <c r="AZ106" s="1">
        <v>8.1829999999999998</v>
      </c>
      <c r="BA106" s="1">
        <v>8.7520000000000007</v>
      </c>
      <c r="BB106" s="1">
        <v>9.2680000000000007</v>
      </c>
      <c r="BC106" s="1">
        <v>9.8650000000000002</v>
      </c>
      <c r="BD106" s="1">
        <v>10.218</v>
      </c>
      <c r="BE106" s="1">
        <v>10.122999999999999</v>
      </c>
      <c r="BF106" s="1">
        <v>9.7590000000000003</v>
      </c>
      <c r="BG106" s="1">
        <v>9.4749999999999996</v>
      </c>
      <c r="BH106" s="1">
        <v>9.16</v>
      </c>
      <c r="BI106" s="1">
        <v>9.0679999999999996</v>
      </c>
      <c r="BJ106" s="1">
        <v>9.3510000000000009</v>
      </c>
      <c r="BK106" s="1">
        <v>9.8490000000000002</v>
      </c>
      <c r="BL106" s="1">
        <v>10.272</v>
      </c>
      <c r="BM106" s="1">
        <v>10.701000000000001</v>
      </c>
      <c r="BN106" s="1">
        <v>10.897</v>
      </c>
      <c r="BO106" s="1">
        <v>10.718999999999999</v>
      </c>
      <c r="BP106" s="1">
        <v>10.291</v>
      </c>
      <c r="BQ106" s="1">
        <v>9.8759999999999994</v>
      </c>
      <c r="BR106" s="1">
        <v>9.42</v>
      </c>
      <c r="BS106" s="1">
        <v>8.9789999999999992</v>
      </c>
      <c r="BT106" s="1">
        <v>8.6050000000000004</v>
      </c>
      <c r="BU106" s="1">
        <v>8.2620000000000005</v>
      </c>
      <c r="BV106" s="1">
        <v>7.8689999999999998</v>
      </c>
      <c r="BW106" s="1">
        <v>7.4509999999999996</v>
      </c>
      <c r="BX106" s="1">
        <v>6.9850000000000003</v>
      </c>
      <c r="BY106" s="1">
        <v>6.4530000000000003</v>
      </c>
      <c r="BZ106" s="1">
        <v>5.8810000000000002</v>
      </c>
      <c r="CA106" s="1">
        <v>5.32</v>
      </c>
      <c r="CB106" s="1">
        <v>4.7750000000000004</v>
      </c>
      <c r="CC106" s="1">
        <v>4.2270000000000003</v>
      </c>
      <c r="CD106" s="1">
        <v>3.677</v>
      </c>
      <c r="CE106" s="1">
        <v>3.1440000000000001</v>
      </c>
      <c r="CF106" s="1">
        <v>2.6320000000000001</v>
      </c>
      <c r="CG106" s="1">
        <v>2.1230000000000002</v>
      </c>
      <c r="CH106" s="1">
        <v>1.7490000000000001</v>
      </c>
      <c r="CI106" s="1">
        <v>1.573</v>
      </c>
      <c r="CJ106" s="1">
        <v>1.5309999999999999</v>
      </c>
      <c r="CK106" s="1">
        <v>1.496</v>
      </c>
      <c r="CL106" s="1">
        <v>1.492</v>
      </c>
      <c r="CM106" s="1">
        <v>1.4690000000000001</v>
      </c>
      <c r="CN106" s="1">
        <v>1.389</v>
      </c>
      <c r="CO106" s="1">
        <v>1.274</v>
      </c>
      <c r="CP106" s="1">
        <v>1.1890000000000001</v>
      </c>
      <c r="CQ106" s="1">
        <v>1.1200000000000001</v>
      </c>
      <c r="CR106" s="1">
        <v>1.042</v>
      </c>
      <c r="CS106" s="1">
        <v>0.94699999999999995</v>
      </c>
      <c r="CT106" s="1">
        <v>0.84199999999999997</v>
      </c>
      <c r="CU106" s="1">
        <v>0.73599999999999999</v>
      </c>
      <c r="CV106" s="1">
        <v>0.64700000000000002</v>
      </c>
      <c r="CW106" s="1">
        <v>0.56699999999999995</v>
      </c>
      <c r="CX106" s="1">
        <v>0.47299999999999998</v>
      </c>
      <c r="CY106" s="1">
        <v>0.36499999999999999</v>
      </c>
      <c r="CZ106" s="1">
        <v>0.27800000000000002</v>
      </c>
      <c r="DA106" s="1">
        <v>0.22700000000000001</v>
      </c>
      <c r="DB106" s="1">
        <v>0.189</v>
      </c>
      <c r="DC106" s="1">
        <v>0.14399999999999999</v>
      </c>
      <c r="DD106" s="1">
        <v>9.0999999999999998E-2</v>
      </c>
      <c r="DE106" s="1">
        <v>6.9000000000000006E-2</v>
      </c>
      <c r="DF106" s="1">
        <v>3.9E-2</v>
      </c>
      <c r="DG106" s="1">
        <v>6.4000000000000001E-2</v>
      </c>
      <c r="DI106" s="104">
        <f t="shared" si="3"/>
        <v>632.41799999999978</v>
      </c>
    </row>
    <row r="107" spans="1:113" x14ac:dyDescent="0.3">
      <c r="A107" s="1">
        <v>4132</v>
      </c>
      <c r="B107" s="1" t="s">
        <v>1041</v>
      </c>
      <c r="D107" s="1">
        <v>504</v>
      </c>
      <c r="E107" s="1">
        <v>2018</v>
      </c>
      <c r="F107" s="1" t="s">
        <v>264</v>
      </c>
      <c r="G107" s="93" t="s">
        <v>265</v>
      </c>
      <c r="H107" s="93">
        <f>VLOOKUP(G107, RPB!$E$3:$I$200, 5, 0)</f>
        <v>18</v>
      </c>
      <c r="I107" s="94">
        <f>IF(H107="-", "-", IF(H107=0, 0, SUM(K107:INDEX($K107:$DG107, H107))))</f>
        <v>11613.361000000001</v>
      </c>
      <c r="J107" s="94">
        <f t="shared" si="2"/>
        <v>24578.443999999985</v>
      </c>
      <c r="K107" s="1">
        <v>670.68700000000001</v>
      </c>
      <c r="L107" s="1">
        <v>682.17499999999995</v>
      </c>
      <c r="M107" s="1">
        <v>688.82399999999996</v>
      </c>
      <c r="N107" s="1">
        <v>711.42499999999995</v>
      </c>
      <c r="O107" s="1">
        <v>700.73299999999995</v>
      </c>
      <c r="P107" s="1">
        <v>688.827</v>
      </c>
      <c r="Q107" s="1">
        <v>676.12900000000002</v>
      </c>
      <c r="R107" s="1">
        <v>663.06</v>
      </c>
      <c r="S107" s="1">
        <v>649.44100000000003</v>
      </c>
      <c r="T107" s="1">
        <v>635.096</v>
      </c>
      <c r="U107" s="1">
        <v>623.44200000000001</v>
      </c>
      <c r="V107" s="1">
        <v>616.101</v>
      </c>
      <c r="W107" s="1">
        <v>611.69500000000005</v>
      </c>
      <c r="X107" s="1">
        <v>607.5</v>
      </c>
      <c r="Y107" s="1">
        <v>604.38800000000003</v>
      </c>
      <c r="Z107" s="1">
        <v>600.52599999999995</v>
      </c>
      <c r="AA107" s="1">
        <v>594.83100000000002</v>
      </c>
      <c r="AB107" s="1">
        <v>588.48099999999999</v>
      </c>
      <c r="AC107" s="1">
        <v>582.95100000000002</v>
      </c>
      <c r="AD107" s="1">
        <v>577.01</v>
      </c>
      <c r="AE107" s="1">
        <v>575.74599999999998</v>
      </c>
      <c r="AF107" s="1">
        <v>581.53700000000003</v>
      </c>
      <c r="AG107" s="1">
        <v>591.49699999999996</v>
      </c>
      <c r="AH107" s="1">
        <v>600.78</v>
      </c>
      <c r="AI107" s="1">
        <v>610.85599999999999</v>
      </c>
      <c r="AJ107" s="1">
        <v>616.01099999999997</v>
      </c>
      <c r="AK107" s="1">
        <v>613.06799999999998</v>
      </c>
      <c r="AL107" s="1">
        <v>604.84100000000001</v>
      </c>
      <c r="AM107" s="1">
        <v>596.87</v>
      </c>
      <c r="AN107" s="1">
        <v>587.50900000000001</v>
      </c>
      <c r="AO107" s="1">
        <v>580.30899999999997</v>
      </c>
      <c r="AP107" s="1">
        <v>577.42200000000003</v>
      </c>
      <c r="AQ107" s="1">
        <v>576.66600000000005</v>
      </c>
      <c r="AR107" s="1">
        <v>574.37199999999996</v>
      </c>
      <c r="AS107" s="1">
        <v>572.06799999999998</v>
      </c>
      <c r="AT107" s="1">
        <v>564.61699999999996</v>
      </c>
      <c r="AU107" s="1">
        <v>549.34799999999996</v>
      </c>
      <c r="AV107" s="1">
        <v>529.14499999999998</v>
      </c>
      <c r="AW107" s="1">
        <v>509.541</v>
      </c>
      <c r="AX107" s="1">
        <v>489.4</v>
      </c>
      <c r="AY107" s="1">
        <v>471.70800000000003</v>
      </c>
      <c r="AZ107" s="1">
        <v>458.50200000000001</v>
      </c>
      <c r="BA107" s="1">
        <v>448.38400000000001</v>
      </c>
      <c r="BB107" s="1">
        <v>437.84100000000001</v>
      </c>
      <c r="BC107" s="1">
        <v>427.48099999999999</v>
      </c>
      <c r="BD107" s="1">
        <v>418.238</v>
      </c>
      <c r="BE107" s="1">
        <v>410.19400000000002</v>
      </c>
      <c r="BF107" s="1">
        <v>403.16399999999999</v>
      </c>
      <c r="BG107" s="1">
        <v>396.53899999999999</v>
      </c>
      <c r="BH107" s="1">
        <v>390.03399999999999</v>
      </c>
      <c r="BI107" s="1">
        <v>384.92700000000002</v>
      </c>
      <c r="BJ107" s="1">
        <v>381.66199999999998</v>
      </c>
      <c r="BK107" s="1">
        <v>379.37900000000002</v>
      </c>
      <c r="BL107" s="1">
        <v>376.76</v>
      </c>
      <c r="BM107" s="1">
        <v>374.053</v>
      </c>
      <c r="BN107" s="1">
        <v>369.55399999999997</v>
      </c>
      <c r="BO107" s="1">
        <v>362.27100000000002</v>
      </c>
      <c r="BP107" s="1">
        <v>352.84399999999999</v>
      </c>
      <c r="BQ107" s="1">
        <v>342.99900000000002</v>
      </c>
      <c r="BR107" s="1">
        <v>332.51499999999999</v>
      </c>
      <c r="BS107" s="1">
        <v>320.47399999999999</v>
      </c>
      <c r="BT107" s="1">
        <v>306.63200000000001</v>
      </c>
      <c r="BU107" s="1">
        <v>291.322</v>
      </c>
      <c r="BV107" s="1">
        <v>275.79500000000002</v>
      </c>
      <c r="BW107" s="1">
        <v>260.60599999999999</v>
      </c>
      <c r="BX107" s="1">
        <v>242.89</v>
      </c>
      <c r="BY107" s="1">
        <v>221.60900000000001</v>
      </c>
      <c r="BZ107" s="1">
        <v>198.57499999999999</v>
      </c>
      <c r="CA107" s="1">
        <v>176.05500000000001</v>
      </c>
      <c r="CB107" s="1">
        <v>152.892</v>
      </c>
      <c r="CC107" s="1">
        <v>135.48099999999999</v>
      </c>
      <c r="CD107" s="1">
        <v>127.014</v>
      </c>
      <c r="CE107" s="1">
        <v>124.386</v>
      </c>
      <c r="CF107" s="1">
        <v>121.331</v>
      </c>
      <c r="CG107" s="1">
        <v>119.139</v>
      </c>
      <c r="CH107" s="1">
        <v>115.404</v>
      </c>
      <c r="CI107" s="1">
        <v>108.309</v>
      </c>
      <c r="CJ107" s="1">
        <v>99.114000000000004</v>
      </c>
      <c r="CK107" s="1">
        <v>91.057000000000002</v>
      </c>
      <c r="CL107" s="1">
        <v>83.680999999999997</v>
      </c>
      <c r="CM107" s="1">
        <v>75.747</v>
      </c>
      <c r="CN107" s="1">
        <v>67.019000000000005</v>
      </c>
      <c r="CO107" s="1">
        <v>57.921999999999997</v>
      </c>
      <c r="CP107" s="1">
        <v>49.106000000000002</v>
      </c>
      <c r="CQ107" s="1">
        <v>40.433</v>
      </c>
      <c r="CR107" s="1">
        <v>32.76</v>
      </c>
      <c r="CS107" s="1">
        <v>26.574999999999999</v>
      </c>
      <c r="CT107" s="1">
        <v>21.545000000000002</v>
      </c>
      <c r="CU107" s="1">
        <v>16.309999999999999</v>
      </c>
      <c r="CV107" s="1">
        <v>11.952999999999999</v>
      </c>
      <c r="CW107" s="1">
        <v>9.0570000000000004</v>
      </c>
      <c r="CX107" s="1">
        <v>6.6</v>
      </c>
      <c r="CY107" s="1">
        <v>4.4720000000000004</v>
      </c>
      <c r="CZ107" s="1">
        <v>2.5449999999999999</v>
      </c>
      <c r="DA107" s="1">
        <v>1.5069999999999999</v>
      </c>
      <c r="DB107" s="1">
        <v>1.155</v>
      </c>
      <c r="DC107" s="1">
        <v>0.77</v>
      </c>
      <c r="DD107" s="1">
        <v>0.35299999999999998</v>
      </c>
      <c r="DE107" s="1">
        <v>0.16600000000000001</v>
      </c>
      <c r="DF107" s="1">
        <v>0.06</v>
      </c>
      <c r="DG107" s="1">
        <v>0.01</v>
      </c>
      <c r="DI107" s="104">
        <f t="shared" si="3"/>
        <v>36191.804999999986</v>
      </c>
    </row>
    <row r="108" spans="1:113" x14ac:dyDescent="0.3">
      <c r="A108" s="1">
        <v>12044</v>
      </c>
      <c r="B108" s="1" t="s">
        <v>1041</v>
      </c>
      <c r="C108" s="1">
        <v>13</v>
      </c>
      <c r="D108" s="1">
        <v>498</v>
      </c>
      <c r="E108" s="1">
        <v>2018</v>
      </c>
      <c r="F108" s="1" t="s">
        <v>1075</v>
      </c>
      <c r="G108" s="93" t="s">
        <v>257</v>
      </c>
      <c r="H108" s="93">
        <f>VLOOKUP(G108, RPB!$E$3:$I$200, 5, 0)</f>
        <v>0</v>
      </c>
      <c r="I108" s="94">
        <f>IF(H108="-", "-", IF(H108=0, 0, SUM(K108:INDEX($K108:$DG108, H108))))</f>
        <v>0</v>
      </c>
      <c r="J108" s="94">
        <f t="shared" si="2"/>
        <v>4041.0649999999982</v>
      </c>
      <c r="K108" s="1">
        <v>37.902999999999999</v>
      </c>
      <c r="L108" s="1">
        <v>40.499000000000002</v>
      </c>
      <c r="M108" s="1">
        <v>42.427999999999997</v>
      </c>
      <c r="N108" s="1">
        <v>43.122</v>
      </c>
      <c r="O108" s="1">
        <v>44.137999999999998</v>
      </c>
      <c r="P108" s="1">
        <v>44.713999999999999</v>
      </c>
      <c r="Q108" s="1">
        <v>44.911999999999999</v>
      </c>
      <c r="R108" s="1">
        <v>44.792999999999999</v>
      </c>
      <c r="S108" s="1">
        <v>44.460999999999999</v>
      </c>
      <c r="T108" s="1">
        <v>44.021999999999998</v>
      </c>
      <c r="U108" s="1">
        <v>43.317</v>
      </c>
      <c r="V108" s="1">
        <v>42.319000000000003</v>
      </c>
      <c r="W108" s="1">
        <v>41.220999999999997</v>
      </c>
      <c r="X108" s="1">
        <v>40.231000000000002</v>
      </c>
      <c r="Y108" s="1">
        <v>39.29</v>
      </c>
      <c r="Z108" s="1">
        <v>39.048999999999999</v>
      </c>
      <c r="AA108" s="1">
        <v>39.847999999999999</v>
      </c>
      <c r="AB108" s="1">
        <v>41.438000000000002</v>
      </c>
      <c r="AC108" s="1">
        <v>43.16</v>
      </c>
      <c r="AD108" s="1">
        <v>45.061</v>
      </c>
      <c r="AE108" s="1">
        <v>47.54</v>
      </c>
      <c r="AF108" s="1">
        <v>50.7</v>
      </c>
      <c r="AG108" s="1">
        <v>54.351999999999997</v>
      </c>
      <c r="AH108" s="1">
        <v>57.941000000000003</v>
      </c>
      <c r="AI108" s="1">
        <v>61.26</v>
      </c>
      <c r="AJ108" s="1">
        <v>65.260999999999996</v>
      </c>
      <c r="AK108" s="1">
        <v>70.257999999999996</v>
      </c>
      <c r="AL108" s="1">
        <v>75.602000000000004</v>
      </c>
      <c r="AM108" s="1">
        <v>80.605999999999995</v>
      </c>
      <c r="AN108" s="1">
        <v>85.741</v>
      </c>
      <c r="AO108" s="1">
        <v>88.225999999999999</v>
      </c>
      <c r="AP108" s="1">
        <v>86.712999999999994</v>
      </c>
      <c r="AQ108" s="1">
        <v>82.563000000000002</v>
      </c>
      <c r="AR108" s="1">
        <v>78.489000000000004</v>
      </c>
      <c r="AS108" s="1">
        <v>73.95</v>
      </c>
      <c r="AT108" s="1">
        <v>70.066000000000003</v>
      </c>
      <c r="AU108" s="1">
        <v>67.665999999999997</v>
      </c>
      <c r="AV108" s="1">
        <v>66.2</v>
      </c>
      <c r="AW108" s="1">
        <v>64.287999999999997</v>
      </c>
      <c r="AX108" s="1">
        <v>62.209000000000003</v>
      </c>
      <c r="AY108" s="1">
        <v>60.235999999999997</v>
      </c>
      <c r="AZ108" s="1">
        <v>58.368000000000002</v>
      </c>
      <c r="BA108" s="1">
        <v>56.609000000000002</v>
      </c>
      <c r="BB108" s="1">
        <v>55.079000000000001</v>
      </c>
      <c r="BC108" s="1">
        <v>53.887</v>
      </c>
      <c r="BD108" s="1">
        <v>52.491</v>
      </c>
      <c r="BE108" s="1">
        <v>50.677999999999997</v>
      </c>
      <c r="BF108" s="1">
        <v>48.776000000000003</v>
      </c>
      <c r="BG108" s="1">
        <v>47.045000000000002</v>
      </c>
      <c r="BH108" s="1">
        <v>45.094999999999999</v>
      </c>
      <c r="BI108" s="1">
        <v>44.9</v>
      </c>
      <c r="BJ108" s="1">
        <v>47.360999999999997</v>
      </c>
      <c r="BK108" s="1">
        <v>51.406999999999996</v>
      </c>
      <c r="BL108" s="1">
        <v>55.234999999999999</v>
      </c>
      <c r="BM108" s="1">
        <v>59.41</v>
      </c>
      <c r="BN108" s="1">
        <v>61.776000000000003</v>
      </c>
      <c r="BO108" s="1">
        <v>61.142000000000003</v>
      </c>
      <c r="BP108" s="1">
        <v>58.585999999999999</v>
      </c>
      <c r="BQ108" s="1">
        <v>56.152999999999999</v>
      </c>
      <c r="BR108" s="1">
        <v>53.165999999999997</v>
      </c>
      <c r="BS108" s="1">
        <v>51.311999999999998</v>
      </c>
      <c r="BT108" s="1">
        <v>51.55</v>
      </c>
      <c r="BU108" s="1">
        <v>52.866999999999997</v>
      </c>
      <c r="BV108" s="1">
        <v>53.689</v>
      </c>
      <c r="BW108" s="1">
        <v>54.805</v>
      </c>
      <c r="BX108" s="1">
        <v>53.295999999999999</v>
      </c>
      <c r="BY108" s="1">
        <v>47.704000000000001</v>
      </c>
      <c r="BZ108" s="1">
        <v>39.658999999999999</v>
      </c>
      <c r="CA108" s="1">
        <v>32.042999999999999</v>
      </c>
      <c r="CB108" s="1">
        <v>24.033999999999999</v>
      </c>
      <c r="CC108" s="1">
        <v>18.405000000000001</v>
      </c>
      <c r="CD108" s="1">
        <v>16.751999999999999</v>
      </c>
      <c r="CE108" s="1">
        <v>17.667999999999999</v>
      </c>
      <c r="CF108" s="1">
        <v>18.161999999999999</v>
      </c>
      <c r="CG108" s="1">
        <v>18.835999999999999</v>
      </c>
      <c r="CH108" s="1">
        <v>19.033999999999999</v>
      </c>
      <c r="CI108" s="1">
        <v>18.126999999999999</v>
      </c>
      <c r="CJ108" s="1">
        <v>16.542000000000002</v>
      </c>
      <c r="CK108" s="1">
        <v>15.345000000000001</v>
      </c>
      <c r="CL108" s="1">
        <v>14.339</v>
      </c>
      <c r="CM108" s="1">
        <v>13.279</v>
      </c>
      <c r="CN108" s="1">
        <v>12.157</v>
      </c>
      <c r="CO108" s="1">
        <v>10.999000000000001</v>
      </c>
      <c r="CP108" s="1">
        <v>9.8539999999999992</v>
      </c>
      <c r="CQ108" s="1">
        <v>8.7230000000000008</v>
      </c>
      <c r="CR108" s="1">
        <v>7.6269999999999998</v>
      </c>
      <c r="CS108" s="1">
        <v>6.5869999999999997</v>
      </c>
      <c r="CT108" s="1">
        <v>5.6040000000000001</v>
      </c>
      <c r="CU108" s="1">
        <v>4.5990000000000002</v>
      </c>
      <c r="CV108" s="1">
        <v>3.7269999999999999</v>
      </c>
      <c r="CW108" s="1">
        <v>3.052</v>
      </c>
      <c r="CX108" s="1">
        <v>2.3889999999999998</v>
      </c>
      <c r="CY108" s="1">
        <v>1.728</v>
      </c>
      <c r="CZ108" s="1">
        <v>1.1579999999999999</v>
      </c>
      <c r="DA108" s="1">
        <v>0.82799999999999996</v>
      </c>
      <c r="DB108" s="1">
        <v>0.65800000000000003</v>
      </c>
      <c r="DC108" s="1">
        <v>0.45900000000000002</v>
      </c>
      <c r="DD108" s="1">
        <v>0.23100000000000001</v>
      </c>
      <c r="DE108" s="1">
        <v>0.13600000000000001</v>
      </c>
      <c r="DF108" s="1">
        <v>6.6000000000000003E-2</v>
      </c>
      <c r="DG108" s="1">
        <v>7.8E-2</v>
      </c>
      <c r="DI108" s="104">
        <f t="shared" si="3"/>
        <v>4041.0649999999982</v>
      </c>
    </row>
    <row r="109" spans="1:113" x14ac:dyDescent="0.3">
      <c r="A109" s="1">
        <v>1724</v>
      </c>
      <c r="B109" s="1" t="s">
        <v>1041</v>
      </c>
      <c r="D109" s="1">
        <v>450</v>
      </c>
      <c r="E109" s="1">
        <v>2018</v>
      </c>
      <c r="F109" s="1" t="s">
        <v>234</v>
      </c>
      <c r="G109" s="93" t="s">
        <v>235</v>
      </c>
      <c r="H109" s="93">
        <f>VLOOKUP(G109, RPB!$E$3:$I$200, 5, 0)</f>
        <v>18</v>
      </c>
      <c r="I109" s="94">
        <f>IF(H109="-", "-", IF(H109=0, 0, SUM(K109:INDEX($K109:$DG109, H109))))</f>
        <v>12454.401</v>
      </c>
      <c r="J109" s="94">
        <f t="shared" si="2"/>
        <v>13808.409000000005</v>
      </c>
      <c r="K109" s="1">
        <v>828.83</v>
      </c>
      <c r="L109" s="1">
        <v>806.28899999999999</v>
      </c>
      <c r="M109" s="1">
        <v>785.60199999999998</v>
      </c>
      <c r="N109" s="1">
        <v>764.33500000000004</v>
      </c>
      <c r="O109" s="1">
        <v>748.41200000000003</v>
      </c>
      <c r="P109" s="1">
        <v>733.45299999999997</v>
      </c>
      <c r="Q109" s="1">
        <v>719.31500000000005</v>
      </c>
      <c r="R109" s="1">
        <v>705.851</v>
      </c>
      <c r="S109" s="1">
        <v>693.01800000000003</v>
      </c>
      <c r="T109" s="1">
        <v>680.77200000000005</v>
      </c>
      <c r="U109" s="1">
        <v>668.45799999999997</v>
      </c>
      <c r="V109" s="1">
        <v>655.72500000000002</v>
      </c>
      <c r="W109" s="1">
        <v>642.73500000000001</v>
      </c>
      <c r="X109" s="1">
        <v>629.83299999999997</v>
      </c>
      <c r="Y109" s="1">
        <v>616.75199999999995</v>
      </c>
      <c r="Z109" s="1">
        <v>603.95699999999999</v>
      </c>
      <c r="AA109" s="1">
        <v>591.64800000000002</v>
      </c>
      <c r="AB109" s="1">
        <v>579.41600000000005</v>
      </c>
      <c r="AC109" s="1">
        <v>566.93700000000001</v>
      </c>
      <c r="AD109" s="1">
        <v>554.61800000000005</v>
      </c>
      <c r="AE109" s="1">
        <v>540.16099999999994</v>
      </c>
      <c r="AF109" s="1">
        <v>522.49800000000005</v>
      </c>
      <c r="AG109" s="1">
        <v>502.81799999999998</v>
      </c>
      <c r="AH109" s="1">
        <v>483.44799999999998</v>
      </c>
      <c r="AI109" s="1">
        <v>464.012</v>
      </c>
      <c r="AJ109" s="1">
        <v>445.40800000000002</v>
      </c>
      <c r="AK109" s="1">
        <v>428.346</v>
      </c>
      <c r="AL109" s="1">
        <v>412.47399999999999</v>
      </c>
      <c r="AM109" s="1">
        <v>396.65899999999999</v>
      </c>
      <c r="AN109" s="1">
        <v>381.04399999999998</v>
      </c>
      <c r="AO109" s="1">
        <v>366.63099999999997</v>
      </c>
      <c r="AP109" s="1">
        <v>353.78300000000002</v>
      </c>
      <c r="AQ109" s="1">
        <v>342.14</v>
      </c>
      <c r="AR109" s="1">
        <v>330.86599999999999</v>
      </c>
      <c r="AS109" s="1">
        <v>319.98200000000003</v>
      </c>
      <c r="AT109" s="1">
        <v>309.81099999999998</v>
      </c>
      <c r="AU109" s="1">
        <v>300.38099999999997</v>
      </c>
      <c r="AV109" s="1">
        <v>291.47300000000001</v>
      </c>
      <c r="AW109" s="1">
        <v>282.90100000000001</v>
      </c>
      <c r="AX109" s="1">
        <v>274.77499999999998</v>
      </c>
      <c r="AY109" s="1">
        <v>266.11700000000002</v>
      </c>
      <c r="AZ109" s="1">
        <v>256.44400000000002</v>
      </c>
      <c r="BA109" s="1">
        <v>246.18100000000001</v>
      </c>
      <c r="BB109" s="1">
        <v>236.25700000000001</v>
      </c>
      <c r="BC109" s="1">
        <v>226.51300000000001</v>
      </c>
      <c r="BD109" s="1">
        <v>217.02600000000001</v>
      </c>
      <c r="BE109" s="1">
        <v>207.93600000000001</v>
      </c>
      <c r="BF109" s="1">
        <v>199.18799999999999</v>
      </c>
      <c r="BG109" s="1">
        <v>190.56200000000001</v>
      </c>
      <c r="BH109" s="1">
        <v>182.07900000000001</v>
      </c>
      <c r="BI109" s="1">
        <v>174.00899999999999</v>
      </c>
      <c r="BJ109" s="1">
        <v>166.45500000000001</v>
      </c>
      <c r="BK109" s="1">
        <v>159.316</v>
      </c>
      <c r="BL109" s="1">
        <v>152.358</v>
      </c>
      <c r="BM109" s="1">
        <v>145.59399999999999</v>
      </c>
      <c r="BN109" s="1">
        <v>139.08099999999999</v>
      </c>
      <c r="BO109" s="1">
        <v>132.81299999999999</v>
      </c>
      <c r="BP109" s="1">
        <v>126.75</v>
      </c>
      <c r="BQ109" s="1">
        <v>120.806</v>
      </c>
      <c r="BR109" s="1">
        <v>114.94</v>
      </c>
      <c r="BS109" s="1">
        <v>109.251</v>
      </c>
      <c r="BT109" s="1">
        <v>103.762</v>
      </c>
      <c r="BU109" s="1">
        <v>98.373000000000005</v>
      </c>
      <c r="BV109" s="1">
        <v>93.114999999999995</v>
      </c>
      <c r="BW109" s="1">
        <v>88.16</v>
      </c>
      <c r="BX109" s="1">
        <v>82.478999999999999</v>
      </c>
      <c r="BY109" s="1">
        <v>75.619</v>
      </c>
      <c r="BZ109" s="1">
        <v>68.132999999999996</v>
      </c>
      <c r="CA109" s="1">
        <v>60.948999999999998</v>
      </c>
      <c r="CB109" s="1">
        <v>53.795999999999999</v>
      </c>
      <c r="CC109" s="1">
        <v>47.738999999999997</v>
      </c>
      <c r="CD109" s="1">
        <v>43.375999999999998</v>
      </c>
      <c r="CE109" s="1">
        <v>40.188000000000002</v>
      </c>
      <c r="CF109" s="1">
        <v>37.034999999999997</v>
      </c>
      <c r="CG109" s="1">
        <v>34.122999999999998</v>
      </c>
      <c r="CH109" s="1">
        <v>31.33</v>
      </c>
      <c r="CI109" s="1">
        <v>28.475000000000001</v>
      </c>
      <c r="CJ109" s="1">
        <v>25.646000000000001</v>
      </c>
      <c r="CK109" s="1">
        <v>23.123999999999999</v>
      </c>
      <c r="CL109" s="1">
        <v>20.864999999999998</v>
      </c>
      <c r="CM109" s="1">
        <v>18.651</v>
      </c>
      <c r="CN109" s="1">
        <v>16.405000000000001</v>
      </c>
      <c r="CO109" s="1">
        <v>14.194000000000001</v>
      </c>
      <c r="CP109" s="1">
        <v>12.159000000000001</v>
      </c>
      <c r="CQ109" s="1">
        <v>10.269</v>
      </c>
      <c r="CR109" s="1">
        <v>8.5660000000000007</v>
      </c>
      <c r="CS109" s="1">
        <v>7.0860000000000003</v>
      </c>
      <c r="CT109" s="1">
        <v>5.8</v>
      </c>
      <c r="CU109" s="1">
        <v>4.5529999999999999</v>
      </c>
      <c r="CV109" s="1">
        <v>3.5150000000000001</v>
      </c>
      <c r="CW109" s="1">
        <v>2.7759999999999998</v>
      </c>
      <c r="CX109" s="1">
        <v>2.1240000000000001</v>
      </c>
      <c r="CY109" s="1">
        <v>1.536</v>
      </c>
      <c r="CZ109" s="1">
        <v>1.0740000000000001</v>
      </c>
      <c r="DA109" s="1">
        <v>0.82199999999999995</v>
      </c>
      <c r="DB109" s="1">
        <v>0.65700000000000003</v>
      </c>
      <c r="DC109" s="1">
        <v>0.47099999999999997</v>
      </c>
      <c r="DD109" s="1">
        <v>0.26400000000000001</v>
      </c>
      <c r="DE109" s="1">
        <v>0.16</v>
      </c>
      <c r="DF109" s="1">
        <v>8.2000000000000003E-2</v>
      </c>
      <c r="DG109" s="1">
        <v>0.11600000000000001</v>
      </c>
      <c r="DI109" s="104">
        <f t="shared" si="3"/>
        <v>26262.810000000005</v>
      </c>
    </row>
    <row r="110" spans="1:113" x14ac:dyDescent="0.3">
      <c r="A110" s="1">
        <v>8432</v>
      </c>
      <c r="B110" s="1" t="s">
        <v>1041</v>
      </c>
      <c r="D110" s="1">
        <v>462</v>
      </c>
      <c r="E110" s="1">
        <v>2018</v>
      </c>
      <c r="F110" s="1" t="s">
        <v>240</v>
      </c>
      <c r="G110" s="93" t="s">
        <v>241</v>
      </c>
      <c r="H110" s="93">
        <f>VLOOKUP(G110, RPB!$E$3:$I$200, 5, 0)</f>
        <v>0</v>
      </c>
      <c r="I110" s="94">
        <f>IF(H110="-", "-", IF(H110=0, 0, SUM(K110:INDEX($K110:$DG110, H110))))</f>
        <v>0</v>
      </c>
      <c r="J110" s="94">
        <f t="shared" si="2"/>
        <v>444.25900000000013</v>
      </c>
      <c r="K110" s="1">
        <v>7.3929999999999998</v>
      </c>
      <c r="L110" s="1">
        <v>7.7</v>
      </c>
      <c r="M110" s="1">
        <v>7.8689999999999998</v>
      </c>
      <c r="N110" s="1">
        <v>7.9870000000000001</v>
      </c>
      <c r="O110" s="1">
        <v>7.8719999999999999</v>
      </c>
      <c r="P110" s="1">
        <v>7.69</v>
      </c>
      <c r="Q110" s="1">
        <v>7.4550000000000001</v>
      </c>
      <c r="R110" s="1">
        <v>7.1840000000000002</v>
      </c>
      <c r="S110" s="1">
        <v>6.8869999999999996</v>
      </c>
      <c r="T110" s="1">
        <v>6.5759999999999996</v>
      </c>
      <c r="U110" s="1">
        <v>6.28</v>
      </c>
      <c r="V110" s="1">
        <v>6.0190000000000001</v>
      </c>
      <c r="W110" s="1">
        <v>5.8010000000000002</v>
      </c>
      <c r="X110" s="1">
        <v>5.609</v>
      </c>
      <c r="Y110" s="1">
        <v>5.4489999999999998</v>
      </c>
      <c r="Z110" s="1">
        <v>5.3920000000000003</v>
      </c>
      <c r="AA110" s="1">
        <v>5.4740000000000002</v>
      </c>
      <c r="AB110" s="1">
        <v>5.6710000000000003</v>
      </c>
      <c r="AC110" s="1">
        <v>5.899</v>
      </c>
      <c r="AD110" s="1">
        <v>6.1449999999999996</v>
      </c>
      <c r="AE110" s="1">
        <v>6.5519999999999996</v>
      </c>
      <c r="AF110" s="1">
        <v>7.173</v>
      </c>
      <c r="AG110" s="1">
        <v>7.9290000000000003</v>
      </c>
      <c r="AH110" s="1">
        <v>8.6649999999999991</v>
      </c>
      <c r="AI110" s="1">
        <v>9.3819999999999997</v>
      </c>
      <c r="AJ110" s="1">
        <v>10.069000000000001</v>
      </c>
      <c r="AK110" s="1">
        <v>10.696</v>
      </c>
      <c r="AL110" s="1">
        <v>11.243</v>
      </c>
      <c r="AM110" s="1">
        <v>11.744</v>
      </c>
      <c r="AN110" s="1">
        <v>12.22</v>
      </c>
      <c r="AO110" s="1">
        <v>12.412000000000001</v>
      </c>
      <c r="AP110" s="1">
        <v>12.202999999999999</v>
      </c>
      <c r="AQ110" s="1">
        <v>11.708</v>
      </c>
      <c r="AR110" s="1">
        <v>11.189</v>
      </c>
      <c r="AS110" s="1">
        <v>10.631</v>
      </c>
      <c r="AT110" s="1">
        <v>9.9740000000000002</v>
      </c>
      <c r="AU110" s="1">
        <v>9.2279999999999998</v>
      </c>
      <c r="AV110" s="1">
        <v>8.4369999999999994</v>
      </c>
      <c r="AW110" s="1">
        <v>7.617</v>
      </c>
      <c r="AX110" s="1">
        <v>6.7480000000000002</v>
      </c>
      <c r="AY110" s="1">
        <v>6.0759999999999996</v>
      </c>
      <c r="AZ110" s="1">
        <v>5.7190000000000003</v>
      </c>
      <c r="BA110" s="1">
        <v>5.5739999999999998</v>
      </c>
      <c r="BB110" s="1">
        <v>5.4119999999999999</v>
      </c>
      <c r="BC110" s="1">
        <v>5.2779999999999996</v>
      </c>
      <c r="BD110" s="1">
        <v>5.1349999999999998</v>
      </c>
      <c r="BE110" s="1">
        <v>4.9409999999999998</v>
      </c>
      <c r="BF110" s="1">
        <v>4.7190000000000003</v>
      </c>
      <c r="BG110" s="1">
        <v>4.5359999999999996</v>
      </c>
      <c r="BH110" s="1">
        <v>4.375</v>
      </c>
      <c r="BI110" s="1">
        <v>4.218</v>
      </c>
      <c r="BJ110" s="1">
        <v>4.0629999999999997</v>
      </c>
      <c r="BK110" s="1">
        <v>3.9089999999999998</v>
      </c>
      <c r="BL110" s="1">
        <v>3.758</v>
      </c>
      <c r="BM110" s="1">
        <v>3.6080000000000001</v>
      </c>
      <c r="BN110" s="1">
        <v>3.4540000000000002</v>
      </c>
      <c r="BO110" s="1">
        <v>3.2909999999999999</v>
      </c>
      <c r="BP110" s="1">
        <v>3.1219999999999999</v>
      </c>
      <c r="BQ110" s="1">
        <v>2.9540000000000002</v>
      </c>
      <c r="BR110" s="1">
        <v>2.7949999999999999</v>
      </c>
      <c r="BS110" s="1">
        <v>2.6080000000000001</v>
      </c>
      <c r="BT110" s="1">
        <v>2.38</v>
      </c>
      <c r="BU110" s="1">
        <v>2.13</v>
      </c>
      <c r="BV110" s="1">
        <v>1.89</v>
      </c>
      <c r="BW110" s="1">
        <v>1.6539999999999999</v>
      </c>
      <c r="BX110" s="1">
        <v>1.452</v>
      </c>
      <c r="BY110" s="1">
        <v>1.3029999999999999</v>
      </c>
      <c r="BZ110" s="1">
        <v>1.194</v>
      </c>
      <c r="CA110" s="1">
        <v>1.087</v>
      </c>
      <c r="CB110" s="1">
        <v>0.98499999999999999</v>
      </c>
      <c r="CC110" s="1">
        <v>0.91500000000000004</v>
      </c>
      <c r="CD110" s="1">
        <v>0.88800000000000001</v>
      </c>
      <c r="CE110" s="1">
        <v>0.88700000000000001</v>
      </c>
      <c r="CF110" s="1">
        <v>0.89200000000000002</v>
      </c>
      <c r="CG110" s="1">
        <v>0.90700000000000003</v>
      </c>
      <c r="CH110" s="1">
        <v>0.90400000000000003</v>
      </c>
      <c r="CI110" s="1">
        <v>0.86699999999999999</v>
      </c>
      <c r="CJ110" s="1">
        <v>0.80800000000000005</v>
      </c>
      <c r="CK110" s="1">
        <v>0.755</v>
      </c>
      <c r="CL110" s="1">
        <v>0.70599999999999996</v>
      </c>
      <c r="CM110" s="1">
        <v>0.64900000000000002</v>
      </c>
      <c r="CN110" s="1">
        <v>0.58199999999999996</v>
      </c>
      <c r="CO110" s="1">
        <v>0.51</v>
      </c>
      <c r="CP110" s="1">
        <v>0.439</v>
      </c>
      <c r="CQ110" s="1">
        <v>0.36699999999999999</v>
      </c>
      <c r="CR110" s="1">
        <v>0.30199999999999999</v>
      </c>
      <c r="CS110" s="1">
        <v>0.249</v>
      </c>
      <c r="CT110" s="1">
        <v>0.20499999999999999</v>
      </c>
      <c r="CU110" s="1">
        <v>0.158</v>
      </c>
      <c r="CV110" s="1">
        <v>0.11700000000000001</v>
      </c>
      <c r="CW110" s="1">
        <v>9.0999999999999998E-2</v>
      </c>
      <c r="CX110" s="1">
        <v>6.9000000000000006E-2</v>
      </c>
      <c r="CY110" s="1">
        <v>5.0999999999999997E-2</v>
      </c>
      <c r="CZ110" s="1">
        <v>3.9E-2</v>
      </c>
      <c r="DA110" s="1">
        <v>3.2000000000000001E-2</v>
      </c>
      <c r="DB110" s="1">
        <v>2.5999999999999999E-2</v>
      </c>
      <c r="DC110" s="1">
        <v>1.9E-2</v>
      </c>
      <c r="DD110" s="1">
        <v>1.2E-2</v>
      </c>
      <c r="DE110" s="1">
        <v>8.9999999999999993E-3</v>
      </c>
      <c r="DF110" s="1">
        <v>5.0000000000000001E-3</v>
      </c>
      <c r="DG110" s="1">
        <v>7.0000000000000001E-3</v>
      </c>
      <c r="DI110" s="104">
        <f t="shared" si="3"/>
        <v>444.25900000000013</v>
      </c>
    </row>
    <row r="111" spans="1:113" x14ac:dyDescent="0.3">
      <c r="A111" s="1">
        <v>17462</v>
      </c>
      <c r="B111" s="1" t="s">
        <v>1041</v>
      </c>
      <c r="D111" s="1">
        <v>484</v>
      </c>
      <c r="E111" s="1">
        <v>2018</v>
      </c>
      <c r="F111" s="1" t="s">
        <v>252</v>
      </c>
      <c r="G111" s="93" t="s">
        <v>253</v>
      </c>
      <c r="H111" s="93">
        <f>VLOOKUP(G111, RPB!$E$3:$I$200, 5, 0)</f>
        <v>18</v>
      </c>
      <c r="I111" s="94">
        <f>IF(H111="-", "-", IF(H111=0, 0, SUM(K111:INDEX($K111:$DG111, H111))))</f>
        <v>41329.732999999993</v>
      </c>
      <c r="J111" s="94">
        <f t="shared" si="2"/>
        <v>89429.340999999942</v>
      </c>
      <c r="K111" s="1">
        <v>2261.377</v>
      </c>
      <c r="L111" s="1">
        <v>2275.0479999999998</v>
      </c>
      <c r="M111" s="1">
        <v>2284.7190000000001</v>
      </c>
      <c r="N111" s="1">
        <v>2323.3020000000001</v>
      </c>
      <c r="O111" s="1">
        <v>2311.7719999999999</v>
      </c>
      <c r="P111" s="1">
        <v>2301.0839999999998</v>
      </c>
      <c r="Q111" s="1">
        <v>2291.596</v>
      </c>
      <c r="R111" s="1">
        <v>2283.6619999999998</v>
      </c>
      <c r="S111" s="1">
        <v>2276.4499999999998</v>
      </c>
      <c r="T111" s="1">
        <v>2269.125</v>
      </c>
      <c r="U111" s="1">
        <v>2267.9949999999999</v>
      </c>
      <c r="V111" s="1">
        <v>2275.797</v>
      </c>
      <c r="W111" s="1">
        <v>2289.3159999999998</v>
      </c>
      <c r="X111" s="1">
        <v>2301.8910000000001</v>
      </c>
      <c r="Y111" s="1">
        <v>2314</v>
      </c>
      <c r="Z111" s="1">
        <v>2325.3829999999998</v>
      </c>
      <c r="AA111" s="1">
        <v>2334.9569999999999</v>
      </c>
      <c r="AB111" s="1">
        <v>2342.259</v>
      </c>
      <c r="AC111" s="1">
        <v>2348.5140000000001</v>
      </c>
      <c r="AD111" s="1">
        <v>2354.2049999999999</v>
      </c>
      <c r="AE111" s="1">
        <v>2351.9140000000002</v>
      </c>
      <c r="AF111" s="1">
        <v>2338.299</v>
      </c>
      <c r="AG111" s="1">
        <v>2316.598</v>
      </c>
      <c r="AH111" s="1">
        <v>2293.6320000000001</v>
      </c>
      <c r="AI111" s="1">
        <v>2268.3209999999999</v>
      </c>
      <c r="AJ111" s="1">
        <v>2241.797</v>
      </c>
      <c r="AK111" s="1">
        <v>2215.4009999999998</v>
      </c>
      <c r="AL111" s="1">
        <v>2188.6350000000002</v>
      </c>
      <c r="AM111" s="1">
        <v>2160.4160000000002</v>
      </c>
      <c r="AN111" s="1">
        <v>2131.8710000000001</v>
      </c>
      <c r="AO111" s="1">
        <v>2101.0050000000001</v>
      </c>
      <c r="AP111" s="1">
        <v>2067.0160000000001</v>
      </c>
      <c r="AQ111" s="1">
        <v>2031.701</v>
      </c>
      <c r="AR111" s="1">
        <v>1996.9380000000001</v>
      </c>
      <c r="AS111" s="1">
        <v>1961.479</v>
      </c>
      <c r="AT111" s="1">
        <v>1932.9780000000001</v>
      </c>
      <c r="AU111" s="1">
        <v>1915.1579999999999</v>
      </c>
      <c r="AV111" s="1">
        <v>1904.328</v>
      </c>
      <c r="AW111" s="1">
        <v>1890.6179999999999</v>
      </c>
      <c r="AX111" s="1">
        <v>1873.0540000000001</v>
      </c>
      <c r="AY111" s="1">
        <v>1861.0509999999999</v>
      </c>
      <c r="AZ111" s="1">
        <v>1857.346</v>
      </c>
      <c r="BA111" s="1">
        <v>1856.021</v>
      </c>
      <c r="BB111" s="1">
        <v>1852.037</v>
      </c>
      <c r="BC111" s="1">
        <v>1850.7429999999999</v>
      </c>
      <c r="BD111" s="1">
        <v>1821.0440000000001</v>
      </c>
      <c r="BE111" s="1">
        <v>1748.336</v>
      </c>
      <c r="BF111" s="1">
        <v>1648.385</v>
      </c>
      <c r="BG111" s="1">
        <v>1551.0329999999999</v>
      </c>
      <c r="BH111" s="1">
        <v>1449.6769999999999</v>
      </c>
      <c r="BI111" s="1">
        <v>1362.59</v>
      </c>
      <c r="BJ111" s="1">
        <v>1301.684</v>
      </c>
      <c r="BK111" s="1">
        <v>1258.136</v>
      </c>
      <c r="BL111" s="1">
        <v>1210.77</v>
      </c>
      <c r="BM111" s="1">
        <v>1163.2809999999999</v>
      </c>
      <c r="BN111" s="1">
        <v>1118.8889999999999</v>
      </c>
      <c r="BO111" s="1">
        <v>1076.9079999999999</v>
      </c>
      <c r="BP111" s="1">
        <v>1037.047</v>
      </c>
      <c r="BQ111" s="1">
        <v>999.11699999999996</v>
      </c>
      <c r="BR111" s="1">
        <v>962.44799999999998</v>
      </c>
      <c r="BS111" s="1">
        <v>927.21100000000001</v>
      </c>
      <c r="BT111" s="1">
        <v>893.23400000000004</v>
      </c>
      <c r="BU111" s="1">
        <v>859.65200000000004</v>
      </c>
      <c r="BV111" s="1">
        <v>827.11099999999999</v>
      </c>
      <c r="BW111" s="1">
        <v>797.09400000000005</v>
      </c>
      <c r="BX111" s="1">
        <v>759.49199999999996</v>
      </c>
      <c r="BY111" s="1">
        <v>709.851</v>
      </c>
      <c r="BZ111" s="1">
        <v>653.37900000000002</v>
      </c>
      <c r="CA111" s="1">
        <v>598.84400000000005</v>
      </c>
      <c r="CB111" s="1">
        <v>543.41800000000001</v>
      </c>
      <c r="CC111" s="1">
        <v>497.71100000000001</v>
      </c>
      <c r="CD111" s="1">
        <v>467.54700000000003</v>
      </c>
      <c r="CE111" s="1">
        <v>447.55099999999999</v>
      </c>
      <c r="CF111" s="1">
        <v>426.92399999999998</v>
      </c>
      <c r="CG111" s="1">
        <v>408.30599999999998</v>
      </c>
      <c r="CH111" s="1">
        <v>386.56299999999999</v>
      </c>
      <c r="CI111" s="1">
        <v>358.209</v>
      </c>
      <c r="CJ111" s="1">
        <v>326.23399999999998</v>
      </c>
      <c r="CK111" s="1">
        <v>296.82</v>
      </c>
      <c r="CL111" s="1">
        <v>268.37700000000001</v>
      </c>
      <c r="CM111" s="1">
        <v>243.49199999999999</v>
      </c>
      <c r="CN111" s="1">
        <v>223.958</v>
      </c>
      <c r="CO111" s="1">
        <v>208.08500000000001</v>
      </c>
      <c r="CP111" s="1">
        <v>192.50700000000001</v>
      </c>
      <c r="CQ111" s="1">
        <v>178.036</v>
      </c>
      <c r="CR111" s="1">
        <v>163.01</v>
      </c>
      <c r="CS111" s="1">
        <v>146.30600000000001</v>
      </c>
      <c r="CT111" s="1">
        <v>128.86600000000001</v>
      </c>
      <c r="CU111" s="1">
        <v>112</v>
      </c>
      <c r="CV111" s="1">
        <v>97.77</v>
      </c>
      <c r="CW111" s="1">
        <v>85.453999999999994</v>
      </c>
      <c r="CX111" s="1">
        <v>72.075000000000003</v>
      </c>
      <c r="CY111" s="1">
        <v>57.634999999999998</v>
      </c>
      <c r="CZ111" s="1">
        <v>46.325000000000003</v>
      </c>
      <c r="DA111" s="1">
        <v>39.728000000000002</v>
      </c>
      <c r="DB111" s="1">
        <v>33.549999999999997</v>
      </c>
      <c r="DC111" s="1">
        <v>25.811</v>
      </c>
      <c r="DD111" s="1">
        <v>16.512</v>
      </c>
      <c r="DE111" s="1">
        <v>13.303000000000001</v>
      </c>
      <c r="DF111" s="1">
        <v>7.6820000000000004</v>
      </c>
      <c r="DG111" s="1">
        <v>13.287000000000001</v>
      </c>
      <c r="DI111" s="104">
        <f t="shared" si="3"/>
        <v>130759.07399999994</v>
      </c>
    </row>
    <row r="112" spans="1:113" x14ac:dyDescent="0.3">
      <c r="A112" s="1">
        <v>14538</v>
      </c>
      <c r="B112" s="1" t="s">
        <v>1041</v>
      </c>
      <c r="C112" s="1">
        <v>22</v>
      </c>
      <c r="D112" s="1">
        <v>807</v>
      </c>
      <c r="E112" s="1">
        <v>2018</v>
      </c>
      <c r="F112" s="1" t="s">
        <v>1070</v>
      </c>
      <c r="G112" s="93" t="s">
        <v>233</v>
      </c>
      <c r="H112" s="93">
        <f>VLOOKUP(G112, RPB!$E$3:$I$200, 5, 0)</f>
        <v>15</v>
      </c>
      <c r="I112" s="94">
        <f>IF(H112="-", "-", IF(H112=0, 0, SUM(K112:INDEX($K112:$DG112, H112))))</f>
        <v>345.69300000000004</v>
      </c>
      <c r="J112" s="94">
        <f t="shared" si="2"/>
        <v>1739.3580000000009</v>
      </c>
      <c r="K112" s="1">
        <v>23.488</v>
      </c>
      <c r="L112" s="1">
        <v>23.396000000000001</v>
      </c>
      <c r="M112" s="1">
        <v>23.285</v>
      </c>
      <c r="N112" s="1">
        <v>23.884</v>
      </c>
      <c r="O112" s="1">
        <v>23.462</v>
      </c>
      <c r="P112" s="1">
        <v>23.096</v>
      </c>
      <c r="Q112" s="1">
        <v>22.794</v>
      </c>
      <c r="R112" s="1">
        <v>22.562999999999999</v>
      </c>
      <c r="S112" s="1">
        <v>22.382999999999999</v>
      </c>
      <c r="T112" s="1">
        <v>22.234000000000002</v>
      </c>
      <c r="U112" s="1">
        <v>22.26</v>
      </c>
      <c r="V112" s="1">
        <v>22.52</v>
      </c>
      <c r="W112" s="1">
        <v>22.942</v>
      </c>
      <c r="X112" s="1">
        <v>23.411000000000001</v>
      </c>
      <c r="Y112" s="1">
        <v>23.975000000000001</v>
      </c>
      <c r="Z112" s="1">
        <v>24.439</v>
      </c>
      <c r="AA112" s="1">
        <v>24.702000000000002</v>
      </c>
      <c r="AB112" s="1">
        <v>24.866</v>
      </c>
      <c r="AC112" s="1">
        <v>25.091999999999999</v>
      </c>
      <c r="AD112" s="1">
        <v>25.295000000000002</v>
      </c>
      <c r="AE112" s="1">
        <v>25.774000000000001</v>
      </c>
      <c r="AF112" s="1">
        <v>26.673999999999999</v>
      </c>
      <c r="AG112" s="1">
        <v>27.826000000000001</v>
      </c>
      <c r="AH112" s="1">
        <v>28.925999999999998</v>
      </c>
      <c r="AI112" s="1">
        <v>30.044</v>
      </c>
      <c r="AJ112" s="1">
        <v>30.945</v>
      </c>
      <c r="AK112" s="1">
        <v>31.483000000000001</v>
      </c>
      <c r="AL112" s="1">
        <v>31.768999999999998</v>
      </c>
      <c r="AM112" s="1">
        <v>32.057000000000002</v>
      </c>
      <c r="AN112" s="1">
        <v>32.286999999999999</v>
      </c>
      <c r="AO112" s="1">
        <v>32.494999999999997</v>
      </c>
      <c r="AP112" s="1">
        <v>32.720999999999997</v>
      </c>
      <c r="AQ112" s="1">
        <v>32.927</v>
      </c>
      <c r="AR112" s="1">
        <v>33.055999999999997</v>
      </c>
      <c r="AS112" s="1">
        <v>33.140999999999998</v>
      </c>
      <c r="AT112" s="1">
        <v>33.069000000000003</v>
      </c>
      <c r="AU112" s="1">
        <v>32.783999999999999</v>
      </c>
      <c r="AV112" s="1">
        <v>32.353999999999999</v>
      </c>
      <c r="AW112" s="1">
        <v>31.916</v>
      </c>
      <c r="AX112" s="1">
        <v>31.459</v>
      </c>
      <c r="AY112" s="1">
        <v>30.998000000000001</v>
      </c>
      <c r="AZ112" s="1">
        <v>30.559000000000001</v>
      </c>
      <c r="BA112" s="1">
        <v>30.15</v>
      </c>
      <c r="BB112" s="1">
        <v>29.722999999999999</v>
      </c>
      <c r="BC112" s="1">
        <v>29.257999999999999</v>
      </c>
      <c r="BD112" s="1">
        <v>28.968</v>
      </c>
      <c r="BE112" s="1">
        <v>28.948</v>
      </c>
      <c r="BF112" s="1">
        <v>29.091999999999999</v>
      </c>
      <c r="BG112" s="1">
        <v>29.215</v>
      </c>
      <c r="BH112" s="1">
        <v>29.364000000000001</v>
      </c>
      <c r="BI112" s="1">
        <v>29.384</v>
      </c>
      <c r="BJ112" s="1">
        <v>29.183</v>
      </c>
      <c r="BK112" s="1">
        <v>28.838000000000001</v>
      </c>
      <c r="BL112" s="1">
        <v>28.510999999999999</v>
      </c>
      <c r="BM112" s="1">
        <v>28.163</v>
      </c>
      <c r="BN112" s="1">
        <v>27.843</v>
      </c>
      <c r="BO112" s="1">
        <v>27.588000000000001</v>
      </c>
      <c r="BP112" s="1">
        <v>27.364999999999998</v>
      </c>
      <c r="BQ112" s="1">
        <v>27.068000000000001</v>
      </c>
      <c r="BR112" s="1">
        <v>26.678999999999998</v>
      </c>
      <c r="BS112" s="1">
        <v>26.337</v>
      </c>
      <c r="BT112" s="1">
        <v>26.087</v>
      </c>
      <c r="BU112" s="1">
        <v>25.844999999999999</v>
      </c>
      <c r="BV112" s="1">
        <v>25.544</v>
      </c>
      <c r="BW112" s="1">
        <v>25.268999999999998</v>
      </c>
      <c r="BX112" s="1">
        <v>24.559000000000001</v>
      </c>
      <c r="BY112" s="1">
        <v>23.2</v>
      </c>
      <c r="BZ112" s="1">
        <v>21.434000000000001</v>
      </c>
      <c r="CA112" s="1">
        <v>19.704000000000001</v>
      </c>
      <c r="CB112" s="1">
        <v>17.904</v>
      </c>
      <c r="CC112" s="1">
        <v>16.367000000000001</v>
      </c>
      <c r="CD112" s="1">
        <v>15.298999999999999</v>
      </c>
      <c r="CE112" s="1">
        <v>14.541</v>
      </c>
      <c r="CF112" s="1">
        <v>13.715999999999999</v>
      </c>
      <c r="CG112" s="1">
        <v>12.884</v>
      </c>
      <c r="CH112" s="1">
        <v>12.103</v>
      </c>
      <c r="CI112" s="1">
        <v>11.358000000000001</v>
      </c>
      <c r="CJ112" s="1">
        <v>10.637</v>
      </c>
      <c r="CK112" s="1">
        <v>9.9600000000000009</v>
      </c>
      <c r="CL112" s="1">
        <v>9.3409999999999993</v>
      </c>
      <c r="CM112" s="1">
        <v>8.625</v>
      </c>
      <c r="CN112" s="1">
        <v>7.7409999999999997</v>
      </c>
      <c r="CO112" s="1">
        <v>6.7629999999999999</v>
      </c>
      <c r="CP112" s="1">
        <v>5.8369999999999997</v>
      </c>
      <c r="CQ112" s="1">
        <v>4.9379999999999997</v>
      </c>
      <c r="CR112" s="1">
        <v>4.1159999999999997</v>
      </c>
      <c r="CS112" s="1">
        <v>3.4140000000000001</v>
      </c>
      <c r="CT112" s="1">
        <v>2.8090000000000002</v>
      </c>
      <c r="CU112" s="1">
        <v>2.1800000000000002</v>
      </c>
      <c r="CV112" s="1">
        <v>1.64</v>
      </c>
      <c r="CW112" s="1">
        <v>1.2729999999999999</v>
      </c>
      <c r="CX112" s="1">
        <v>0.95599999999999996</v>
      </c>
      <c r="CY112" s="1">
        <v>0.67400000000000004</v>
      </c>
      <c r="CZ112" s="1">
        <v>0.436</v>
      </c>
      <c r="DA112" s="1">
        <v>0.30599999999999999</v>
      </c>
      <c r="DB112" s="1">
        <v>0.24</v>
      </c>
      <c r="DC112" s="1">
        <v>0.16500000000000001</v>
      </c>
      <c r="DD112" s="1">
        <v>8.1000000000000003E-2</v>
      </c>
      <c r="DE112" s="1">
        <v>3.9E-2</v>
      </c>
      <c r="DF112" s="1">
        <v>1.7999999999999999E-2</v>
      </c>
      <c r="DG112" s="1">
        <v>0.02</v>
      </c>
      <c r="DI112" s="104">
        <f t="shared" si="3"/>
        <v>2085.0510000000008</v>
      </c>
    </row>
    <row r="113" spans="1:113" x14ac:dyDescent="0.3">
      <c r="A113" s="1">
        <v>5852</v>
      </c>
      <c r="B113" s="1" t="s">
        <v>1041</v>
      </c>
      <c r="D113" s="1">
        <v>466</v>
      </c>
      <c r="E113" s="1">
        <v>2018</v>
      </c>
      <c r="F113" s="1" t="s">
        <v>242</v>
      </c>
      <c r="G113" s="93" t="s">
        <v>243</v>
      </c>
      <c r="H113" s="93">
        <f>VLOOKUP(G113, RPB!$E$3:$I$200, 5, 0)</f>
        <v>0</v>
      </c>
      <c r="I113" s="94">
        <f>IF(H113="-", "-", IF(H113=0, 0, SUM(K113:INDEX($K113:$DG113, H113))))</f>
        <v>0</v>
      </c>
      <c r="J113" s="94">
        <f t="shared" si="2"/>
        <v>19107.706000000017</v>
      </c>
      <c r="K113" s="1">
        <v>731.09299999999996</v>
      </c>
      <c r="L113" s="1">
        <v>711.70699999999999</v>
      </c>
      <c r="M113" s="1">
        <v>692.92399999999998</v>
      </c>
      <c r="N113" s="1">
        <v>672.35500000000002</v>
      </c>
      <c r="O113" s="1">
        <v>656.48299999999995</v>
      </c>
      <c r="P113" s="1">
        <v>640.51700000000005</v>
      </c>
      <c r="Q113" s="1">
        <v>624.36099999999999</v>
      </c>
      <c r="R113" s="1">
        <v>607.91700000000003</v>
      </c>
      <c r="S113" s="1">
        <v>591.39300000000003</v>
      </c>
      <c r="T113" s="1">
        <v>574.99300000000005</v>
      </c>
      <c r="U113" s="1">
        <v>557.11199999999997</v>
      </c>
      <c r="V113" s="1">
        <v>537.053</v>
      </c>
      <c r="W113" s="1">
        <v>515.62199999999996</v>
      </c>
      <c r="X113" s="1">
        <v>494.45</v>
      </c>
      <c r="Y113" s="1">
        <v>473.35599999999999</v>
      </c>
      <c r="Z113" s="1">
        <v>452.66399999999999</v>
      </c>
      <c r="AA113" s="1">
        <v>432.74599999999998</v>
      </c>
      <c r="AB113" s="1">
        <v>413.55700000000002</v>
      </c>
      <c r="AC113" s="1">
        <v>394.61099999999999</v>
      </c>
      <c r="AD113" s="1">
        <v>375.92700000000002</v>
      </c>
      <c r="AE113" s="1">
        <v>358.64699999999999</v>
      </c>
      <c r="AF113" s="1">
        <v>343.267</v>
      </c>
      <c r="AG113" s="1">
        <v>329.34699999999998</v>
      </c>
      <c r="AH113" s="1">
        <v>315.959</v>
      </c>
      <c r="AI113" s="1">
        <v>303.298</v>
      </c>
      <c r="AJ113" s="1">
        <v>291.11399999999998</v>
      </c>
      <c r="AK113" s="1">
        <v>279.19099999999997</v>
      </c>
      <c r="AL113" s="1">
        <v>267.68700000000001</v>
      </c>
      <c r="AM113" s="1">
        <v>256.858</v>
      </c>
      <c r="AN113" s="1">
        <v>246.511</v>
      </c>
      <c r="AO113" s="1">
        <v>237.214</v>
      </c>
      <c r="AP113" s="1">
        <v>229.22900000000001</v>
      </c>
      <c r="AQ113" s="1">
        <v>222.184</v>
      </c>
      <c r="AR113" s="1">
        <v>215.428</v>
      </c>
      <c r="AS113" s="1">
        <v>209.066</v>
      </c>
      <c r="AT113" s="1">
        <v>202.61699999999999</v>
      </c>
      <c r="AU113" s="1">
        <v>195.76400000000001</v>
      </c>
      <c r="AV113" s="1">
        <v>188.685</v>
      </c>
      <c r="AW113" s="1">
        <v>181.875</v>
      </c>
      <c r="AX113" s="1">
        <v>175.23699999999999</v>
      </c>
      <c r="AY113" s="1">
        <v>168.547</v>
      </c>
      <c r="AZ113" s="1">
        <v>161.74299999999999</v>
      </c>
      <c r="BA113" s="1">
        <v>154.87</v>
      </c>
      <c r="BB113" s="1">
        <v>148.09800000000001</v>
      </c>
      <c r="BC113" s="1">
        <v>141.47200000000001</v>
      </c>
      <c r="BD113" s="1">
        <v>134.654</v>
      </c>
      <c r="BE113" s="1">
        <v>127.518</v>
      </c>
      <c r="BF113" s="1">
        <v>120.256</v>
      </c>
      <c r="BG113" s="1">
        <v>113.203</v>
      </c>
      <c r="BH113" s="1">
        <v>106.31</v>
      </c>
      <c r="BI113" s="1">
        <v>99.83</v>
      </c>
      <c r="BJ113" s="1">
        <v>93.927999999999997</v>
      </c>
      <c r="BK113" s="1">
        <v>88.519000000000005</v>
      </c>
      <c r="BL113" s="1">
        <v>83.308000000000007</v>
      </c>
      <c r="BM113" s="1">
        <v>78.299000000000007</v>
      </c>
      <c r="BN113" s="1">
        <v>73.858999999999995</v>
      </c>
      <c r="BO113" s="1">
        <v>70.122</v>
      </c>
      <c r="BP113" s="1">
        <v>66.923000000000002</v>
      </c>
      <c r="BQ113" s="1">
        <v>63.892000000000003</v>
      </c>
      <c r="BR113" s="1">
        <v>61.014000000000003</v>
      </c>
      <c r="BS113" s="1">
        <v>58.442</v>
      </c>
      <c r="BT113" s="1">
        <v>56.183999999999997</v>
      </c>
      <c r="BU113" s="1">
        <v>54.115000000000002</v>
      </c>
      <c r="BV113" s="1">
        <v>52.183</v>
      </c>
      <c r="BW113" s="1">
        <v>50.5</v>
      </c>
      <c r="BX113" s="1">
        <v>48.24</v>
      </c>
      <c r="BY113" s="1">
        <v>45.017000000000003</v>
      </c>
      <c r="BZ113" s="1">
        <v>41.23</v>
      </c>
      <c r="CA113" s="1">
        <v>37.597999999999999</v>
      </c>
      <c r="CB113" s="1">
        <v>33.902999999999999</v>
      </c>
      <c r="CC113" s="1">
        <v>30.802</v>
      </c>
      <c r="CD113" s="1">
        <v>28.672000000000001</v>
      </c>
      <c r="CE113" s="1">
        <v>27.158999999999999</v>
      </c>
      <c r="CF113" s="1">
        <v>25.588000000000001</v>
      </c>
      <c r="CG113" s="1">
        <v>24.157</v>
      </c>
      <c r="CH113" s="1">
        <v>22.378</v>
      </c>
      <c r="CI113" s="1">
        <v>19.96</v>
      </c>
      <c r="CJ113" s="1">
        <v>17.184999999999999</v>
      </c>
      <c r="CK113" s="1">
        <v>14.615</v>
      </c>
      <c r="CL113" s="1">
        <v>12.122</v>
      </c>
      <c r="CM113" s="1">
        <v>9.9710000000000001</v>
      </c>
      <c r="CN113" s="1">
        <v>8.3450000000000006</v>
      </c>
      <c r="CO113" s="1">
        <v>7.1029999999999998</v>
      </c>
      <c r="CP113" s="1">
        <v>5.9059999999999997</v>
      </c>
      <c r="CQ113" s="1">
        <v>4.8099999999999996</v>
      </c>
      <c r="CR113" s="1">
        <v>3.8610000000000002</v>
      </c>
      <c r="CS113" s="1">
        <v>3.044</v>
      </c>
      <c r="CT113" s="1">
        <v>2.351</v>
      </c>
      <c r="CU113" s="1">
        <v>1.746</v>
      </c>
      <c r="CV113" s="1">
        <v>1.2849999999999999</v>
      </c>
      <c r="CW113" s="1">
        <v>0.95099999999999996</v>
      </c>
      <c r="CX113" s="1">
        <v>0.67800000000000005</v>
      </c>
      <c r="CY113" s="1">
        <v>0.45300000000000001</v>
      </c>
      <c r="CZ113" s="1">
        <v>0.27200000000000002</v>
      </c>
      <c r="DA113" s="1">
        <v>0.184</v>
      </c>
      <c r="DB113" s="1">
        <v>0.14199999999999999</v>
      </c>
      <c r="DC113" s="1">
        <v>9.5000000000000001E-2</v>
      </c>
      <c r="DD113" s="1">
        <v>4.4999999999999998E-2</v>
      </c>
      <c r="DE113" s="1">
        <v>1.7000000000000001E-2</v>
      </c>
      <c r="DF113" s="1">
        <v>7.0000000000000001E-3</v>
      </c>
      <c r="DG113" s="1">
        <v>6.0000000000000001E-3</v>
      </c>
      <c r="DI113" s="104">
        <f t="shared" si="3"/>
        <v>19107.706000000017</v>
      </c>
    </row>
    <row r="114" spans="1:113" x14ac:dyDescent="0.3">
      <c r="A114" s="1">
        <v>14022</v>
      </c>
      <c r="B114" s="1" t="s">
        <v>1041</v>
      </c>
      <c r="D114" s="1">
        <v>470</v>
      </c>
      <c r="E114" s="1">
        <v>2018</v>
      </c>
      <c r="F114" s="1" t="s">
        <v>244</v>
      </c>
      <c r="G114" s="93" t="s">
        <v>245</v>
      </c>
      <c r="H114" s="93">
        <f>VLOOKUP(G114, RPB!$E$3:$I$200, 5, 0)</f>
        <v>18</v>
      </c>
      <c r="I114" s="94">
        <f>IF(H114="-", "-", IF(H114=0, 0, SUM(K114:INDEX($K114:$DG114, H114))))</f>
        <v>75.054000000000002</v>
      </c>
      <c r="J114" s="94">
        <f t="shared" si="2"/>
        <v>357.03500000000008</v>
      </c>
      <c r="K114" s="1">
        <v>4.25</v>
      </c>
      <c r="L114" s="1">
        <v>4.3209999999999997</v>
      </c>
      <c r="M114" s="1">
        <v>4.3579999999999997</v>
      </c>
      <c r="N114" s="1">
        <v>4.3570000000000002</v>
      </c>
      <c r="O114" s="1">
        <v>4.33</v>
      </c>
      <c r="P114" s="1">
        <v>4.29</v>
      </c>
      <c r="Q114" s="1">
        <v>4.2409999999999997</v>
      </c>
      <c r="R114" s="1">
        <v>4.1859999999999999</v>
      </c>
      <c r="S114" s="1">
        <v>4.13</v>
      </c>
      <c r="T114" s="1">
        <v>4.077</v>
      </c>
      <c r="U114" s="1">
        <v>4.032</v>
      </c>
      <c r="V114" s="1">
        <v>4</v>
      </c>
      <c r="W114" s="1">
        <v>3.9849999999999999</v>
      </c>
      <c r="X114" s="1">
        <v>3.9809999999999999</v>
      </c>
      <c r="Y114" s="1">
        <v>3.9809999999999999</v>
      </c>
      <c r="Z114" s="1">
        <v>4.0350000000000001</v>
      </c>
      <c r="AA114" s="1">
        <v>4.1609999999999996</v>
      </c>
      <c r="AB114" s="1">
        <v>4.3390000000000004</v>
      </c>
      <c r="AC114" s="1">
        <v>4.5199999999999996</v>
      </c>
      <c r="AD114" s="1">
        <v>4.7060000000000004</v>
      </c>
      <c r="AE114" s="1">
        <v>4.9080000000000004</v>
      </c>
      <c r="AF114" s="1">
        <v>5.1260000000000003</v>
      </c>
      <c r="AG114" s="1">
        <v>5.35</v>
      </c>
      <c r="AH114" s="1">
        <v>5.5730000000000004</v>
      </c>
      <c r="AI114" s="1">
        <v>5.8</v>
      </c>
      <c r="AJ114" s="1">
        <v>5.9850000000000003</v>
      </c>
      <c r="AK114" s="1">
        <v>6.1059999999999999</v>
      </c>
      <c r="AL114" s="1">
        <v>6.1820000000000004</v>
      </c>
      <c r="AM114" s="1">
        <v>6.2539999999999996</v>
      </c>
      <c r="AN114" s="1">
        <v>6.3140000000000001</v>
      </c>
      <c r="AO114" s="1">
        <v>6.3570000000000002</v>
      </c>
      <c r="AP114" s="1">
        <v>6.3840000000000003</v>
      </c>
      <c r="AQ114" s="1">
        <v>6.3979999999999997</v>
      </c>
      <c r="AR114" s="1">
        <v>6.3949999999999996</v>
      </c>
      <c r="AS114" s="1">
        <v>6.3739999999999997</v>
      </c>
      <c r="AT114" s="1">
        <v>6.3559999999999999</v>
      </c>
      <c r="AU114" s="1">
        <v>6.3479999999999999</v>
      </c>
      <c r="AV114" s="1">
        <v>6.3419999999999996</v>
      </c>
      <c r="AW114" s="1">
        <v>6.3230000000000004</v>
      </c>
      <c r="AX114" s="1">
        <v>6.298</v>
      </c>
      <c r="AY114" s="1">
        <v>6.2389999999999999</v>
      </c>
      <c r="AZ114" s="1">
        <v>6.13</v>
      </c>
      <c r="BA114" s="1">
        <v>5.9880000000000004</v>
      </c>
      <c r="BB114" s="1">
        <v>5.8529999999999998</v>
      </c>
      <c r="BC114" s="1">
        <v>5.7309999999999999</v>
      </c>
      <c r="BD114" s="1">
        <v>5.5880000000000001</v>
      </c>
      <c r="BE114" s="1">
        <v>5.4169999999999998</v>
      </c>
      <c r="BF114" s="1">
        <v>5.2380000000000004</v>
      </c>
      <c r="BG114" s="1">
        <v>5.07</v>
      </c>
      <c r="BH114" s="1">
        <v>4.8929999999999998</v>
      </c>
      <c r="BI114" s="1">
        <v>4.8289999999999997</v>
      </c>
      <c r="BJ114" s="1">
        <v>4.9349999999999996</v>
      </c>
      <c r="BK114" s="1">
        <v>5.1509999999999998</v>
      </c>
      <c r="BL114" s="1">
        <v>5.3550000000000004</v>
      </c>
      <c r="BM114" s="1">
        <v>5.5679999999999996</v>
      </c>
      <c r="BN114" s="1">
        <v>5.7469999999999999</v>
      </c>
      <c r="BO114" s="1">
        <v>5.859</v>
      </c>
      <c r="BP114" s="1">
        <v>5.9210000000000003</v>
      </c>
      <c r="BQ114" s="1">
        <v>5.9960000000000004</v>
      </c>
      <c r="BR114" s="1">
        <v>6.0860000000000003</v>
      </c>
      <c r="BS114" s="1">
        <v>6.1059999999999999</v>
      </c>
      <c r="BT114" s="1">
        <v>6.024</v>
      </c>
      <c r="BU114" s="1">
        <v>5.88</v>
      </c>
      <c r="BV114" s="1">
        <v>5.72</v>
      </c>
      <c r="BW114" s="1">
        <v>5.5049999999999999</v>
      </c>
      <c r="BX114" s="1">
        <v>5.4109999999999996</v>
      </c>
      <c r="BY114" s="1">
        <v>5.5220000000000002</v>
      </c>
      <c r="BZ114" s="1">
        <v>5.74</v>
      </c>
      <c r="CA114" s="1">
        <v>5.9169999999999998</v>
      </c>
      <c r="CB114" s="1">
        <v>6.1219999999999999</v>
      </c>
      <c r="CC114" s="1">
        <v>6.0810000000000004</v>
      </c>
      <c r="CD114" s="1">
        <v>5.6580000000000004</v>
      </c>
      <c r="CE114" s="1">
        <v>4.9969999999999999</v>
      </c>
      <c r="CF114" s="1">
        <v>4.3650000000000002</v>
      </c>
      <c r="CG114" s="1">
        <v>3.69</v>
      </c>
      <c r="CH114" s="1">
        <v>3.1829999999999998</v>
      </c>
      <c r="CI114" s="1">
        <v>2.97</v>
      </c>
      <c r="CJ114" s="1">
        <v>2.9409999999999998</v>
      </c>
      <c r="CK114" s="1">
        <v>2.87</v>
      </c>
      <c r="CL114" s="1">
        <v>2.8170000000000002</v>
      </c>
      <c r="CM114" s="1">
        <v>2.681</v>
      </c>
      <c r="CN114" s="1">
        <v>2.3940000000000001</v>
      </c>
      <c r="CO114" s="1">
        <v>2.0190000000000001</v>
      </c>
      <c r="CP114" s="1">
        <v>1.681</v>
      </c>
      <c r="CQ114" s="1">
        <v>1.3480000000000001</v>
      </c>
      <c r="CR114" s="1">
        <v>1.0900000000000001</v>
      </c>
      <c r="CS114" s="1">
        <v>0.95199999999999996</v>
      </c>
      <c r="CT114" s="1">
        <v>0.89400000000000002</v>
      </c>
      <c r="CU114" s="1">
        <v>0.83899999999999997</v>
      </c>
      <c r="CV114" s="1">
        <v>0.79800000000000004</v>
      </c>
      <c r="CW114" s="1">
        <v>0.72299999999999998</v>
      </c>
      <c r="CX114" s="1">
        <v>0.6</v>
      </c>
      <c r="CY114" s="1">
        <v>0.441</v>
      </c>
      <c r="CZ114" s="1">
        <v>0.31</v>
      </c>
      <c r="DA114" s="1">
        <v>0.23799999999999999</v>
      </c>
      <c r="DB114" s="1">
        <v>0.19400000000000001</v>
      </c>
      <c r="DC114" s="1">
        <v>0.14199999999999999</v>
      </c>
      <c r="DD114" s="1">
        <v>0.08</v>
      </c>
      <c r="DE114" s="1">
        <v>5.1999999999999998E-2</v>
      </c>
      <c r="DF114" s="1">
        <v>2.4E-2</v>
      </c>
      <c r="DG114" s="1">
        <v>2.3E-2</v>
      </c>
      <c r="DI114" s="104">
        <f t="shared" si="3"/>
        <v>432.08900000000006</v>
      </c>
    </row>
    <row r="115" spans="1:113" x14ac:dyDescent="0.3">
      <c r="A115" s="1">
        <v>9292</v>
      </c>
      <c r="B115" s="1" t="s">
        <v>1041</v>
      </c>
      <c r="D115" s="1">
        <v>104</v>
      </c>
      <c r="E115" s="1">
        <v>2018</v>
      </c>
      <c r="F115" s="1" t="s">
        <v>268</v>
      </c>
      <c r="G115" s="93" t="s">
        <v>269</v>
      </c>
      <c r="H115" s="93">
        <f>VLOOKUP(G115, RPB!$E$3:$I$200, 5, 0)</f>
        <v>10</v>
      </c>
      <c r="I115" s="94">
        <f>IF(H115="-", "-", IF(H115=0, 0, SUM(K115:INDEX($K115:$DG115, H115))))</f>
        <v>9127.0579999999991</v>
      </c>
      <c r="J115" s="94">
        <f t="shared" si="2"/>
        <v>44728.676999999989</v>
      </c>
      <c r="K115" s="1">
        <v>923.20699999999999</v>
      </c>
      <c r="L115" s="1">
        <v>903.00599999999997</v>
      </c>
      <c r="M115" s="1">
        <v>891.09799999999996</v>
      </c>
      <c r="N115" s="1">
        <v>895.75599999999997</v>
      </c>
      <c r="O115" s="1">
        <v>895.91499999999996</v>
      </c>
      <c r="P115" s="1">
        <v>900.78599999999994</v>
      </c>
      <c r="Q115" s="1">
        <v>909.59799999999996</v>
      </c>
      <c r="R115" s="1">
        <v>921.57500000000005</v>
      </c>
      <c r="S115" s="1">
        <v>935.59199999999998</v>
      </c>
      <c r="T115" s="1">
        <v>950.52499999999998</v>
      </c>
      <c r="U115" s="1">
        <v>967.35699999999997</v>
      </c>
      <c r="V115" s="1">
        <v>986.02</v>
      </c>
      <c r="W115" s="1">
        <v>1004.683</v>
      </c>
      <c r="X115" s="1">
        <v>1022.731</v>
      </c>
      <c r="Y115" s="1">
        <v>1041.6559999999999</v>
      </c>
      <c r="Z115" s="1">
        <v>1049.3499999999999</v>
      </c>
      <c r="AA115" s="1">
        <v>1040.152</v>
      </c>
      <c r="AB115" s="1">
        <v>1019.739</v>
      </c>
      <c r="AC115" s="1">
        <v>999.51700000000005</v>
      </c>
      <c r="AD115" s="1">
        <v>977.28800000000001</v>
      </c>
      <c r="AE115" s="1">
        <v>957.28499999999997</v>
      </c>
      <c r="AF115" s="1">
        <v>942.79600000000005</v>
      </c>
      <c r="AG115" s="1">
        <v>931.74599999999998</v>
      </c>
      <c r="AH115" s="1">
        <v>918.88499999999999</v>
      </c>
      <c r="AI115" s="1">
        <v>905.39700000000005</v>
      </c>
      <c r="AJ115" s="1">
        <v>892.21900000000005</v>
      </c>
      <c r="AK115" s="1">
        <v>879.33900000000006</v>
      </c>
      <c r="AL115" s="1">
        <v>866.95</v>
      </c>
      <c r="AM115" s="1">
        <v>854.94399999999996</v>
      </c>
      <c r="AN115" s="1">
        <v>842.96900000000005</v>
      </c>
      <c r="AO115" s="1">
        <v>833.20600000000002</v>
      </c>
      <c r="AP115" s="1">
        <v>826.60799999999995</v>
      </c>
      <c r="AQ115" s="1">
        <v>822.02099999999996</v>
      </c>
      <c r="AR115" s="1">
        <v>817.25400000000002</v>
      </c>
      <c r="AS115" s="1">
        <v>812.64599999999996</v>
      </c>
      <c r="AT115" s="1">
        <v>807.15800000000002</v>
      </c>
      <c r="AU115" s="1">
        <v>800.01800000000003</v>
      </c>
      <c r="AV115" s="1">
        <v>791.60500000000002</v>
      </c>
      <c r="AW115" s="1">
        <v>783.11099999999999</v>
      </c>
      <c r="AX115" s="1">
        <v>774.346</v>
      </c>
      <c r="AY115" s="1">
        <v>764.39</v>
      </c>
      <c r="AZ115" s="1">
        <v>752.91899999999998</v>
      </c>
      <c r="BA115" s="1">
        <v>740.21699999999998</v>
      </c>
      <c r="BB115" s="1">
        <v>726.91700000000003</v>
      </c>
      <c r="BC115" s="1">
        <v>712.92100000000005</v>
      </c>
      <c r="BD115" s="1">
        <v>698.22900000000004</v>
      </c>
      <c r="BE115" s="1">
        <v>682.91200000000003</v>
      </c>
      <c r="BF115" s="1">
        <v>666.96500000000003</v>
      </c>
      <c r="BG115" s="1">
        <v>650.553</v>
      </c>
      <c r="BH115" s="1">
        <v>633.94200000000001</v>
      </c>
      <c r="BI115" s="1">
        <v>616.05499999999995</v>
      </c>
      <c r="BJ115" s="1">
        <v>596.471</v>
      </c>
      <c r="BK115" s="1">
        <v>575.88400000000001</v>
      </c>
      <c r="BL115" s="1">
        <v>555.21</v>
      </c>
      <c r="BM115" s="1">
        <v>534.02700000000004</v>
      </c>
      <c r="BN115" s="1">
        <v>514.59500000000003</v>
      </c>
      <c r="BO115" s="1">
        <v>498.05900000000003</v>
      </c>
      <c r="BP115" s="1">
        <v>483.32400000000001</v>
      </c>
      <c r="BQ115" s="1">
        <v>467.798</v>
      </c>
      <c r="BR115" s="1">
        <v>451.577</v>
      </c>
      <c r="BS115" s="1">
        <v>435.67399999999998</v>
      </c>
      <c r="BT115" s="1">
        <v>420.19499999999999</v>
      </c>
      <c r="BU115" s="1">
        <v>404.48</v>
      </c>
      <c r="BV115" s="1">
        <v>388.67500000000001</v>
      </c>
      <c r="BW115" s="1">
        <v>373.84</v>
      </c>
      <c r="BX115" s="1">
        <v>353.46899999999999</v>
      </c>
      <c r="BY115" s="1">
        <v>324.685</v>
      </c>
      <c r="BZ115" s="1">
        <v>290.92</v>
      </c>
      <c r="CA115" s="1">
        <v>258.238</v>
      </c>
      <c r="CB115" s="1">
        <v>225.13399999999999</v>
      </c>
      <c r="CC115" s="1">
        <v>197.02099999999999</v>
      </c>
      <c r="CD115" s="1">
        <v>177.114</v>
      </c>
      <c r="CE115" s="1">
        <v>162.863</v>
      </c>
      <c r="CF115" s="1">
        <v>148.37299999999999</v>
      </c>
      <c r="CG115" s="1">
        <v>134.66999999999999</v>
      </c>
      <c r="CH115" s="1">
        <v>122.08199999999999</v>
      </c>
      <c r="CI115" s="1">
        <v>110.134</v>
      </c>
      <c r="CJ115" s="1">
        <v>98.927999999999997</v>
      </c>
      <c r="CK115" s="1">
        <v>89.028000000000006</v>
      </c>
      <c r="CL115" s="1">
        <v>80.299000000000007</v>
      </c>
      <c r="CM115" s="1">
        <v>71.944999999999993</v>
      </c>
      <c r="CN115" s="1">
        <v>63.615000000000002</v>
      </c>
      <c r="CO115" s="1">
        <v>55.515000000000001</v>
      </c>
      <c r="CP115" s="1">
        <v>48.213999999999999</v>
      </c>
      <c r="CQ115" s="1">
        <v>41.622999999999998</v>
      </c>
      <c r="CR115" s="1">
        <v>35.43</v>
      </c>
      <c r="CS115" s="1">
        <v>29.545000000000002</v>
      </c>
      <c r="CT115" s="1">
        <v>24.059000000000001</v>
      </c>
      <c r="CU115" s="1">
        <v>18.734999999999999</v>
      </c>
      <c r="CV115" s="1">
        <v>14.275</v>
      </c>
      <c r="CW115" s="1">
        <v>11.146000000000001</v>
      </c>
      <c r="CX115" s="1">
        <v>8.4339999999999993</v>
      </c>
      <c r="CY115" s="1">
        <v>6.0170000000000003</v>
      </c>
      <c r="CZ115" s="1">
        <v>3.9809999999999999</v>
      </c>
      <c r="DA115" s="1">
        <v>2.8210000000000002</v>
      </c>
      <c r="DB115" s="1">
        <v>2.226</v>
      </c>
      <c r="DC115" s="1">
        <v>1.5660000000000001</v>
      </c>
      <c r="DD115" s="1">
        <v>0.84299999999999997</v>
      </c>
      <c r="DE115" s="1">
        <v>0.45200000000000001</v>
      </c>
      <c r="DF115" s="1">
        <v>0.21299999999999999</v>
      </c>
      <c r="DG115" s="1">
        <v>0.23899999999999999</v>
      </c>
      <c r="DI115" s="104">
        <f t="shared" si="3"/>
        <v>53855.734999999986</v>
      </c>
    </row>
    <row r="116" spans="1:113" x14ac:dyDescent="0.3">
      <c r="A116" s="1">
        <v>14108</v>
      </c>
      <c r="B116" s="1" t="s">
        <v>1041</v>
      </c>
      <c r="D116" s="1">
        <v>499</v>
      </c>
      <c r="E116" s="1">
        <v>2018</v>
      </c>
      <c r="F116" s="1" t="s">
        <v>262</v>
      </c>
      <c r="G116" s="93" t="s">
        <v>263</v>
      </c>
      <c r="H116" s="93">
        <f>VLOOKUP(G116, RPB!$E$3:$I$200, 5, 0)</f>
        <v>16</v>
      </c>
      <c r="I116" s="94">
        <f>IF(H116="-", "-", IF(H116=0, 0, SUM(K116:INDEX($K116:$DG116, H116))))</f>
        <v>120.98399999999999</v>
      </c>
      <c r="J116" s="94">
        <f t="shared" si="2"/>
        <v>508.23500000000053</v>
      </c>
      <c r="K116" s="1">
        <v>6.899</v>
      </c>
      <c r="L116" s="1">
        <v>7.0339999999999998</v>
      </c>
      <c r="M116" s="1">
        <v>7.1580000000000004</v>
      </c>
      <c r="N116" s="1">
        <v>7.1059999999999999</v>
      </c>
      <c r="O116" s="1">
        <v>7.2839999999999998</v>
      </c>
      <c r="P116" s="1">
        <v>7.4390000000000001</v>
      </c>
      <c r="Q116" s="1">
        <v>7.5730000000000004</v>
      </c>
      <c r="R116" s="1">
        <v>7.6859999999999999</v>
      </c>
      <c r="S116" s="1">
        <v>7.7850000000000001</v>
      </c>
      <c r="T116" s="1">
        <v>7.8769999999999998</v>
      </c>
      <c r="U116" s="1">
        <v>7.9279999999999999</v>
      </c>
      <c r="V116" s="1">
        <v>7.923</v>
      </c>
      <c r="W116" s="1">
        <v>7.883</v>
      </c>
      <c r="X116" s="1">
        <v>7.8419999999999996</v>
      </c>
      <c r="Y116" s="1">
        <v>7.7869999999999999</v>
      </c>
      <c r="Z116" s="1">
        <v>7.78</v>
      </c>
      <c r="AA116" s="1">
        <v>7.8529999999999998</v>
      </c>
      <c r="AB116" s="1">
        <v>7.9770000000000003</v>
      </c>
      <c r="AC116" s="1">
        <v>8.0879999999999992</v>
      </c>
      <c r="AD116" s="1">
        <v>8.1969999999999992</v>
      </c>
      <c r="AE116" s="1">
        <v>8.2989999999999995</v>
      </c>
      <c r="AF116" s="1">
        <v>8.3870000000000005</v>
      </c>
      <c r="AG116" s="1">
        <v>8.4629999999999992</v>
      </c>
      <c r="AH116" s="1">
        <v>8.5449999999999999</v>
      </c>
      <c r="AI116" s="1">
        <v>8.64</v>
      </c>
      <c r="AJ116" s="1">
        <v>8.6869999999999994</v>
      </c>
      <c r="AK116" s="1">
        <v>8.6609999999999996</v>
      </c>
      <c r="AL116" s="1">
        <v>8.593</v>
      </c>
      <c r="AM116" s="1">
        <v>8.5250000000000004</v>
      </c>
      <c r="AN116" s="1">
        <v>8.43</v>
      </c>
      <c r="AO116" s="1">
        <v>8.4280000000000008</v>
      </c>
      <c r="AP116" s="1">
        <v>8.577</v>
      </c>
      <c r="AQ116" s="1">
        <v>8.8130000000000006</v>
      </c>
      <c r="AR116" s="1">
        <v>9.0239999999999991</v>
      </c>
      <c r="AS116" s="1">
        <v>9.2479999999999993</v>
      </c>
      <c r="AT116" s="1">
        <v>9.3559999999999999</v>
      </c>
      <c r="AU116" s="1">
        <v>9.2789999999999999</v>
      </c>
      <c r="AV116" s="1">
        <v>9.0839999999999996</v>
      </c>
      <c r="AW116" s="1">
        <v>8.9009999999999998</v>
      </c>
      <c r="AX116" s="1">
        <v>8.702</v>
      </c>
      <c r="AY116" s="1">
        <v>8.5449999999999999</v>
      </c>
      <c r="AZ116" s="1">
        <v>8.4710000000000001</v>
      </c>
      <c r="BA116" s="1">
        <v>8.4480000000000004</v>
      </c>
      <c r="BB116" s="1">
        <v>8.4130000000000003</v>
      </c>
      <c r="BC116" s="1">
        <v>8.3949999999999996</v>
      </c>
      <c r="BD116" s="1">
        <v>8.3239999999999998</v>
      </c>
      <c r="BE116" s="1">
        <v>8.1630000000000003</v>
      </c>
      <c r="BF116" s="1">
        <v>7.9580000000000002</v>
      </c>
      <c r="BG116" s="1">
        <v>7.77</v>
      </c>
      <c r="BH116" s="1">
        <v>7.5590000000000002</v>
      </c>
      <c r="BI116" s="1">
        <v>7.4989999999999997</v>
      </c>
      <c r="BJ116" s="1">
        <v>7.6710000000000003</v>
      </c>
      <c r="BK116" s="1">
        <v>7.984</v>
      </c>
      <c r="BL116" s="1">
        <v>8.2739999999999991</v>
      </c>
      <c r="BM116" s="1">
        <v>8.5860000000000003</v>
      </c>
      <c r="BN116" s="1">
        <v>8.77</v>
      </c>
      <c r="BO116" s="1">
        <v>8.7409999999999997</v>
      </c>
      <c r="BP116" s="1">
        <v>8.5739999999999998</v>
      </c>
      <c r="BQ116" s="1">
        <v>8.4120000000000008</v>
      </c>
      <c r="BR116" s="1">
        <v>8.2080000000000002</v>
      </c>
      <c r="BS116" s="1">
        <v>8.0760000000000005</v>
      </c>
      <c r="BT116" s="1">
        <v>8.0839999999999996</v>
      </c>
      <c r="BU116" s="1">
        <v>8.157</v>
      </c>
      <c r="BV116" s="1">
        <v>8.1829999999999998</v>
      </c>
      <c r="BW116" s="1">
        <v>8.2110000000000003</v>
      </c>
      <c r="BX116" s="1">
        <v>8.0489999999999995</v>
      </c>
      <c r="BY116" s="1">
        <v>7.5970000000000004</v>
      </c>
      <c r="BZ116" s="1">
        <v>6.9610000000000003</v>
      </c>
      <c r="CA116" s="1">
        <v>6.35</v>
      </c>
      <c r="CB116" s="1">
        <v>5.726</v>
      </c>
      <c r="CC116" s="1">
        <v>5.1689999999999996</v>
      </c>
      <c r="CD116" s="1">
        <v>4.7380000000000004</v>
      </c>
      <c r="CE116" s="1">
        <v>4.4020000000000001</v>
      </c>
      <c r="CF116" s="1">
        <v>4.0449999999999999</v>
      </c>
      <c r="CG116" s="1">
        <v>3.6659999999999999</v>
      </c>
      <c r="CH116" s="1">
        <v>3.4119999999999999</v>
      </c>
      <c r="CI116" s="1">
        <v>3.335</v>
      </c>
      <c r="CJ116" s="1">
        <v>3.3679999999999999</v>
      </c>
      <c r="CK116" s="1">
        <v>3.3969999999999998</v>
      </c>
      <c r="CL116" s="1">
        <v>3.4590000000000001</v>
      </c>
      <c r="CM116" s="1">
        <v>3.407</v>
      </c>
      <c r="CN116" s="1">
        <v>3.16</v>
      </c>
      <c r="CO116" s="1">
        <v>2.79</v>
      </c>
      <c r="CP116" s="1">
        <v>2.452</v>
      </c>
      <c r="CQ116" s="1">
        <v>2.1179999999999999</v>
      </c>
      <c r="CR116" s="1">
        <v>1.8</v>
      </c>
      <c r="CS116" s="1">
        <v>1.5229999999999999</v>
      </c>
      <c r="CT116" s="1">
        <v>1.278</v>
      </c>
      <c r="CU116" s="1">
        <v>1.0029999999999999</v>
      </c>
      <c r="CV116" s="1">
        <v>0.75900000000000001</v>
      </c>
      <c r="CW116" s="1">
        <v>0.6</v>
      </c>
      <c r="CX116" s="1">
        <v>0.45700000000000002</v>
      </c>
      <c r="CY116" s="1">
        <v>0.32500000000000001</v>
      </c>
      <c r="CZ116" s="1">
        <v>0.21199999999999999</v>
      </c>
      <c r="DA116" s="1">
        <v>0.14699999999999999</v>
      </c>
      <c r="DB116" s="1">
        <v>0.11600000000000001</v>
      </c>
      <c r="DC116" s="1">
        <v>8.1000000000000003E-2</v>
      </c>
      <c r="DD116" s="1">
        <v>4.2999999999999997E-2</v>
      </c>
      <c r="DE116" s="1">
        <v>2.5000000000000001E-2</v>
      </c>
      <c r="DF116" s="1">
        <v>1.2999999999999999E-2</v>
      </c>
      <c r="DG116" s="1">
        <v>1.9E-2</v>
      </c>
      <c r="DI116" s="104">
        <f t="shared" si="3"/>
        <v>629.21900000000051</v>
      </c>
    </row>
    <row r="117" spans="1:113" x14ac:dyDescent="0.3">
      <c r="A117" s="1">
        <v>7142</v>
      </c>
      <c r="B117" s="1" t="s">
        <v>1041</v>
      </c>
      <c r="D117" s="1">
        <v>496</v>
      </c>
      <c r="E117" s="1">
        <v>2018</v>
      </c>
      <c r="F117" s="1" t="s">
        <v>260</v>
      </c>
      <c r="G117" s="93" t="s">
        <v>261</v>
      </c>
      <c r="H117" s="93">
        <f>VLOOKUP(G117, RPB!$E$3:$I$200, 5, 0)</f>
        <v>16</v>
      </c>
      <c r="I117" s="94">
        <f>IF(H117="-", "-", IF(H117=0, 0, SUM(K117:INDEX($K117:$DG117, H117))))</f>
        <v>976.54800000000012</v>
      </c>
      <c r="J117" s="94">
        <f t="shared" si="2"/>
        <v>2145.2240000000006</v>
      </c>
      <c r="K117" s="1">
        <v>65.091999999999999</v>
      </c>
      <c r="L117" s="1">
        <v>69.459999999999994</v>
      </c>
      <c r="M117" s="1">
        <v>72.156999999999996</v>
      </c>
      <c r="N117" s="1">
        <v>75.956000000000003</v>
      </c>
      <c r="O117" s="1">
        <v>74.429000000000002</v>
      </c>
      <c r="P117" s="1">
        <v>72.197000000000003</v>
      </c>
      <c r="Q117" s="1">
        <v>69.402000000000001</v>
      </c>
      <c r="R117" s="1">
        <v>66.188999999999993</v>
      </c>
      <c r="S117" s="1">
        <v>62.637999999999998</v>
      </c>
      <c r="T117" s="1">
        <v>58.825000000000003</v>
      </c>
      <c r="U117" s="1">
        <v>55.222000000000001</v>
      </c>
      <c r="V117" s="1">
        <v>52.101999999999997</v>
      </c>
      <c r="W117" s="1">
        <v>49.414000000000001</v>
      </c>
      <c r="X117" s="1">
        <v>46.776000000000003</v>
      </c>
      <c r="Y117" s="1">
        <v>44.195</v>
      </c>
      <c r="Z117" s="1">
        <v>42.494</v>
      </c>
      <c r="AA117" s="1">
        <v>42.023000000000003</v>
      </c>
      <c r="AB117" s="1">
        <v>42.453000000000003</v>
      </c>
      <c r="AC117" s="1">
        <v>43.048000000000002</v>
      </c>
      <c r="AD117" s="1">
        <v>43.883000000000003</v>
      </c>
      <c r="AE117" s="1">
        <v>45.051000000000002</v>
      </c>
      <c r="AF117" s="1">
        <v>46.500999999999998</v>
      </c>
      <c r="AG117" s="1">
        <v>48.167999999999999</v>
      </c>
      <c r="AH117" s="1">
        <v>49.896999999999998</v>
      </c>
      <c r="AI117" s="1">
        <v>51.548999999999999</v>
      </c>
      <c r="AJ117" s="1">
        <v>53.472999999999999</v>
      </c>
      <c r="AK117" s="1">
        <v>55.773000000000003</v>
      </c>
      <c r="AL117" s="1">
        <v>58.143999999999998</v>
      </c>
      <c r="AM117" s="1">
        <v>60.363999999999997</v>
      </c>
      <c r="AN117" s="1">
        <v>62.698</v>
      </c>
      <c r="AO117" s="1">
        <v>63.466000000000001</v>
      </c>
      <c r="AP117" s="1">
        <v>61.878</v>
      </c>
      <c r="AQ117" s="1">
        <v>58.765999999999998</v>
      </c>
      <c r="AR117" s="1">
        <v>55.73</v>
      </c>
      <c r="AS117" s="1">
        <v>52.423999999999999</v>
      </c>
      <c r="AT117" s="1">
        <v>49.728999999999999</v>
      </c>
      <c r="AU117" s="1">
        <v>48.235999999999997</v>
      </c>
      <c r="AV117" s="1">
        <v>47.515999999999998</v>
      </c>
      <c r="AW117" s="1">
        <v>46.518000000000001</v>
      </c>
      <c r="AX117" s="1">
        <v>45.415999999999997</v>
      </c>
      <c r="AY117" s="1">
        <v>44.44</v>
      </c>
      <c r="AZ117" s="1">
        <v>43.587000000000003</v>
      </c>
      <c r="BA117" s="1">
        <v>42.81</v>
      </c>
      <c r="BB117" s="1">
        <v>42.088999999999999</v>
      </c>
      <c r="BC117" s="1">
        <v>41.463999999999999</v>
      </c>
      <c r="BD117" s="1">
        <v>40.616999999999997</v>
      </c>
      <c r="BE117" s="1">
        <v>39.398000000000003</v>
      </c>
      <c r="BF117" s="1">
        <v>37.956000000000003</v>
      </c>
      <c r="BG117" s="1">
        <v>36.53</v>
      </c>
      <c r="BH117" s="1">
        <v>35.006</v>
      </c>
      <c r="BI117" s="1">
        <v>33.780999999999999</v>
      </c>
      <c r="BJ117" s="1">
        <v>33.058999999999997</v>
      </c>
      <c r="BK117" s="1">
        <v>32.609000000000002</v>
      </c>
      <c r="BL117" s="1">
        <v>32.061999999999998</v>
      </c>
      <c r="BM117" s="1">
        <v>31.562999999999999</v>
      </c>
      <c r="BN117" s="1">
        <v>30.559000000000001</v>
      </c>
      <c r="BO117" s="1">
        <v>28.757000000000001</v>
      </c>
      <c r="BP117" s="1">
        <v>26.451000000000001</v>
      </c>
      <c r="BQ117" s="1">
        <v>24.228999999999999</v>
      </c>
      <c r="BR117" s="1">
        <v>21.972999999999999</v>
      </c>
      <c r="BS117" s="1">
        <v>19.922000000000001</v>
      </c>
      <c r="BT117" s="1">
        <v>18.251999999999999</v>
      </c>
      <c r="BU117" s="1">
        <v>16.847000000000001</v>
      </c>
      <c r="BV117" s="1">
        <v>15.419</v>
      </c>
      <c r="BW117" s="1">
        <v>14.029</v>
      </c>
      <c r="BX117" s="1">
        <v>12.725</v>
      </c>
      <c r="BY117" s="1">
        <v>11.503</v>
      </c>
      <c r="BZ117" s="1">
        <v>10.371</v>
      </c>
      <c r="CA117" s="1">
        <v>9.32</v>
      </c>
      <c r="CB117" s="1">
        <v>8.3230000000000004</v>
      </c>
      <c r="CC117" s="1">
        <v>7.5220000000000002</v>
      </c>
      <c r="CD117" s="1">
        <v>6.9790000000000001</v>
      </c>
      <c r="CE117" s="1">
        <v>6.6120000000000001</v>
      </c>
      <c r="CF117" s="1">
        <v>6.2859999999999996</v>
      </c>
      <c r="CG117" s="1">
        <v>6.0339999999999998</v>
      </c>
      <c r="CH117" s="1">
        <v>5.7130000000000001</v>
      </c>
      <c r="CI117" s="1">
        <v>5.2359999999999998</v>
      </c>
      <c r="CJ117" s="1">
        <v>4.6710000000000003</v>
      </c>
      <c r="CK117" s="1">
        <v>4.1669999999999998</v>
      </c>
      <c r="CL117" s="1">
        <v>3.6930000000000001</v>
      </c>
      <c r="CM117" s="1">
        <v>3.2549999999999999</v>
      </c>
      <c r="CN117" s="1">
        <v>2.87</v>
      </c>
      <c r="CO117" s="1">
        <v>2.528</v>
      </c>
      <c r="CP117" s="1">
        <v>2.198</v>
      </c>
      <c r="CQ117" s="1">
        <v>1.8879999999999999</v>
      </c>
      <c r="CR117" s="1">
        <v>1.599</v>
      </c>
      <c r="CS117" s="1">
        <v>1.3280000000000001</v>
      </c>
      <c r="CT117" s="1">
        <v>1.0780000000000001</v>
      </c>
      <c r="CU117" s="1">
        <v>0.83499999999999996</v>
      </c>
      <c r="CV117" s="1">
        <v>0.63100000000000001</v>
      </c>
      <c r="CW117" s="1">
        <v>0.49199999999999999</v>
      </c>
      <c r="CX117" s="1">
        <v>0.372</v>
      </c>
      <c r="CY117" s="1">
        <v>0.26600000000000001</v>
      </c>
      <c r="CZ117" s="1">
        <v>0.183</v>
      </c>
      <c r="DA117" s="1">
        <v>0.13800000000000001</v>
      </c>
      <c r="DB117" s="1">
        <v>0.11</v>
      </c>
      <c r="DC117" s="1">
        <v>7.9000000000000001E-2</v>
      </c>
      <c r="DD117" s="1">
        <v>4.4999999999999998E-2</v>
      </c>
      <c r="DE117" s="1">
        <v>0.03</v>
      </c>
      <c r="DF117" s="1">
        <v>1.4E-2</v>
      </c>
      <c r="DG117" s="1">
        <v>1.7000000000000001E-2</v>
      </c>
      <c r="DI117" s="104">
        <f t="shared" si="3"/>
        <v>3121.7720000000008</v>
      </c>
    </row>
    <row r="118" spans="1:113" x14ac:dyDescent="0.3">
      <c r="A118" s="1">
        <v>2068</v>
      </c>
      <c r="B118" s="1" t="s">
        <v>1041</v>
      </c>
      <c r="D118" s="1">
        <v>508</v>
      </c>
      <c r="E118" s="1">
        <v>2018</v>
      </c>
      <c r="F118" s="1" t="s">
        <v>266</v>
      </c>
      <c r="G118" s="93" t="s">
        <v>267</v>
      </c>
      <c r="H118" s="93">
        <f>VLOOKUP(G118, RPB!$E$3:$I$200, 5, 0)</f>
        <v>18</v>
      </c>
      <c r="I118" s="94">
        <f>IF(H118="-", "-", IF(H118=0, 0, SUM(K118:INDEX($K118:$DG118, H118))))</f>
        <v>15678.860999999999</v>
      </c>
      <c r="J118" s="94">
        <f t="shared" si="2"/>
        <v>14849.812000000011</v>
      </c>
      <c r="K118" s="1">
        <v>1081.8240000000001</v>
      </c>
      <c r="L118" s="1">
        <v>1052.914</v>
      </c>
      <c r="M118" s="1">
        <v>1025.201</v>
      </c>
      <c r="N118" s="1">
        <v>1003.5</v>
      </c>
      <c r="O118" s="1">
        <v>976.91200000000003</v>
      </c>
      <c r="P118" s="1">
        <v>951.27</v>
      </c>
      <c r="Q118" s="1">
        <v>926.44899999999996</v>
      </c>
      <c r="R118" s="1">
        <v>902.322</v>
      </c>
      <c r="S118" s="1">
        <v>878.81100000000004</v>
      </c>
      <c r="T118" s="1">
        <v>855.83799999999997</v>
      </c>
      <c r="U118" s="1">
        <v>833.03300000000002</v>
      </c>
      <c r="V118" s="1">
        <v>810.17399999999998</v>
      </c>
      <c r="W118" s="1">
        <v>787.279</v>
      </c>
      <c r="X118" s="1">
        <v>764.72799999999995</v>
      </c>
      <c r="Y118" s="1">
        <v>742.60699999999997</v>
      </c>
      <c r="Z118" s="1">
        <v>719.72199999999998</v>
      </c>
      <c r="AA118" s="1">
        <v>695.56799999999998</v>
      </c>
      <c r="AB118" s="1">
        <v>670.70899999999995</v>
      </c>
      <c r="AC118" s="1">
        <v>646.25900000000001</v>
      </c>
      <c r="AD118" s="1">
        <v>622.053</v>
      </c>
      <c r="AE118" s="1">
        <v>598.45399999999995</v>
      </c>
      <c r="AF118" s="1">
        <v>575.77200000000005</v>
      </c>
      <c r="AG118" s="1">
        <v>553.88</v>
      </c>
      <c r="AH118" s="1">
        <v>532.39499999999998</v>
      </c>
      <c r="AI118" s="1">
        <v>511.46</v>
      </c>
      <c r="AJ118" s="1">
        <v>491.16800000000001</v>
      </c>
      <c r="AK118" s="1">
        <v>471.55</v>
      </c>
      <c r="AL118" s="1">
        <v>452.68099999999998</v>
      </c>
      <c r="AM118" s="1">
        <v>434.404</v>
      </c>
      <c r="AN118" s="1">
        <v>416.51600000000002</v>
      </c>
      <c r="AO118" s="1">
        <v>400.33</v>
      </c>
      <c r="AP118" s="1">
        <v>386.411</v>
      </c>
      <c r="AQ118" s="1">
        <v>374.05500000000001</v>
      </c>
      <c r="AR118" s="1">
        <v>362.05799999999999</v>
      </c>
      <c r="AS118" s="1">
        <v>350.73599999999999</v>
      </c>
      <c r="AT118" s="1">
        <v>338.84199999999998</v>
      </c>
      <c r="AU118" s="1">
        <v>325.65600000000001</v>
      </c>
      <c r="AV118" s="1">
        <v>311.76499999999999</v>
      </c>
      <c r="AW118" s="1">
        <v>298.45600000000002</v>
      </c>
      <c r="AX118" s="1">
        <v>285.44799999999998</v>
      </c>
      <c r="AY118" s="1">
        <v>272.95400000000001</v>
      </c>
      <c r="AZ118" s="1">
        <v>261.2</v>
      </c>
      <c r="BA118" s="1">
        <v>250.006</v>
      </c>
      <c r="BB118" s="1">
        <v>239.06</v>
      </c>
      <c r="BC118" s="1">
        <v>228.54400000000001</v>
      </c>
      <c r="BD118" s="1">
        <v>217.941</v>
      </c>
      <c r="BE118" s="1">
        <v>207.005</v>
      </c>
      <c r="BF118" s="1">
        <v>196.06299999999999</v>
      </c>
      <c r="BG118" s="1">
        <v>185.59800000000001</v>
      </c>
      <c r="BH118" s="1">
        <v>175.399</v>
      </c>
      <c r="BI118" s="1">
        <v>166.41399999999999</v>
      </c>
      <c r="BJ118" s="1">
        <v>159.124</v>
      </c>
      <c r="BK118" s="1">
        <v>153.05099999999999</v>
      </c>
      <c r="BL118" s="1">
        <v>147.191</v>
      </c>
      <c r="BM118" s="1">
        <v>141.702</v>
      </c>
      <c r="BN118" s="1">
        <v>136.38999999999999</v>
      </c>
      <c r="BO118" s="1">
        <v>131.04300000000001</v>
      </c>
      <c r="BP118" s="1">
        <v>125.741</v>
      </c>
      <c r="BQ118" s="1">
        <v>120.747</v>
      </c>
      <c r="BR118" s="1">
        <v>115.973</v>
      </c>
      <c r="BS118" s="1">
        <v>111.283</v>
      </c>
      <c r="BT118" s="1">
        <v>106.622</v>
      </c>
      <c r="BU118" s="1">
        <v>101.979</v>
      </c>
      <c r="BV118" s="1">
        <v>97.447000000000003</v>
      </c>
      <c r="BW118" s="1">
        <v>93.067999999999998</v>
      </c>
      <c r="BX118" s="1">
        <v>88.41</v>
      </c>
      <c r="BY118" s="1">
        <v>83.286000000000001</v>
      </c>
      <c r="BZ118" s="1">
        <v>77.906000000000006</v>
      </c>
      <c r="CA118" s="1">
        <v>72.641000000000005</v>
      </c>
      <c r="CB118" s="1">
        <v>67.391999999999996</v>
      </c>
      <c r="CC118" s="1">
        <v>62.494999999999997</v>
      </c>
      <c r="CD118" s="1">
        <v>58.148000000000003</v>
      </c>
      <c r="CE118" s="1">
        <v>54.183</v>
      </c>
      <c r="CF118" s="1">
        <v>50.261000000000003</v>
      </c>
      <c r="CG118" s="1">
        <v>46.482999999999997</v>
      </c>
      <c r="CH118" s="1">
        <v>42.645000000000003</v>
      </c>
      <c r="CI118" s="1">
        <v>38.622999999999998</v>
      </c>
      <c r="CJ118" s="1">
        <v>34.546999999999997</v>
      </c>
      <c r="CK118" s="1">
        <v>30.678000000000001</v>
      </c>
      <c r="CL118" s="1">
        <v>26.972000000000001</v>
      </c>
      <c r="CM118" s="1">
        <v>23.518000000000001</v>
      </c>
      <c r="CN118" s="1">
        <v>20.390999999999998</v>
      </c>
      <c r="CO118" s="1">
        <v>17.55</v>
      </c>
      <c r="CP118" s="1">
        <v>14.872999999999999</v>
      </c>
      <c r="CQ118" s="1">
        <v>12.371</v>
      </c>
      <c r="CR118" s="1">
        <v>10.157999999999999</v>
      </c>
      <c r="CS118" s="1">
        <v>8.2739999999999991</v>
      </c>
      <c r="CT118" s="1">
        <v>6.6740000000000004</v>
      </c>
      <c r="CU118" s="1">
        <v>5.1539999999999999</v>
      </c>
      <c r="CV118" s="1">
        <v>3.9249999999999998</v>
      </c>
      <c r="CW118" s="1">
        <v>3.0550000000000002</v>
      </c>
      <c r="CX118" s="1">
        <v>2.2919999999999998</v>
      </c>
      <c r="CY118" s="1">
        <v>1.607</v>
      </c>
      <c r="CZ118" s="1">
        <v>1.069</v>
      </c>
      <c r="DA118" s="1">
        <v>0.78600000000000003</v>
      </c>
      <c r="DB118" s="1">
        <v>0.621</v>
      </c>
      <c r="DC118" s="1">
        <v>0.436</v>
      </c>
      <c r="DD118" s="1">
        <v>0.23200000000000001</v>
      </c>
      <c r="DE118" s="1">
        <v>0.13200000000000001</v>
      </c>
      <c r="DF118" s="1">
        <v>6.2E-2</v>
      </c>
      <c r="DG118" s="1">
        <v>6.8000000000000005E-2</v>
      </c>
      <c r="DI118" s="104">
        <f t="shared" si="3"/>
        <v>30528.67300000001</v>
      </c>
    </row>
    <row r="119" spans="1:113" x14ac:dyDescent="0.3">
      <c r="A119" s="1">
        <v>5938</v>
      </c>
      <c r="B119" s="1" t="s">
        <v>1041</v>
      </c>
      <c r="D119" s="1">
        <v>478</v>
      </c>
      <c r="E119" s="1">
        <v>2018</v>
      </c>
      <c r="F119" s="1" t="s">
        <v>248</v>
      </c>
      <c r="G119" s="93" t="s">
        <v>249</v>
      </c>
      <c r="H119" s="93">
        <f>VLOOKUP(G119, RPB!$E$3:$I$200, 5, 0)</f>
        <v>18</v>
      </c>
      <c r="I119" s="94">
        <f>IF(H119="-", "-", IF(H119=0, 0, SUM(K119:INDEX($K119:$DG119, H119))))</f>
        <v>2087.6590000000001</v>
      </c>
      <c r="J119" s="94">
        <f t="shared" si="2"/>
        <v>2452.409000000001</v>
      </c>
      <c r="K119" s="1">
        <v>140.69499999999999</v>
      </c>
      <c r="L119" s="1">
        <v>138.05799999999999</v>
      </c>
      <c r="M119" s="1">
        <v>135.285</v>
      </c>
      <c r="N119" s="1">
        <v>133.34</v>
      </c>
      <c r="O119" s="1">
        <v>130.006</v>
      </c>
      <c r="P119" s="1">
        <v>126.679</v>
      </c>
      <c r="Q119" s="1">
        <v>123.376</v>
      </c>
      <c r="R119" s="1">
        <v>120.10899999999999</v>
      </c>
      <c r="S119" s="1">
        <v>116.88</v>
      </c>
      <c r="T119" s="1">
        <v>113.688</v>
      </c>
      <c r="U119" s="1">
        <v>110.621</v>
      </c>
      <c r="V119" s="1">
        <v>107.72499999999999</v>
      </c>
      <c r="W119" s="1">
        <v>104.96899999999999</v>
      </c>
      <c r="X119" s="1">
        <v>102.271</v>
      </c>
      <c r="Y119" s="1">
        <v>99.637</v>
      </c>
      <c r="Z119" s="1">
        <v>97.12</v>
      </c>
      <c r="AA119" s="1">
        <v>94.736999999999995</v>
      </c>
      <c r="AB119" s="1">
        <v>92.462999999999994</v>
      </c>
      <c r="AC119" s="1">
        <v>90.254000000000005</v>
      </c>
      <c r="AD119" s="1">
        <v>88.114999999999995</v>
      </c>
      <c r="AE119" s="1">
        <v>86.025999999999996</v>
      </c>
      <c r="AF119" s="1">
        <v>83.971000000000004</v>
      </c>
      <c r="AG119" s="1">
        <v>81.954999999999998</v>
      </c>
      <c r="AH119" s="1">
        <v>79.986999999999995</v>
      </c>
      <c r="AI119" s="1">
        <v>78.057000000000002</v>
      </c>
      <c r="AJ119" s="1">
        <v>76.17</v>
      </c>
      <c r="AK119" s="1">
        <v>74.325000000000003</v>
      </c>
      <c r="AL119" s="1">
        <v>72.510000000000005</v>
      </c>
      <c r="AM119" s="1">
        <v>70.718000000000004</v>
      </c>
      <c r="AN119" s="1">
        <v>68.953999999999994</v>
      </c>
      <c r="AO119" s="1">
        <v>67.161000000000001</v>
      </c>
      <c r="AP119" s="1">
        <v>65.308000000000007</v>
      </c>
      <c r="AQ119" s="1">
        <v>63.423000000000002</v>
      </c>
      <c r="AR119" s="1">
        <v>61.558999999999997</v>
      </c>
      <c r="AS119" s="1">
        <v>59.704000000000001</v>
      </c>
      <c r="AT119" s="1">
        <v>57.872999999999998</v>
      </c>
      <c r="AU119" s="1">
        <v>56.076999999999998</v>
      </c>
      <c r="AV119" s="1">
        <v>54.307000000000002</v>
      </c>
      <c r="AW119" s="1">
        <v>52.545000000000002</v>
      </c>
      <c r="AX119" s="1">
        <v>50.795999999999999</v>
      </c>
      <c r="AY119" s="1">
        <v>49.058999999999997</v>
      </c>
      <c r="AZ119" s="1">
        <v>47.332000000000001</v>
      </c>
      <c r="BA119" s="1">
        <v>45.618000000000002</v>
      </c>
      <c r="BB119" s="1">
        <v>43.927</v>
      </c>
      <c r="BC119" s="1">
        <v>42.265000000000001</v>
      </c>
      <c r="BD119" s="1">
        <v>40.606999999999999</v>
      </c>
      <c r="BE119" s="1">
        <v>38.944000000000003</v>
      </c>
      <c r="BF119" s="1">
        <v>37.290999999999997</v>
      </c>
      <c r="BG119" s="1">
        <v>35.670999999999999</v>
      </c>
      <c r="BH119" s="1">
        <v>34.075000000000003</v>
      </c>
      <c r="BI119" s="1">
        <v>32.548000000000002</v>
      </c>
      <c r="BJ119" s="1">
        <v>31.114000000000001</v>
      </c>
      <c r="BK119" s="1">
        <v>29.751000000000001</v>
      </c>
      <c r="BL119" s="1">
        <v>28.411000000000001</v>
      </c>
      <c r="BM119" s="1">
        <v>27.096</v>
      </c>
      <c r="BN119" s="1">
        <v>25.827999999999999</v>
      </c>
      <c r="BO119" s="1">
        <v>24.609000000000002</v>
      </c>
      <c r="BP119" s="1">
        <v>23.427</v>
      </c>
      <c r="BQ119" s="1">
        <v>22.277999999999999</v>
      </c>
      <c r="BR119" s="1">
        <v>21.172000000000001</v>
      </c>
      <c r="BS119" s="1">
        <v>20.030999999999999</v>
      </c>
      <c r="BT119" s="1">
        <v>18.821000000000002</v>
      </c>
      <c r="BU119" s="1">
        <v>17.579999999999998</v>
      </c>
      <c r="BV119" s="1">
        <v>16.381</v>
      </c>
      <c r="BW119" s="1">
        <v>15.206</v>
      </c>
      <c r="BX119" s="1">
        <v>14.106999999999999</v>
      </c>
      <c r="BY119" s="1">
        <v>13.116</v>
      </c>
      <c r="BZ119" s="1">
        <v>12.207000000000001</v>
      </c>
      <c r="CA119" s="1">
        <v>11.321</v>
      </c>
      <c r="CB119" s="1">
        <v>10.465999999999999</v>
      </c>
      <c r="CC119" s="1">
        <v>9.6549999999999994</v>
      </c>
      <c r="CD119" s="1">
        <v>8.8870000000000005</v>
      </c>
      <c r="CE119" s="1">
        <v>8.157</v>
      </c>
      <c r="CF119" s="1">
        <v>7.4640000000000004</v>
      </c>
      <c r="CG119" s="1">
        <v>6.8120000000000003</v>
      </c>
      <c r="CH119" s="1">
        <v>6.173</v>
      </c>
      <c r="CI119" s="1">
        <v>5.5339999999999998</v>
      </c>
      <c r="CJ119" s="1">
        <v>4.9080000000000004</v>
      </c>
      <c r="CK119" s="1">
        <v>4.3209999999999997</v>
      </c>
      <c r="CL119" s="1">
        <v>3.7679999999999998</v>
      </c>
      <c r="CM119" s="1">
        <v>3.2509999999999999</v>
      </c>
      <c r="CN119" s="1">
        <v>2.7730000000000001</v>
      </c>
      <c r="CO119" s="1">
        <v>2.335</v>
      </c>
      <c r="CP119" s="1">
        <v>1.9279999999999999</v>
      </c>
      <c r="CQ119" s="1">
        <v>1.552</v>
      </c>
      <c r="CR119" s="1">
        <v>1.2290000000000001</v>
      </c>
      <c r="CS119" s="1">
        <v>0.96799999999999997</v>
      </c>
      <c r="CT119" s="1">
        <v>0.75800000000000001</v>
      </c>
      <c r="CU119" s="1">
        <v>0.56299999999999994</v>
      </c>
      <c r="CV119" s="1">
        <v>0.41</v>
      </c>
      <c r="CW119" s="1">
        <v>0.30199999999999999</v>
      </c>
      <c r="CX119" s="1">
        <v>0.215</v>
      </c>
      <c r="CY119" s="1">
        <v>0.14399999999999999</v>
      </c>
      <c r="CZ119" s="1">
        <v>8.6999999999999994E-2</v>
      </c>
      <c r="DA119" s="1">
        <v>5.8999999999999997E-2</v>
      </c>
      <c r="DB119" s="1">
        <v>4.4999999999999998E-2</v>
      </c>
      <c r="DC119" s="1">
        <v>3.1E-2</v>
      </c>
      <c r="DD119" s="1">
        <v>1.4999999999999999E-2</v>
      </c>
      <c r="DE119" s="1">
        <v>6.0000000000000001E-3</v>
      </c>
      <c r="DF119" s="1">
        <v>3.0000000000000001E-3</v>
      </c>
      <c r="DG119" s="1">
        <v>2E-3</v>
      </c>
      <c r="DI119" s="104">
        <f t="shared" si="3"/>
        <v>4540.0680000000011</v>
      </c>
    </row>
    <row r="120" spans="1:113" x14ac:dyDescent="0.3">
      <c r="A120" s="1">
        <v>1896</v>
      </c>
      <c r="B120" s="1" t="s">
        <v>1041</v>
      </c>
      <c r="C120" s="1">
        <v>1</v>
      </c>
      <c r="D120" s="1">
        <v>480</v>
      </c>
      <c r="E120" s="1">
        <v>2018</v>
      </c>
      <c r="F120" s="1" t="s">
        <v>250</v>
      </c>
      <c r="G120" s="93" t="s">
        <v>251</v>
      </c>
      <c r="H120" s="93">
        <f>VLOOKUP(G120, RPB!$E$3:$I$200, 5, 0)</f>
        <v>18</v>
      </c>
      <c r="I120" s="94">
        <f>IF(H120="-", "-", IF(H120=0, 0, SUM(K120:INDEX($K120:$DG120, H120))))</f>
        <v>284.19799999999998</v>
      </c>
      <c r="J120" s="94">
        <f t="shared" si="2"/>
        <v>984.11699999999962</v>
      </c>
      <c r="K120" s="1">
        <v>13.691000000000001</v>
      </c>
      <c r="L120" s="1">
        <v>13.305</v>
      </c>
      <c r="M120" s="1">
        <v>13.122999999999999</v>
      </c>
      <c r="N120" s="1">
        <v>13.31</v>
      </c>
      <c r="O120" s="1">
        <v>13.427</v>
      </c>
      <c r="P120" s="1">
        <v>13.667</v>
      </c>
      <c r="Q120" s="1">
        <v>14.013</v>
      </c>
      <c r="R120" s="1">
        <v>14.446</v>
      </c>
      <c r="S120" s="1">
        <v>14.939</v>
      </c>
      <c r="T120" s="1">
        <v>15.467000000000001</v>
      </c>
      <c r="U120" s="1">
        <v>16.059999999999999</v>
      </c>
      <c r="V120" s="1">
        <v>16.719000000000001</v>
      </c>
      <c r="W120" s="1">
        <v>17.398</v>
      </c>
      <c r="X120" s="1">
        <v>18.088000000000001</v>
      </c>
      <c r="Y120" s="1">
        <v>18.835000000000001</v>
      </c>
      <c r="Z120" s="1">
        <v>19.3</v>
      </c>
      <c r="AA120" s="1">
        <v>19.327000000000002</v>
      </c>
      <c r="AB120" s="1">
        <v>19.082999999999998</v>
      </c>
      <c r="AC120" s="1">
        <v>18.838999999999999</v>
      </c>
      <c r="AD120" s="1">
        <v>18.478999999999999</v>
      </c>
      <c r="AE120" s="1">
        <v>18.420000000000002</v>
      </c>
      <c r="AF120" s="1">
        <v>18.876999999999999</v>
      </c>
      <c r="AG120" s="1">
        <v>19.622</v>
      </c>
      <c r="AH120" s="1">
        <v>20.266999999999999</v>
      </c>
      <c r="AI120" s="1">
        <v>20.959</v>
      </c>
      <c r="AJ120" s="1">
        <v>21.195</v>
      </c>
      <c r="AK120" s="1">
        <v>20.707999999999998</v>
      </c>
      <c r="AL120" s="1">
        <v>19.771999999999998</v>
      </c>
      <c r="AM120" s="1">
        <v>18.928000000000001</v>
      </c>
      <c r="AN120" s="1">
        <v>18.071999999999999</v>
      </c>
      <c r="AO120" s="1">
        <v>17.420000000000002</v>
      </c>
      <c r="AP120" s="1">
        <v>17.135000000000002</v>
      </c>
      <c r="AQ120" s="1">
        <v>17.114000000000001</v>
      </c>
      <c r="AR120" s="1">
        <v>17.018999999999998</v>
      </c>
      <c r="AS120" s="1">
        <v>16.834</v>
      </c>
      <c r="AT120" s="1">
        <v>16.983000000000001</v>
      </c>
      <c r="AU120" s="1">
        <v>17.617999999999999</v>
      </c>
      <c r="AV120" s="1">
        <v>18.52</v>
      </c>
      <c r="AW120" s="1">
        <v>19.399000000000001</v>
      </c>
      <c r="AX120" s="1">
        <v>20.405999999999999</v>
      </c>
      <c r="AY120" s="1">
        <v>20.803999999999998</v>
      </c>
      <c r="AZ120" s="1">
        <v>20.225999999999999</v>
      </c>
      <c r="BA120" s="1">
        <v>19.045999999999999</v>
      </c>
      <c r="BB120" s="1">
        <v>17.978999999999999</v>
      </c>
      <c r="BC120" s="1">
        <v>16.850999999999999</v>
      </c>
      <c r="BD120" s="1">
        <v>16.11</v>
      </c>
      <c r="BE120" s="1">
        <v>16.042000000000002</v>
      </c>
      <c r="BF120" s="1">
        <v>16.414000000000001</v>
      </c>
      <c r="BG120" s="1">
        <v>16.667999999999999</v>
      </c>
      <c r="BH120" s="1">
        <v>16.872</v>
      </c>
      <c r="BI120" s="1">
        <v>17.158000000000001</v>
      </c>
      <c r="BJ120" s="1">
        <v>17.521999999999998</v>
      </c>
      <c r="BK120" s="1">
        <v>17.904</v>
      </c>
      <c r="BL120" s="1">
        <v>18.288</v>
      </c>
      <c r="BM120" s="1">
        <v>18.721</v>
      </c>
      <c r="BN120" s="1">
        <v>18.806000000000001</v>
      </c>
      <c r="BO120" s="1">
        <v>18.358000000000001</v>
      </c>
      <c r="BP120" s="1">
        <v>17.562000000000001</v>
      </c>
      <c r="BQ120" s="1">
        <v>16.774000000000001</v>
      </c>
      <c r="BR120" s="1">
        <v>15.906000000000001</v>
      </c>
      <c r="BS120" s="1">
        <v>15.18</v>
      </c>
      <c r="BT120" s="1">
        <v>14.736000000000001</v>
      </c>
      <c r="BU120" s="1">
        <v>14.456</v>
      </c>
      <c r="BV120" s="1">
        <v>14.087999999999999</v>
      </c>
      <c r="BW120" s="1">
        <v>13.69</v>
      </c>
      <c r="BX120" s="1">
        <v>13.192</v>
      </c>
      <c r="BY120" s="1">
        <v>12.537000000000001</v>
      </c>
      <c r="BZ120" s="1">
        <v>11.773999999999999</v>
      </c>
      <c r="CA120" s="1">
        <v>11.032</v>
      </c>
      <c r="CB120" s="1">
        <v>10.308999999999999</v>
      </c>
      <c r="CC120" s="1">
        <v>9.5190000000000001</v>
      </c>
      <c r="CD120" s="1">
        <v>8.6379999999999999</v>
      </c>
      <c r="CE120" s="1">
        <v>7.7169999999999996</v>
      </c>
      <c r="CF120" s="1">
        <v>6.8129999999999997</v>
      </c>
      <c r="CG120" s="1">
        <v>5.8970000000000002</v>
      </c>
      <c r="CH120" s="1">
        <v>5.1580000000000004</v>
      </c>
      <c r="CI120" s="1">
        <v>4.6909999999999998</v>
      </c>
      <c r="CJ120" s="1">
        <v>4.4059999999999997</v>
      </c>
      <c r="CK120" s="1">
        <v>4.1219999999999999</v>
      </c>
      <c r="CL120" s="1">
        <v>3.8769999999999998</v>
      </c>
      <c r="CM120" s="1">
        <v>3.609</v>
      </c>
      <c r="CN120" s="1">
        <v>3.27</v>
      </c>
      <c r="CO120" s="1">
        <v>2.8940000000000001</v>
      </c>
      <c r="CP120" s="1">
        <v>2.5640000000000001</v>
      </c>
      <c r="CQ120" s="1">
        <v>2.266</v>
      </c>
      <c r="CR120" s="1">
        <v>1.982</v>
      </c>
      <c r="CS120" s="1">
        <v>1.714</v>
      </c>
      <c r="CT120" s="1">
        <v>1.4630000000000001</v>
      </c>
      <c r="CU120" s="1">
        <v>1.2150000000000001</v>
      </c>
      <c r="CV120" s="1">
        <v>1.0009999999999999</v>
      </c>
      <c r="CW120" s="1">
        <v>0.83799999999999997</v>
      </c>
      <c r="CX120" s="1">
        <v>0.68300000000000005</v>
      </c>
      <c r="CY120" s="1">
        <v>0.53100000000000003</v>
      </c>
      <c r="CZ120" s="1">
        <v>0.41399999999999998</v>
      </c>
      <c r="DA120" s="1">
        <v>0.34599999999999997</v>
      </c>
      <c r="DB120" s="1">
        <v>0.28699999999999998</v>
      </c>
      <c r="DC120" s="1">
        <v>0.217</v>
      </c>
      <c r="DD120" s="1">
        <v>0.13700000000000001</v>
      </c>
      <c r="DE120" s="1">
        <v>0.10299999999999999</v>
      </c>
      <c r="DF120" s="1">
        <v>5.8000000000000003E-2</v>
      </c>
      <c r="DG120" s="1">
        <v>9.6000000000000002E-2</v>
      </c>
      <c r="DI120" s="104">
        <f t="shared" si="3"/>
        <v>1268.3149999999996</v>
      </c>
    </row>
    <row r="121" spans="1:113" x14ac:dyDescent="0.3">
      <c r="A121" s="1">
        <v>1810</v>
      </c>
      <c r="B121" s="1" t="s">
        <v>1041</v>
      </c>
      <c r="D121" s="1">
        <v>454</v>
      </c>
      <c r="E121" s="1">
        <v>2018</v>
      </c>
      <c r="F121" s="1" t="s">
        <v>236</v>
      </c>
      <c r="G121" s="93" t="s">
        <v>237</v>
      </c>
      <c r="H121" s="93">
        <f>VLOOKUP(G121, RPB!$E$3:$I$200, 5, 0)</f>
        <v>16</v>
      </c>
      <c r="I121" s="94">
        <f>IF(H121="-", "-", IF(H121=0, 0, SUM(K121:INDEX($K121:$DG121, H121))))</f>
        <v>8834.6040000000012</v>
      </c>
      <c r="J121" s="94">
        <f t="shared" si="2"/>
        <v>10330.123999999994</v>
      </c>
      <c r="K121" s="1">
        <v>645.84299999999996</v>
      </c>
      <c r="L121" s="1">
        <v>628.74400000000003</v>
      </c>
      <c r="M121" s="1">
        <v>613.529</v>
      </c>
      <c r="N121" s="1">
        <v>583.45100000000002</v>
      </c>
      <c r="O121" s="1">
        <v>578.98699999999997</v>
      </c>
      <c r="P121" s="1">
        <v>574.08399999999995</v>
      </c>
      <c r="Q121" s="1">
        <v>568.54300000000001</v>
      </c>
      <c r="R121" s="1">
        <v>562.16700000000003</v>
      </c>
      <c r="S121" s="1">
        <v>555.42999999999995</v>
      </c>
      <c r="T121" s="1">
        <v>548.80799999999999</v>
      </c>
      <c r="U121" s="1">
        <v>538.73500000000001</v>
      </c>
      <c r="V121" s="1">
        <v>523.66300000000001</v>
      </c>
      <c r="W121" s="1">
        <v>505.41699999999997</v>
      </c>
      <c r="X121" s="1">
        <v>487.25400000000002</v>
      </c>
      <c r="Y121" s="1">
        <v>468.38799999999998</v>
      </c>
      <c r="Z121" s="1">
        <v>451.56099999999998</v>
      </c>
      <c r="AA121" s="1">
        <v>438.42399999999998</v>
      </c>
      <c r="AB121" s="1">
        <v>427.68900000000002</v>
      </c>
      <c r="AC121" s="1">
        <v>416.40899999999999</v>
      </c>
      <c r="AD121" s="1">
        <v>405.16500000000002</v>
      </c>
      <c r="AE121" s="1">
        <v>393.91199999999998</v>
      </c>
      <c r="AF121" s="1">
        <v>382.33</v>
      </c>
      <c r="AG121" s="1">
        <v>370.61900000000003</v>
      </c>
      <c r="AH121" s="1">
        <v>359.166</v>
      </c>
      <c r="AI121" s="1">
        <v>347.73099999999999</v>
      </c>
      <c r="AJ121" s="1">
        <v>336.83800000000002</v>
      </c>
      <c r="AK121" s="1">
        <v>326.73</v>
      </c>
      <c r="AL121" s="1">
        <v>317.02199999999999</v>
      </c>
      <c r="AM121" s="1">
        <v>307.34300000000002</v>
      </c>
      <c r="AN121" s="1">
        <v>298.08600000000001</v>
      </c>
      <c r="AO121" s="1">
        <v>287.245</v>
      </c>
      <c r="AP121" s="1">
        <v>273.88600000000002</v>
      </c>
      <c r="AQ121" s="1">
        <v>259.07400000000001</v>
      </c>
      <c r="AR121" s="1">
        <v>244.65299999999999</v>
      </c>
      <c r="AS121" s="1">
        <v>230.072</v>
      </c>
      <c r="AT121" s="1">
        <v>217.28700000000001</v>
      </c>
      <c r="AU121" s="1">
        <v>207.399</v>
      </c>
      <c r="AV121" s="1">
        <v>199.41900000000001</v>
      </c>
      <c r="AW121" s="1">
        <v>191.322</v>
      </c>
      <c r="AX121" s="1">
        <v>183.59399999999999</v>
      </c>
      <c r="AY121" s="1">
        <v>175.40100000000001</v>
      </c>
      <c r="AZ121" s="1">
        <v>166.15199999999999</v>
      </c>
      <c r="BA121" s="1">
        <v>156.35</v>
      </c>
      <c r="BB121" s="1">
        <v>147.102</v>
      </c>
      <c r="BC121" s="1">
        <v>138.19</v>
      </c>
      <c r="BD121" s="1">
        <v>129.77199999999999</v>
      </c>
      <c r="BE121" s="1">
        <v>122.035</v>
      </c>
      <c r="BF121" s="1">
        <v>114.86199999999999</v>
      </c>
      <c r="BG121" s="1">
        <v>107.93300000000001</v>
      </c>
      <c r="BH121" s="1">
        <v>101.294</v>
      </c>
      <c r="BI121" s="1">
        <v>95.105999999999995</v>
      </c>
      <c r="BJ121" s="1">
        <v>89.409000000000006</v>
      </c>
      <c r="BK121" s="1">
        <v>84.153999999999996</v>
      </c>
      <c r="BL121" s="1">
        <v>79.224999999999994</v>
      </c>
      <c r="BM121" s="1">
        <v>74.617999999999995</v>
      </c>
      <c r="BN121" s="1">
        <v>70.387</v>
      </c>
      <c r="BO121" s="1">
        <v>66.537999999999997</v>
      </c>
      <c r="BP121" s="1">
        <v>63.027999999999999</v>
      </c>
      <c r="BQ121" s="1">
        <v>59.820999999999998</v>
      </c>
      <c r="BR121" s="1">
        <v>56.939</v>
      </c>
      <c r="BS121" s="1">
        <v>54.191000000000003</v>
      </c>
      <c r="BT121" s="1">
        <v>51.481999999999999</v>
      </c>
      <c r="BU121" s="1">
        <v>48.896000000000001</v>
      </c>
      <c r="BV121" s="1">
        <v>46.488999999999997</v>
      </c>
      <c r="BW121" s="1">
        <v>44.100999999999999</v>
      </c>
      <c r="BX121" s="1">
        <v>42.387999999999998</v>
      </c>
      <c r="BY121" s="1">
        <v>41.633000000000003</v>
      </c>
      <c r="BZ121" s="1">
        <v>41.442</v>
      </c>
      <c r="CA121" s="1">
        <v>41.204999999999998</v>
      </c>
      <c r="CB121" s="1">
        <v>41.122999999999998</v>
      </c>
      <c r="CC121" s="1">
        <v>40.26</v>
      </c>
      <c r="CD121" s="1">
        <v>38.110999999999997</v>
      </c>
      <c r="CE121" s="1">
        <v>35.122999999999998</v>
      </c>
      <c r="CF121" s="1">
        <v>32.28</v>
      </c>
      <c r="CG121" s="1">
        <v>29.42</v>
      </c>
      <c r="CH121" s="1">
        <v>26.603000000000002</v>
      </c>
      <c r="CI121" s="1">
        <v>23.968</v>
      </c>
      <c r="CJ121" s="1">
        <v>21.475000000000001</v>
      </c>
      <c r="CK121" s="1">
        <v>18.943999999999999</v>
      </c>
      <c r="CL121" s="1">
        <v>16.416</v>
      </c>
      <c r="CM121" s="1">
        <v>14.090999999999999</v>
      </c>
      <c r="CN121" s="1">
        <v>12.054</v>
      </c>
      <c r="CO121" s="1">
        <v>10.255000000000001</v>
      </c>
      <c r="CP121" s="1">
        <v>8.5489999999999995</v>
      </c>
      <c r="CQ121" s="1">
        <v>6.95</v>
      </c>
      <c r="CR121" s="1">
        <v>5.5679999999999996</v>
      </c>
      <c r="CS121" s="1">
        <v>4.4400000000000004</v>
      </c>
      <c r="CT121" s="1">
        <v>3.5219999999999998</v>
      </c>
      <c r="CU121" s="1">
        <v>2.6619999999999999</v>
      </c>
      <c r="CV121" s="1">
        <v>1.988</v>
      </c>
      <c r="CW121" s="1">
        <v>1.516</v>
      </c>
      <c r="CX121" s="1">
        <v>1.1100000000000001</v>
      </c>
      <c r="CY121" s="1">
        <v>0.75600000000000001</v>
      </c>
      <c r="CZ121" s="1">
        <v>0.47099999999999997</v>
      </c>
      <c r="DA121" s="1">
        <v>0.32600000000000001</v>
      </c>
      <c r="DB121" s="1">
        <v>0.254</v>
      </c>
      <c r="DC121" s="1">
        <v>0.17399999999999999</v>
      </c>
      <c r="DD121" s="1">
        <v>8.5999999999999993E-2</v>
      </c>
      <c r="DE121" s="1">
        <v>0.04</v>
      </c>
      <c r="DF121" s="1">
        <v>1.7000000000000001E-2</v>
      </c>
      <c r="DG121" s="1">
        <v>1.4E-2</v>
      </c>
      <c r="DI121" s="104">
        <f t="shared" si="3"/>
        <v>19164.727999999996</v>
      </c>
    </row>
    <row r="122" spans="1:113" x14ac:dyDescent="0.3">
      <c r="A122" s="1">
        <v>9206</v>
      </c>
      <c r="B122" s="1" t="s">
        <v>1041</v>
      </c>
      <c r="C122" s="1">
        <v>8</v>
      </c>
      <c r="D122" s="1">
        <v>458</v>
      </c>
      <c r="E122" s="1">
        <v>2018</v>
      </c>
      <c r="F122" s="1" t="s">
        <v>238</v>
      </c>
      <c r="G122" s="93" t="s">
        <v>239</v>
      </c>
      <c r="H122" s="93">
        <f>VLOOKUP(G122, RPB!$E$3:$I$200, 5, 0)</f>
        <v>12</v>
      </c>
      <c r="I122" s="94">
        <f>IF(H122="-", "-", IF(H122=0, 0, SUM(K122:INDEX($K122:$DG122, H122))))</f>
        <v>6175.8220000000001</v>
      </c>
      <c r="J122" s="94">
        <f t="shared" si="2"/>
        <v>25866.636000000013</v>
      </c>
      <c r="K122" s="1">
        <v>544.80799999999999</v>
      </c>
      <c r="L122" s="1">
        <v>538.01800000000003</v>
      </c>
      <c r="M122" s="1">
        <v>531.22400000000005</v>
      </c>
      <c r="N122" s="1">
        <v>529.36199999999997</v>
      </c>
      <c r="O122" s="1">
        <v>521.14700000000005</v>
      </c>
      <c r="P122" s="1">
        <v>513.84500000000003</v>
      </c>
      <c r="Q122" s="1">
        <v>507.60599999999999</v>
      </c>
      <c r="R122" s="1">
        <v>502.57499999999999</v>
      </c>
      <c r="S122" s="1">
        <v>498.63900000000001</v>
      </c>
      <c r="T122" s="1">
        <v>495.68400000000003</v>
      </c>
      <c r="U122" s="1">
        <v>495.16399999999999</v>
      </c>
      <c r="V122" s="1">
        <v>497.75</v>
      </c>
      <c r="W122" s="1">
        <v>502.80399999999997</v>
      </c>
      <c r="X122" s="1">
        <v>508.69900000000001</v>
      </c>
      <c r="Y122" s="1">
        <v>515.37699999999995</v>
      </c>
      <c r="Z122" s="1">
        <v>524.01400000000001</v>
      </c>
      <c r="AA122" s="1">
        <v>534.90599999999995</v>
      </c>
      <c r="AB122" s="1">
        <v>547.32299999999998</v>
      </c>
      <c r="AC122" s="1">
        <v>559.78800000000001</v>
      </c>
      <c r="AD122" s="1">
        <v>572.06100000000004</v>
      </c>
      <c r="AE122" s="1">
        <v>584.66399999999999</v>
      </c>
      <c r="AF122" s="1">
        <v>597.53</v>
      </c>
      <c r="AG122" s="1">
        <v>609.95899999999995</v>
      </c>
      <c r="AH122" s="1">
        <v>621.28099999999995</v>
      </c>
      <c r="AI122" s="1">
        <v>631.58900000000006</v>
      </c>
      <c r="AJ122" s="1">
        <v>638.495</v>
      </c>
      <c r="AK122" s="1">
        <v>640.72699999999998</v>
      </c>
      <c r="AL122" s="1">
        <v>639.077</v>
      </c>
      <c r="AM122" s="1">
        <v>635.95600000000002</v>
      </c>
      <c r="AN122" s="1">
        <v>631.29499999999996</v>
      </c>
      <c r="AO122" s="1">
        <v>622.76099999999997</v>
      </c>
      <c r="AP122" s="1">
        <v>609.56500000000005</v>
      </c>
      <c r="AQ122" s="1">
        <v>592.80499999999995</v>
      </c>
      <c r="AR122" s="1">
        <v>575.10699999999997</v>
      </c>
      <c r="AS122" s="1">
        <v>556.83199999999999</v>
      </c>
      <c r="AT122" s="1">
        <v>535.971</v>
      </c>
      <c r="AU122" s="1">
        <v>512.077</v>
      </c>
      <c r="AV122" s="1">
        <v>486.67899999999997</v>
      </c>
      <c r="AW122" s="1">
        <v>461.24299999999999</v>
      </c>
      <c r="AX122" s="1">
        <v>434.86399999999998</v>
      </c>
      <c r="AY122" s="1">
        <v>414.13</v>
      </c>
      <c r="AZ122" s="1">
        <v>402.27600000000001</v>
      </c>
      <c r="BA122" s="1">
        <v>396.29599999999999</v>
      </c>
      <c r="BB122" s="1">
        <v>389.988</v>
      </c>
      <c r="BC122" s="1">
        <v>384.64299999999997</v>
      </c>
      <c r="BD122" s="1">
        <v>378.24</v>
      </c>
      <c r="BE122" s="1">
        <v>369.16300000000001</v>
      </c>
      <c r="BF122" s="1">
        <v>358.56</v>
      </c>
      <c r="BG122" s="1">
        <v>349.029</v>
      </c>
      <c r="BH122" s="1">
        <v>339.85599999999999</v>
      </c>
      <c r="BI122" s="1">
        <v>331.553</v>
      </c>
      <c r="BJ122" s="1">
        <v>324.57299999999998</v>
      </c>
      <c r="BK122" s="1">
        <v>318.34399999999999</v>
      </c>
      <c r="BL122" s="1">
        <v>311.88099999999997</v>
      </c>
      <c r="BM122" s="1">
        <v>305.42899999999997</v>
      </c>
      <c r="BN122" s="1">
        <v>298.024</v>
      </c>
      <c r="BO122" s="1">
        <v>289.101</v>
      </c>
      <c r="BP122" s="1">
        <v>279.10199999999998</v>
      </c>
      <c r="BQ122" s="1">
        <v>269.13400000000001</v>
      </c>
      <c r="BR122" s="1">
        <v>259.10199999999998</v>
      </c>
      <c r="BS122" s="1">
        <v>248.52</v>
      </c>
      <c r="BT122" s="1">
        <v>237.30099999999999</v>
      </c>
      <c r="BU122" s="1">
        <v>225.67500000000001</v>
      </c>
      <c r="BV122" s="1">
        <v>213.87700000000001</v>
      </c>
      <c r="BW122" s="1">
        <v>201.75700000000001</v>
      </c>
      <c r="BX122" s="1">
        <v>190.29900000000001</v>
      </c>
      <c r="BY122" s="1">
        <v>179.983</v>
      </c>
      <c r="BZ122" s="1">
        <v>170.345</v>
      </c>
      <c r="CA122" s="1">
        <v>160.72</v>
      </c>
      <c r="CB122" s="1">
        <v>151.57300000000001</v>
      </c>
      <c r="CC122" s="1">
        <v>141.191</v>
      </c>
      <c r="CD122" s="1">
        <v>128.762</v>
      </c>
      <c r="CE122" s="1">
        <v>115.291</v>
      </c>
      <c r="CF122" s="1">
        <v>102.363</v>
      </c>
      <c r="CG122" s="1">
        <v>89.388000000000005</v>
      </c>
      <c r="CH122" s="1">
        <v>78.811999999999998</v>
      </c>
      <c r="CI122" s="1">
        <v>71.927000000000007</v>
      </c>
      <c r="CJ122" s="1">
        <v>67.489000000000004</v>
      </c>
      <c r="CK122" s="1">
        <v>63.051000000000002</v>
      </c>
      <c r="CL122" s="1">
        <v>59.204999999999998</v>
      </c>
      <c r="CM122" s="1">
        <v>54.656999999999996</v>
      </c>
      <c r="CN122" s="1">
        <v>48.55</v>
      </c>
      <c r="CO122" s="1">
        <v>41.597999999999999</v>
      </c>
      <c r="CP122" s="1">
        <v>35.372</v>
      </c>
      <c r="CQ122" s="1">
        <v>29.56</v>
      </c>
      <c r="CR122" s="1">
        <v>24.35</v>
      </c>
      <c r="CS122" s="1">
        <v>19.992999999999999</v>
      </c>
      <c r="CT122" s="1">
        <v>16.324999999999999</v>
      </c>
      <c r="CU122" s="1">
        <v>12.587</v>
      </c>
      <c r="CV122" s="1">
        <v>9.4510000000000005</v>
      </c>
      <c r="CW122" s="1">
        <v>7.343</v>
      </c>
      <c r="CX122" s="1">
        <v>5.5</v>
      </c>
      <c r="CY122" s="1">
        <v>3.843</v>
      </c>
      <c r="CZ122" s="1">
        <v>2.5430000000000001</v>
      </c>
      <c r="DA122" s="1">
        <v>1.857</v>
      </c>
      <c r="DB122" s="1">
        <v>1.464</v>
      </c>
      <c r="DC122" s="1">
        <v>1.03</v>
      </c>
      <c r="DD122" s="1">
        <v>0.55500000000000005</v>
      </c>
      <c r="DE122" s="1">
        <v>0.33800000000000002</v>
      </c>
      <c r="DF122" s="1">
        <v>0.156</v>
      </c>
      <c r="DG122" s="1">
        <v>0.16200000000000001</v>
      </c>
      <c r="DI122" s="104">
        <f t="shared" si="3"/>
        <v>32042.458000000013</v>
      </c>
    </row>
    <row r="123" spans="1:113" x14ac:dyDescent="0.3">
      <c r="A123" s="1">
        <v>4734</v>
      </c>
      <c r="B123" s="1" t="s">
        <v>1041</v>
      </c>
      <c r="D123" s="1">
        <v>516</v>
      </c>
      <c r="E123" s="1">
        <v>2018</v>
      </c>
      <c r="F123" s="1" t="s">
        <v>270</v>
      </c>
      <c r="G123" s="93" t="s">
        <v>271</v>
      </c>
      <c r="H123" s="93">
        <f>VLOOKUP(G123, RPB!$E$3:$I$200, 5, 0)</f>
        <v>16</v>
      </c>
      <c r="I123" s="94">
        <f>IF(H123="-", "-", IF(H123=0, 0, SUM(K123:INDEX($K123:$DG123, H123))))</f>
        <v>997.94599999999991</v>
      </c>
      <c r="J123" s="94">
        <f t="shared" si="2"/>
        <v>1589.8549999999991</v>
      </c>
      <c r="K123" s="1">
        <v>70.397999999999996</v>
      </c>
      <c r="L123" s="1">
        <v>70.242999999999995</v>
      </c>
      <c r="M123" s="1">
        <v>69.715999999999994</v>
      </c>
      <c r="N123" s="1">
        <v>70.62</v>
      </c>
      <c r="O123" s="1">
        <v>68.688000000000002</v>
      </c>
      <c r="P123" s="1">
        <v>66.724999999999994</v>
      </c>
      <c r="Q123" s="1">
        <v>64.77</v>
      </c>
      <c r="R123" s="1">
        <v>62.860999999999997</v>
      </c>
      <c r="S123" s="1">
        <v>60.978000000000002</v>
      </c>
      <c r="T123" s="1">
        <v>59.1</v>
      </c>
      <c r="U123" s="1">
        <v>57.563000000000002</v>
      </c>
      <c r="V123" s="1">
        <v>56.523000000000003</v>
      </c>
      <c r="W123" s="1">
        <v>55.84</v>
      </c>
      <c r="X123" s="1">
        <v>55.186999999999998</v>
      </c>
      <c r="Y123" s="1">
        <v>54.588000000000001</v>
      </c>
      <c r="Z123" s="1">
        <v>54.146000000000001</v>
      </c>
      <c r="AA123" s="1">
        <v>53.863</v>
      </c>
      <c r="AB123" s="1">
        <v>53.682000000000002</v>
      </c>
      <c r="AC123" s="1">
        <v>53.514000000000003</v>
      </c>
      <c r="AD123" s="1">
        <v>53.341999999999999</v>
      </c>
      <c r="AE123" s="1">
        <v>53.12</v>
      </c>
      <c r="AF123" s="1">
        <v>52.801000000000002</v>
      </c>
      <c r="AG123" s="1">
        <v>52.371000000000002</v>
      </c>
      <c r="AH123" s="1">
        <v>51.895000000000003</v>
      </c>
      <c r="AI123" s="1">
        <v>51.406999999999996</v>
      </c>
      <c r="AJ123" s="1">
        <v>50.542999999999999</v>
      </c>
      <c r="AK123" s="1">
        <v>49.14</v>
      </c>
      <c r="AL123" s="1">
        <v>47.372999999999998</v>
      </c>
      <c r="AM123" s="1">
        <v>45.597000000000001</v>
      </c>
      <c r="AN123" s="1">
        <v>43.771999999999998</v>
      </c>
      <c r="AO123" s="1">
        <v>41.936999999999998</v>
      </c>
      <c r="AP123" s="1">
        <v>40.155000000000001</v>
      </c>
      <c r="AQ123" s="1">
        <v>38.427</v>
      </c>
      <c r="AR123" s="1">
        <v>36.664999999999999</v>
      </c>
      <c r="AS123" s="1">
        <v>34.859000000000002</v>
      </c>
      <c r="AT123" s="1">
        <v>33.290999999999997</v>
      </c>
      <c r="AU123" s="1">
        <v>32.085000000000001</v>
      </c>
      <c r="AV123" s="1">
        <v>31.12</v>
      </c>
      <c r="AW123" s="1">
        <v>30.158000000000001</v>
      </c>
      <c r="AX123" s="1">
        <v>29.251999999999999</v>
      </c>
      <c r="AY123" s="1">
        <v>28.29</v>
      </c>
      <c r="AZ123" s="1">
        <v>27.195</v>
      </c>
      <c r="BA123" s="1">
        <v>26.026</v>
      </c>
      <c r="BB123" s="1">
        <v>24.923999999999999</v>
      </c>
      <c r="BC123" s="1">
        <v>23.866</v>
      </c>
      <c r="BD123" s="1">
        <v>22.835000000000001</v>
      </c>
      <c r="BE123" s="1">
        <v>21.838000000000001</v>
      </c>
      <c r="BF123" s="1">
        <v>20.876000000000001</v>
      </c>
      <c r="BG123" s="1">
        <v>19.934999999999999</v>
      </c>
      <c r="BH123" s="1">
        <v>19.004999999999999</v>
      </c>
      <c r="BI123" s="1">
        <v>18.157</v>
      </c>
      <c r="BJ123" s="1">
        <v>17.417999999999999</v>
      </c>
      <c r="BK123" s="1">
        <v>16.754999999999999</v>
      </c>
      <c r="BL123" s="1">
        <v>16.109000000000002</v>
      </c>
      <c r="BM123" s="1">
        <v>15.496</v>
      </c>
      <c r="BN123" s="1">
        <v>14.851000000000001</v>
      </c>
      <c r="BO123" s="1">
        <v>14.135999999999999</v>
      </c>
      <c r="BP123" s="1">
        <v>13.385</v>
      </c>
      <c r="BQ123" s="1">
        <v>12.664999999999999</v>
      </c>
      <c r="BR123" s="1">
        <v>11.96</v>
      </c>
      <c r="BS123" s="1">
        <v>11.295999999999999</v>
      </c>
      <c r="BT123" s="1">
        <v>10.69</v>
      </c>
      <c r="BU123" s="1">
        <v>10.129</v>
      </c>
      <c r="BV123" s="1">
        <v>9.5760000000000005</v>
      </c>
      <c r="BW123" s="1">
        <v>9.0410000000000004</v>
      </c>
      <c r="BX123" s="1">
        <v>8.5150000000000006</v>
      </c>
      <c r="BY123" s="1">
        <v>7.99</v>
      </c>
      <c r="BZ123" s="1">
        <v>7.4720000000000004</v>
      </c>
      <c r="CA123" s="1">
        <v>6.9729999999999999</v>
      </c>
      <c r="CB123" s="1">
        <v>6.4889999999999999</v>
      </c>
      <c r="CC123" s="1">
        <v>6.0289999999999999</v>
      </c>
      <c r="CD123" s="1">
        <v>5.5960000000000001</v>
      </c>
      <c r="CE123" s="1">
        <v>5.1870000000000003</v>
      </c>
      <c r="CF123" s="1">
        <v>4.7919999999999998</v>
      </c>
      <c r="CG123" s="1">
        <v>4.415</v>
      </c>
      <c r="CH123" s="1">
        <v>4.0380000000000003</v>
      </c>
      <c r="CI123" s="1">
        <v>3.65</v>
      </c>
      <c r="CJ123" s="1">
        <v>3.2610000000000001</v>
      </c>
      <c r="CK123" s="1">
        <v>2.8919999999999999</v>
      </c>
      <c r="CL123" s="1">
        <v>2.54</v>
      </c>
      <c r="CM123" s="1">
        <v>2.2160000000000002</v>
      </c>
      <c r="CN123" s="1">
        <v>1.931</v>
      </c>
      <c r="CO123" s="1">
        <v>1.677</v>
      </c>
      <c r="CP123" s="1">
        <v>1.4379999999999999</v>
      </c>
      <c r="CQ123" s="1">
        <v>1.2170000000000001</v>
      </c>
      <c r="CR123" s="1">
        <v>1.0189999999999999</v>
      </c>
      <c r="CS123" s="1">
        <v>0.84499999999999997</v>
      </c>
      <c r="CT123" s="1">
        <v>0.69199999999999995</v>
      </c>
      <c r="CU123" s="1">
        <v>0.54800000000000004</v>
      </c>
      <c r="CV123" s="1">
        <v>0.432</v>
      </c>
      <c r="CW123" s="1">
        <v>0.34599999999999997</v>
      </c>
      <c r="CX123" s="1">
        <v>0.26400000000000001</v>
      </c>
      <c r="CY123" s="1">
        <v>0.187</v>
      </c>
      <c r="CZ123" s="1">
        <v>0.123</v>
      </c>
      <c r="DA123" s="1">
        <v>8.6999999999999994E-2</v>
      </c>
      <c r="DB123" s="1">
        <v>6.9000000000000006E-2</v>
      </c>
      <c r="DC123" s="1">
        <v>4.8000000000000001E-2</v>
      </c>
      <c r="DD123" s="1">
        <v>2.5999999999999999E-2</v>
      </c>
      <c r="DE123" s="1">
        <v>1.4E-2</v>
      </c>
      <c r="DF123" s="1">
        <v>7.0000000000000001E-3</v>
      </c>
      <c r="DG123" s="1">
        <v>7.0000000000000001E-3</v>
      </c>
      <c r="DI123" s="104">
        <f t="shared" si="3"/>
        <v>2587.800999999999</v>
      </c>
    </row>
    <row r="124" spans="1:113" x14ac:dyDescent="0.3">
      <c r="A124" s="1">
        <v>6024</v>
      </c>
      <c r="B124" s="1" t="s">
        <v>1041</v>
      </c>
      <c r="D124" s="1">
        <v>562</v>
      </c>
      <c r="E124" s="1">
        <v>2018</v>
      </c>
      <c r="F124" s="1" t="s">
        <v>282</v>
      </c>
      <c r="G124" s="93" t="s">
        <v>283</v>
      </c>
      <c r="H124" s="93">
        <f>VLOOKUP(G124, RPB!$E$3:$I$200, 5, 0)</f>
        <v>18</v>
      </c>
      <c r="I124" s="94">
        <f>IF(H124="-", "-", IF(H124=0, 0, SUM(K124:INDEX($K124:$DG124, H124))))</f>
        <v>12689.592000000001</v>
      </c>
      <c r="J124" s="94">
        <f t="shared" si="2"/>
        <v>9621.7830000000031</v>
      </c>
      <c r="K124" s="1">
        <v>983.63900000000001</v>
      </c>
      <c r="L124" s="1">
        <v>939.73</v>
      </c>
      <c r="M124" s="1">
        <v>898.73500000000001</v>
      </c>
      <c r="N124" s="1">
        <v>864.84199999999998</v>
      </c>
      <c r="O124" s="1">
        <v>828.48699999999997</v>
      </c>
      <c r="P124" s="1">
        <v>794.37900000000002</v>
      </c>
      <c r="Q124" s="1">
        <v>762.29200000000003</v>
      </c>
      <c r="R124" s="1">
        <v>731.99800000000005</v>
      </c>
      <c r="S124" s="1">
        <v>703.351</v>
      </c>
      <c r="T124" s="1">
        <v>676.20799999999997</v>
      </c>
      <c r="U124" s="1">
        <v>649.92600000000004</v>
      </c>
      <c r="V124" s="1">
        <v>624.11300000000006</v>
      </c>
      <c r="W124" s="1">
        <v>598.78899999999999</v>
      </c>
      <c r="X124" s="1">
        <v>574.45600000000002</v>
      </c>
      <c r="Y124" s="1">
        <v>551.11800000000005</v>
      </c>
      <c r="Z124" s="1">
        <v>527.38800000000003</v>
      </c>
      <c r="AA124" s="1">
        <v>502.65899999999999</v>
      </c>
      <c r="AB124" s="1">
        <v>477.48200000000003</v>
      </c>
      <c r="AC124" s="1">
        <v>453.267</v>
      </c>
      <c r="AD124" s="1">
        <v>430.03500000000003</v>
      </c>
      <c r="AE124" s="1">
        <v>406.81299999999999</v>
      </c>
      <c r="AF124" s="1">
        <v>383.35399999999998</v>
      </c>
      <c r="AG124" s="1">
        <v>360.24299999999999</v>
      </c>
      <c r="AH124" s="1">
        <v>338.12200000000001</v>
      </c>
      <c r="AI124" s="1">
        <v>316.63200000000001</v>
      </c>
      <c r="AJ124" s="1">
        <v>298.07900000000001</v>
      </c>
      <c r="AK124" s="1">
        <v>283.60199999999998</v>
      </c>
      <c r="AL124" s="1">
        <v>272.125</v>
      </c>
      <c r="AM124" s="1">
        <v>261.27600000000001</v>
      </c>
      <c r="AN124" s="1">
        <v>251.34700000000001</v>
      </c>
      <c r="AO124" s="1">
        <v>242.40100000000001</v>
      </c>
      <c r="AP124" s="1">
        <v>234.173</v>
      </c>
      <c r="AQ124" s="1">
        <v>226.58500000000001</v>
      </c>
      <c r="AR124" s="1">
        <v>219.786</v>
      </c>
      <c r="AS124" s="1">
        <v>213.69900000000001</v>
      </c>
      <c r="AT124" s="1">
        <v>207.57</v>
      </c>
      <c r="AU124" s="1">
        <v>201.02099999999999</v>
      </c>
      <c r="AV124" s="1">
        <v>194.239</v>
      </c>
      <c r="AW124" s="1">
        <v>187.869</v>
      </c>
      <c r="AX124" s="1">
        <v>181.887</v>
      </c>
      <c r="AY124" s="1">
        <v>175.512</v>
      </c>
      <c r="AZ124" s="1">
        <v>168.45400000000001</v>
      </c>
      <c r="BA124" s="1">
        <v>161.04900000000001</v>
      </c>
      <c r="BB124" s="1">
        <v>153.98500000000001</v>
      </c>
      <c r="BC124" s="1">
        <v>147.19999999999999</v>
      </c>
      <c r="BD124" s="1">
        <v>140.768</v>
      </c>
      <c r="BE124" s="1">
        <v>134.81899999999999</v>
      </c>
      <c r="BF124" s="1">
        <v>129.369</v>
      </c>
      <c r="BG124" s="1">
        <v>124.02</v>
      </c>
      <c r="BH124" s="1">
        <v>118.509</v>
      </c>
      <c r="BI124" s="1">
        <v>114.663</v>
      </c>
      <c r="BJ124" s="1">
        <v>113.24</v>
      </c>
      <c r="BK124" s="1">
        <v>113.26</v>
      </c>
      <c r="BL124" s="1">
        <v>113.139</v>
      </c>
      <c r="BM124" s="1">
        <v>113.387</v>
      </c>
      <c r="BN124" s="1">
        <v>111.83499999999999</v>
      </c>
      <c r="BO124" s="1">
        <v>107.304</v>
      </c>
      <c r="BP124" s="1">
        <v>100.846</v>
      </c>
      <c r="BQ124" s="1">
        <v>94.741</v>
      </c>
      <c r="BR124" s="1">
        <v>88.585999999999999</v>
      </c>
      <c r="BS124" s="1">
        <v>82.67</v>
      </c>
      <c r="BT124" s="1">
        <v>77.381</v>
      </c>
      <c r="BU124" s="1">
        <v>72.537000000000006</v>
      </c>
      <c r="BV124" s="1">
        <v>67.519000000000005</v>
      </c>
      <c r="BW124" s="1">
        <v>62.396000000000001</v>
      </c>
      <c r="BX124" s="1">
        <v>57.786000000000001</v>
      </c>
      <c r="BY124" s="1">
        <v>53.914999999999999</v>
      </c>
      <c r="BZ124" s="1">
        <v>50.555999999999997</v>
      </c>
      <c r="CA124" s="1">
        <v>47.265000000000001</v>
      </c>
      <c r="CB124" s="1">
        <v>44.146999999999998</v>
      </c>
      <c r="CC124" s="1">
        <v>40.959000000000003</v>
      </c>
      <c r="CD124" s="1">
        <v>37.542999999999999</v>
      </c>
      <c r="CE124" s="1">
        <v>34.024000000000001</v>
      </c>
      <c r="CF124" s="1">
        <v>30.713000000000001</v>
      </c>
      <c r="CG124" s="1">
        <v>27.577000000000002</v>
      </c>
      <c r="CH124" s="1">
        <v>24.510999999999999</v>
      </c>
      <c r="CI124" s="1">
        <v>21.504000000000001</v>
      </c>
      <c r="CJ124" s="1">
        <v>18.603000000000002</v>
      </c>
      <c r="CK124" s="1">
        <v>15.853</v>
      </c>
      <c r="CL124" s="1">
        <v>13.231999999999999</v>
      </c>
      <c r="CM124" s="1">
        <v>10.932</v>
      </c>
      <c r="CN124" s="1">
        <v>9.0489999999999995</v>
      </c>
      <c r="CO124" s="1">
        <v>7.4980000000000002</v>
      </c>
      <c r="CP124" s="1">
        <v>6.0810000000000004</v>
      </c>
      <c r="CQ124" s="1">
        <v>4.819</v>
      </c>
      <c r="CR124" s="1">
        <v>3.754</v>
      </c>
      <c r="CS124" s="1">
        <v>2.8820000000000001</v>
      </c>
      <c r="CT124" s="1">
        <v>2.1779999999999999</v>
      </c>
      <c r="CU124" s="1">
        <v>1.5780000000000001</v>
      </c>
      <c r="CV124" s="1">
        <v>1.143</v>
      </c>
      <c r="CW124" s="1">
        <v>0.83</v>
      </c>
      <c r="CX124" s="1">
        <v>0.57499999999999996</v>
      </c>
      <c r="CY124" s="1">
        <v>0.36699999999999999</v>
      </c>
      <c r="CZ124" s="1">
        <v>0.21099999999999999</v>
      </c>
      <c r="DA124" s="1">
        <v>0.14399999999999999</v>
      </c>
      <c r="DB124" s="1">
        <v>0.11</v>
      </c>
      <c r="DC124" s="1">
        <v>7.2999999999999995E-2</v>
      </c>
      <c r="DD124" s="1">
        <v>3.4000000000000002E-2</v>
      </c>
      <c r="DE124" s="1">
        <v>1.4E-2</v>
      </c>
      <c r="DF124" s="1">
        <v>6.0000000000000001E-3</v>
      </c>
      <c r="DG124" s="1">
        <v>3.0000000000000001E-3</v>
      </c>
      <c r="DI124" s="104">
        <f t="shared" si="3"/>
        <v>22311.375000000004</v>
      </c>
    </row>
    <row r="125" spans="1:113" x14ac:dyDescent="0.3">
      <c r="A125" s="1">
        <v>6110</v>
      </c>
      <c r="B125" s="1" t="s">
        <v>1041</v>
      </c>
      <c r="D125" s="1">
        <v>566</v>
      </c>
      <c r="E125" s="1">
        <v>2018</v>
      </c>
      <c r="F125" s="1" t="s">
        <v>284</v>
      </c>
      <c r="G125" s="93" t="s">
        <v>285</v>
      </c>
      <c r="H125" s="93">
        <f>VLOOKUP(G125, RPB!$E$3:$I$200, 5, 0)</f>
        <v>16</v>
      </c>
      <c r="I125" s="94">
        <f>IF(H125="-", "-", IF(H125=0, 0, SUM(K125:INDEX($K125:$DG125, H125))))</f>
        <v>90301.903999999995</v>
      </c>
      <c r="J125" s="94">
        <f t="shared" si="2"/>
        <v>105573.33299999985</v>
      </c>
      <c r="K125" s="1">
        <v>6905.2860000000001</v>
      </c>
      <c r="L125" s="1">
        <v>6732.1289999999999</v>
      </c>
      <c r="M125" s="1">
        <v>6559.1760000000004</v>
      </c>
      <c r="N125" s="1">
        <v>6435.8339999999998</v>
      </c>
      <c r="O125" s="1">
        <v>6249.99</v>
      </c>
      <c r="P125" s="1">
        <v>6067.2889999999998</v>
      </c>
      <c r="Q125" s="1">
        <v>5887.7439999999997</v>
      </c>
      <c r="R125" s="1">
        <v>5711.37</v>
      </c>
      <c r="S125" s="1">
        <v>5537.7129999999997</v>
      </c>
      <c r="T125" s="1">
        <v>5366.3180000000002</v>
      </c>
      <c r="U125" s="1">
        <v>5199.5370000000003</v>
      </c>
      <c r="V125" s="1">
        <v>5038.3190000000004</v>
      </c>
      <c r="W125" s="1">
        <v>4881.2730000000001</v>
      </c>
      <c r="X125" s="1">
        <v>4727.22</v>
      </c>
      <c r="Y125" s="1">
        <v>4577.7790000000005</v>
      </c>
      <c r="Z125" s="1">
        <v>4424.9269999999997</v>
      </c>
      <c r="AA125" s="1">
        <v>4264.9949999999999</v>
      </c>
      <c r="AB125" s="1">
        <v>4102.3509999999997</v>
      </c>
      <c r="AC125" s="1">
        <v>3945.107</v>
      </c>
      <c r="AD125" s="1">
        <v>3791.7269999999999</v>
      </c>
      <c r="AE125" s="1">
        <v>3647.1680000000001</v>
      </c>
      <c r="AF125" s="1">
        <v>3514.75</v>
      </c>
      <c r="AG125" s="1">
        <v>3392.38</v>
      </c>
      <c r="AH125" s="1">
        <v>3273.7719999999999</v>
      </c>
      <c r="AI125" s="1">
        <v>3159.134</v>
      </c>
      <c r="AJ125" s="1">
        <v>3054.3510000000001</v>
      </c>
      <c r="AK125" s="1">
        <v>2961.3879999999999</v>
      </c>
      <c r="AL125" s="1">
        <v>2877.4769999999999</v>
      </c>
      <c r="AM125" s="1">
        <v>2797.114</v>
      </c>
      <c r="AN125" s="1">
        <v>2720.471</v>
      </c>
      <c r="AO125" s="1">
        <v>2647.1170000000002</v>
      </c>
      <c r="AP125" s="1">
        <v>2575.9769999999999</v>
      </c>
      <c r="AQ125" s="1">
        <v>2506.4780000000001</v>
      </c>
      <c r="AR125" s="1">
        <v>2439.3330000000001</v>
      </c>
      <c r="AS125" s="1">
        <v>2374.6529999999998</v>
      </c>
      <c r="AT125" s="1">
        <v>2306.6390000000001</v>
      </c>
      <c r="AU125" s="1">
        <v>2232.5459999999998</v>
      </c>
      <c r="AV125" s="1">
        <v>2154.5549999999998</v>
      </c>
      <c r="AW125" s="1">
        <v>2078.0239999999999</v>
      </c>
      <c r="AX125" s="1">
        <v>2002.4</v>
      </c>
      <c r="AY125" s="1">
        <v>1925.8050000000001</v>
      </c>
      <c r="AZ125" s="1">
        <v>1848.009</v>
      </c>
      <c r="BA125" s="1">
        <v>1769.885</v>
      </c>
      <c r="BB125" s="1">
        <v>1692.8689999999999</v>
      </c>
      <c r="BC125" s="1">
        <v>1617.0709999999999</v>
      </c>
      <c r="BD125" s="1">
        <v>1543.2070000000001</v>
      </c>
      <c r="BE125" s="1">
        <v>1471.9090000000001</v>
      </c>
      <c r="BF125" s="1">
        <v>1403.307</v>
      </c>
      <c r="BG125" s="1">
        <v>1336.316</v>
      </c>
      <c r="BH125" s="1">
        <v>1270.452</v>
      </c>
      <c r="BI125" s="1">
        <v>1210.721</v>
      </c>
      <c r="BJ125" s="1">
        <v>1159.2809999999999</v>
      </c>
      <c r="BK125" s="1">
        <v>1113.722</v>
      </c>
      <c r="BL125" s="1">
        <v>1069.3869999999999</v>
      </c>
      <c r="BM125" s="1">
        <v>1027.106</v>
      </c>
      <c r="BN125" s="1">
        <v>984.71600000000001</v>
      </c>
      <c r="BO125" s="1">
        <v>940.63599999999997</v>
      </c>
      <c r="BP125" s="1">
        <v>895.78099999999995</v>
      </c>
      <c r="BQ125" s="1">
        <v>852.83500000000004</v>
      </c>
      <c r="BR125" s="1">
        <v>811.49199999999996</v>
      </c>
      <c r="BS125" s="1">
        <v>769.78899999999999</v>
      </c>
      <c r="BT125" s="1">
        <v>727.08799999999997</v>
      </c>
      <c r="BU125" s="1">
        <v>684.13499999999999</v>
      </c>
      <c r="BV125" s="1">
        <v>642.10400000000004</v>
      </c>
      <c r="BW125" s="1">
        <v>600.51199999999994</v>
      </c>
      <c r="BX125" s="1">
        <v>561.26400000000001</v>
      </c>
      <c r="BY125" s="1">
        <v>525.346</v>
      </c>
      <c r="BZ125" s="1">
        <v>491.75799999999998</v>
      </c>
      <c r="CA125" s="1">
        <v>458.73</v>
      </c>
      <c r="CB125" s="1">
        <v>426.87700000000001</v>
      </c>
      <c r="CC125" s="1">
        <v>394.27199999999999</v>
      </c>
      <c r="CD125" s="1">
        <v>359.85899999999998</v>
      </c>
      <c r="CE125" s="1">
        <v>324.70600000000002</v>
      </c>
      <c r="CF125" s="1">
        <v>291.11900000000003</v>
      </c>
      <c r="CG125" s="1">
        <v>258.86099999999999</v>
      </c>
      <c r="CH125" s="1">
        <v>227.887</v>
      </c>
      <c r="CI125" s="1">
        <v>198.47900000000001</v>
      </c>
      <c r="CJ125" s="1">
        <v>170.75899999999999</v>
      </c>
      <c r="CK125" s="1">
        <v>144.459</v>
      </c>
      <c r="CL125" s="1">
        <v>119.5</v>
      </c>
      <c r="CM125" s="1">
        <v>97.576999999999998</v>
      </c>
      <c r="CN125" s="1">
        <v>79.462999999999994</v>
      </c>
      <c r="CO125" s="1">
        <v>64.462999999999994</v>
      </c>
      <c r="CP125" s="1">
        <v>50.899000000000001</v>
      </c>
      <c r="CQ125" s="1">
        <v>38.865000000000002</v>
      </c>
      <c r="CR125" s="1">
        <v>29.012</v>
      </c>
      <c r="CS125" s="1">
        <v>21.419</v>
      </c>
      <c r="CT125" s="1">
        <v>15.698</v>
      </c>
      <c r="CU125" s="1">
        <v>11.11</v>
      </c>
      <c r="CV125" s="1">
        <v>7.9749999999999996</v>
      </c>
      <c r="CW125" s="1">
        <v>5.5919999999999996</v>
      </c>
      <c r="CX125" s="1">
        <v>3.6829999999999998</v>
      </c>
      <c r="CY125" s="1">
        <v>2.1840000000000002</v>
      </c>
      <c r="CZ125" s="1">
        <v>1.1870000000000001</v>
      </c>
      <c r="DA125" s="1">
        <v>0.86899999999999999</v>
      </c>
      <c r="DB125" s="1">
        <v>0.65900000000000003</v>
      </c>
      <c r="DC125" s="1">
        <v>0.436</v>
      </c>
      <c r="DD125" s="1">
        <v>0.2</v>
      </c>
      <c r="DE125" s="1">
        <v>7.0999999999999994E-2</v>
      </c>
      <c r="DF125" s="1">
        <v>0.03</v>
      </c>
      <c r="DG125" s="1">
        <v>2.3E-2</v>
      </c>
      <c r="DI125" s="104">
        <f t="shared" si="3"/>
        <v>195875.23699999985</v>
      </c>
    </row>
    <row r="126" spans="1:113" x14ac:dyDescent="0.3">
      <c r="A126" s="1">
        <v>17548</v>
      </c>
      <c r="B126" s="1" t="s">
        <v>1041</v>
      </c>
      <c r="D126" s="1">
        <v>558</v>
      </c>
      <c r="E126" s="1">
        <v>2018</v>
      </c>
      <c r="F126" s="1" t="s">
        <v>280</v>
      </c>
      <c r="G126" s="93" t="s">
        <v>281</v>
      </c>
      <c r="H126" s="93">
        <f>VLOOKUP(G126, RPB!$E$3:$I$200, 5, 0)</f>
        <v>16</v>
      </c>
      <c r="I126" s="94">
        <f>IF(H126="-", "-", IF(H126=0, 0, SUM(K126:INDEX($K126:$DG126, H126))))</f>
        <v>1914.789</v>
      </c>
      <c r="J126" s="94">
        <f t="shared" si="2"/>
        <v>4369.9679999999971</v>
      </c>
      <c r="K126" s="1">
        <v>115.818</v>
      </c>
      <c r="L126" s="1">
        <v>117.134</v>
      </c>
      <c r="M126" s="1">
        <v>118.249</v>
      </c>
      <c r="N126" s="1">
        <v>117.756</v>
      </c>
      <c r="O126" s="1">
        <v>119.05</v>
      </c>
      <c r="P126" s="1">
        <v>120.093</v>
      </c>
      <c r="Q126" s="1">
        <v>120.89400000000001</v>
      </c>
      <c r="R126" s="1">
        <v>121.459</v>
      </c>
      <c r="S126" s="1">
        <v>121.85299999999999</v>
      </c>
      <c r="T126" s="1">
        <v>122.13800000000001</v>
      </c>
      <c r="U126" s="1">
        <v>122.05</v>
      </c>
      <c r="V126" s="1">
        <v>121.489</v>
      </c>
      <c r="W126" s="1">
        <v>120.627</v>
      </c>
      <c r="X126" s="1">
        <v>119.69799999999999</v>
      </c>
      <c r="Y126" s="1">
        <v>118.61</v>
      </c>
      <c r="Z126" s="1">
        <v>117.871</v>
      </c>
      <c r="AA126" s="1">
        <v>117.74299999999999</v>
      </c>
      <c r="AB126" s="1">
        <v>117.988</v>
      </c>
      <c r="AC126" s="1">
        <v>118.10299999999999</v>
      </c>
      <c r="AD126" s="1">
        <v>118.18</v>
      </c>
      <c r="AE126" s="1">
        <v>118.131</v>
      </c>
      <c r="AF126" s="1">
        <v>117.858</v>
      </c>
      <c r="AG126" s="1">
        <v>117.416</v>
      </c>
      <c r="AH126" s="1">
        <v>116.934</v>
      </c>
      <c r="AI126" s="1">
        <v>116.36199999999999</v>
      </c>
      <c r="AJ126" s="1">
        <v>115.732</v>
      </c>
      <c r="AK126" s="1">
        <v>115.065</v>
      </c>
      <c r="AL126" s="1">
        <v>114.313</v>
      </c>
      <c r="AM126" s="1">
        <v>113.398</v>
      </c>
      <c r="AN126" s="1">
        <v>112.32299999999999</v>
      </c>
      <c r="AO126" s="1">
        <v>111.02800000000001</v>
      </c>
      <c r="AP126" s="1">
        <v>109.47</v>
      </c>
      <c r="AQ126" s="1">
        <v>107.66200000000001</v>
      </c>
      <c r="AR126" s="1">
        <v>105.72</v>
      </c>
      <c r="AS126" s="1">
        <v>103.69499999999999</v>
      </c>
      <c r="AT126" s="1">
        <v>101.21</v>
      </c>
      <c r="AU126" s="1">
        <v>98.114999999999995</v>
      </c>
      <c r="AV126" s="1">
        <v>94.613</v>
      </c>
      <c r="AW126" s="1">
        <v>91.06</v>
      </c>
      <c r="AX126" s="1">
        <v>87.387</v>
      </c>
      <c r="AY126" s="1">
        <v>83.885000000000005</v>
      </c>
      <c r="AZ126" s="1">
        <v>80.736999999999995</v>
      </c>
      <c r="BA126" s="1">
        <v>77.823999999999998</v>
      </c>
      <c r="BB126" s="1">
        <v>74.873000000000005</v>
      </c>
      <c r="BC126" s="1">
        <v>71.972999999999999</v>
      </c>
      <c r="BD126" s="1">
        <v>69.046000000000006</v>
      </c>
      <c r="BE126" s="1">
        <v>66.037000000000006</v>
      </c>
      <c r="BF126" s="1">
        <v>63.031999999999996</v>
      </c>
      <c r="BG126" s="1">
        <v>60.156999999999996</v>
      </c>
      <c r="BH126" s="1">
        <v>57.369</v>
      </c>
      <c r="BI126" s="1">
        <v>54.884999999999998</v>
      </c>
      <c r="BJ126" s="1">
        <v>52.82</v>
      </c>
      <c r="BK126" s="1">
        <v>51.073999999999998</v>
      </c>
      <c r="BL126" s="1">
        <v>49.366999999999997</v>
      </c>
      <c r="BM126" s="1">
        <v>47.676000000000002</v>
      </c>
      <c r="BN126" s="1">
        <v>46.289000000000001</v>
      </c>
      <c r="BO126" s="1">
        <v>45.296999999999997</v>
      </c>
      <c r="BP126" s="1">
        <v>44.529000000000003</v>
      </c>
      <c r="BQ126" s="1">
        <v>43.738</v>
      </c>
      <c r="BR126" s="1">
        <v>42.988999999999997</v>
      </c>
      <c r="BS126" s="1">
        <v>41.881999999999998</v>
      </c>
      <c r="BT126" s="1">
        <v>40.195</v>
      </c>
      <c r="BU126" s="1">
        <v>38.094999999999999</v>
      </c>
      <c r="BV126" s="1">
        <v>36.08</v>
      </c>
      <c r="BW126" s="1">
        <v>34.182000000000002</v>
      </c>
      <c r="BX126" s="1">
        <v>31.843</v>
      </c>
      <c r="BY126" s="1">
        <v>28.875</v>
      </c>
      <c r="BZ126" s="1">
        <v>25.588000000000001</v>
      </c>
      <c r="CA126" s="1">
        <v>22.378</v>
      </c>
      <c r="CB126" s="1">
        <v>19.048999999999999</v>
      </c>
      <c r="CC126" s="1">
        <v>16.652000000000001</v>
      </c>
      <c r="CD126" s="1">
        <v>15.712999999999999</v>
      </c>
      <c r="CE126" s="1">
        <v>15.718999999999999</v>
      </c>
      <c r="CF126" s="1">
        <v>15.648999999999999</v>
      </c>
      <c r="CG126" s="1">
        <v>15.726000000000001</v>
      </c>
      <c r="CH126" s="1">
        <v>15.492000000000001</v>
      </c>
      <c r="CI126" s="1">
        <v>14.622</v>
      </c>
      <c r="CJ126" s="1">
        <v>13.36</v>
      </c>
      <c r="CK126" s="1">
        <v>12.28</v>
      </c>
      <c r="CL126" s="1">
        <v>11.273999999999999</v>
      </c>
      <c r="CM126" s="1">
        <v>10.305999999999999</v>
      </c>
      <c r="CN126" s="1">
        <v>9.4179999999999993</v>
      </c>
      <c r="CO126" s="1">
        <v>8.5879999999999992</v>
      </c>
      <c r="CP126" s="1">
        <v>7.758</v>
      </c>
      <c r="CQ126" s="1">
        <v>6.9409999999999998</v>
      </c>
      <c r="CR126" s="1">
        <v>6.1689999999999996</v>
      </c>
      <c r="CS126" s="1">
        <v>5.4539999999999997</v>
      </c>
      <c r="CT126" s="1">
        <v>4.7889999999999997</v>
      </c>
      <c r="CU126" s="1">
        <v>4.1310000000000002</v>
      </c>
      <c r="CV126" s="1">
        <v>3.5670000000000002</v>
      </c>
      <c r="CW126" s="1">
        <v>3.0870000000000002</v>
      </c>
      <c r="CX126" s="1">
        <v>2.589</v>
      </c>
      <c r="CY126" s="1">
        <v>2.0699999999999998</v>
      </c>
      <c r="CZ126" s="1">
        <v>1.66</v>
      </c>
      <c r="DA126" s="1">
        <v>1.4079999999999999</v>
      </c>
      <c r="DB126" s="1">
        <v>1.1890000000000001</v>
      </c>
      <c r="DC126" s="1">
        <v>0.93</v>
      </c>
      <c r="DD126" s="1">
        <v>0.63200000000000001</v>
      </c>
      <c r="DE126" s="1">
        <v>0.50900000000000001</v>
      </c>
      <c r="DF126" s="1">
        <v>0.32600000000000001</v>
      </c>
      <c r="DG126" s="1">
        <v>0.69</v>
      </c>
      <c r="DI126" s="104">
        <f t="shared" si="3"/>
        <v>6284.7569999999969</v>
      </c>
    </row>
    <row r="127" spans="1:113" x14ac:dyDescent="0.3">
      <c r="A127" s="1">
        <v>15140</v>
      </c>
      <c r="B127" s="1" t="s">
        <v>1041</v>
      </c>
      <c r="D127" s="1">
        <v>528</v>
      </c>
      <c r="E127" s="1">
        <v>2018</v>
      </c>
      <c r="F127" s="1" t="s">
        <v>276</v>
      </c>
      <c r="G127" s="93" t="s">
        <v>277</v>
      </c>
      <c r="H127" s="93">
        <f>VLOOKUP(G127, RPB!$E$3:$I$200, 5, 0)</f>
        <v>18</v>
      </c>
      <c r="I127" s="94">
        <f>IF(H127="-", "-", IF(H127=0, 0, SUM(K127:INDEX($K127:$DG127, H127))))</f>
        <v>3387.2979999999998</v>
      </c>
      <c r="J127" s="94">
        <f t="shared" si="2"/>
        <v>13697.161000000004</v>
      </c>
      <c r="K127" s="1">
        <v>184.25299999999999</v>
      </c>
      <c r="L127" s="1">
        <v>180.577</v>
      </c>
      <c r="M127" s="1">
        <v>178.15100000000001</v>
      </c>
      <c r="N127" s="1">
        <v>178.41800000000001</v>
      </c>
      <c r="O127" s="1">
        <v>177.73699999999999</v>
      </c>
      <c r="P127" s="1">
        <v>177.84800000000001</v>
      </c>
      <c r="Q127" s="1">
        <v>178.66200000000001</v>
      </c>
      <c r="R127" s="1">
        <v>180.09100000000001</v>
      </c>
      <c r="S127" s="1">
        <v>181.96299999999999</v>
      </c>
      <c r="T127" s="1">
        <v>184.10499999999999</v>
      </c>
      <c r="U127" s="1">
        <v>186.84800000000001</v>
      </c>
      <c r="V127" s="1">
        <v>190.27099999999999</v>
      </c>
      <c r="W127" s="1">
        <v>194.03399999999999</v>
      </c>
      <c r="X127" s="1">
        <v>197.923</v>
      </c>
      <c r="Y127" s="1">
        <v>202.227</v>
      </c>
      <c r="Z127" s="1">
        <v>204.97300000000001</v>
      </c>
      <c r="AA127" s="1">
        <v>205.238</v>
      </c>
      <c r="AB127" s="1">
        <v>203.97900000000001</v>
      </c>
      <c r="AC127" s="1">
        <v>202.90700000000001</v>
      </c>
      <c r="AD127" s="1">
        <v>201.476</v>
      </c>
      <c r="AE127" s="1">
        <v>201.386</v>
      </c>
      <c r="AF127" s="1">
        <v>203.59</v>
      </c>
      <c r="AG127" s="1">
        <v>207.16900000000001</v>
      </c>
      <c r="AH127" s="1">
        <v>210.24700000000001</v>
      </c>
      <c r="AI127" s="1">
        <v>213.19300000000001</v>
      </c>
      <c r="AJ127" s="1">
        <v>215.38499999999999</v>
      </c>
      <c r="AK127" s="1">
        <v>216.322</v>
      </c>
      <c r="AL127" s="1">
        <v>216.33199999999999</v>
      </c>
      <c r="AM127" s="1">
        <v>216.39500000000001</v>
      </c>
      <c r="AN127" s="1">
        <v>216.50399999999999</v>
      </c>
      <c r="AO127" s="1">
        <v>215.68100000000001</v>
      </c>
      <c r="AP127" s="1">
        <v>213.6</v>
      </c>
      <c r="AQ127" s="1">
        <v>210.739</v>
      </c>
      <c r="AR127" s="1">
        <v>208.09200000000001</v>
      </c>
      <c r="AS127" s="1">
        <v>205.68299999999999</v>
      </c>
      <c r="AT127" s="1">
        <v>203.35900000000001</v>
      </c>
      <c r="AU127" s="1">
        <v>201.21700000000001</v>
      </c>
      <c r="AV127" s="1">
        <v>199.50299999999999</v>
      </c>
      <c r="AW127" s="1">
        <v>198.09200000000001</v>
      </c>
      <c r="AX127" s="1">
        <v>196.679</v>
      </c>
      <c r="AY127" s="1">
        <v>197.721</v>
      </c>
      <c r="AZ127" s="1">
        <v>202.32499999999999</v>
      </c>
      <c r="BA127" s="1">
        <v>209.29499999999999</v>
      </c>
      <c r="BB127" s="1">
        <v>216.11500000000001</v>
      </c>
      <c r="BC127" s="1">
        <v>223.02500000000001</v>
      </c>
      <c r="BD127" s="1">
        <v>229.935</v>
      </c>
      <c r="BE127" s="1">
        <v>236.46100000000001</v>
      </c>
      <c r="BF127" s="1">
        <v>242.494</v>
      </c>
      <c r="BG127" s="1">
        <v>248.38900000000001</v>
      </c>
      <c r="BH127" s="1">
        <v>254.16900000000001</v>
      </c>
      <c r="BI127" s="1">
        <v>258.07600000000002</v>
      </c>
      <c r="BJ127" s="1">
        <v>259.30099999999999</v>
      </c>
      <c r="BK127" s="1">
        <v>258.51400000000001</v>
      </c>
      <c r="BL127" s="1">
        <v>257.36900000000003</v>
      </c>
      <c r="BM127" s="1">
        <v>255.74199999999999</v>
      </c>
      <c r="BN127" s="1">
        <v>252.93899999999999</v>
      </c>
      <c r="BO127" s="1">
        <v>248.84700000000001</v>
      </c>
      <c r="BP127" s="1">
        <v>243.82900000000001</v>
      </c>
      <c r="BQ127" s="1">
        <v>238.46799999999999</v>
      </c>
      <c r="BR127" s="1">
        <v>232.77600000000001</v>
      </c>
      <c r="BS127" s="1">
        <v>227.161</v>
      </c>
      <c r="BT127" s="1">
        <v>221.929</v>
      </c>
      <c r="BU127" s="1">
        <v>217.053</v>
      </c>
      <c r="BV127" s="1">
        <v>211.661</v>
      </c>
      <c r="BW127" s="1">
        <v>205.27500000000001</v>
      </c>
      <c r="BX127" s="1">
        <v>201.31700000000001</v>
      </c>
      <c r="BY127" s="1">
        <v>201.19399999999999</v>
      </c>
      <c r="BZ127" s="1">
        <v>203.06299999999999</v>
      </c>
      <c r="CA127" s="1">
        <v>204.29</v>
      </c>
      <c r="CB127" s="1">
        <v>206.13800000000001</v>
      </c>
      <c r="CC127" s="1">
        <v>202.92699999999999</v>
      </c>
      <c r="CD127" s="1">
        <v>191.8</v>
      </c>
      <c r="CE127" s="1">
        <v>175.68700000000001</v>
      </c>
      <c r="CF127" s="1">
        <v>160.221</v>
      </c>
      <c r="CG127" s="1">
        <v>144.09299999999999</v>
      </c>
      <c r="CH127" s="1">
        <v>130.59200000000001</v>
      </c>
      <c r="CI127" s="1">
        <v>121.86199999999999</v>
      </c>
      <c r="CJ127" s="1">
        <v>116.22</v>
      </c>
      <c r="CK127" s="1">
        <v>109.81</v>
      </c>
      <c r="CL127" s="1">
        <v>103.36799999999999</v>
      </c>
      <c r="CM127" s="1">
        <v>96.888999999999996</v>
      </c>
      <c r="CN127" s="1">
        <v>89.972999999999999</v>
      </c>
      <c r="CO127" s="1">
        <v>82.84</v>
      </c>
      <c r="CP127" s="1">
        <v>76.2</v>
      </c>
      <c r="CQ127" s="1">
        <v>70.019000000000005</v>
      </c>
      <c r="CR127" s="1">
        <v>63.561999999999998</v>
      </c>
      <c r="CS127" s="1">
        <v>56.567</v>
      </c>
      <c r="CT127" s="1">
        <v>49.356999999999999</v>
      </c>
      <c r="CU127" s="1">
        <v>42.051000000000002</v>
      </c>
      <c r="CV127" s="1">
        <v>35.719000000000001</v>
      </c>
      <c r="CW127" s="1">
        <v>30.788</v>
      </c>
      <c r="CX127" s="1">
        <v>25.606000000000002</v>
      </c>
      <c r="CY127" s="1">
        <v>20.126000000000001</v>
      </c>
      <c r="CZ127" s="1">
        <v>15.863</v>
      </c>
      <c r="DA127" s="1">
        <v>13.531000000000001</v>
      </c>
      <c r="DB127" s="1">
        <v>11.340999999999999</v>
      </c>
      <c r="DC127" s="1">
        <v>8.5399999999999991</v>
      </c>
      <c r="DD127" s="1">
        <v>5.1289999999999996</v>
      </c>
      <c r="DE127" s="1">
        <v>3.581</v>
      </c>
      <c r="DF127" s="1">
        <v>1.87</v>
      </c>
      <c r="DG127" s="1">
        <v>2.6070000000000002</v>
      </c>
      <c r="DI127" s="104">
        <f t="shared" si="3"/>
        <v>17084.459000000003</v>
      </c>
    </row>
    <row r="128" spans="1:113" x14ac:dyDescent="0.3">
      <c r="A128" s="1">
        <v>13248</v>
      </c>
      <c r="B128" s="1" t="s">
        <v>1041</v>
      </c>
      <c r="C128" s="1">
        <v>18</v>
      </c>
      <c r="D128" s="1">
        <v>578</v>
      </c>
      <c r="E128" s="1">
        <v>2018</v>
      </c>
      <c r="F128" s="1" t="s">
        <v>286</v>
      </c>
      <c r="G128" s="93" t="s">
        <v>287</v>
      </c>
      <c r="H128" s="93">
        <f>VLOOKUP(G128, RPB!$E$3:$I$200, 5, 0)</f>
        <v>18</v>
      </c>
      <c r="I128" s="94">
        <f>IF(H128="-", "-", IF(H128=0, 0, SUM(K128:INDEX($K128:$DG128, H128))))</f>
        <v>1141.451</v>
      </c>
      <c r="J128" s="94">
        <f t="shared" si="2"/>
        <v>4211.9119999999975</v>
      </c>
      <c r="K128" s="1">
        <v>64.712999999999994</v>
      </c>
      <c r="L128" s="1">
        <v>64.292000000000002</v>
      </c>
      <c r="M128" s="1">
        <v>63.932000000000002</v>
      </c>
      <c r="N128" s="1">
        <v>60.899000000000001</v>
      </c>
      <c r="O128" s="1">
        <v>61.738</v>
      </c>
      <c r="P128" s="1">
        <v>62.45</v>
      </c>
      <c r="Q128" s="1">
        <v>63.039000000000001</v>
      </c>
      <c r="R128" s="1">
        <v>63.508000000000003</v>
      </c>
      <c r="S128" s="1">
        <v>63.929000000000002</v>
      </c>
      <c r="T128" s="1">
        <v>64.373000000000005</v>
      </c>
      <c r="U128" s="1">
        <v>64.501999999999995</v>
      </c>
      <c r="V128" s="1">
        <v>64.185000000000002</v>
      </c>
      <c r="W128" s="1">
        <v>63.628</v>
      </c>
      <c r="X128" s="1">
        <v>63.112000000000002</v>
      </c>
      <c r="Y128" s="1">
        <v>62.508000000000003</v>
      </c>
      <c r="Z128" s="1">
        <v>62.476999999999997</v>
      </c>
      <c r="AA128" s="1">
        <v>63.353000000000002</v>
      </c>
      <c r="AB128" s="1">
        <v>64.813000000000002</v>
      </c>
      <c r="AC128" s="1">
        <v>66.186999999999998</v>
      </c>
      <c r="AD128" s="1">
        <v>67.594999999999999</v>
      </c>
      <c r="AE128" s="1">
        <v>68.87</v>
      </c>
      <c r="AF128" s="1">
        <v>69.856999999999999</v>
      </c>
      <c r="AG128" s="1">
        <v>70.638999999999996</v>
      </c>
      <c r="AH128" s="1">
        <v>71.444999999999993</v>
      </c>
      <c r="AI128" s="1">
        <v>72.221000000000004</v>
      </c>
      <c r="AJ128" s="1">
        <v>72.881</v>
      </c>
      <c r="AK128" s="1">
        <v>73.403000000000006</v>
      </c>
      <c r="AL128" s="1">
        <v>73.790000000000006</v>
      </c>
      <c r="AM128" s="1">
        <v>74.094999999999999</v>
      </c>
      <c r="AN128" s="1">
        <v>74.344999999999999</v>
      </c>
      <c r="AO128" s="1">
        <v>74.337999999999994</v>
      </c>
      <c r="AP128" s="1">
        <v>73.992999999999995</v>
      </c>
      <c r="AQ128" s="1">
        <v>73.412999999999997</v>
      </c>
      <c r="AR128" s="1">
        <v>72.858999999999995</v>
      </c>
      <c r="AS128" s="1">
        <v>72.364000000000004</v>
      </c>
      <c r="AT128" s="1">
        <v>71.712999999999994</v>
      </c>
      <c r="AU128" s="1">
        <v>70.853999999999999</v>
      </c>
      <c r="AV128" s="1">
        <v>69.941000000000003</v>
      </c>
      <c r="AW128" s="1">
        <v>69.061000000000007</v>
      </c>
      <c r="AX128" s="1">
        <v>68.052000000000007</v>
      </c>
      <c r="AY128" s="1">
        <v>67.900000000000006</v>
      </c>
      <c r="AZ128" s="1">
        <v>69.055999999999997</v>
      </c>
      <c r="BA128" s="1">
        <v>71.019000000000005</v>
      </c>
      <c r="BB128" s="1">
        <v>72.816000000000003</v>
      </c>
      <c r="BC128" s="1">
        <v>74.62</v>
      </c>
      <c r="BD128" s="1">
        <v>76</v>
      </c>
      <c r="BE128" s="1">
        <v>76.635000000000005</v>
      </c>
      <c r="BF128" s="1">
        <v>76.707999999999998</v>
      </c>
      <c r="BG128" s="1">
        <v>76.816999999999993</v>
      </c>
      <c r="BH128" s="1">
        <v>76.959000000000003</v>
      </c>
      <c r="BI128" s="1">
        <v>76.432000000000002</v>
      </c>
      <c r="BJ128" s="1">
        <v>74.981999999999999</v>
      </c>
      <c r="BK128" s="1">
        <v>72.94</v>
      </c>
      <c r="BL128" s="1">
        <v>70.841999999999999</v>
      </c>
      <c r="BM128" s="1">
        <v>68.522000000000006</v>
      </c>
      <c r="BN128" s="1">
        <v>66.691000000000003</v>
      </c>
      <c r="BO128" s="1">
        <v>65.739000000000004</v>
      </c>
      <c r="BP128" s="1">
        <v>65.325000000000003</v>
      </c>
      <c r="BQ128" s="1">
        <v>64.784000000000006</v>
      </c>
      <c r="BR128" s="1">
        <v>64.328999999999994</v>
      </c>
      <c r="BS128" s="1">
        <v>63.482999999999997</v>
      </c>
      <c r="BT128" s="1">
        <v>61.968000000000004</v>
      </c>
      <c r="BU128" s="1">
        <v>60.08</v>
      </c>
      <c r="BV128" s="1">
        <v>58.215000000000003</v>
      </c>
      <c r="BW128" s="1">
        <v>56.082999999999998</v>
      </c>
      <c r="BX128" s="1">
        <v>54.845999999999997</v>
      </c>
      <c r="BY128" s="1">
        <v>55.057000000000002</v>
      </c>
      <c r="BZ128" s="1">
        <v>56.052999999999997</v>
      </c>
      <c r="CA128" s="1">
        <v>56.786000000000001</v>
      </c>
      <c r="CB128" s="1">
        <v>57.661999999999999</v>
      </c>
      <c r="CC128" s="1">
        <v>57.046999999999997</v>
      </c>
      <c r="CD128" s="1">
        <v>54.082999999999998</v>
      </c>
      <c r="CE128" s="1">
        <v>49.616</v>
      </c>
      <c r="CF128" s="1">
        <v>45.35</v>
      </c>
      <c r="CG128" s="1">
        <v>40.951999999999998</v>
      </c>
      <c r="CH128" s="1">
        <v>37.033999999999999</v>
      </c>
      <c r="CI128" s="1">
        <v>34.075000000000003</v>
      </c>
      <c r="CJ128" s="1">
        <v>31.765999999999998</v>
      </c>
      <c r="CK128" s="1">
        <v>29.283000000000001</v>
      </c>
      <c r="CL128" s="1">
        <v>26.748999999999999</v>
      </c>
      <c r="CM128" s="1">
        <v>24.530999999999999</v>
      </c>
      <c r="CN128" s="1">
        <v>22.716000000000001</v>
      </c>
      <c r="CO128" s="1">
        <v>21.187999999999999</v>
      </c>
      <c r="CP128" s="1">
        <v>19.753</v>
      </c>
      <c r="CQ128" s="1">
        <v>18.457999999999998</v>
      </c>
      <c r="CR128" s="1">
        <v>17.094000000000001</v>
      </c>
      <c r="CS128" s="1">
        <v>15.541</v>
      </c>
      <c r="CT128" s="1">
        <v>13.891999999999999</v>
      </c>
      <c r="CU128" s="1">
        <v>12.286</v>
      </c>
      <c r="CV128" s="1">
        <v>10.962999999999999</v>
      </c>
      <c r="CW128" s="1">
        <v>9.7739999999999991</v>
      </c>
      <c r="CX128" s="1">
        <v>8.3889999999999993</v>
      </c>
      <c r="CY128" s="1">
        <v>6.82</v>
      </c>
      <c r="CZ128" s="1">
        <v>5.6</v>
      </c>
      <c r="DA128" s="1">
        <v>4.9809999999999999</v>
      </c>
      <c r="DB128" s="1">
        <v>4.2640000000000002</v>
      </c>
      <c r="DC128" s="1">
        <v>3.2749999999999999</v>
      </c>
      <c r="DD128" s="1">
        <v>2.0139999999999998</v>
      </c>
      <c r="DE128" s="1">
        <v>1.4019999999999999</v>
      </c>
      <c r="DF128" s="1">
        <v>0.73499999999999999</v>
      </c>
      <c r="DG128" s="1">
        <v>1.016</v>
      </c>
      <c r="DI128" s="104">
        <f t="shared" si="3"/>
        <v>5353.3629999999976</v>
      </c>
    </row>
    <row r="129" spans="1:113" x14ac:dyDescent="0.3">
      <c r="A129" s="1">
        <v>8518</v>
      </c>
      <c r="B129" s="1" t="s">
        <v>1041</v>
      </c>
      <c r="D129" s="1">
        <v>524</v>
      </c>
      <c r="E129" s="1">
        <v>2018</v>
      </c>
      <c r="F129" s="1" t="s">
        <v>274</v>
      </c>
      <c r="G129" s="93" t="s">
        <v>275</v>
      </c>
      <c r="H129" s="93">
        <f>VLOOKUP(G129, RPB!$E$3:$I$200, 5, 0)</f>
        <v>18</v>
      </c>
      <c r="I129" s="94">
        <f>IF(H129="-", "-", IF(H129=0, 0, SUM(K129:INDEX($K129:$DG129, H129))))</f>
        <v>10942.640000000003</v>
      </c>
      <c r="J129" s="94">
        <f t="shared" si="2"/>
        <v>18681.39499999999</v>
      </c>
      <c r="K129" s="1">
        <v>571.45899999999995</v>
      </c>
      <c r="L129" s="1">
        <v>557.07899999999995</v>
      </c>
      <c r="M129" s="1">
        <v>549.21699999999998</v>
      </c>
      <c r="N129" s="1">
        <v>537.09199999999998</v>
      </c>
      <c r="O129" s="1">
        <v>545.58799999999997</v>
      </c>
      <c r="P129" s="1">
        <v>556.75699999999995</v>
      </c>
      <c r="Q129" s="1">
        <v>569.93899999999996</v>
      </c>
      <c r="R129" s="1">
        <v>584.47500000000002</v>
      </c>
      <c r="S129" s="1">
        <v>600.09</v>
      </c>
      <c r="T129" s="1">
        <v>616.51099999999997</v>
      </c>
      <c r="U129" s="1">
        <v>631.15599999999995</v>
      </c>
      <c r="V129" s="1">
        <v>642.59900000000005</v>
      </c>
      <c r="W129" s="1">
        <v>651.33399999999995</v>
      </c>
      <c r="X129" s="1">
        <v>659.21600000000001</v>
      </c>
      <c r="Y129" s="1">
        <v>665.79899999999998</v>
      </c>
      <c r="Z129" s="1">
        <v>669.36800000000005</v>
      </c>
      <c r="AA129" s="1">
        <v>669.22699999999998</v>
      </c>
      <c r="AB129" s="1">
        <v>665.73400000000004</v>
      </c>
      <c r="AC129" s="1">
        <v>660.73</v>
      </c>
      <c r="AD129" s="1">
        <v>654.79</v>
      </c>
      <c r="AE129" s="1">
        <v>643.38900000000001</v>
      </c>
      <c r="AF129" s="1">
        <v>624.76099999999997</v>
      </c>
      <c r="AG129" s="1">
        <v>601.39300000000003</v>
      </c>
      <c r="AH129" s="1">
        <v>577.48199999999997</v>
      </c>
      <c r="AI129" s="1">
        <v>552.12099999999998</v>
      </c>
      <c r="AJ129" s="1">
        <v>529.46100000000001</v>
      </c>
      <c r="AK129" s="1">
        <v>511.97300000000001</v>
      </c>
      <c r="AL129" s="1">
        <v>497.91500000000002</v>
      </c>
      <c r="AM129" s="1">
        <v>483.05900000000003</v>
      </c>
      <c r="AN129" s="1">
        <v>468.23</v>
      </c>
      <c r="AO129" s="1">
        <v>454.01600000000002</v>
      </c>
      <c r="AP129" s="1">
        <v>440.28199999999998</v>
      </c>
      <c r="AQ129" s="1">
        <v>427.09</v>
      </c>
      <c r="AR129" s="1">
        <v>414.55500000000001</v>
      </c>
      <c r="AS129" s="1">
        <v>402.55099999999999</v>
      </c>
      <c r="AT129" s="1">
        <v>391.36900000000003</v>
      </c>
      <c r="AU129" s="1">
        <v>381.12900000000002</v>
      </c>
      <c r="AV129" s="1">
        <v>371.61</v>
      </c>
      <c r="AW129" s="1">
        <v>362.41399999999999</v>
      </c>
      <c r="AX129" s="1">
        <v>353.565</v>
      </c>
      <c r="AY129" s="1">
        <v>344.86</v>
      </c>
      <c r="AZ129" s="1">
        <v>336.14100000000002</v>
      </c>
      <c r="BA129" s="1">
        <v>327.43200000000002</v>
      </c>
      <c r="BB129" s="1">
        <v>318.97899999999998</v>
      </c>
      <c r="BC129" s="1">
        <v>310.80599999999998</v>
      </c>
      <c r="BD129" s="1">
        <v>302.28100000000001</v>
      </c>
      <c r="BE129" s="1">
        <v>293.13600000000002</v>
      </c>
      <c r="BF129" s="1">
        <v>283.65100000000001</v>
      </c>
      <c r="BG129" s="1">
        <v>274.3</v>
      </c>
      <c r="BH129" s="1">
        <v>264.90199999999999</v>
      </c>
      <c r="BI129" s="1">
        <v>256.072</v>
      </c>
      <c r="BJ129" s="1">
        <v>248.13900000000001</v>
      </c>
      <c r="BK129" s="1">
        <v>240.76400000000001</v>
      </c>
      <c r="BL129" s="1">
        <v>233.55799999999999</v>
      </c>
      <c r="BM129" s="1">
        <v>226.93100000000001</v>
      </c>
      <c r="BN129" s="1">
        <v>219.197</v>
      </c>
      <c r="BO129" s="1">
        <v>209.584</v>
      </c>
      <c r="BP129" s="1">
        <v>199.06800000000001</v>
      </c>
      <c r="BQ129" s="1">
        <v>188.85300000000001</v>
      </c>
      <c r="BR129" s="1">
        <v>178.047</v>
      </c>
      <c r="BS129" s="1">
        <v>170.68</v>
      </c>
      <c r="BT129" s="1">
        <v>168.67099999999999</v>
      </c>
      <c r="BU129" s="1">
        <v>169.83500000000001</v>
      </c>
      <c r="BV129" s="1">
        <v>170.417</v>
      </c>
      <c r="BW129" s="1">
        <v>171.58699999999999</v>
      </c>
      <c r="BX129" s="1">
        <v>169.16</v>
      </c>
      <c r="BY129" s="1">
        <v>160.80799999999999</v>
      </c>
      <c r="BZ129" s="1">
        <v>148.66499999999999</v>
      </c>
      <c r="CA129" s="1">
        <v>137.18899999999999</v>
      </c>
      <c r="CB129" s="1">
        <v>125.485</v>
      </c>
      <c r="CC129" s="1">
        <v>114.77</v>
      </c>
      <c r="CD129" s="1">
        <v>106.098</v>
      </c>
      <c r="CE129" s="1">
        <v>98.76</v>
      </c>
      <c r="CF129" s="1">
        <v>91.02</v>
      </c>
      <c r="CG129" s="1">
        <v>83.251000000000005</v>
      </c>
      <c r="CH129" s="1">
        <v>75.674000000000007</v>
      </c>
      <c r="CI129" s="1">
        <v>68.231999999999999</v>
      </c>
      <c r="CJ129" s="1">
        <v>61.002000000000002</v>
      </c>
      <c r="CK129" s="1">
        <v>54.137</v>
      </c>
      <c r="CL129" s="1">
        <v>47.639000000000003</v>
      </c>
      <c r="CM129" s="1">
        <v>41.488999999999997</v>
      </c>
      <c r="CN129" s="1">
        <v>35.701000000000001</v>
      </c>
      <c r="CO129" s="1">
        <v>30.31</v>
      </c>
      <c r="CP129" s="1">
        <v>25.286000000000001</v>
      </c>
      <c r="CQ129" s="1">
        <v>20.582000000000001</v>
      </c>
      <c r="CR129" s="1">
        <v>16.571999999999999</v>
      </c>
      <c r="CS129" s="1">
        <v>13.422000000000001</v>
      </c>
      <c r="CT129" s="1">
        <v>10.946999999999999</v>
      </c>
      <c r="CU129" s="1">
        <v>8.6419999999999995</v>
      </c>
      <c r="CV129" s="1">
        <v>6.8579999999999997</v>
      </c>
      <c r="CW129" s="1">
        <v>5.4740000000000002</v>
      </c>
      <c r="CX129" s="1">
        <v>4.1399999999999997</v>
      </c>
      <c r="CY129" s="1">
        <v>2.8559999999999999</v>
      </c>
      <c r="CZ129" s="1">
        <v>1.8120000000000001</v>
      </c>
      <c r="DA129" s="1">
        <v>1.256</v>
      </c>
      <c r="DB129" s="1">
        <v>0.98599999999999999</v>
      </c>
      <c r="DC129" s="1">
        <v>0.68400000000000005</v>
      </c>
      <c r="DD129" s="1">
        <v>0.35099999999999998</v>
      </c>
      <c r="DE129" s="1">
        <v>0.189</v>
      </c>
      <c r="DF129" s="1">
        <v>8.5999999999999993E-2</v>
      </c>
      <c r="DG129" s="1">
        <v>8.5999999999999993E-2</v>
      </c>
      <c r="DI129" s="104">
        <f t="shared" si="3"/>
        <v>29624.034999999993</v>
      </c>
    </row>
    <row r="130" spans="1:113" x14ac:dyDescent="0.3">
      <c r="A130" s="1">
        <v>19440</v>
      </c>
      <c r="B130" s="1" t="s">
        <v>1041</v>
      </c>
      <c r="D130" s="1">
        <v>554</v>
      </c>
      <c r="E130" s="1">
        <v>2018</v>
      </c>
      <c r="F130" s="1" t="s">
        <v>278</v>
      </c>
      <c r="G130" s="93" t="s">
        <v>279</v>
      </c>
      <c r="H130" s="93">
        <f>VLOOKUP(G130, RPB!$E$3:$I$200, 5, 0)</f>
        <v>18</v>
      </c>
      <c r="I130" s="94">
        <f>IF(H130="-", "-", IF(H130=0, 0, SUM(K130:INDEX($K130:$DG130, H130))))</f>
        <v>1118.471</v>
      </c>
      <c r="J130" s="94">
        <f t="shared" si="2"/>
        <v>3631.127</v>
      </c>
      <c r="K130" s="1">
        <v>61.082000000000001</v>
      </c>
      <c r="L130" s="1">
        <v>61.762999999999998</v>
      </c>
      <c r="M130" s="1">
        <v>62.313000000000002</v>
      </c>
      <c r="N130" s="1">
        <v>60.4</v>
      </c>
      <c r="O130" s="1">
        <v>61.692</v>
      </c>
      <c r="P130" s="1">
        <v>62.713999999999999</v>
      </c>
      <c r="Q130" s="1">
        <v>63.478000000000002</v>
      </c>
      <c r="R130" s="1">
        <v>63.991999999999997</v>
      </c>
      <c r="S130" s="1">
        <v>64.364000000000004</v>
      </c>
      <c r="T130" s="1">
        <v>64.697000000000003</v>
      </c>
      <c r="U130" s="1">
        <v>64.528000000000006</v>
      </c>
      <c r="V130" s="1">
        <v>63.68</v>
      </c>
      <c r="W130" s="1">
        <v>62.445999999999998</v>
      </c>
      <c r="X130" s="1">
        <v>61.235999999999997</v>
      </c>
      <c r="Y130" s="1">
        <v>59.890999999999998</v>
      </c>
      <c r="Z130" s="1">
        <v>59.268000000000001</v>
      </c>
      <c r="AA130" s="1">
        <v>59.811</v>
      </c>
      <c r="AB130" s="1">
        <v>61.116</v>
      </c>
      <c r="AC130" s="1">
        <v>62.268000000000001</v>
      </c>
      <c r="AD130" s="1">
        <v>63.365000000000002</v>
      </c>
      <c r="AE130" s="1">
        <v>64.543999999999997</v>
      </c>
      <c r="AF130" s="1">
        <v>65.756</v>
      </c>
      <c r="AG130" s="1">
        <v>66.915999999999997</v>
      </c>
      <c r="AH130" s="1">
        <v>68.052000000000007</v>
      </c>
      <c r="AI130" s="1">
        <v>69.23</v>
      </c>
      <c r="AJ130" s="1">
        <v>69.731999999999999</v>
      </c>
      <c r="AK130" s="1">
        <v>69.224000000000004</v>
      </c>
      <c r="AL130" s="1">
        <v>68.028999999999996</v>
      </c>
      <c r="AM130" s="1">
        <v>66.835999999999999</v>
      </c>
      <c r="AN130" s="1">
        <v>65.545000000000002</v>
      </c>
      <c r="AO130" s="1">
        <v>64.225999999999999</v>
      </c>
      <c r="AP130" s="1">
        <v>62.996000000000002</v>
      </c>
      <c r="AQ130" s="1">
        <v>61.831000000000003</v>
      </c>
      <c r="AR130" s="1">
        <v>60.652000000000001</v>
      </c>
      <c r="AS130" s="1">
        <v>59.548000000000002</v>
      </c>
      <c r="AT130" s="1">
        <v>58.438000000000002</v>
      </c>
      <c r="AU130" s="1">
        <v>57.298000000000002</v>
      </c>
      <c r="AV130" s="1">
        <v>56.244999999999997</v>
      </c>
      <c r="AW130" s="1">
        <v>55.279000000000003</v>
      </c>
      <c r="AX130" s="1">
        <v>54.228999999999999</v>
      </c>
      <c r="AY130" s="1">
        <v>54.142000000000003</v>
      </c>
      <c r="AZ130" s="1">
        <v>55.487000000000002</v>
      </c>
      <c r="BA130" s="1">
        <v>57.713999999999999</v>
      </c>
      <c r="BB130" s="1">
        <v>59.877000000000002</v>
      </c>
      <c r="BC130" s="1">
        <v>62.247</v>
      </c>
      <c r="BD130" s="1">
        <v>63.829000000000001</v>
      </c>
      <c r="BE130" s="1">
        <v>64.06</v>
      </c>
      <c r="BF130" s="1">
        <v>63.427999999999997</v>
      </c>
      <c r="BG130" s="1">
        <v>62.918999999999997</v>
      </c>
      <c r="BH130" s="1">
        <v>62.247999999999998</v>
      </c>
      <c r="BI130" s="1">
        <v>61.981000000000002</v>
      </c>
      <c r="BJ130" s="1">
        <v>62.472000000000001</v>
      </c>
      <c r="BK130" s="1">
        <v>63.363</v>
      </c>
      <c r="BL130" s="1">
        <v>63.999000000000002</v>
      </c>
      <c r="BM130" s="1">
        <v>64.575999999999993</v>
      </c>
      <c r="BN130" s="1">
        <v>64.528999999999996</v>
      </c>
      <c r="BO130" s="1">
        <v>63.531999999999996</v>
      </c>
      <c r="BP130" s="1">
        <v>61.893000000000001</v>
      </c>
      <c r="BQ130" s="1">
        <v>60.279000000000003</v>
      </c>
      <c r="BR130" s="1">
        <v>58.597000000000001</v>
      </c>
      <c r="BS130" s="1">
        <v>56.868000000000002</v>
      </c>
      <c r="BT130" s="1">
        <v>55.180999999999997</v>
      </c>
      <c r="BU130" s="1">
        <v>53.534999999999997</v>
      </c>
      <c r="BV130" s="1">
        <v>51.747999999999998</v>
      </c>
      <c r="BW130" s="1">
        <v>49.750999999999998</v>
      </c>
      <c r="BX130" s="1">
        <v>48.215000000000003</v>
      </c>
      <c r="BY130" s="1">
        <v>47.420999999999999</v>
      </c>
      <c r="BZ130" s="1">
        <v>47.034999999999997</v>
      </c>
      <c r="CA130" s="1">
        <v>46.524999999999999</v>
      </c>
      <c r="CB130" s="1">
        <v>46.101999999999997</v>
      </c>
      <c r="CC130" s="1">
        <v>44.923999999999999</v>
      </c>
      <c r="CD130" s="1">
        <v>42.55</v>
      </c>
      <c r="CE130" s="1">
        <v>39.417999999999999</v>
      </c>
      <c r="CF130" s="1">
        <v>36.4</v>
      </c>
      <c r="CG130" s="1">
        <v>33.31</v>
      </c>
      <c r="CH130" s="1">
        <v>30.538</v>
      </c>
      <c r="CI130" s="1">
        <v>28.361999999999998</v>
      </c>
      <c r="CJ130" s="1">
        <v>26.582999999999998</v>
      </c>
      <c r="CK130" s="1">
        <v>24.728000000000002</v>
      </c>
      <c r="CL130" s="1">
        <v>22.898</v>
      </c>
      <c r="CM130" s="1">
        <v>21.114999999999998</v>
      </c>
      <c r="CN130" s="1">
        <v>19.343</v>
      </c>
      <c r="CO130" s="1">
        <v>17.614000000000001</v>
      </c>
      <c r="CP130" s="1">
        <v>15.975</v>
      </c>
      <c r="CQ130" s="1">
        <v>14.394</v>
      </c>
      <c r="CR130" s="1">
        <v>12.983000000000001</v>
      </c>
      <c r="CS130" s="1">
        <v>11.795</v>
      </c>
      <c r="CT130" s="1">
        <v>10.763999999999999</v>
      </c>
      <c r="CU130" s="1">
        <v>9.7479999999999993</v>
      </c>
      <c r="CV130" s="1">
        <v>9.0510000000000002</v>
      </c>
      <c r="CW130" s="1">
        <v>8.1329999999999991</v>
      </c>
      <c r="CX130" s="1">
        <v>6.8220000000000001</v>
      </c>
      <c r="CY130" s="1">
        <v>5.1890000000000001</v>
      </c>
      <c r="CZ130" s="1">
        <v>3.8610000000000002</v>
      </c>
      <c r="DA130" s="1">
        <v>3.125</v>
      </c>
      <c r="DB130" s="1">
        <v>2.5990000000000002</v>
      </c>
      <c r="DC130" s="1">
        <v>1.958</v>
      </c>
      <c r="DD130" s="1">
        <v>1.202</v>
      </c>
      <c r="DE130" s="1">
        <v>0.85</v>
      </c>
      <c r="DF130" s="1">
        <v>0.45</v>
      </c>
      <c r="DG130" s="1">
        <v>0.65300000000000002</v>
      </c>
      <c r="DI130" s="104">
        <f t="shared" si="3"/>
        <v>4749.598</v>
      </c>
    </row>
    <row r="131" spans="1:113" x14ac:dyDescent="0.3">
      <c r="A131" s="1">
        <v>10754</v>
      </c>
      <c r="B131" s="1" t="s">
        <v>1041</v>
      </c>
      <c r="D131" s="1">
        <v>512</v>
      </c>
      <c r="E131" s="1">
        <v>2018</v>
      </c>
      <c r="F131" s="1" t="s">
        <v>288</v>
      </c>
      <c r="G131" s="93" t="s">
        <v>289</v>
      </c>
      <c r="H131" s="93">
        <f>VLOOKUP(G131, RPB!$E$3:$I$200, 5, 0)</f>
        <v>21</v>
      </c>
      <c r="I131" s="94">
        <f>IF(H131="-", "-", IF(H131=0, 0, SUM(K131:INDEX($K131:$DG131, H131))))</f>
        <v>1362.0069999999996</v>
      </c>
      <c r="J131" s="94">
        <f t="shared" si="2"/>
        <v>3467.9389999999994</v>
      </c>
      <c r="K131" s="1">
        <v>80.766999999999996</v>
      </c>
      <c r="L131" s="1">
        <v>81.688999999999993</v>
      </c>
      <c r="M131" s="1">
        <v>81.751999999999995</v>
      </c>
      <c r="N131" s="1">
        <v>83.063000000000002</v>
      </c>
      <c r="O131" s="1">
        <v>80.832999999999998</v>
      </c>
      <c r="P131" s="1">
        <v>78.227000000000004</v>
      </c>
      <c r="Q131" s="1">
        <v>75.319999999999993</v>
      </c>
      <c r="R131" s="1">
        <v>72.185000000000002</v>
      </c>
      <c r="S131" s="1">
        <v>69.069000000000003</v>
      </c>
      <c r="T131" s="1">
        <v>66.22</v>
      </c>
      <c r="U131" s="1">
        <v>62.850999999999999</v>
      </c>
      <c r="V131" s="1">
        <v>58.691000000000003</v>
      </c>
      <c r="W131" s="1">
        <v>54.332000000000001</v>
      </c>
      <c r="X131" s="1">
        <v>50.651000000000003</v>
      </c>
      <c r="Y131" s="1">
        <v>47.493000000000002</v>
      </c>
      <c r="Z131" s="1">
        <v>46.085000000000001</v>
      </c>
      <c r="AA131" s="1">
        <v>47.137</v>
      </c>
      <c r="AB131" s="1">
        <v>50.201999999999998</v>
      </c>
      <c r="AC131" s="1">
        <v>53.749000000000002</v>
      </c>
      <c r="AD131" s="1">
        <v>57.628999999999998</v>
      </c>
      <c r="AE131" s="1">
        <v>64.061999999999998</v>
      </c>
      <c r="AF131" s="1">
        <v>73.852999999999994</v>
      </c>
      <c r="AG131" s="1">
        <v>85.834999999999994</v>
      </c>
      <c r="AH131" s="1">
        <v>97.537000000000006</v>
      </c>
      <c r="AI131" s="1">
        <v>108.85599999999999</v>
      </c>
      <c r="AJ131" s="1">
        <v>120.405</v>
      </c>
      <c r="AK131" s="1">
        <v>132.04499999999999</v>
      </c>
      <c r="AL131" s="1">
        <v>143.03800000000001</v>
      </c>
      <c r="AM131" s="1">
        <v>153.29599999999999</v>
      </c>
      <c r="AN131" s="1">
        <v>163.447</v>
      </c>
      <c r="AO131" s="1">
        <v>168.08099999999999</v>
      </c>
      <c r="AP131" s="1">
        <v>164.68899999999999</v>
      </c>
      <c r="AQ131" s="1">
        <v>155.791</v>
      </c>
      <c r="AR131" s="1">
        <v>146.69200000000001</v>
      </c>
      <c r="AS131" s="1">
        <v>136.65799999999999</v>
      </c>
      <c r="AT131" s="1">
        <v>126.36499999999999</v>
      </c>
      <c r="AU131" s="1">
        <v>116.792</v>
      </c>
      <c r="AV131" s="1">
        <v>107.741</v>
      </c>
      <c r="AW131" s="1">
        <v>97.873999999999995</v>
      </c>
      <c r="AX131" s="1">
        <v>87.257999999999996</v>
      </c>
      <c r="AY131" s="1">
        <v>78.602000000000004</v>
      </c>
      <c r="AZ131" s="1">
        <v>73.063000000000002</v>
      </c>
      <c r="BA131" s="1">
        <v>69.591999999999999</v>
      </c>
      <c r="BB131" s="1">
        <v>66.057000000000002</v>
      </c>
      <c r="BC131" s="1">
        <v>62.969000000000001</v>
      </c>
      <c r="BD131" s="1">
        <v>59.415999999999997</v>
      </c>
      <c r="BE131" s="1">
        <v>54.756999999999998</v>
      </c>
      <c r="BF131" s="1">
        <v>49.536999999999999</v>
      </c>
      <c r="BG131" s="1">
        <v>44.866</v>
      </c>
      <c r="BH131" s="1">
        <v>40.432000000000002</v>
      </c>
      <c r="BI131" s="1">
        <v>36.793999999999997</v>
      </c>
      <c r="BJ131" s="1">
        <v>34.311</v>
      </c>
      <c r="BK131" s="1">
        <v>32.619</v>
      </c>
      <c r="BL131" s="1">
        <v>30.99</v>
      </c>
      <c r="BM131" s="1">
        <v>29.565999999999999</v>
      </c>
      <c r="BN131" s="1">
        <v>28.056000000000001</v>
      </c>
      <c r="BO131" s="1">
        <v>26.242999999999999</v>
      </c>
      <c r="BP131" s="1">
        <v>24.265999999999998</v>
      </c>
      <c r="BQ131" s="1">
        <v>22.494</v>
      </c>
      <c r="BR131" s="1">
        <v>20.861999999999998</v>
      </c>
      <c r="BS131" s="1">
        <v>19.244</v>
      </c>
      <c r="BT131" s="1">
        <v>17.617000000000001</v>
      </c>
      <c r="BU131" s="1">
        <v>16.009</v>
      </c>
      <c r="BV131" s="1">
        <v>14.494</v>
      </c>
      <c r="BW131" s="1">
        <v>13.085000000000001</v>
      </c>
      <c r="BX131" s="1">
        <v>11.696999999999999</v>
      </c>
      <c r="BY131" s="1">
        <v>10.304</v>
      </c>
      <c r="BZ131" s="1">
        <v>8.9619999999999997</v>
      </c>
      <c r="CA131" s="1">
        <v>7.702</v>
      </c>
      <c r="CB131" s="1">
        <v>6.4530000000000003</v>
      </c>
      <c r="CC131" s="1">
        <v>5.609</v>
      </c>
      <c r="CD131" s="1">
        <v>5.3479999999999999</v>
      </c>
      <c r="CE131" s="1">
        <v>5.4619999999999997</v>
      </c>
      <c r="CF131" s="1">
        <v>5.5860000000000003</v>
      </c>
      <c r="CG131" s="1">
        <v>5.8179999999999996</v>
      </c>
      <c r="CH131" s="1">
        <v>5.81</v>
      </c>
      <c r="CI131" s="1">
        <v>5.3620000000000001</v>
      </c>
      <c r="CJ131" s="1">
        <v>4.641</v>
      </c>
      <c r="CK131" s="1">
        <v>4.0199999999999996</v>
      </c>
      <c r="CL131" s="1">
        <v>3.423</v>
      </c>
      <c r="CM131" s="1">
        <v>2.9</v>
      </c>
      <c r="CN131" s="1">
        <v>2.512</v>
      </c>
      <c r="CO131" s="1">
        <v>2.2189999999999999</v>
      </c>
      <c r="CP131" s="1">
        <v>1.9139999999999999</v>
      </c>
      <c r="CQ131" s="1">
        <v>1.6120000000000001</v>
      </c>
      <c r="CR131" s="1">
        <v>1.359</v>
      </c>
      <c r="CS131" s="1">
        <v>1.1639999999999999</v>
      </c>
      <c r="CT131" s="1">
        <v>1.012</v>
      </c>
      <c r="CU131" s="1">
        <v>0.877</v>
      </c>
      <c r="CV131" s="1">
        <v>0.78</v>
      </c>
      <c r="CW131" s="1">
        <v>0.67900000000000005</v>
      </c>
      <c r="CX131" s="1">
        <v>0.56299999999999994</v>
      </c>
      <c r="CY131" s="1">
        <v>0.438</v>
      </c>
      <c r="CZ131" s="1">
        <v>0.33900000000000002</v>
      </c>
      <c r="DA131" s="1">
        <v>0.27900000000000003</v>
      </c>
      <c r="DB131" s="1">
        <v>0.23400000000000001</v>
      </c>
      <c r="DC131" s="1">
        <v>0.186</v>
      </c>
      <c r="DD131" s="1">
        <v>0.13400000000000001</v>
      </c>
      <c r="DE131" s="1">
        <v>0.106</v>
      </c>
      <c r="DF131" s="1">
        <v>7.1999999999999995E-2</v>
      </c>
      <c r="DG131" s="1">
        <v>0.16900000000000001</v>
      </c>
      <c r="DI131" s="104">
        <f t="shared" si="3"/>
        <v>4829.945999999999</v>
      </c>
    </row>
    <row r="132" spans="1:113" x14ac:dyDescent="0.3">
      <c r="A132" s="1">
        <v>8604</v>
      </c>
      <c r="B132" s="1" t="s">
        <v>1041</v>
      </c>
      <c r="D132" s="1">
        <v>586</v>
      </c>
      <c r="E132" s="1">
        <v>2018</v>
      </c>
      <c r="F132" s="1" t="s">
        <v>290</v>
      </c>
      <c r="G132" s="93" t="s">
        <v>291</v>
      </c>
      <c r="H132" s="93">
        <f>VLOOKUP(G132, RPB!$E$3:$I$200, 5, 0)</f>
        <v>18</v>
      </c>
      <c r="I132" s="94">
        <f>IF(H132="-", "-", IF(H132=0, 0, SUM(K132:INDEX($K132:$DG132, H132))))</f>
        <v>81096.032999999996</v>
      </c>
      <c r="J132" s="94">
        <f t="shared" ref="J132:J195" si="4">IF(H132="-", "-", SUM(K132:DG132)-I132)</f>
        <v>119717.78499999997</v>
      </c>
      <c r="K132" s="1">
        <v>5053.75</v>
      </c>
      <c r="L132" s="1">
        <v>5078.0230000000001</v>
      </c>
      <c r="M132" s="1">
        <v>5072.4369999999999</v>
      </c>
      <c r="N132" s="1">
        <v>5038.8249999999998</v>
      </c>
      <c r="O132" s="1">
        <v>4980.9759999999997</v>
      </c>
      <c r="P132" s="1">
        <v>4907.5039999999999</v>
      </c>
      <c r="Q132" s="1">
        <v>4820.9650000000001</v>
      </c>
      <c r="R132" s="1">
        <v>4723.9189999999999</v>
      </c>
      <c r="S132" s="1">
        <v>4620.04</v>
      </c>
      <c r="T132" s="1">
        <v>4513.0010000000002</v>
      </c>
      <c r="U132" s="1">
        <v>4399.7860000000001</v>
      </c>
      <c r="V132" s="1">
        <v>4280.7269999999999</v>
      </c>
      <c r="W132" s="1">
        <v>4161.7250000000004</v>
      </c>
      <c r="X132" s="1">
        <v>4043.5160000000001</v>
      </c>
      <c r="Y132" s="1">
        <v>3920.15</v>
      </c>
      <c r="Z132" s="1">
        <v>3836.7350000000001</v>
      </c>
      <c r="AA132" s="1">
        <v>3813.9670000000001</v>
      </c>
      <c r="AB132" s="1">
        <v>3829.9870000000001</v>
      </c>
      <c r="AC132" s="1">
        <v>3842.6930000000002</v>
      </c>
      <c r="AD132" s="1">
        <v>3861.0450000000001</v>
      </c>
      <c r="AE132" s="1">
        <v>3862.2869999999998</v>
      </c>
      <c r="AF132" s="1">
        <v>3831.01</v>
      </c>
      <c r="AG132" s="1">
        <v>3778.2339999999999</v>
      </c>
      <c r="AH132" s="1">
        <v>3728.9969999999998</v>
      </c>
      <c r="AI132" s="1">
        <v>3676.6190000000001</v>
      </c>
      <c r="AJ132" s="1">
        <v>3625.4740000000002</v>
      </c>
      <c r="AK132" s="1">
        <v>3579.6950000000002</v>
      </c>
      <c r="AL132" s="1">
        <v>3534.2060000000001</v>
      </c>
      <c r="AM132" s="1">
        <v>3482.7220000000002</v>
      </c>
      <c r="AN132" s="1">
        <v>3430.0149999999999</v>
      </c>
      <c r="AO132" s="1">
        <v>3354.9270000000001</v>
      </c>
      <c r="AP132" s="1">
        <v>3247.4229999999998</v>
      </c>
      <c r="AQ132" s="1">
        <v>3119.0720000000001</v>
      </c>
      <c r="AR132" s="1">
        <v>2991.4650000000001</v>
      </c>
      <c r="AS132" s="1">
        <v>2860.2620000000002</v>
      </c>
      <c r="AT132" s="1">
        <v>2738.797</v>
      </c>
      <c r="AU132" s="1">
        <v>2635.8870000000002</v>
      </c>
      <c r="AV132" s="1">
        <v>2545.6260000000002</v>
      </c>
      <c r="AW132" s="1">
        <v>2453.5259999999998</v>
      </c>
      <c r="AX132" s="1">
        <v>2362.7730000000001</v>
      </c>
      <c r="AY132" s="1">
        <v>2275.0120000000002</v>
      </c>
      <c r="AZ132" s="1">
        <v>2189.7130000000002</v>
      </c>
      <c r="BA132" s="1">
        <v>2107.6280000000002</v>
      </c>
      <c r="BB132" s="1">
        <v>2029.106</v>
      </c>
      <c r="BC132" s="1">
        <v>1952.9580000000001</v>
      </c>
      <c r="BD132" s="1">
        <v>1885.029</v>
      </c>
      <c r="BE132" s="1">
        <v>1827.905</v>
      </c>
      <c r="BF132" s="1">
        <v>1778.3050000000001</v>
      </c>
      <c r="BG132" s="1">
        <v>1729.8489999999999</v>
      </c>
      <c r="BH132" s="1">
        <v>1683.1890000000001</v>
      </c>
      <c r="BI132" s="1">
        <v>1636.4949999999999</v>
      </c>
      <c r="BJ132" s="1">
        <v>1588.0039999999999</v>
      </c>
      <c r="BK132" s="1">
        <v>1538.0260000000001</v>
      </c>
      <c r="BL132" s="1">
        <v>1488.9760000000001</v>
      </c>
      <c r="BM132" s="1">
        <v>1440.787</v>
      </c>
      <c r="BN132" s="1">
        <v>1388.2</v>
      </c>
      <c r="BO132" s="1">
        <v>1328.9670000000001</v>
      </c>
      <c r="BP132" s="1">
        <v>1265.164</v>
      </c>
      <c r="BQ132" s="1">
        <v>1202.5</v>
      </c>
      <c r="BR132" s="1">
        <v>1141.4970000000001</v>
      </c>
      <c r="BS132" s="1">
        <v>1076.432</v>
      </c>
      <c r="BT132" s="1">
        <v>1005.569</v>
      </c>
      <c r="BU132" s="1">
        <v>932.375</v>
      </c>
      <c r="BV132" s="1">
        <v>860.846</v>
      </c>
      <c r="BW132" s="1">
        <v>788.73199999999997</v>
      </c>
      <c r="BX132" s="1">
        <v>729.35699999999997</v>
      </c>
      <c r="BY132" s="1">
        <v>689.30100000000004</v>
      </c>
      <c r="BZ132" s="1">
        <v>662.16200000000003</v>
      </c>
      <c r="CA132" s="1">
        <v>634.745</v>
      </c>
      <c r="CB132" s="1">
        <v>609.428</v>
      </c>
      <c r="CC132" s="1">
        <v>582.63300000000004</v>
      </c>
      <c r="CD132" s="1">
        <v>551.16300000000001</v>
      </c>
      <c r="CE132" s="1">
        <v>516.78899999999999</v>
      </c>
      <c r="CF132" s="1">
        <v>485.03</v>
      </c>
      <c r="CG132" s="1">
        <v>455.44499999999999</v>
      </c>
      <c r="CH132" s="1">
        <v>422.98200000000003</v>
      </c>
      <c r="CI132" s="1">
        <v>385.88799999999998</v>
      </c>
      <c r="CJ132" s="1">
        <v>346.25200000000001</v>
      </c>
      <c r="CK132" s="1">
        <v>307.97500000000002</v>
      </c>
      <c r="CL132" s="1">
        <v>270.34199999999998</v>
      </c>
      <c r="CM132" s="1">
        <v>235.619</v>
      </c>
      <c r="CN132" s="1">
        <v>205.351</v>
      </c>
      <c r="CO132" s="1">
        <v>178.60300000000001</v>
      </c>
      <c r="CP132" s="1">
        <v>152.80600000000001</v>
      </c>
      <c r="CQ132" s="1">
        <v>128.37100000000001</v>
      </c>
      <c r="CR132" s="1">
        <v>106.562</v>
      </c>
      <c r="CS132" s="1">
        <v>87.718000000000004</v>
      </c>
      <c r="CT132" s="1">
        <v>71.468999999999994</v>
      </c>
      <c r="CU132" s="1">
        <v>55.88</v>
      </c>
      <c r="CV132" s="1">
        <v>43.213999999999999</v>
      </c>
      <c r="CW132" s="1">
        <v>34.183</v>
      </c>
      <c r="CX132" s="1">
        <v>26.027999999999999</v>
      </c>
      <c r="CY132" s="1">
        <v>18.53</v>
      </c>
      <c r="CZ132" s="1">
        <v>12.499000000000001</v>
      </c>
      <c r="DA132" s="1">
        <v>9.202</v>
      </c>
      <c r="DB132" s="1">
        <v>7.3040000000000003</v>
      </c>
      <c r="DC132" s="1">
        <v>5.1630000000000003</v>
      </c>
      <c r="DD132" s="1">
        <v>2.778</v>
      </c>
      <c r="DE132" s="1">
        <v>1.4830000000000001</v>
      </c>
      <c r="DF132" s="1">
        <v>0.70499999999999996</v>
      </c>
      <c r="DG132" s="1">
        <v>0.80600000000000005</v>
      </c>
      <c r="DI132" s="104">
        <f t="shared" ref="DI132:DI195" si="5">SUM(K132:DG132)</f>
        <v>200813.81799999997</v>
      </c>
    </row>
    <row r="133" spans="1:113" x14ac:dyDescent="0.3">
      <c r="A133" s="1">
        <v>17634</v>
      </c>
      <c r="B133" s="1" t="s">
        <v>1041</v>
      </c>
      <c r="D133" s="1">
        <v>591</v>
      </c>
      <c r="E133" s="1">
        <v>2018</v>
      </c>
      <c r="F133" s="1" t="s">
        <v>294</v>
      </c>
      <c r="G133" s="93" t="s">
        <v>295</v>
      </c>
      <c r="H133" s="93">
        <f>VLOOKUP(G133, RPB!$E$3:$I$200, 5, 0)</f>
        <v>18</v>
      </c>
      <c r="I133" s="94">
        <f>IF(H133="-", "-", IF(H133=0, 0, SUM(K133:INDEX($K133:$DG133, H133))))</f>
        <v>1340.2309999999998</v>
      </c>
      <c r="J133" s="94">
        <f t="shared" si="4"/>
        <v>2822.3870000000006</v>
      </c>
      <c r="K133" s="1">
        <v>77.245999999999995</v>
      </c>
      <c r="L133" s="1">
        <v>77.616</v>
      </c>
      <c r="M133" s="1">
        <v>77.757000000000005</v>
      </c>
      <c r="N133" s="1">
        <v>78.191999999999993</v>
      </c>
      <c r="O133" s="1">
        <v>77.701999999999998</v>
      </c>
      <c r="P133" s="1">
        <v>77.129000000000005</v>
      </c>
      <c r="Q133" s="1">
        <v>76.489999999999995</v>
      </c>
      <c r="R133" s="1">
        <v>75.804000000000002</v>
      </c>
      <c r="S133" s="1">
        <v>75.073999999999998</v>
      </c>
      <c r="T133" s="1">
        <v>74.304000000000002</v>
      </c>
      <c r="U133" s="1">
        <v>73.578999999999994</v>
      </c>
      <c r="V133" s="1">
        <v>72.944999999999993</v>
      </c>
      <c r="W133" s="1">
        <v>72.378</v>
      </c>
      <c r="X133" s="1">
        <v>71.783000000000001</v>
      </c>
      <c r="Y133" s="1">
        <v>71.149000000000001</v>
      </c>
      <c r="Z133" s="1">
        <v>70.641999999999996</v>
      </c>
      <c r="AA133" s="1">
        <v>70.325999999999993</v>
      </c>
      <c r="AB133" s="1">
        <v>70.114999999999995</v>
      </c>
      <c r="AC133" s="1">
        <v>69.891000000000005</v>
      </c>
      <c r="AD133" s="1">
        <v>69.712999999999994</v>
      </c>
      <c r="AE133" s="1">
        <v>69.302999999999997</v>
      </c>
      <c r="AF133" s="1">
        <v>68.52</v>
      </c>
      <c r="AG133" s="1">
        <v>67.509</v>
      </c>
      <c r="AH133" s="1">
        <v>66.536000000000001</v>
      </c>
      <c r="AI133" s="1">
        <v>65.525000000000006</v>
      </c>
      <c r="AJ133" s="1">
        <v>64.694000000000003</v>
      </c>
      <c r="AK133" s="1">
        <v>64.173000000000002</v>
      </c>
      <c r="AL133" s="1">
        <v>63.844999999999999</v>
      </c>
      <c r="AM133" s="1">
        <v>63.475000000000001</v>
      </c>
      <c r="AN133" s="1">
        <v>63.122</v>
      </c>
      <c r="AO133" s="1">
        <v>62.677999999999997</v>
      </c>
      <c r="AP133" s="1">
        <v>62.067999999999998</v>
      </c>
      <c r="AQ133" s="1">
        <v>61.357999999999997</v>
      </c>
      <c r="AR133" s="1">
        <v>60.674999999999997</v>
      </c>
      <c r="AS133" s="1">
        <v>59.976999999999997</v>
      </c>
      <c r="AT133" s="1">
        <v>59.359000000000002</v>
      </c>
      <c r="AU133" s="1">
        <v>58.875</v>
      </c>
      <c r="AV133" s="1">
        <v>58.466999999999999</v>
      </c>
      <c r="AW133" s="1">
        <v>58.011000000000003</v>
      </c>
      <c r="AX133" s="1">
        <v>57.514000000000003</v>
      </c>
      <c r="AY133" s="1">
        <v>56.991999999999997</v>
      </c>
      <c r="AZ133" s="1">
        <v>56.436999999999998</v>
      </c>
      <c r="BA133" s="1">
        <v>55.831000000000003</v>
      </c>
      <c r="BB133" s="1">
        <v>55.183999999999997</v>
      </c>
      <c r="BC133" s="1">
        <v>54.512</v>
      </c>
      <c r="BD133" s="1">
        <v>53.654000000000003</v>
      </c>
      <c r="BE133" s="1">
        <v>52.536000000000001</v>
      </c>
      <c r="BF133" s="1">
        <v>51.231999999999999</v>
      </c>
      <c r="BG133" s="1">
        <v>49.895000000000003</v>
      </c>
      <c r="BH133" s="1">
        <v>48.497</v>
      </c>
      <c r="BI133" s="1">
        <v>47.097000000000001</v>
      </c>
      <c r="BJ133" s="1">
        <v>45.743000000000002</v>
      </c>
      <c r="BK133" s="1">
        <v>44.405999999999999</v>
      </c>
      <c r="BL133" s="1">
        <v>43.017000000000003</v>
      </c>
      <c r="BM133" s="1">
        <v>41.600999999999999</v>
      </c>
      <c r="BN133" s="1">
        <v>40.139000000000003</v>
      </c>
      <c r="BO133" s="1">
        <v>38.619</v>
      </c>
      <c r="BP133" s="1">
        <v>37.063000000000002</v>
      </c>
      <c r="BQ133" s="1">
        <v>35.509</v>
      </c>
      <c r="BR133" s="1">
        <v>33.957999999999998</v>
      </c>
      <c r="BS133" s="1">
        <v>32.42</v>
      </c>
      <c r="BT133" s="1">
        <v>30.908000000000001</v>
      </c>
      <c r="BU133" s="1">
        <v>29.422999999999998</v>
      </c>
      <c r="BV133" s="1">
        <v>27.956</v>
      </c>
      <c r="BW133" s="1">
        <v>26.507999999999999</v>
      </c>
      <c r="BX133" s="1">
        <v>25.114999999999998</v>
      </c>
      <c r="BY133" s="1">
        <v>23.791</v>
      </c>
      <c r="BZ133" s="1">
        <v>22.529</v>
      </c>
      <c r="CA133" s="1">
        <v>21.295000000000002</v>
      </c>
      <c r="CB133" s="1">
        <v>20.091999999999999</v>
      </c>
      <c r="CC133" s="1">
        <v>18.951000000000001</v>
      </c>
      <c r="CD133" s="1">
        <v>17.881</v>
      </c>
      <c r="CE133" s="1">
        <v>16.869</v>
      </c>
      <c r="CF133" s="1">
        <v>15.888999999999999</v>
      </c>
      <c r="CG133" s="1">
        <v>14.948</v>
      </c>
      <c r="CH133" s="1">
        <v>14.019</v>
      </c>
      <c r="CI133" s="1">
        <v>13.087999999999999</v>
      </c>
      <c r="CJ133" s="1">
        <v>12.166</v>
      </c>
      <c r="CK133" s="1">
        <v>11.28</v>
      </c>
      <c r="CL133" s="1">
        <v>10.428000000000001</v>
      </c>
      <c r="CM133" s="1">
        <v>9.6</v>
      </c>
      <c r="CN133" s="1">
        <v>8.7949999999999999</v>
      </c>
      <c r="CO133" s="1">
        <v>8.0180000000000007</v>
      </c>
      <c r="CP133" s="1">
        <v>7.2720000000000002</v>
      </c>
      <c r="CQ133" s="1">
        <v>6.5579999999999998</v>
      </c>
      <c r="CR133" s="1">
        <v>5.8789999999999996</v>
      </c>
      <c r="CS133" s="1">
        <v>5.2389999999999999</v>
      </c>
      <c r="CT133" s="1">
        <v>4.6379999999999999</v>
      </c>
      <c r="CU133" s="1">
        <v>4.0460000000000003</v>
      </c>
      <c r="CV133" s="1">
        <v>3.54</v>
      </c>
      <c r="CW133" s="1">
        <v>3.1030000000000002</v>
      </c>
      <c r="CX133" s="1">
        <v>2.641</v>
      </c>
      <c r="CY133" s="1">
        <v>2.153</v>
      </c>
      <c r="CZ133" s="1">
        <v>1.7789999999999999</v>
      </c>
      <c r="DA133" s="1">
        <v>1.552</v>
      </c>
      <c r="DB133" s="1">
        <v>1.327</v>
      </c>
      <c r="DC133" s="1">
        <v>1.0509999999999999</v>
      </c>
      <c r="DD133" s="1">
        <v>0.72599999999999998</v>
      </c>
      <c r="DE133" s="1">
        <v>0.61899999999999999</v>
      </c>
      <c r="DF133" s="1">
        <v>0.375</v>
      </c>
      <c r="DG133" s="1">
        <v>0.71</v>
      </c>
      <c r="DI133" s="104">
        <f t="shared" si="5"/>
        <v>4162.6180000000004</v>
      </c>
    </row>
    <row r="134" spans="1:113" x14ac:dyDescent="0.3">
      <c r="A134" s="1">
        <v>18580</v>
      </c>
      <c r="B134" s="1" t="s">
        <v>1041</v>
      </c>
      <c r="D134" s="1">
        <v>604</v>
      </c>
      <c r="E134" s="1">
        <v>2018</v>
      </c>
      <c r="F134" s="1" t="s">
        <v>300</v>
      </c>
      <c r="G134" s="93" t="s">
        <v>301</v>
      </c>
      <c r="H134" s="93">
        <f>VLOOKUP(G134, RPB!$E$3:$I$200, 5, 0)</f>
        <v>0</v>
      </c>
      <c r="I134" s="94">
        <f>IF(H134="-", "-", IF(H134=0, 0, SUM(K134:INDEX($K134:$DG134, H134))))</f>
        <v>0</v>
      </c>
      <c r="J134" s="94">
        <f t="shared" si="4"/>
        <v>32551.815000000006</v>
      </c>
      <c r="K134" s="1">
        <v>595.22400000000005</v>
      </c>
      <c r="L134" s="1">
        <v>599.096</v>
      </c>
      <c r="M134" s="1">
        <v>601.28399999999999</v>
      </c>
      <c r="N134" s="1">
        <v>607.96100000000001</v>
      </c>
      <c r="O134" s="1">
        <v>604.68299999999999</v>
      </c>
      <c r="P134" s="1">
        <v>600.81399999999996</v>
      </c>
      <c r="Q134" s="1">
        <v>596.49800000000005</v>
      </c>
      <c r="R134" s="1">
        <v>591.88</v>
      </c>
      <c r="S134" s="1">
        <v>586.93700000000001</v>
      </c>
      <c r="T134" s="1">
        <v>581.65</v>
      </c>
      <c r="U134" s="1">
        <v>576.99</v>
      </c>
      <c r="V134" s="1">
        <v>573.43200000000002</v>
      </c>
      <c r="W134" s="1">
        <v>570.625</v>
      </c>
      <c r="X134" s="1">
        <v>567.84400000000005</v>
      </c>
      <c r="Y134" s="1">
        <v>565.35900000000004</v>
      </c>
      <c r="Z134" s="1">
        <v>562.69000000000005</v>
      </c>
      <c r="AA134" s="1">
        <v>559.56799999999998</v>
      </c>
      <c r="AB134" s="1">
        <v>556.34500000000003</v>
      </c>
      <c r="AC134" s="1">
        <v>553.30100000000004</v>
      </c>
      <c r="AD134" s="1">
        <v>549.96699999999998</v>
      </c>
      <c r="AE134" s="1">
        <v>548.55700000000002</v>
      </c>
      <c r="AF134" s="1">
        <v>550.06899999999996</v>
      </c>
      <c r="AG134" s="1">
        <v>553.26400000000001</v>
      </c>
      <c r="AH134" s="1">
        <v>555.85</v>
      </c>
      <c r="AI134" s="1">
        <v>558.21600000000001</v>
      </c>
      <c r="AJ134" s="1">
        <v>559.03800000000001</v>
      </c>
      <c r="AK134" s="1">
        <v>557.40300000000002</v>
      </c>
      <c r="AL134" s="1">
        <v>553.82299999999998</v>
      </c>
      <c r="AM134" s="1">
        <v>550.13499999999999</v>
      </c>
      <c r="AN134" s="1">
        <v>546.46400000000006</v>
      </c>
      <c r="AO134" s="1">
        <v>540.12199999999996</v>
      </c>
      <c r="AP134" s="1">
        <v>530.11400000000003</v>
      </c>
      <c r="AQ134" s="1">
        <v>517.78599999999994</v>
      </c>
      <c r="AR134" s="1">
        <v>505.15199999999999</v>
      </c>
      <c r="AS134" s="1">
        <v>491.40899999999999</v>
      </c>
      <c r="AT134" s="1">
        <v>480.21600000000001</v>
      </c>
      <c r="AU134" s="1">
        <v>473.471</v>
      </c>
      <c r="AV134" s="1">
        <v>469.35399999999998</v>
      </c>
      <c r="AW134" s="1">
        <v>464.46199999999999</v>
      </c>
      <c r="AX134" s="1">
        <v>459.85199999999998</v>
      </c>
      <c r="AY134" s="1">
        <v>452.69900000000001</v>
      </c>
      <c r="AZ134" s="1">
        <v>441.375</v>
      </c>
      <c r="BA134" s="1">
        <v>427.48899999999998</v>
      </c>
      <c r="BB134" s="1">
        <v>414.07299999999998</v>
      </c>
      <c r="BC134" s="1">
        <v>400.274</v>
      </c>
      <c r="BD134" s="1">
        <v>388.35700000000003</v>
      </c>
      <c r="BE134" s="1">
        <v>379.67399999999998</v>
      </c>
      <c r="BF134" s="1">
        <v>372.98099999999999</v>
      </c>
      <c r="BG134" s="1">
        <v>365.69400000000002</v>
      </c>
      <c r="BH134" s="1">
        <v>358.34100000000001</v>
      </c>
      <c r="BI134" s="1">
        <v>350.15899999999999</v>
      </c>
      <c r="BJ134" s="1">
        <v>340.512</v>
      </c>
      <c r="BK134" s="1">
        <v>329.84199999999998</v>
      </c>
      <c r="BL134" s="1">
        <v>319.38799999999998</v>
      </c>
      <c r="BM134" s="1">
        <v>309.09800000000001</v>
      </c>
      <c r="BN134" s="1">
        <v>298.01</v>
      </c>
      <c r="BO134" s="1">
        <v>285.83300000000003</v>
      </c>
      <c r="BP134" s="1">
        <v>273.03199999999998</v>
      </c>
      <c r="BQ134" s="1">
        <v>260.255</v>
      </c>
      <c r="BR134" s="1">
        <v>247.244</v>
      </c>
      <c r="BS134" s="1">
        <v>235.352</v>
      </c>
      <c r="BT134" s="1">
        <v>225.27699999999999</v>
      </c>
      <c r="BU134" s="1">
        <v>216.376</v>
      </c>
      <c r="BV134" s="1">
        <v>207.39699999999999</v>
      </c>
      <c r="BW134" s="1">
        <v>198.69399999999999</v>
      </c>
      <c r="BX134" s="1">
        <v>189.45699999999999</v>
      </c>
      <c r="BY134" s="1">
        <v>179.18700000000001</v>
      </c>
      <c r="BZ134" s="1">
        <v>168.363</v>
      </c>
      <c r="CA134" s="1">
        <v>157.95500000000001</v>
      </c>
      <c r="CB134" s="1">
        <v>147.76300000000001</v>
      </c>
      <c r="CC134" s="1">
        <v>138.149</v>
      </c>
      <c r="CD134" s="1">
        <v>129.39099999999999</v>
      </c>
      <c r="CE134" s="1">
        <v>121.294</v>
      </c>
      <c r="CF134" s="1">
        <v>113.33799999999999</v>
      </c>
      <c r="CG134" s="1">
        <v>105.565</v>
      </c>
      <c r="CH134" s="1">
        <v>98.293999999999997</v>
      </c>
      <c r="CI134" s="1">
        <v>91.613</v>
      </c>
      <c r="CJ134" s="1">
        <v>85.376999999999995</v>
      </c>
      <c r="CK134" s="1">
        <v>79.403000000000006</v>
      </c>
      <c r="CL134" s="1">
        <v>73.783000000000001</v>
      </c>
      <c r="CM134" s="1">
        <v>68.021000000000001</v>
      </c>
      <c r="CN134" s="1">
        <v>61.868000000000002</v>
      </c>
      <c r="CO134" s="1">
        <v>55.567999999999998</v>
      </c>
      <c r="CP134" s="1">
        <v>49.597999999999999</v>
      </c>
      <c r="CQ134" s="1">
        <v>43.844999999999999</v>
      </c>
      <c r="CR134" s="1">
        <v>38.566000000000003</v>
      </c>
      <c r="CS134" s="1">
        <v>33.933</v>
      </c>
      <c r="CT134" s="1">
        <v>29.806999999999999</v>
      </c>
      <c r="CU134" s="1">
        <v>25.722000000000001</v>
      </c>
      <c r="CV134" s="1">
        <v>22.425999999999998</v>
      </c>
      <c r="CW134" s="1">
        <v>19.300999999999998</v>
      </c>
      <c r="CX134" s="1">
        <v>15.7</v>
      </c>
      <c r="CY134" s="1">
        <v>11.704000000000001</v>
      </c>
      <c r="CZ134" s="1">
        <v>8.3829999999999991</v>
      </c>
      <c r="DA134" s="1">
        <v>6.3789999999999996</v>
      </c>
      <c r="DB134" s="1">
        <v>5.2089999999999996</v>
      </c>
      <c r="DC134" s="1">
        <v>3.964</v>
      </c>
      <c r="DD134" s="1">
        <v>2.6440000000000001</v>
      </c>
      <c r="DE134" s="1">
        <v>1.968</v>
      </c>
      <c r="DF134" s="1">
        <v>1.2569999999999999</v>
      </c>
      <c r="DG134" s="1">
        <v>2.6890000000000001</v>
      </c>
      <c r="DI134" s="104">
        <f t="shared" si="5"/>
        <v>32551.815000000006</v>
      </c>
    </row>
    <row r="135" spans="1:113" x14ac:dyDescent="0.3">
      <c r="A135" s="1">
        <v>9378</v>
      </c>
      <c r="B135" s="1" t="s">
        <v>1041</v>
      </c>
      <c r="D135" s="1">
        <v>608</v>
      </c>
      <c r="E135" s="1">
        <v>2018</v>
      </c>
      <c r="F135" s="1" t="s">
        <v>302</v>
      </c>
      <c r="G135" s="93" t="s">
        <v>303</v>
      </c>
      <c r="H135" s="93">
        <f>VLOOKUP(G135, RPB!$E$3:$I$200, 5, 0)</f>
        <v>18</v>
      </c>
      <c r="I135" s="94">
        <f>IF(H135="-", "-", IF(H135=0, 0, SUM(K135:INDEX($K135:$DG135, H135))))</f>
        <v>39721.701000000001</v>
      </c>
      <c r="J135" s="94">
        <f t="shared" si="4"/>
        <v>66790.372999999978</v>
      </c>
      <c r="K135" s="1">
        <v>2368.3939999999998</v>
      </c>
      <c r="L135" s="1">
        <v>2353.2809999999999</v>
      </c>
      <c r="M135" s="1">
        <v>2336.5189999999998</v>
      </c>
      <c r="N135" s="1">
        <v>2320.634</v>
      </c>
      <c r="O135" s="1">
        <v>2300.0340000000001</v>
      </c>
      <c r="P135" s="1">
        <v>2279.0360000000001</v>
      </c>
      <c r="Q135" s="1">
        <v>2257.7849999999999</v>
      </c>
      <c r="R135" s="1">
        <v>2236.4250000000002</v>
      </c>
      <c r="S135" s="1">
        <v>2215.136</v>
      </c>
      <c r="T135" s="1">
        <v>2194.0949999999998</v>
      </c>
      <c r="U135" s="1">
        <v>2173.2829999999999</v>
      </c>
      <c r="V135" s="1">
        <v>2152.7800000000002</v>
      </c>
      <c r="W135" s="1">
        <v>2132.8290000000002</v>
      </c>
      <c r="X135" s="1">
        <v>2112.8249999999998</v>
      </c>
      <c r="Y135" s="1">
        <v>2091.9639999999999</v>
      </c>
      <c r="Z135" s="1">
        <v>2075.1350000000002</v>
      </c>
      <c r="AA135" s="1">
        <v>2064.4140000000002</v>
      </c>
      <c r="AB135" s="1">
        <v>2057.1320000000001</v>
      </c>
      <c r="AC135" s="1">
        <v>2047.962</v>
      </c>
      <c r="AD135" s="1">
        <v>2037.2650000000001</v>
      </c>
      <c r="AE135" s="1">
        <v>2024.2950000000001</v>
      </c>
      <c r="AF135" s="1">
        <v>2007.913</v>
      </c>
      <c r="AG135" s="1">
        <v>1987.9010000000001</v>
      </c>
      <c r="AH135" s="1">
        <v>1966.759</v>
      </c>
      <c r="AI135" s="1">
        <v>1945.8720000000001</v>
      </c>
      <c r="AJ135" s="1">
        <v>1913.68</v>
      </c>
      <c r="AK135" s="1">
        <v>1865.2829999999999</v>
      </c>
      <c r="AL135" s="1">
        <v>1806.569</v>
      </c>
      <c r="AM135" s="1">
        <v>1748.34</v>
      </c>
      <c r="AN135" s="1">
        <v>1688.452</v>
      </c>
      <c r="AO135" s="1">
        <v>1634.114</v>
      </c>
      <c r="AP135" s="1">
        <v>1590.0170000000001</v>
      </c>
      <c r="AQ135" s="1">
        <v>1553.057</v>
      </c>
      <c r="AR135" s="1">
        <v>1514.76</v>
      </c>
      <c r="AS135" s="1">
        <v>1476.009</v>
      </c>
      <c r="AT135" s="1">
        <v>1441.83</v>
      </c>
      <c r="AU135" s="1">
        <v>1413.6179999999999</v>
      </c>
      <c r="AV135" s="1">
        <v>1389.3140000000001</v>
      </c>
      <c r="AW135" s="1">
        <v>1365.8969999999999</v>
      </c>
      <c r="AX135" s="1">
        <v>1344.4880000000001</v>
      </c>
      <c r="AY135" s="1">
        <v>1319.5550000000001</v>
      </c>
      <c r="AZ135" s="1">
        <v>1288.203</v>
      </c>
      <c r="BA135" s="1">
        <v>1253.0809999999999</v>
      </c>
      <c r="BB135" s="1">
        <v>1219.097</v>
      </c>
      <c r="BC135" s="1">
        <v>1184.501</v>
      </c>
      <c r="BD135" s="1">
        <v>1153.9739999999999</v>
      </c>
      <c r="BE135" s="1">
        <v>1130.0909999999999</v>
      </c>
      <c r="BF135" s="1">
        <v>1110.068</v>
      </c>
      <c r="BG135" s="1">
        <v>1088.934</v>
      </c>
      <c r="BH135" s="1">
        <v>1068.144</v>
      </c>
      <c r="BI135" s="1">
        <v>1043.01</v>
      </c>
      <c r="BJ135" s="1">
        <v>1010.847</v>
      </c>
      <c r="BK135" s="1">
        <v>974.08600000000001</v>
      </c>
      <c r="BL135" s="1">
        <v>937.70100000000002</v>
      </c>
      <c r="BM135" s="1">
        <v>900.52599999999995</v>
      </c>
      <c r="BN135" s="1">
        <v>864.56200000000001</v>
      </c>
      <c r="BO135" s="1">
        <v>831.25099999999998</v>
      </c>
      <c r="BP135" s="1">
        <v>799.39099999999996</v>
      </c>
      <c r="BQ135" s="1">
        <v>766.68799999999999</v>
      </c>
      <c r="BR135" s="1">
        <v>734.01400000000001</v>
      </c>
      <c r="BS135" s="1">
        <v>699.30399999999997</v>
      </c>
      <c r="BT135" s="1">
        <v>661.43200000000002</v>
      </c>
      <c r="BU135" s="1">
        <v>621.726</v>
      </c>
      <c r="BV135" s="1">
        <v>582.63</v>
      </c>
      <c r="BW135" s="1">
        <v>543.64800000000002</v>
      </c>
      <c r="BX135" s="1">
        <v>506.39600000000002</v>
      </c>
      <c r="BY135" s="1">
        <v>471.92399999999998</v>
      </c>
      <c r="BZ135" s="1">
        <v>439.52199999999999</v>
      </c>
      <c r="CA135" s="1">
        <v>407.70400000000001</v>
      </c>
      <c r="CB135" s="1">
        <v>377.096</v>
      </c>
      <c r="CC135" s="1">
        <v>346.64400000000001</v>
      </c>
      <c r="CD135" s="1">
        <v>315.78300000000002</v>
      </c>
      <c r="CE135" s="1">
        <v>285.346</v>
      </c>
      <c r="CF135" s="1">
        <v>256.31</v>
      </c>
      <c r="CG135" s="1">
        <v>227.97200000000001</v>
      </c>
      <c r="CH135" s="1">
        <v>203.81100000000001</v>
      </c>
      <c r="CI135" s="1">
        <v>185.495</v>
      </c>
      <c r="CJ135" s="1">
        <v>171.20599999999999</v>
      </c>
      <c r="CK135" s="1">
        <v>157.66399999999999</v>
      </c>
      <c r="CL135" s="1">
        <v>145.76900000000001</v>
      </c>
      <c r="CM135" s="1">
        <v>132.66399999999999</v>
      </c>
      <c r="CN135" s="1">
        <v>116.67400000000001</v>
      </c>
      <c r="CO135" s="1">
        <v>99.254999999999995</v>
      </c>
      <c r="CP135" s="1">
        <v>83.5</v>
      </c>
      <c r="CQ135" s="1">
        <v>68.747</v>
      </c>
      <c r="CR135" s="1">
        <v>55.771999999999998</v>
      </c>
      <c r="CS135" s="1">
        <v>45.255000000000003</v>
      </c>
      <c r="CT135" s="1">
        <v>36.682000000000002</v>
      </c>
      <c r="CU135" s="1">
        <v>28.12</v>
      </c>
      <c r="CV135" s="1">
        <v>20.986999999999998</v>
      </c>
      <c r="CW135" s="1">
        <v>16.100000000000001</v>
      </c>
      <c r="CX135" s="1">
        <v>11.971</v>
      </c>
      <c r="CY135" s="1">
        <v>8.4009999999999998</v>
      </c>
      <c r="CZ135" s="1">
        <v>5.56</v>
      </c>
      <c r="DA135" s="1">
        <v>4.0250000000000004</v>
      </c>
      <c r="DB135" s="1">
        <v>3.1669999999999998</v>
      </c>
      <c r="DC135" s="1">
        <v>2.2389999999999999</v>
      </c>
      <c r="DD135" s="1">
        <v>1.238</v>
      </c>
      <c r="DE135" s="1">
        <v>0.70199999999999996</v>
      </c>
      <c r="DF135" s="1">
        <v>0.35099999999999998</v>
      </c>
      <c r="DG135" s="1">
        <v>0.46200000000000002</v>
      </c>
      <c r="DI135" s="104">
        <f t="shared" si="5"/>
        <v>106512.07399999998</v>
      </c>
    </row>
    <row r="136" spans="1:113" x14ac:dyDescent="0.3">
      <c r="A136" s="1">
        <v>19784</v>
      </c>
      <c r="B136" s="1" t="s">
        <v>1041</v>
      </c>
      <c r="D136" s="1">
        <v>598</v>
      </c>
      <c r="E136" s="1">
        <v>2018</v>
      </c>
      <c r="F136" s="1" t="s">
        <v>296</v>
      </c>
      <c r="G136" s="93" t="s">
        <v>297</v>
      </c>
      <c r="H136" s="93">
        <f>VLOOKUP(G136, RPB!$E$3:$I$200, 5, 0)</f>
        <v>18</v>
      </c>
      <c r="I136" s="94">
        <f>IF(H136="-", "-", IF(H136=0, 0, SUM(K136:INDEX($K136:$DG136, H136))))</f>
        <v>3529.4610000000007</v>
      </c>
      <c r="J136" s="94">
        <f t="shared" si="4"/>
        <v>4888.8849999999929</v>
      </c>
      <c r="K136" s="1">
        <v>216.55099999999999</v>
      </c>
      <c r="L136" s="1">
        <v>213.489</v>
      </c>
      <c r="M136" s="1">
        <v>210.69300000000001</v>
      </c>
      <c r="N136" s="1">
        <v>207.46799999999999</v>
      </c>
      <c r="O136" s="1">
        <v>205.49199999999999</v>
      </c>
      <c r="P136" s="1">
        <v>203.58500000000001</v>
      </c>
      <c r="Q136" s="1">
        <v>201.714</v>
      </c>
      <c r="R136" s="1">
        <v>199.84399999999999</v>
      </c>
      <c r="S136" s="1">
        <v>197.97800000000001</v>
      </c>
      <c r="T136" s="1">
        <v>196.12200000000001</v>
      </c>
      <c r="U136" s="1">
        <v>194.04300000000001</v>
      </c>
      <c r="V136" s="1">
        <v>191.626</v>
      </c>
      <c r="W136" s="1">
        <v>188.95599999999999</v>
      </c>
      <c r="X136" s="1">
        <v>186.2</v>
      </c>
      <c r="Y136" s="1">
        <v>183.28800000000001</v>
      </c>
      <c r="Z136" s="1">
        <v>180.35900000000001</v>
      </c>
      <c r="AA136" s="1">
        <v>177.48500000000001</v>
      </c>
      <c r="AB136" s="1">
        <v>174.56800000000001</v>
      </c>
      <c r="AC136" s="1">
        <v>171.54400000000001</v>
      </c>
      <c r="AD136" s="1">
        <v>168.55600000000001</v>
      </c>
      <c r="AE136" s="1">
        <v>164.91499999999999</v>
      </c>
      <c r="AF136" s="1">
        <v>160.31200000000001</v>
      </c>
      <c r="AG136" s="1">
        <v>155.13399999999999</v>
      </c>
      <c r="AH136" s="1">
        <v>150.066</v>
      </c>
      <c r="AI136" s="1">
        <v>144.95699999999999</v>
      </c>
      <c r="AJ136" s="1">
        <v>140.376</v>
      </c>
      <c r="AK136" s="1">
        <v>136.673</v>
      </c>
      <c r="AL136" s="1">
        <v>133.596</v>
      </c>
      <c r="AM136" s="1">
        <v>130.471</v>
      </c>
      <c r="AN136" s="1">
        <v>127.342</v>
      </c>
      <c r="AO136" s="1">
        <v>124.642</v>
      </c>
      <c r="AP136" s="1">
        <v>122.494</v>
      </c>
      <c r="AQ136" s="1">
        <v>120.688</v>
      </c>
      <c r="AR136" s="1">
        <v>118.917</v>
      </c>
      <c r="AS136" s="1">
        <v>117.262</v>
      </c>
      <c r="AT136" s="1">
        <v>115.248</v>
      </c>
      <c r="AU136" s="1">
        <v>112.614</v>
      </c>
      <c r="AV136" s="1">
        <v>109.562</v>
      </c>
      <c r="AW136" s="1">
        <v>106.57599999999999</v>
      </c>
      <c r="AX136" s="1">
        <v>103.58499999999999</v>
      </c>
      <c r="AY136" s="1">
        <v>100.492</v>
      </c>
      <c r="AZ136" s="1">
        <v>97.305999999999997</v>
      </c>
      <c r="BA136" s="1">
        <v>94.055999999999997</v>
      </c>
      <c r="BB136" s="1">
        <v>90.772999999999996</v>
      </c>
      <c r="BC136" s="1">
        <v>87.462000000000003</v>
      </c>
      <c r="BD136" s="1">
        <v>84.191999999999993</v>
      </c>
      <c r="BE136" s="1">
        <v>81.001999999999995</v>
      </c>
      <c r="BF136" s="1">
        <v>77.884</v>
      </c>
      <c r="BG136" s="1">
        <v>74.781000000000006</v>
      </c>
      <c r="BH136" s="1">
        <v>71.695999999999998</v>
      </c>
      <c r="BI136" s="1">
        <v>68.734999999999999</v>
      </c>
      <c r="BJ136" s="1">
        <v>65.941999999999993</v>
      </c>
      <c r="BK136" s="1">
        <v>63.277000000000001</v>
      </c>
      <c r="BL136" s="1">
        <v>60.652999999999999</v>
      </c>
      <c r="BM136" s="1">
        <v>58.084000000000003</v>
      </c>
      <c r="BN136" s="1">
        <v>55.561999999999998</v>
      </c>
      <c r="BO136" s="1">
        <v>53.075000000000003</v>
      </c>
      <c r="BP136" s="1">
        <v>50.625999999999998</v>
      </c>
      <c r="BQ136" s="1">
        <v>48.220999999999997</v>
      </c>
      <c r="BR136" s="1">
        <v>45.843000000000004</v>
      </c>
      <c r="BS136" s="1">
        <v>43.536999999999999</v>
      </c>
      <c r="BT136" s="1">
        <v>41.322000000000003</v>
      </c>
      <c r="BU136" s="1">
        <v>39.162999999999997</v>
      </c>
      <c r="BV136" s="1">
        <v>37.046999999999997</v>
      </c>
      <c r="BW136" s="1">
        <v>35.020000000000003</v>
      </c>
      <c r="BX136" s="1">
        <v>32.828000000000003</v>
      </c>
      <c r="BY136" s="1">
        <v>30.359000000000002</v>
      </c>
      <c r="BZ136" s="1">
        <v>27.75</v>
      </c>
      <c r="CA136" s="1">
        <v>25.236999999999998</v>
      </c>
      <c r="CB136" s="1">
        <v>22.756</v>
      </c>
      <c r="CC136" s="1">
        <v>20.55</v>
      </c>
      <c r="CD136" s="1">
        <v>18.757999999999999</v>
      </c>
      <c r="CE136" s="1">
        <v>17.263999999999999</v>
      </c>
      <c r="CF136" s="1">
        <v>15.807</v>
      </c>
      <c r="CG136" s="1">
        <v>14.433999999999999</v>
      </c>
      <c r="CH136" s="1">
        <v>13.132</v>
      </c>
      <c r="CI136" s="1">
        <v>11.869</v>
      </c>
      <c r="CJ136" s="1">
        <v>10.659000000000001</v>
      </c>
      <c r="CK136" s="1">
        <v>9.5519999999999996</v>
      </c>
      <c r="CL136" s="1">
        <v>8.5380000000000003</v>
      </c>
      <c r="CM136" s="1">
        <v>7.5789999999999997</v>
      </c>
      <c r="CN136" s="1">
        <v>6.6639999999999997</v>
      </c>
      <c r="CO136" s="1">
        <v>5.8</v>
      </c>
      <c r="CP136" s="1">
        <v>5.0069999999999997</v>
      </c>
      <c r="CQ136" s="1">
        <v>4.2779999999999996</v>
      </c>
      <c r="CR136" s="1">
        <v>3.625</v>
      </c>
      <c r="CS136" s="1">
        <v>3.052</v>
      </c>
      <c r="CT136" s="1">
        <v>2.552</v>
      </c>
      <c r="CU136" s="1">
        <v>2.081</v>
      </c>
      <c r="CV136" s="1">
        <v>1.694</v>
      </c>
      <c r="CW136" s="1">
        <v>1.395</v>
      </c>
      <c r="CX136" s="1">
        <v>1.1120000000000001</v>
      </c>
      <c r="CY136" s="1">
        <v>0.84099999999999997</v>
      </c>
      <c r="CZ136" s="1">
        <v>0.63300000000000001</v>
      </c>
      <c r="DA136" s="1">
        <v>0.51300000000000001</v>
      </c>
      <c r="DB136" s="1">
        <v>0.42099999999999999</v>
      </c>
      <c r="DC136" s="1">
        <v>0.315</v>
      </c>
      <c r="DD136" s="1">
        <v>0.19800000000000001</v>
      </c>
      <c r="DE136" s="1">
        <v>0.14199999999999999</v>
      </c>
      <c r="DF136" s="1">
        <v>7.9000000000000001E-2</v>
      </c>
      <c r="DG136" s="1">
        <v>0.13</v>
      </c>
      <c r="DI136" s="104">
        <f t="shared" si="5"/>
        <v>8418.3459999999941</v>
      </c>
    </row>
    <row r="137" spans="1:113" x14ac:dyDescent="0.3">
      <c r="A137" s="1">
        <v>11958</v>
      </c>
      <c r="B137" s="1" t="s">
        <v>1041</v>
      </c>
      <c r="D137" s="1">
        <v>616</v>
      </c>
      <c r="E137" s="1">
        <v>2018</v>
      </c>
      <c r="F137" s="1" t="s">
        <v>304</v>
      </c>
      <c r="G137" s="93" t="s">
        <v>305</v>
      </c>
      <c r="H137" s="93">
        <f>VLOOKUP(G137, RPB!$E$3:$I$200, 5, 0)</f>
        <v>18</v>
      </c>
      <c r="I137" s="94">
        <f>IF(H137="-", "-", IF(H137=0, 0, SUM(K137:INDEX($K137:$DG137, H137))))</f>
        <v>6728.6910000000007</v>
      </c>
      <c r="J137" s="94">
        <f t="shared" si="4"/>
        <v>31376.141000000018</v>
      </c>
      <c r="K137" s="1">
        <v>327.01499999999999</v>
      </c>
      <c r="L137" s="1">
        <v>346.45800000000003</v>
      </c>
      <c r="M137" s="1">
        <v>362.20100000000002</v>
      </c>
      <c r="N137" s="1">
        <v>351.779</v>
      </c>
      <c r="O137" s="1">
        <v>370.04500000000002</v>
      </c>
      <c r="P137" s="1">
        <v>384.22899999999998</v>
      </c>
      <c r="Q137" s="1">
        <v>394.59300000000002</v>
      </c>
      <c r="R137" s="1">
        <v>401.39499999999998</v>
      </c>
      <c r="S137" s="1">
        <v>405.851</v>
      </c>
      <c r="T137" s="1">
        <v>409.173</v>
      </c>
      <c r="U137" s="1">
        <v>406.85700000000003</v>
      </c>
      <c r="V137" s="1">
        <v>397.255</v>
      </c>
      <c r="W137" s="1">
        <v>383.488</v>
      </c>
      <c r="X137" s="1">
        <v>369.99299999999999</v>
      </c>
      <c r="Y137" s="1">
        <v>355.48700000000002</v>
      </c>
      <c r="Z137" s="1">
        <v>347.94799999999998</v>
      </c>
      <c r="AA137" s="1">
        <v>351.67399999999998</v>
      </c>
      <c r="AB137" s="1">
        <v>363.25</v>
      </c>
      <c r="AC137" s="1">
        <v>374.38499999999999</v>
      </c>
      <c r="AD137" s="1">
        <v>386.048</v>
      </c>
      <c r="AE137" s="1">
        <v>400.68</v>
      </c>
      <c r="AF137" s="1">
        <v>418.44099999999997</v>
      </c>
      <c r="AG137" s="1">
        <v>438.26600000000002</v>
      </c>
      <c r="AH137" s="1">
        <v>459.18700000000001</v>
      </c>
      <c r="AI137" s="1">
        <v>481.70499999999998</v>
      </c>
      <c r="AJ137" s="1">
        <v>501.32900000000001</v>
      </c>
      <c r="AK137" s="1">
        <v>515.822</v>
      </c>
      <c r="AL137" s="1">
        <v>527.10400000000004</v>
      </c>
      <c r="AM137" s="1">
        <v>538.34500000000003</v>
      </c>
      <c r="AN137" s="1">
        <v>547.71799999999996</v>
      </c>
      <c r="AO137" s="1">
        <v>560.90200000000004</v>
      </c>
      <c r="AP137" s="1">
        <v>580.65300000000002</v>
      </c>
      <c r="AQ137" s="1">
        <v>603.47900000000004</v>
      </c>
      <c r="AR137" s="1">
        <v>623.74900000000002</v>
      </c>
      <c r="AS137" s="1">
        <v>643.33299999999997</v>
      </c>
      <c r="AT137" s="1">
        <v>654.423</v>
      </c>
      <c r="AU137" s="1">
        <v>652.798</v>
      </c>
      <c r="AV137" s="1">
        <v>642.30600000000004</v>
      </c>
      <c r="AW137" s="1">
        <v>631.4</v>
      </c>
      <c r="AX137" s="1">
        <v>618.85199999999998</v>
      </c>
      <c r="AY137" s="1">
        <v>604.84400000000005</v>
      </c>
      <c r="AZ137" s="1">
        <v>590.46799999999996</v>
      </c>
      <c r="BA137" s="1">
        <v>575.63900000000001</v>
      </c>
      <c r="BB137" s="1">
        <v>559.803</v>
      </c>
      <c r="BC137" s="1">
        <v>543.81500000000005</v>
      </c>
      <c r="BD137" s="1">
        <v>527.11900000000003</v>
      </c>
      <c r="BE137" s="1">
        <v>509.63200000000001</v>
      </c>
      <c r="BF137" s="1">
        <v>492.44499999999999</v>
      </c>
      <c r="BG137" s="1">
        <v>476.55700000000002</v>
      </c>
      <c r="BH137" s="1">
        <v>461.55700000000002</v>
      </c>
      <c r="BI137" s="1">
        <v>451.81400000000002</v>
      </c>
      <c r="BJ137" s="1">
        <v>449.54300000000001</v>
      </c>
      <c r="BK137" s="1">
        <v>452.97399999999999</v>
      </c>
      <c r="BL137" s="1">
        <v>456.49700000000001</v>
      </c>
      <c r="BM137" s="1">
        <v>459.28300000000002</v>
      </c>
      <c r="BN137" s="1">
        <v>469.20400000000001</v>
      </c>
      <c r="BO137" s="1">
        <v>488.98500000000001</v>
      </c>
      <c r="BP137" s="1">
        <v>514.09900000000005</v>
      </c>
      <c r="BQ137" s="1">
        <v>537.87</v>
      </c>
      <c r="BR137" s="1">
        <v>562.32500000000005</v>
      </c>
      <c r="BS137" s="1">
        <v>576.27499999999998</v>
      </c>
      <c r="BT137" s="1">
        <v>573.68600000000004</v>
      </c>
      <c r="BU137" s="1">
        <v>559.54200000000003</v>
      </c>
      <c r="BV137" s="1">
        <v>545.02099999999996</v>
      </c>
      <c r="BW137" s="1">
        <v>528.08699999999999</v>
      </c>
      <c r="BX137" s="1">
        <v>509.16899999999998</v>
      </c>
      <c r="BY137" s="1">
        <v>489.66899999999998</v>
      </c>
      <c r="BZ137" s="1">
        <v>468.92700000000002</v>
      </c>
      <c r="CA137" s="1">
        <v>446.36500000000001</v>
      </c>
      <c r="CB137" s="1">
        <v>423.87099999999998</v>
      </c>
      <c r="CC137" s="1">
        <v>395.459</v>
      </c>
      <c r="CD137" s="1">
        <v>358.666</v>
      </c>
      <c r="CE137" s="1">
        <v>317.59699999999998</v>
      </c>
      <c r="CF137" s="1">
        <v>277.39999999999998</v>
      </c>
      <c r="CG137" s="1">
        <v>235.34899999999999</v>
      </c>
      <c r="CH137" s="1">
        <v>206.07400000000001</v>
      </c>
      <c r="CI137" s="1">
        <v>196.84</v>
      </c>
      <c r="CJ137" s="1">
        <v>200.446</v>
      </c>
      <c r="CK137" s="1">
        <v>202.67400000000001</v>
      </c>
      <c r="CL137" s="1">
        <v>206.66900000000001</v>
      </c>
      <c r="CM137" s="1">
        <v>205.58</v>
      </c>
      <c r="CN137" s="1">
        <v>194.65899999999999</v>
      </c>
      <c r="CO137" s="1">
        <v>177.489</v>
      </c>
      <c r="CP137" s="1">
        <v>162.63800000000001</v>
      </c>
      <c r="CQ137" s="1">
        <v>148.68100000000001</v>
      </c>
      <c r="CR137" s="1">
        <v>134.25399999999999</v>
      </c>
      <c r="CS137" s="1">
        <v>119.628</v>
      </c>
      <c r="CT137" s="1">
        <v>105.023</v>
      </c>
      <c r="CU137" s="1">
        <v>89.399000000000001</v>
      </c>
      <c r="CV137" s="1">
        <v>75.661000000000001</v>
      </c>
      <c r="CW137" s="1">
        <v>64.653999999999996</v>
      </c>
      <c r="CX137" s="1">
        <v>52.656999999999996</v>
      </c>
      <c r="CY137" s="1">
        <v>39.670999999999999</v>
      </c>
      <c r="CZ137" s="1">
        <v>29.132000000000001</v>
      </c>
      <c r="DA137" s="1">
        <v>23.279</v>
      </c>
      <c r="DB137" s="1">
        <v>19.033000000000001</v>
      </c>
      <c r="DC137" s="1">
        <v>13.712</v>
      </c>
      <c r="DD137" s="1">
        <v>7.3159999999999998</v>
      </c>
      <c r="DE137" s="1">
        <v>4.9610000000000003</v>
      </c>
      <c r="DF137" s="1">
        <v>2.4580000000000002</v>
      </c>
      <c r="DG137" s="1">
        <v>3.0720000000000001</v>
      </c>
      <c r="DI137" s="104">
        <f t="shared" si="5"/>
        <v>38104.832000000017</v>
      </c>
    </row>
    <row r="138" spans="1:113" x14ac:dyDescent="0.3">
      <c r="A138" s="1">
        <v>6970</v>
      </c>
      <c r="B138" s="1" t="s">
        <v>1041</v>
      </c>
      <c r="D138" s="1">
        <v>408</v>
      </c>
      <c r="E138" s="1">
        <v>2018</v>
      </c>
      <c r="F138" s="1" t="s">
        <v>1091</v>
      </c>
      <c r="G138" s="93" t="s">
        <v>203</v>
      </c>
      <c r="H138" s="93">
        <f>VLOOKUP(G138, RPB!$E$3:$I$200, 5, 0)</f>
        <v>17</v>
      </c>
      <c r="I138" s="94">
        <f>IF(H138="-", "-", IF(H138=0, 0, SUM(K138:INDEX($K138:$DG138, H138))))</f>
        <v>5977.2669999999998</v>
      </c>
      <c r="J138" s="94">
        <f t="shared" si="4"/>
        <v>19633.405000000002</v>
      </c>
      <c r="K138" s="1">
        <v>353.25900000000001</v>
      </c>
      <c r="L138" s="1">
        <v>347.53199999999998</v>
      </c>
      <c r="M138" s="1">
        <v>343.21600000000001</v>
      </c>
      <c r="N138" s="1">
        <v>346.62400000000002</v>
      </c>
      <c r="O138" s="1">
        <v>342.46499999999997</v>
      </c>
      <c r="P138" s="1">
        <v>339.73500000000001</v>
      </c>
      <c r="Q138" s="1">
        <v>338.363</v>
      </c>
      <c r="R138" s="1">
        <v>338.279</v>
      </c>
      <c r="S138" s="1">
        <v>339.14600000000002</v>
      </c>
      <c r="T138" s="1">
        <v>340.62700000000001</v>
      </c>
      <c r="U138" s="1">
        <v>343.988</v>
      </c>
      <c r="V138" s="1">
        <v>349.69299999999998</v>
      </c>
      <c r="W138" s="1">
        <v>356.87</v>
      </c>
      <c r="X138" s="1">
        <v>364.29</v>
      </c>
      <c r="Y138" s="1">
        <v>372.32600000000002</v>
      </c>
      <c r="Z138" s="1">
        <v>378.69099999999997</v>
      </c>
      <c r="AA138" s="1">
        <v>382.16300000000001</v>
      </c>
      <c r="AB138" s="1">
        <v>383.73399999999998</v>
      </c>
      <c r="AC138" s="1">
        <v>385.36</v>
      </c>
      <c r="AD138" s="1">
        <v>386.33699999999999</v>
      </c>
      <c r="AE138" s="1">
        <v>388.15600000000001</v>
      </c>
      <c r="AF138" s="1">
        <v>391.65300000000002</v>
      </c>
      <c r="AG138" s="1">
        <v>395.83800000000002</v>
      </c>
      <c r="AH138" s="1">
        <v>399.28800000000001</v>
      </c>
      <c r="AI138" s="1">
        <v>402.77300000000002</v>
      </c>
      <c r="AJ138" s="1">
        <v>403.08100000000002</v>
      </c>
      <c r="AK138" s="1">
        <v>398.62700000000001</v>
      </c>
      <c r="AL138" s="1">
        <v>391.14</v>
      </c>
      <c r="AM138" s="1">
        <v>383.54599999999999</v>
      </c>
      <c r="AN138" s="1">
        <v>374.78699999999998</v>
      </c>
      <c r="AO138" s="1">
        <v>368.589</v>
      </c>
      <c r="AP138" s="1">
        <v>366.94799999999998</v>
      </c>
      <c r="AQ138" s="1">
        <v>367.87799999999999</v>
      </c>
      <c r="AR138" s="1">
        <v>369.02</v>
      </c>
      <c r="AS138" s="1">
        <v>372.79500000000002</v>
      </c>
      <c r="AT138" s="1">
        <v>369.52300000000002</v>
      </c>
      <c r="AU138" s="1">
        <v>354.77600000000001</v>
      </c>
      <c r="AV138" s="1">
        <v>334.21199999999999</v>
      </c>
      <c r="AW138" s="1">
        <v>315.58</v>
      </c>
      <c r="AX138" s="1">
        <v>294.52499999999998</v>
      </c>
      <c r="AY138" s="1">
        <v>290.464</v>
      </c>
      <c r="AZ138" s="1">
        <v>312.94400000000002</v>
      </c>
      <c r="BA138" s="1">
        <v>351.70499999999998</v>
      </c>
      <c r="BB138" s="1">
        <v>386.90199999999999</v>
      </c>
      <c r="BC138" s="1">
        <v>422.46</v>
      </c>
      <c r="BD138" s="1">
        <v>448.49400000000003</v>
      </c>
      <c r="BE138" s="1">
        <v>458.06400000000002</v>
      </c>
      <c r="BF138" s="1">
        <v>455.73700000000002</v>
      </c>
      <c r="BG138" s="1">
        <v>455.12099999999998</v>
      </c>
      <c r="BH138" s="1">
        <v>456.01</v>
      </c>
      <c r="BI138" s="1">
        <v>445.40300000000002</v>
      </c>
      <c r="BJ138" s="1">
        <v>418.99700000000001</v>
      </c>
      <c r="BK138" s="1">
        <v>383.15699999999998</v>
      </c>
      <c r="BL138" s="1">
        <v>346.14100000000002</v>
      </c>
      <c r="BM138" s="1">
        <v>303.411</v>
      </c>
      <c r="BN138" s="1">
        <v>277.447</v>
      </c>
      <c r="BO138" s="1">
        <v>279.35300000000001</v>
      </c>
      <c r="BP138" s="1">
        <v>297.71699999999998</v>
      </c>
      <c r="BQ138" s="1">
        <v>312.84100000000001</v>
      </c>
      <c r="BR138" s="1">
        <v>332.04599999999999</v>
      </c>
      <c r="BS138" s="1">
        <v>331.31200000000001</v>
      </c>
      <c r="BT138" s="1">
        <v>297.78300000000002</v>
      </c>
      <c r="BU138" s="1">
        <v>244.726</v>
      </c>
      <c r="BV138" s="1">
        <v>196.33199999999999</v>
      </c>
      <c r="BW138" s="1">
        <v>145.446</v>
      </c>
      <c r="BX138" s="1">
        <v>113.401</v>
      </c>
      <c r="BY138" s="1">
        <v>112.51300000000001</v>
      </c>
      <c r="BZ138" s="1">
        <v>131.35400000000001</v>
      </c>
      <c r="CA138" s="1">
        <v>146.50399999999999</v>
      </c>
      <c r="CB138" s="1">
        <v>163.024</v>
      </c>
      <c r="CC138" s="1">
        <v>172.50700000000001</v>
      </c>
      <c r="CD138" s="1">
        <v>168.529</v>
      </c>
      <c r="CE138" s="1">
        <v>155.9</v>
      </c>
      <c r="CF138" s="1">
        <v>146.01</v>
      </c>
      <c r="CG138" s="1">
        <v>136.774</v>
      </c>
      <c r="CH138" s="1">
        <v>127.033</v>
      </c>
      <c r="CI138" s="1">
        <v>117.40900000000001</v>
      </c>
      <c r="CJ138" s="1">
        <v>107.758</v>
      </c>
      <c r="CK138" s="1">
        <v>97.483999999999995</v>
      </c>
      <c r="CL138" s="1">
        <v>86.914000000000001</v>
      </c>
      <c r="CM138" s="1">
        <v>76.31</v>
      </c>
      <c r="CN138" s="1">
        <v>65.811999999999998</v>
      </c>
      <c r="CO138" s="1">
        <v>55.616</v>
      </c>
      <c r="CP138" s="1">
        <v>45.679000000000002</v>
      </c>
      <c r="CQ138" s="1">
        <v>35.895000000000003</v>
      </c>
      <c r="CR138" s="1">
        <v>27.773</v>
      </c>
      <c r="CS138" s="1">
        <v>22.024999999999999</v>
      </c>
      <c r="CT138" s="1">
        <v>18.016999999999999</v>
      </c>
      <c r="CU138" s="1">
        <v>14.109</v>
      </c>
      <c r="CV138" s="1">
        <v>11.045</v>
      </c>
      <c r="CW138" s="1">
        <v>8.7560000000000002</v>
      </c>
      <c r="CX138" s="1">
        <v>6.5940000000000003</v>
      </c>
      <c r="CY138" s="1">
        <v>4.55</v>
      </c>
      <c r="CZ138" s="1">
        <v>3.0350000000000001</v>
      </c>
      <c r="DA138" s="1">
        <v>2.2930000000000001</v>
      </c>
      <c r="DB138" s="1">
        <v>1.8140000000000001</v>
      </c>
      <c r="DC138" s="1">
        <v>1.2769999999999999</v>
      </c>
      <c r="DD138" s="1">
        <v>0.68200000000000005</v>
      </c>
      <c r="DE138" s="1">
        <v>0.41899999999999998</v>
      </c>
      <c r="DF138" s="1">
        <v>0.19700000000000001</v>
      </c>
      <c r="DG138" s="1">
        <v>0.214</v>
      </c>
      <c r="DI138" s="104">
        <f t="shared" si="5"/>
        <v>25610.672000000002</v>
      </c>
    </row>
    <row r="139" spans="1:113" x14ac:dyDescent="0.3">
      <c r="A139" s="1">
        <v>14194</v>
      </c>
      <c r="B139" s="1" t="s">
        <v>1041</v>
      </c>
      <c r="D139" s="1">
        <v>620</v>
      </c>
      <c r="E139" s="1">
        <v>2018</v>
      </c>
      <c r="F139" s="1" t="s">
        <v>306</v>
      </c>
      <c r="G139" s="93" t="s">
        <v>307</v>
      </c>
      <c r="H139" s="93">
        <f>VLOOKUP(G139, RPB!$E$3:$I$200, 5, 0)</f>
        <v>10</v>
      </c>
      <c r="I139" s="94">
        <f>IF(H139="-", "-", IF(H139=0, 0, SUM(K139:INDEX($K139:$DG139, H139))))</f>
        <v>870.27499999999986</v>
      </c>
      <c r="J139" s="94">
        <f t="shared" si="4"/>
        <v>9420.9209999999966</v>
      </c>
      <c r="K139" s="1">
        <v>76.751999999999995</v>
      </c>
      <c r="L139" s="1">
        <v>79.111000000000004</v>
      </c>
      <c r="M139" s="1">
        <v>81.459000000000003</v>
      </c>
      <c r="N139" s="1">
        <v>83.938999999999993</v>
      </c>
      <c r="O139" s="1">
        <v>86.153999999999996</v>
      </c>
      <c r="P139" s="1">
        <v>88.352000000000004</v>
      </c>
      <c r="Q139" s="1">
        <v>90.516000000000005</v>
      </c>
      <c r="R139" s="1">
        <v>92.631</v>
      </c>
      <c r="S139" s="1">
        <v>94.686999999999998</v>
      </c>
      <c r="T139" s="1">
        <v>96.674000000000007</v>
      </c>
      <c r="U139" s="1">
        <v>98.545000000000002</v>
      </c>
      <c r="V139" s="1">
        <v>100.273</v>
      </c>
      <c r="W139" s="1">
        <v>101.86</v>
      </c>
      <c r="X139" s="1">
        <v>103.333</v>
      </c>
      <c r="Y139" s="1">
        <v>104.68600000000001</v>
      </c>
      <c r="Z139" s="1">
        <v>105.86199999999999</v>
      </c>
      <c r="AA139" s="1">
        <v>106.83499999999999</v>
      </c>
      <c r="AB139" s="1">
        <v>107.62</v>
      </c>
      <c r="AC139" s="1">
        <v>108.343</v>
      </c>
      <c r="AD139" s="1">
        <v>109.083</v>
      </c>
      <c r="AE139" s="1">
        <v>109.386</v>
      </c>
      <c r="AF139" s="1">
        <v>109.07</v>
      </c>
      <c r="AG139" s="1">
        <v>108.40300000000001</v>
      </c>
      <c r="AH139" s="1">
        <v>107.881</v>
      </c>
      <c r="AI139" s="1">
        <v>107.471</v>
      </c>
      <c r="AJ139" s="1">
        <v>107.336</v>
      </c>
      <c r="AK139" s="1">
        <v>107.633</v>
      </c>
      <c r="AL139" s="1">
        <v>108.34699999999999</v>
      </c>
      <c r="AM139" s="1">
        <v>109.23099999999999</v>
      </c>
      <c r="AN139" s="1">
        <v>110.239</v>
      </c>
      <c r="AO139" s="1">
        <v>112.123</v>
      </c>
      <c r="AP139" s="1">
        <v>115.2</v>
      </c>
      <c r="AQ139" s="1">
        <v>119.127</v>
      </c>
      <c r="AR139" s="1">
        <v>123.10899999999999</v>
      </c>
      <c r="AS139" s="1">
        <v>127.146</v>
      </c>
      <c r="AT139" s="1">
        <v>131.553</v>
      </c>
      <c r="AU139" s="1">
        <v>136.358</v>
      </c>
      <c r="AV139" s="1">
        <v>141.32300000000001</v>
      </c>
      <c r="AW139" s="1">
        <v>146.11600000000001</v>
      </c>
      <c r="AX139" s="1">
        <v>150.71899999999999</v>
      </c>
      <c r="AY139" s="1">
        <v>154.745</v>
      </c>
      <c r="AZ139" s="1">
        <v>157.941</v>
      </c>
      <c r="BA139" s="1">
        <v>160.358</v>
      </c>
      <c r="BB139" s="1">
        <v>162.58000000000001</v>
      </c>
      <c r="BC139" s="1">
        <v>164.82300000000001</v>
      </c>
      <c r="BD139" s="1">
        <v>165.221</v>
      </c>
      <c r="BE139" s="1">
        <v>163.011</v>
      </c>
      <c r="BF139" s="1">
        <v>159.16300000000001</v>
      </c>
      <c r="BG139" s="1">
        <v>155.21100000000001</v>
      </c>
      <c r="BH139" s="1">
        <v>150.608</v>
      </c>
      <c r="BI139" s="1">
        <v>147.66</v>
      </c>
      <c r="BJ139" s="1">
        <v>147.59399999999999</v>
      </c>
      <c r="BK139" s="1">
        <v>149.261</v>
      </c>
      <c r="BL139" s="1">
        <v>150.4</v>
      </c>
      <c r="BM139" s="1">
        <v>151.602</v>
      </c>
      <c r="BN139" s="1">
        <v>151.57</v>
      </c>
      <c r="BO139" s="1">
        <v>149.477</v>
      </c>
      <c r="BP139" s="1">
        <v>146.066</v>
      </c>
      <c r="BQ139" s="1">
        <v>142.88800000000001</v>
      </c>
      <c r="BR139" s="1">
        <v>139.60499999999999</v>
      </c>
      <c r="BS139" s="1">
        <v>136.71199999999999</v>
      </c>
      <c r="BT139" s="1">
        <v>134.60599999999999</v>
      </c>
      <c r="BU139" s="1">
        <v>132.983</v>
      </c>
      <c r="BV139" s="1">
        <v>131.065</v>
      </c>
      <c r="BW139" s="1">
        <v>128.90799999999999</v>
      </c>
      <c r="BX139" s="1">
        <v>126.923</v>
      </c>
      <c r="BY139" s="1">
        <v>125.20399999999999</v>
      </c>
      <c r="BZ139" s="1">
        <v>123.551</v>
      </c>
      <c r="CA139" s="1">
        <v>121.794</v>
      </c>
      <c r="CB139" s="1">
        <v>120.12</v>
      </c>
      <c r="CC139" s="1">
        <v>117.461</v>
      </c>
      <c r="CD139" s="1">
        <v>113.318</v>
      </c>
      <c r="CE139" s="1">
        <v>108.233</v>
      </c>
      <c r="CF139" s="1">
        <v>103.16800000000001</v>
      </c>
      <c r="CG139" s="1">
        <v>97.831000000000003</v>
      </c>
      <c r="CH139" s="1">
        <v>93.182000000000002</v>
      </c>
      <c r="CI139" s="1">
        <v>89.766000000000005</v>
      </c>
      <c r="CJ139" s="1">
        <v>87.081999999999994</v>
      </c>
      <c r="CK139" s="1">
        <v>84.08</v>
      </c>
      <c r="CL139" s="1">
        <v>80.962999999999994</v>
      </c>
      <c r="CM139" s="1">
        <v>77.477999999999994</v>
      </c>
      <c r="CN139" s="1">
        <v>73.39</v>
      </c>
      <c r="CO139" s="1">
        <v>68.846000000000004</v>
      </c>
      <c r="CP139" s="1">
        <v>64.373000000000005</v>
      </c>
      <c r="CQ139" s="1">
        <v>60.046999999999997</v>
      </c>
      <c r="CR139" s="1">
        <v>54.997</v>
      </c>
      <c r="CS139" s="1">
        <v>48.901000000000003</v>
      </c>
      <c r="CT139" s="1">
        <v>42.223999999999997</v>
      </c>
      <c r="CU139" s="1">
        <v>35.244</v>
      </c>
      <c r="CV139" s="1">
        <v>28.966999999999999</v>
      </c>
      <c r="CW139" s="1">
        <v>24.443000000000001</v>
      </c>
      <c r="CX139" s="1">
        <v>19.981999999999999</v>
      </c>
      <c r="CY139" s="1">
        <v>15.456</v>
      </c>
      <c r="CZ139" s="1">
        <v>11.893000000000001</v>
      </c>
      <c r="DA139" s="1">
        <v>9.8610000000000007</v>
      </c>
      <c r="DB139" s="1">
        <v>8.1720000000000006</v>
      </c>
      <c r="DC139" s="1">
        <v>6.1050000000000004</v>
      </c>
      <c r="DD139" s="1">
        <v>3.6619999999999999</v>
      </c>
      <c r="DE139" s="1">
        <v>2.5619999999999998</v>
      </c>
      <c r="DF139" s="1">
        <v>1.3640000000000001</v>
      </c>
      <c r="DG139" s="1">
        <v>2.0089999999999999</v>
      </c>
      <c r="DI139" s="104">
        <f t="shared" si="5"/>
        <v>10291.195999999996</v>
      </c>
    </row>
    <row r="140" spans="1:113" x14ac:dyDescent="0.3">
      <c r="A140" s="1">
        <v>18494</v>
      </c>
      <c r="B140" s="1" t="s">
        <v>1041</v>
      </c>
      <c r="D140" s="1">
        <v>600</v>
      </c>
      <c r="E140" s="1">
        <v>2018</v>
      </c>
      <c r="F140" s="1" t="s">
        <v>298</v>
      </c>
      <c r="G140" s="93" t="s">
        <v>299</v>
      </c>
      <c r="H140" s="93">
        <f>VLOOKUP(G140, RPB!$E$3:$I$200, 5, 0)</f>
        <v>18</v>
      </c>
      <c r="I140" s="94">
        <f>IF(H140="-", "-", IF(H140=0, 0, SUM(K140:INDEX($K140:$DG140, H140))))</f>
        <v>2401.837</v>
      </c>
      <c r="J140" s="94">
        <f t="shared" si="4"/>
        <v>4495.0710000000017</v>
      </c>
      <c r="K140" s="1">
        <v>137.51900000000001</v>
      </c>
      <c r="L140" s="1">
        <v>137.02799999999999</v>
      </c>
      <c r="M140" s="1">
        <v>136.49799999999999</v>
      </c>
      <c r="N140" s="1">
        <v>133.90299999999999</v>
      </c>
      <c r="O140" s="1">
        <v>134.16</v>
      </c>
      <c r="P140" s="1">
        <v>134.30000000000001</v>
      </c>
      <c r="Q140" s="1">
        <v>134.32900000000001</v>
      </c>
      <c r="R140" s="1">
        <v>134.25399999999999</v>
      </c>
      <c r="S140" s="1">
        <v>134.15100000000001</v>
      </c>
      <c r="T140" s="1">
        <v>134.09800000000001</v>
      </c>
      <c r="U140" s="1">
        <v>133.745</v>
      </c>
      <c r="V140" s="1">
        <v>132.959</v>
      </c>
      <c r="W140" s="1">
        <v>131.95699999999999</v>
      </c>
      <c r="X140" s="1">
        <v>130.93799999999999</v>
      </c>
      <c r="Y140" s="1">
        <v>129.67599999999999</v>
      </c>
      <c r="Z140" s="1">
        <v>129.34399999999999</v>
      </c>
      <c r="AA140" s="1">
        <v>130.49</v>
      </c>
      <c r="AB140" s="1">
        <v>132.488</v>
      </c>
      <c r="AC140" s="1">
        <v>134.244</v>
      </c>
      <c r="AD140" s="1">
        <v>136.06800000000001</v>
      </c>
      <c r="AE140" s="1">
        <v>136.87799999999999</v>
      </c>
      <c r="AF140" s="1">
        <v>136.05199999999999</v>
      </c>
      <c r="AG140" s="1">
        <v>134.131</v>
      </c>
      <c r="AH140" s="1">
        <v>132.24700000000001</v>
      </c>
      <c r="AI140" s="1">
        <v>130.14099999999999</v>
      </c>
      <c r="AJ140" s="1">
        <v>128.16800000000001</v>
      </c>
      <c r="AK140" s="1">
        <v>126.60899999999999</v>
      </c>
      <c r="AL140" s="1">
        <v>125.23099999999999</v>
      </c>
      <c r="AM140" s="1">
        <v>123.52200000000001</v>
      </c>
      <c r="AN140" s="1">
        <v>121.584</v>
      </c>
      <c r="AO140" s="1">
        <v>119.36199999999999</v>
      </c>
      <c r="AP140" s="1">
        <v>116.777</v>
      </c>
      <c r="AQ140" s="1">
        <v>113.88</v>
      </c>
      <c r="AR140" s="1">
        <v>110.88200000000001</v>
      </c>
      <c r="AS140" s="1">
        <v>107.83799999999999</v>
      </c>
      <c r="AT140" s="1">
        <v>104.313</v>
      </c>
      <c r="AU140" s="1">
        <v>100.14100000000001</v>
      </c>
      <c r="AV140" s="1">
        <v>95.567999999999998</v>
      </c>
      <c r="AW140" s="1">
        <v>91.058999999999997</v>
      </c>
      <c r="AX140" s="1">
        <v>86.587000000000003</v>
      </c>
      <c r="AY140" s="1">
        <v>82.272999999999996</v>
      </c>
      <c r="AZ140" s="1">
        <v>78.245999999999995</v>
      </c>
      <c r="BA140" s="1">
        <v>74.513999999999996</v>
      </c>
      <c r="BB140" s="1">
        <v>70.856999999999999</v>
      </c>
      <c r="BC140" s="1">
        <v>67.198999999999998</v>
      </c>
      <c r="BD140" s="1">
        <v>64.403000000000006</v>
      </c>
      <c r="BE140" s="1">
        <v>62.837000000000003</v>
      </c>
      <c r="BF140" s="1">
        <v>62.09</v>
      </c>
      <c r="BG140" s="1">
        <v>61.387999999999998</v>
      </c>
      <c r="BH140" s="1">
        <v>60.892000000000003</v>
      </c>
      <c r="BI140" s="1">
        <v>60.128999999999998</v>
      </c>
      <c r="BJ140" s="1">
        <v>58.786000000000001</v>
      </c>
      <c r="BK140" s="1">
        <v>57.082000000000001</v>
      </c>
      <c r="BL140" s="1">
        <v>55.55</v>
      </c>
      <c r="BM140" s="1">
        <v>54.087000000000003</v>
      </c>
      <c r="BN140" s="1">
        <v>52.62</v>
      </c>
      <c r="BO140" s="1">
        <v>51.164999999999999</v>
      </c>
      <c r="BP140" s="1">
        <v>49.713999999999999</v>
      </c>
      <c r="BQ140" s="1">
        <v>48.216000000000001</v>
      </c>
      <c r="BR140" s="1">
        <v>46.652999999999999</v>
      </c>
      <c r="BS140" s="1">
        <v>45.158000000000001</v>
      </c>
      <c r="BT140" s="1">
        <v>43.780999999999999</v>
      </c>
      <c r="BU140" s="1">
        <v>42.451000000000001</v>
      </c>
      <c r="BV140" s="1">
        <v>41.084000000000003</v>
      </c>
      <c r="BW140" s="1">
        <v>39.75</v>
      </c>
      <c r="BX140" s="1">
        <v>38.110999999999997</v>
      </c>
      <c r="BY140" s="1">
        <v>36.008000000000003</v>
      </c>
      <c r="BZ140" s="1">
        <v>33.622</v>
      </c>
      <c r="CA140" s="1">
        <v>31.286000000000001</v>
      </c>
      <c r="CB140" s="1">
        <v>28.931000000000001</v>
      </c>
      <c r="CC140" s="1">
        <v>26.771000000000001</v>
      </c>
      <c r="CD140" s="1">
        <v>24.946000000000002</v>
      </c>
      <c r="CE140" s="1">
        <v>23.356999999999999</v>
      </c>
      <c r="CF140" s="1">
        <v>21.751999999999999</v>
      </c>
      <c r="CG140" s="1">
        <v>20.163</v>
      </c>
      <c r="CH140" s="1">
        <v>18.687000000000001</v>
      </c>
      <c r="CI140" s="1">
        <v>17.34</v>
      </c>
      <c r="CJ140" s="1">
        <v>16.088000000000001</v>
      </c>
      <c r="CK140" s="1">
        <v>14.9</v>
      </c>
      <c r="CL140" s="1">
        <v>13.807</v>
      </c>
      <c r="CM140" s="1">
        <v>12.634</v>
      </c>
      <c r="CN140" s="1">
        <v>11.3</v>
      </c>
      <c r="CO140" s="1">
        <v>9.8919999999999995</v>
      </c>
      <c r="CP140" s="1">
        <v>8.5690000000000008</v>
      </c>
      <c r="CQ140" s="1">
        <v>7.2839999999999998</v>
      </c>
      <c r="CR140" s="1">
        <v>6.1879999999999997</v>
      </c>
      <c r="CS140" s="1">
        <v>5.367</v>
      </c>
      <c r="CT140" s="1">
        <v>4.7430000000000003</v>
      </c>
      <c r="CU140" s="1">
        <v>4.13</v>
      </c>
      <c r="CV140" s="1">
        <v>3.6579999999999999</v>
      </c>
      <c r="CW140" s="1">
        <v>3.1739999999999999</v>
      </c>
      <c r="CX140" s="1">
        <v>2.605</v>
      </c>
      <c r="CY140" s="1">
        <v>1.9710000000000001</v>
      </c>
      <c r="CZ140" s="1">
        <v>1.452</v>
      </c>
      <c r="DA140" s="1">
        <v>1.1439999999999999</v>
      </c>
      <c r="DB140" s="1">
        <v>0.94199999999999995</v>
      </c>
      <c r="DC140" s="1">
        <v>0.71099999999999997</v>
      </c>
      <c r="DD140" s="1">
        <v>0.45200000000000001</v>
      </c>
      <c r="DE140" s="1">
        <v>0.32900000000000001</v>
      </c>
      <c r="DF140" s="1">
        <v>0.19400000000000001</v>
      </c>
      <c r="DG140" s="1">
        <v>0.35599999999999998</v>
      </c>
      <c r="DI140" s="104">
        <f t="shared" si="5"/>
        <v>6896.9080000000022</v>
      </c>
    </row>
    <row r="141" spans="1:113" x14ac:dyDescent="0.3">
      <c r="A141" s="1">
        <v>11012</v>
      </c>
      <c r="B141" s="1" t="s">
        <v>1041</v>
      </c>
      <c r="C141" s="1">
        <v>12</v>
      </c>
      <c r="D141" s="1">
        <v>275</v>
      </c>
      <c r="E141" s="1">
        <v>2018</v>
      </c>
      <c r="F141" s="1" t="s">
        <v>1080</v>
      </c>
      <c r="G141" s="93" t="s">
        <v>412</v>
      </c>
      <c r="H141" s="93">
        <f>VLOOKUP(G141, RPB!$E$3:$I$200, 5, 0)</f>
        <v>18</v>
      </c>
      <c r="I141" s="94">
        <f>IF(H141="-", "-", IF(H141=0, 0, SUM(K141:INDEX($K141:$DG141, H141))))</f>
        <v>2312.7350000000001</v>
      </c>
      <c r="J141" s="94">
        <f t="shared" si="4"/>
        <v>2740.0410000000015</v>
      </c>
      <c r="K141" s="1">
        <v>152.67099999999999</v>
      </c>
      <c r="L141" s="1">
        <v>150.52000000000001</v>
      </c>
      <c r="M141" s="1">
        <v>148.04900000000001</v>
      </c>
      <c r="N141" s="1">
        <v>145.036</v>
      </c>
      <c r="O141" s="1">
        <v>142.13300000000001</v>
      </c>
      <c r="P141" s="1">
        <v>139.09299999999999</v>
      </c>
      <c r="Q141" s="1">
        <v>135.95500000000001</v>
      </c>
      <c r="R141" s="1">
        <v>132.75800000000001</v>
      </c>
      <c r="S141" s="1">
        <v>129.554</v>
      </c>
      <c r="T141" s="1">
        <v>126.392</v>
      </c>
      <c r="U141" s="1">
        <v>123.251</v>
      </c>
      <c r="V141" s="1">
        <v>120.146</v>
      </c>
      <c r="W141" s="1">
        <v>117.152</v>
      </c>
      <c r="X141" s="1">
        <v>114.221</v>
      </c>
      <c r="Y141" s="1">
        <v>111.233</v>
      </c>
      <c r="Z141" s="1">
        <v>109.02</v>
      </c>
      <c r="AA141" s="1">
        <v>107.95099999999999</v>
      </c>
      <c r="AB141" s="1">
        <v>107.6</v>
      </c>
      <c r="AC141" s="1">
        <v>107.126</v>
      </c>
      <c r="AD141" s="1">
        <v>106.642</v>
      </c>
      <c r="AE141" s="1">
        <v>105.89100000000001</v>
      </c>
      <c r="AF141" s="1">
        <v>104.645</v>
      </c>
      <c r="AG141" s="1">
        <v>102.97799999999999</v>
      </c>
      <c r="AH141" s="1">
        <v>101.31699999999999</v>
      </c>
      <c r="AI141" s="1">
        <v>99.724000000000004</v>
      </c>
      <c r="AJ141" s="1">
        <v>97.245999999999995</v>
      </c>
      <c r="AK141" s="1">
        <v>93.501999999999995</v>
      </c>
      <c r="AL141" s="1">
        <v>88.948999999999998</v>
      </c>
      <c r="AM141" s="1">
        <v>84.438000000000002</v>
      </c>
      <c r="AN141" s="1">
        <v>79.808999999999997</v>
      </c>
      <c r="AO141" s="1">
        <v>75.578999999999994</v>
      </c>
      <c r="AP141" s="1">
        <v>72.093999999999994</v>
      </c>
      <c r="AQ141" s="1">
        <v>69.138999999999996</v>
      </c>
      <c r="AR141" s="1">
        <v>66.105000000000004</v>
      </c>
      <c r="AS141" s="1">
        <v>63.061</v>
      </c>
      <c r="AT141" s="1">
        <v>60.393000000000001</v>
      </c>
      <c r="AU141" s="1">
        <v>58.216000000000001</v>
      </c>
      <c r="AV141" s="1">
        <v>56.38</v>
      </c>
      <c r="AW141" s="1">
        <v>54.639000000000003</v>
      </c>
      <c r="AX141" s="1">
        <v>53.064999999999998</v>
      </c>
      <c r="AY141" s="1">
        <v>51.35</v>
      </c>
      <c r="AZ141" s="1">
        <v>49.323999999999998</v>
      </c>
      <c r="BA141" s="1">
        <v>47.133000000000003</v>
      </c>
      <c r="BB141" s="1">
        <v>45.07</v>
      </c>
      <c r="BC141" s="1">
        <v>43.048999999999999</v>
      </c>
      <c r="BD141" s="1">
        <v>41.232999999999997</v>
      </c>
      <c r="BE141" s="1">
        <v>39.722000000000001</v>
      </c>
      <c r="BF141" s="1">
        <v>38.412999999999997</v>
      </c>
      <c r="BG141" s="1">
        <v>37.091999999999999</v>
      </c>
      <c r="BH141" s="1">
        <v>35.792999999999999</v>
      </c>
      <c r="BI141" s="1">
        <v>34.459000000000003</v>
      </c>
      <c r="BJ141" s="1">
        <v>33.036999999999999</v>
      </c>
      <c r="BK141" s="1">
        <v>31.55</v>
      </c>
      <c r="BL141" s="1">
        <v>30.114999999999998</v>
      </c>
      <c r="BM141" s="1">
        <v>28.756</v>
      </c>
      <c r="BN141" s="1">
        <v>27.218</v>
      </c>
      <c r="BO141" s="1">
        <v>25.401</v>
      </c>
      <c r="BP141" s="1">
        <v>23.437999999999999</v>
      </c>
      <c r="BQ141" s="1">
        <v>21.545000000000002</v>
      </c>
      <c r="BR141" s="1">
        <v>19.657</v>
      </c>
      <c r="BS141" s="1">
        <v>18.050999999999998</v>
      </c>
      <c r="BT141" s="1">
        <v>16.879000000000001</v>
      </c>
      <c r="BU141" s="1">
        <v>16.012</v>
      </c>
      <c r="BV141" s="1">
        <v>15.147</v>
      </c>
      <c r="BW141" s="1">
        <v>14.323</v>
      </c>
      <c r="BX141" s="1">
        <v>13.587999999999999</v>
      </c>
      <c r="BY141" s="1">
        <v>12.930999999999999</v>
      </c>
      <c r="BZ141" s="1">
        <v>12.327999999999999</v>
      </c>
      <c r="CA141" s="1">
        <v>11.782</v>
      </c>
      <c r="CB141" s="1">
        <v>11.307</v>
      </c>
      <c r="CC141" s="1">
        <v>10.725</v>
      </c>
      <c r="CD141" s="1">
        <v>9.9529999999999994</v>
      </c>
      <c r="CE141" s="1">
        <v>9.0679999999999996</v>
      </c>
      <c r="CF141" s="1">
        <v>8.23</v>
      </c>
      <c r="CG141" s="1">
        <v>7.4039999999999999</v>
      </c>
      <c r="CH141" s="1">
        <v>6.6470000000000002</v>
      </c>
      <c r="CI141" s="1">
        <v>6.0039999999999996</v>
      </c>
      <c r="CJ141" s="1">
        <v>5.4409999999999998</v>
      </c>
      <c r="CK141" s="1">
        <v>4.8860000000000001</v>
      </c>
      <c r="CL141" s="1">
        <v>4.3579999999999997</v>
      </c>
      <c r="CM141" s="1">
        <v>3.84</v>
      </c>
      <c r="CN141" s="1">
        <v>3.3170000000000002</v>
      </c>
      <c r="CO141" s="1">
        <v>2.8050000000000002</v>
      </c>
      <c r="CP141" s="1">
        <v>2.3319999999999999</v>
      </c>
      <c r="CQ141" s="1">
        <v>1.8879999999999999</v>
      </c>
      <c r="CR141" s="1">
        <v>1.508</v>
      </c>
      <c r="CS141" s="1">
        <v>1.208</v>
      </c>
      <c r="CT141" s="1">
        <v>0.97099999999999997</v>
      </c>
      <c r="CU141" s="1">
        <v>0.74399999999999999</v>
      </c>
      <c r="CV141" s="1">
        <v>0.56299999999999994</v>
      </c>
      <c r="CW141" s="1">
        <v>0.436</v>
      </c>
      <c r="CX141" s="1">
        <v>0.32600000000000001</v>
      </c>
      <c r="CY141" s="1">
        <v>0.22900000000000001</v>
      </c>
      <c r="CZ141" s="1">
        <v>0.157</v>
      </c>
      <c r="DA141" s="1">
        <v>0.122</v>
      </c>
      <c r="DB141" s="1">
        <v>9.6000000000000002E-2</v>
      </c>
      <c r="DC141" s="1">
        <v>6.8000000000000005E-2</v>
      </c>
      <c r="DD141" s="1">
        <v>3.5999999999999997E-2</v>
      </c>
      <c r="DE141" s="1">
        <v>0.02</v>
      </c>
      <c r="DF141" s="1">
        <v>8.9999999999999993E-3</v>
      </c>
      <c r="DG141" s="1">
        <v>8.9999999999999993E-3</v>
      </c>
      <c r="DI141" s="104">
        <f t="shared" si="5"/>
        <v>5052.7760000000017</v>
      </c>
    </row>
    <row r="142" spans="1:113" x14ac:dyDescent="0.3">
      <c r="A142" s="1">
        <v>10840</v>
      </c>
      <c r="B142" s="1" t="s">
        <v>1041</v>
      </c>
      <c r="D142" s="1">
        <v>634</v>
      </c>
      <c r="E142" s="1">
        <v>2018</v>
      </c>
      <c r="F142" s="1" t="s">
        <v>308</v>
      </c>
      <c r="G142" s="93" t="s">
        <v>309</v>
      </c>
      <c r="H142" s="93">
        <f>VLOOKUP(G142, RPB!$E$3:$I$200, 5, 0)</f>
        <v>18</v>
      </c>
      <c r="I142" s="94">
        <f>IF(H142="-", "-", IF(H142=0, 0, SUM(K142:INDEX($K142:$DG142, H142))))</f>
        <v>438.78500000000003</v>
      </c>
      <c r="J142" s="94">
        <f t="shared" si="4"/>
        <v>2256.0639999999999</v>
      </c>
      <c r="K142" s="1">
        <v>26.178999999999998</v>
      </c>
      <c r="L142" s="1">
        <v>26.922999999999998</v>
      </c>
      <c r="M142" s="1">
        <v>27.370999999999999</v>
      </c>
      <c r="N142" s="1">
        <v>26.661000000000001</v>
      </c>
      <c r="O142" s="1">
        <v>26.831</v>
      </c>
      <c r="P142" s="1">
        <v>26.774000000000001</v>
      </c>
      <c r="Q142" s="1">
        <v>26.524000000000001</v>
      </c>
      <c r="R142" s="1">
        <v>26.11</v>
      </c>
      <c r="S142" s="1">
        <v>25.698</v>
      </c>
      <c r="T142" s="1">
        <v>25.451000000000001</v>
      </c>
      <c r="U142" s="1">
        <v>24.741</v>
      </c>
      <c r="V142" s="1">
        <v>23.338000000000001</v>
      </c>
      <c r="W142" s="1">
        <v>21.667999999999999</v>
      </c>
      <c r="X142" s="1">
        <v>20.439</v>
      </c>
      <c r="Y142" s="1">
        <v>19.57</v>
      </c>
      <c r="Z142" s="1">
        <v>19.663</v>
      </c>
      <c r="AA142" s="1">
        <v>21.11</v>
      </c>
      <c r="AB142" s="1">
        <v>23.734000000000002</v>
      </c>
      <c r="AC142" s="1">
        <v>26.523</v>
      </c>
      <c r="AD142" s="1">
        <v>29.155999999999999</v>
      </c>
      <c r="AE142" s="1">
        <v>34.228999999999999</v>
      </c>
      <c r="AF142" s="1">
        <v>42.765000000000001</v>
      </c>
      <c r="AG142" s="1">
        <v>53.353000000000002</v>
      </c>
      <c r="AH142" s="1">
        <v>63.521999999999998</v>
      </c>
      <c r="AI142" s="1">
        <v>73.721999999999994</v>
      </c>
      <c r="AJ142" s="1">
        <v>82.001999999999995</v>
      </c>
      <c r="AK142" s="1">
        <v>87.126000000000005</v>
      </c>
      <c r="AL142" s="1">
        <v>89.855000000000004</v>
      </c>
      <c r="AM142" s="1">
        <v>92.481999999999999</v>
      </c>
      <c r="AN142" s="1">
        <v>94.900999999999996</v>
      </c>
      <c r="AO142" s="1">
        <v>95.02</v>
      </c>
      <c r="AP142" s="1">
        <v>92.138000000000005</v>
      </c>
      <c r="AQ142" s="1">
        <v>87.210999999999999</v>
      </c>
      <c r="AR142" s="1">
        <v>81.918999999999997</v>
      </c>
      <c r="AS142" s="1">
        <v>75.953999999999994</v>
      </c>
      <c r="AT142" s="1">
        <v>70.626000000000005</v>
      </c>
      <c r="AU142" s="1">
        <v>66.766999999999996</v>
      </c>
      <c r="AV142" s="1">
        <v>63.860999999999997</v>
      </c>
      <c r="AW142" s="1">
        <v>60.511000000000003</v>
      </c>
      <c r="AX142" s="1">
        <v>56.933</v>
      </c>
      <c r="AY142" s="1">
        <v>53.805</v>
      </c>
      <c r="AZ142" s="1">
        <v>51.308</v>
      </c>
      <c r="BA142" s="1">
        <v>49.232999999999997</v>
      </c>
      <c r="BB142" s="1">
        <v>47.206000000000003</v>
      </c>
      <c r="BC142" s="1">
        <v>45.317999999999998</v>
      </c>
      <c r="BD142" s="1">
        <v>43.265999999999998</v>
      </c>
      <c r="BE142" s="1">
        <v>40.868000000000002</v>
      </c>
      <c r="BF142" s="1">
        <v>38.265999999999998</v>
      </c>
      <c r="BG142" s="1">
        <v>35.793999999999997</v>
      </c>
      <c r="BH142" s="1">
        <v>33.393999999999998</v>
      </c>
      <c r="BI142" s="1">
        <v>31.035</v>
      </c>
      <c r="BJ142" s="1">
        <v>28.734999999999999</v>
      </c>
      <c r="BK142" s="1">
        <v>26.495999999999999</v>
      </c>
      <c r="BL142" s="1">
        <v>24.308</v>
      </c>
      <c r="BM142" s="1">
        <v>22.184999999999999</v>
      </c>
      <c r="BN142" s="1">
        <v>20.126999999999999</v>
      </c>
      <c r="BO142" s="1">
        <v>18.137</v>
      </c>
      <c r="BP142" s="1">
        <v>16.231999999999999</v>
      </c>
      <c r="BQ142" s="1">
        <v>14.412000000000001</v>
      </c>
      <c r="BR142" s="1">
        <v>12.664999999999999</v>
      </c>
      <c r="BS142" s="1">
        <v>11.103999999999999</v>
      </c>
      <c r="BT142" s="1">
        <v>9.782</v>
      </c>
      <c r="BU142" s="1">
        <v>8.6460000000000008</v>
      </c>
      <c r="BV142" s="1">
        <v>7.5940000000000003</v>
      </c>
      <c r="BW142" s="1">
        <v>6.6520000000000001</v>
      </c>
      <c r="BX142" s="1">
        <v>5.758</v>
      </c>
      <c r="BY142" s="1">
        <v>4.8710000000000004</v>
      </c>
      <c r="BZ142" s="1">
        <v>4.024</v>
      </c>
      <c r="CA142" s="1">
        <v>3.278</v>
      </c>
      <c r="CB142" s="1">
        <v>2.605</v>
      </c>
      <c r="CC142" s="1">
        <v>2.0779999999999998</v>
      </c>
      <c r="CD142" s="1">
        <v>1.738</v>
      </c>
      <c r="CE142" s="1">
        <v>1.5349999999999999</v>
      </c>
      <c r="CF142" s="1">
        <v>1.373</v>
      </c>
      <c r="CG142" s="1">
        <v>1.256</v>
      </c>
      <c r="CH142" s="1">
        <v>1.1850000000000001</v>
      </c>
      <c r="CI142" s="1">
        <v>1.1419999999999999</v>
      </c>
      <c r="CJ142" s="1">
        <v>1.119</v>
      </c>
      <c r="CK142" s="1">
        <v>1.131</v>
      </c>
      <c r="CL142" s="1">
        <v>1.1879999999999999</v>
      </c>
      <c r="CM142" s="1">
        <v>1.1619999999999999</v>
      </c>
      <c r="CN142" s="1">
        <v>0.996</v>
      </c>
      <c r="CO142" s="1">
        <v>0.746</v>
      </c>
      <c r="CP142" s="1">
        <v>0.52200000000000002</v>
      </c>
      <c r="CQ142" s="1">
        <v>0.29499999999999998</v>
      </c>
      <c r="CR142" s="1">
        <v>0.13200000000000001</v>
      </c>
      <c r="CS142" s="1">
        <v>7.5999999999999998E-2</v>
      </c>
      <c r="CT142" s="1">
        <v>9.0999999999999998E-2</v>
      </c>
      <c r="CU142" s="1">
        <v>0.112</v>
      </c>
      <c r="CV142" s="1">
        <v>0.113</v>
      </c>
      <c r="CW142" s="1">
        <v>0.106</v>
      </c>
      <c r="CX142" s="1">
        <v>8.5999999999999993E-2</v>
      </c>
      <c r="CY142" s="1">
        <v>5.6000000000000001E-2</v>
      </c>
      <c r="CZ142" s="1">
        <v>3.5000000000000003E-2</v>
      </c>
      <c r="DA142" s="1">
        <v>2.4E-2</v>
      </c>
      <c r="DB142" s="1">
        <v>0.02</v>
      </c>
      <c r="DC142" s="1">
        <v>1.6E-2</v>
      </c>
      <c r="DD142" s="1">
        <v>1.2999999999999999E-2</v>
      </c>
      <c r="DE142" s="1">
        <v>0.01</v>
      </c>
      <c r="DF142" s="1">
        <v>7.0000000000000001E-3</v>
      </c>
      <c r="DG142" s="1">
        <v>2.1000000000000001E-2</v>
      </c>
      <c r="DI142" s="104">
        <f t="shared" si="5"/>
        <v>2694.8489999999997</v>
      </c>
    </row>
    <row r="143" spans="1:113" x14ac:dyDescent="0.3">
      <c r="A143" s="1">
        <v>12130</v>
      </c>
      <c r="B143" s="1" t="s">
        <v>1041</v>
      </c>
      <c r="D143" s="1">
        <v>642</v>
      </c>
      <c r="E143" s="1">
        <v>2018</v>
      </c>
      <c r="F143" s="1" t="s">
        <v>310</v>
      </c>
      <c r="G143" s="93" t="s">
        <v>311</v>
      </c>
      <c r="H143" s="93">
        <f>VLOOKUP(G143, RPB!$E$3:$I$200, 5, 0)</f>
        <v>14</v>
      </c>
      <c r="I143" s="94">
        <f>IF(H143="-", "-", IF(H143=0, 0, SUM(K143:INDEX($K143:$DG143, H143))))</f>
        <v>2777.6160000000004</v>
      </c>
      <c r="J143" s="94">
        <f t="shared" si="4"/>
        <v>16803.018000000011</v>
      </c>
      <c r="K143" s="1">
        <v>183.91</v>
      </c>
      <c r="L143" s="1">
        <v>185.66200000000001</v>
      </c>
      <c r="M143" s="1">
        <v>187.69200000000001</v>
      </c>
      <c r="N143" s="1">
        <v>183.678</v>
      </c>
      <c r="O143" s="1">
        <v>188.917</v>
      </c>
      <c r="P143" s="1">
        <v>193.732</v>
      </c>
      <c r="Q143" s="1">
        <v>198.07599999999999</v>
      </c>
      <c r="R143" s="1">
        <v>201.904</v>
      </c>
      <c r="S143" s="1">
        <v>205.423</v>
      </c>
      <c r="T143" s="1">
        <v>208.84399999999999</v>
      </c>
      <c r="U143" s="1">
        <v>210.84700000000001</v>
      </c>
      <c r="V143" s="1">
        <v>210.876</v>
      </c>
      <c r="W143" s="1">
        <v>209.649</v>
      </c>
      <c r="X143" s="1">
        <v>208.40600000000001</v>
      </c>
      <c r="Y143" s="1">
        <v>206.85900000000001</v>
      </c>
      <c r="Z143" s="1">
        <v>206.17400000000001</v>
      </c>
      <c r="AA143" s="1">
        <v>207.04300000000001</v>
      </c>
      <c r="AB143" s="1">
        <v>208.94900000000001</v>
      </c>
      <c r="AC143" s="1">
        <v>211.00299999999999</v>
      </c>
      <c r="AD143" s="1">
        <v>213.76900000000001</v>
      </c>
      <c r="AE143" s="1">
        <v>215.67500000000001</v>
      </c>
      <c r="AF143" s="1">
        <v>215.976</v>
      </c>
      <c r="AG143" s="1">
        <v>215.70599999999999</v>
      </c>
      <c r="AH143" s="1">
        <v>215.59399999999999</v>
      </c>
      <c r="AI143" s="1">
        <v>214.23400000000001</v>
      </c>
      <c r="AJ143" s="1">
        <v>218.46299999999999</v>
      </c>
      <c r="AK143" s="1">
        <v>231.35400000000001</v>
      </c>
      <c r="AL143" s="1">
        <v>249.10599999999999</v>
      </c>
      <c r="AM143" s="1">
        <v>266.23899999999998</v>
      </c>
      <c r="AN143" s="1">
        <v>285.52300000000002</v>
      </c>
      <c r="AO143" s="1">
        <v>295.05099999999999</v>
      </c>
      <c r="AP143" s="1">
        <v>288.87900000000002</v>
      </c>
      <c r="AQ143" s="1">
        <v>273.29300000000001</v>
      </c>
      <c r="AR143" s="1">
        <v>259.32799999999997</v>
      </c>
      <c r="AS143" s="1">
        <v>243.34700000000001</v>
      </c>
      <c r="AT143" s="1">
        <v>237.23099999999999</v>
      </c>
      <c r="AU143" s="1">
        <v>247.54900000000001</v>
      </c>
      <c r="AV143" s="1">
        <v>267.93200000000002</v>
      </c>
      <c r="AW143" s="1">
        <v>286.02199999999999</v>
      </c>
      <c r="AX143" s="1">
        <v>304.97800000000001</v>
      </c>
      <c r="AY143" s="1">
        <v>317.36</v>
      </c>
      <c r="AZ143" s="1">
        <v>318.44099999999997</v>
      </c>
      <c r="BA143" s="1">
        <v>312.32799999999997</v>
      </c>
      <c r="BB143" s="1">
        <v>306.971</v>
      </c>
      <c r="BC143" s="1">
        <v>299.71600000000001</v>
      </c>
      <c r="BD143" s="1">
        <v>296.67200000000003</v>
      </c>
      <c r="BE143" s="1">
        <v>301.33100000000002</v>
      </c>
      <c r="BF143" s="1">
        <v>309.887</v>
      </c>
      <c r="BG143" s="1">
        <v>317.036</v>
      </c>
      <c r="BH143" s="1">
        <v>326.23099999999999</v>
      </c>
      <c r="BI143" s="1">
        <v>323.64699999999999</v>
      </c>
      <c r="BJ143" s="1">
        <v>302.637</v>
      </c>
      <c r="BK143" s="1">
        <v>270.95499999999998</v>
      </c>
      <c r="BL143" s="1">
        <v>241.33600000000001</v>
      </c>
      <c r="BM143" s="1">
        <v>209.233</v>
      </c>
      <c r="BN143" s="1">
        <v>192.06399999999999</v>
      </c>
      <c r="BO143" s="1">
        <v>199.14500000000001</v>
      </c>
      <c r="BP143" s="1">
        <v>221.488</v>
      </c>
      <c r="BQ143" s="1">
        <v>240.80699999999999</v>
      </c>
      <c r="BR143" s="1">
        <v>260.78399999999999</v>
      </c>
      <c r="BS143" s="1">
        <v>274.983</v>
      </c>
      <c r="BT143" s="1">
        <v>278.36900000000003</v>
      </c>
      <c r="BU143" s="1">
        <v>274.33</v>
      </c>
      <c r="BV143" s="1">
        <v>271.74799999999999</v>
      </c>
      <c r="BW143" s="1">
        <v>269.39</v>
      </c>
      <c r="BX143" s="1">
        <v>263.42</v>
      </c>
      <c r="BY143" s="1">
        <v>252.988</v>
      </c>
      <c r="BZ143" s="1">
        <v>239.416</v>
      </c>
      <c r="CA143" s="1">
        <v>225.34299999999999</v>
      </c>
      <c r="CB143" s="1">
        <v>210.80600000000001</v>
      </c>
      <c r="CC143" s="1">
        <v>195.74</v>
      </c>
      <c r="CD143" s="1">
        <v>180.56800000000001</v>
      </c>
      <c r="CE143" s="1">
        <v>165.791</v>
      </c>
      <c r="CF143" s="1">
        <v>150.661</v>
      </c>
      <c r="CG143" s="1">
        <v>134.33199999999999</v>
      </c>
      <c r="CH143" s="1">
        <v>123.753</v>
      </c>
      <c r="CI143" s="1">
        <v>121.992</v>
      </c>
      <c r="CJ143" s="1">
        <v>125.621</v>
      </c>
      <c r="CK143" s="1">
        <v>128.59200000000001</v>
      </c>
      <c r="CL143" s="1">
        <v>132.655</v>
      </c>
      <c r="CM143" s="1">
        <v>131.886</v>
      </c>
      <c r="CN143" s="1">
        <v>122.899</v>
      </c>
      <c r="CO143" s="1">
        <v>108.7</v>
      </c>
      <c r="CP143" s="1">
        <v>95.742000000000004</v>
      </c>
      <c r="CQ143" s="1">
        <v>82.807000000000002</v>
      </c>
      <c r="CR143" s="1">
        <v>71.001999999999995</v>
      </c>
      <c r="CS143" s="1">
        <v>61.552</v>
      </c>
      <c r="CT143" s="1">
        <v>53.741999999999997</v>
      </c>
      <c r="CU143" s="1">
        <v>45.057000000000002</v>
      </c>
      <c r="CV143" s="1">
        <v>37.362000000000002</v>
      </c>
      <c r="CW143" s="1">
        <v>31.291</v>
      </c>
      <c r="CX143" s="1">
        <v>24.983000000000001</v>
      </c>
      <c r="CY143" s="1">
        <v>18.417000000000002</v>
      </c>
      <c r="CZ143" s="1">
        <v>13.037000000000001</v>
      </c>
      <c r="DA143" s="1">
        <v>10.052</v>
      </c>
      <c r="DB143" s="1">
        <v>8.1159999999999997</v>
      </c>
      <c r="DC143" s="1">
        <v>5.7450000000000001</v>
      </c>
      <c r="DD143" s="1">
        <v>2.9409999999999998</v>
      </c>
      <c r="DE143" s="1">
        <v>1.8480000000000001</v>
      </c>
      <c r="DF143" s="1">
        <v>0.90100000000000002</v>
      </c>
      <c r="DG143" s="1">
        <v>1.0940000000000001</v>
      </c>
      <c r="DI143" s="104">
        <f t="shared" si="5"/>
        <v>19580.634000000013</v>
      </c>
    </row>
    <row r="144" spans="1:113" x14ac:dyDescent="0.3">
      <c r="A144" s="1">
        <v>12216</v>
      </c>
      <c r="B144" s="1" t="s">
        <v>1041</v>
      </c>
      <c r="D144" s="1">
        <v>643</v>
      </c>
      <c r="E144" s="1">
        <v>2018</v>
      </c>
      <c r="F144" s="1" t="s">
        <v>312</v>
      </c>
      <c r="G144" s="93" t="s">
        <v>313</v>
      </c>
      <c r="H144" s="93">
        <f>VLOOKUP(G144, RPB!$E$3:$I$200, 5, 0)</f>
        <v>16</v>
      </c>
      <c r="I144" s="94">
        <f>IF(H144="-", "-", IF(H144=0, 0, SUM(K144:INDEX($K144:$DG144, H144))))</f>
        <v>27061.589</v>
      </c>
      <c r="J144" s="94">
        <f t="shared" si="4"/>
        <v>116903.11999999991</v>
      </c>
      <c r="K144" s="1">
        <v>1752.3789999999999</v>
      </c>
      <c r="L144" s="1">
        <v>1821.9449999999999</v>
      </c>
      <c r="M144" s="1">
        <v>1865.8119999999999</v>
      </c>
      <c r="N144" s="1">
        <v>1959.1990000000001</v>
      </c>
      <c r="O144" s="1">
        <v>1924.614</v>
      </c>
      <c r="P144" s="1">
        <v>1879.9369999999999</v>
      </c>
      <c r="Q144" s="1">
        <v>1827.451</v>
      </c>
      <c r="R144" s="1">
        <v>1769.441</v>
      </c>
      <c r="S144" s="1">
        <v>1705.7940000000001</v>
      </c>
      <c r="T144" s="1">
        <v>1636.3989999999999</v>
      </c>
      <c r="U144" s="1">
        <v>1575.5139999999999</v>
      </c>
      <c r="V144" s="1">
        <v>1530.213</v>
      </c>
      <c r="W144" s="1">
        <v>1495.5930000000001</v>
      </c>
      <c r="X144" s="1">
        <v>1464.1089999999999</v>
      </c>
      <c r="Y144" s="1">
        <v>1442.587</v>
      </c>
      <c r="Z144" s="1">
        <v>1410.6020000000001</v>
      </c>
      <c r="AA144" s="1">
        <v>1358.9580000000001</v>
      </c>
      <c r="AB144" s="1">
        <v>1301.17</v>
      </c>
      <c r="AC144" s="1">
        <v>1256.521</v>
      </c>
      <c r="AD144" s="1">
        <v>1217.046</v>
      </c>
      <c r="AE144" s="1">
        <v>1221.9000000000001</v>
      </c>
      <c r="AF144" s="1">
        <v>1291.2190000000001</v>
      </c>
      <c r="AG144" s="1">
        <v>1405.874</v>
      </c>
      <c r="AH144" s="1">
        <v>1518.1469999999999</v>
      </c>
      <c r="AI144" s="1">
        <v>1627.444</v>
      </c>
      <c r="AJ144" s="1">
        <v>1763.325</v>
      </c>
      <c r="AK144" s="1">
        <v>1932.42</v>
      </c>
      <c r="AL144" s="1">
        <v>2116.2249999999999</v>
      </c>
      <c r="AM144" s="1">
        <v>2295.5059999999999</v>
      </c>
      <c r="AN144" s="1">
        <v>2481.183</v>
      </c>
      <c r="AO144" s="1">
        <v>2598.1080000000002</v>
      </c>
      <c r="AP144" s="1">
        <v>2609.1410000000001</v>
      </c>
      <c r="AQ144" s="1">
        <v>2548.8679999999999</v>
      </c>
      <c r="AR144" s="1">
        <v>2490.7939999999999</v>
      </c>
      <c r="AS144" s="1">
        <v>2422.3530000000001</v>
      </c>
      <c r="AT144" s="1">
        <v>2355.672</v>
      </c>
      <c r="AU144" s="1">
        <v>2304.875</v>
      </c>
      <c r="AV144" s="1">
        <v>2263.5140000000001</v>
      </c>
      <c r="AW144" s="1">
        <v>2209.0639999999999</v>
      </c>
      <c r="AX144" s="1">
        <v>2143.692</v>
      </c>
      <c r="AY144" s="1">
        <v>2091.9349999999999</v>
      </c>
      <c r="AZ144" s="1">
        <v>2063.0309999999999</v>
      </c>
      <c r="BA144" s="1">
        <v>2047.5740000000001</v>
      </c>
      <c r="BB144" s="1">
        <v>2033.99</v>
      </c>
      <c r="BC144" s="1">
        <v>2033.076</v>
      </c>
      <c r="BD144" s="1">
        <v>2001.529</v>
      </c>
      <c r="BE144" s="1">
        <v>1919.3720000000001</v>
      </c>
      <c r="BF144" s="1">
        <v>1811.702</v>
      </c>
      <c r="BG144" s="1">
        <v>1713.4110000000001</v>
      </c>
      <c r="BH144" s="1">
        <v>1605.2909999999999</v>
      </c>
      <c r="BI144" s="1">
        <v>1571.6859999999999</v>
      </c>
      <c r="BJ144" s="1">
        <v>1654.1790000000001</v>
      </c>
      <c r="BK144" s="1">
        <v>1808.0640000000001</v>
      </c>
      <c r="BL144" s="1">
        <v>1949.7360000000001</v>
      </c>
      <c r="BM144" s="1">
        <v>2099.14</v>
      </c>
      <c r="BN144" s="1">
        <v>2198.9609999999998</v>
      </c>
      <c r="BO144" s="1">
        <v>2213.2570000000001</v>
      </c>
      <c r="BP144" s="1">
        <v>2170.4650000000001</v>
      </c>
      <c r="BQ144" s="1">
        <v>2132.9319999999998</v>
      </c>
      <c r="BR144" s="1">
        <v>2085.7420000000002</v>
      </c>
      <c r="BS144" s="1">
        <v>2042.3230000000001</v>
      </c>
      <c r="BT144" s="1">
        <v>2014.81</v>
      </c>
      <c r="BU144" s="1">
        <v>1991.7159999999999</v>
      </c>
      <c r="BV144" s="1">
        <v>1955.703</v>
      </c>
      <c r="BW144" s="1">
        <v>1917.7719999999999</v>
      </c>
      <c r="BX144" s="1">
        <v>1839.0309999999999</v>
      </c>
      <c r="BY144" s="1">
        <v>1700.81</v>
      </c>
      <c r="BZ144" s="1">
        <v>1526.02</v>
      </c>
      <c r="CA144" s="1">
        <v>1357.4459999999999</v>
      </c>
      <c r="CB144" s="1">
        <v>1187.979</v>
      </c>
      <c r="CC144" s="1">
        <v>1040.942</v>
      </c>
      <c r="CD144" s="1">
        <v>932.75599999999997</v>
      </c>
      <c r="CE144" s="1">
        <v>854.48400000000004</v>
      </c>
      <c r="CF144" s="1">
        <v>772.447</v>
      </c>
      <c r="CG144" s="1">
        <v>683.39400000000001</v>
      </c>
      <c r="CH144" s="1">
        <v>641.24400000000003</v>
      </c>
      <c r="CI144" s="1">
        <v>666.25900000000001</v>
      </c>
      <c r="CJ144" s="1">
        <v>731.06200000000001</v>
      </c>
      <c r="CK144" s="1">
        <v>794.55100000000004</v>
      </c>
      <c r="CL144" s="1">
        <v>872.79100000000005</v>
      </c>
      <c r="CM144" s="1">
        <v>892.69899999999996</v>
      </c>
      <c r="CN144" s="1">
        <v>816.23699999999997</v>
      </c>
      <c r="CO144" s="1">
        <v>679.65800000000002</v>
      </c>
      <c r="CP144" s="1">
        <v>555.25800000000004</v>
      </c>
      <c r="CQ144" s="1">
        <v>426.18099999999998</v>
      </c>
      <c r="CR144" s="1">
        <v>326.77</v>
      </c>
      <c r="CS144" s="1">
        <v>280.62700000000001</v>
      </c>
      <c r="CT144" s="1">
        <v>268.69099999999997</v>
      </c>
      <c r="CU144" s="1">
        <v>250.52699999999999</v>
      </c>
      <c r="CV144" s="1">
        <v>236.44200000000001</v>
      </c>
      <c r="CW144" s="1">
        <v>211.09899999999999</v>
      </c>
      <c r="CX144" s="1">
        <v>169.797</v>
      </c>
      <c r="CY144" s="1">
        <v>116.884</v>
      </c>
      <c r="CZ144" s="1">
        <v>70.554000000000002</v>
      </c>
      <c r="DA144" s="1">
        <v>45.213000000000001</v>
      </c>
      <c r="DB144" s="1">
        <v>35.634999999999998</v>
      </c>
      <c r="DC144" s="1">
        <v>25.164000000000001</v>
      </c>
      <c r="DD144" s="1">
        <v>13.798</v>
      </c>
      <c r="DE144" s="1">
        <v>8.6370000000000005</v>
      </c>
      <c r="DF144" s="1">
        <v>4.577</v>
      </c>
      <c r="DG144" s="1">
        <v>7.04</v>
      </c>
      <c r="DI144" s="104">
        <f t="shared" si="5"/>
        <v>143964.70899999992</v>
      </c>
    </row>
    <row r="145" spans="1:113" x14ac:dyDescent="0.3">
      <c r="A145" s="1">
        <v>2240</v>
      </c>
      <c r="B145" s="1" t="s">
        <v>1041</v>
      </c>
      <c r="D145" s="1">
        <v>646</v>
      </c>
      <c r="E145" s="1">
        <v>2018</v>
      </c>
      <c r="F145" s="1" t="s">
        <v>314</v>
      </c>
      <c r="G145" s="93" t="s">
        <v>315</v>
      </c>
      <c r="H145" s="93">
        <f>VLOOKUP(G145, RPB!$E$3:$I$200, 5, 0)</f>
        <v>18</v>
      </c>
      <c r="I145" s="94">
        <f>IF(H145="-", "-", IF(H145=0, 0, SUM(K145:INDEX($K145:$DG145, H145))))</f>
        <v>5781.51</v>
      </c>
      <c r="J145" s="94">
        <f t="shared" si="4"/>
        <v>6719.6459999999952</v>
      </c>
      <c r="K145" s="1">
        <v>355.95800000000003</v>
      </c>
      <c r="L145" s="1">
        <v>355.23</v>
      </c>
      <c r="M145" s="1">
        <v>353.80099999999999</v>
      </c>
      <c r="N145" s="1">
        <v>348.48099999999999</v>
      </c>
      <c r="O145" s="1">
        <v>347.15</v>
      </c>
      <c r="P145" s="1">
        <v>344.97699999999998</v>
      </c>
      <c r="Q145" s="1">
        <v>341.97</v>
      </c>
      <c r="R145" s="1">
        <v>338.13799999999998</v>
      </c>
      <c r="S145" s="1">
        <v>333.66800000000001</v>
      </c>
      <c r="T145" s="1">
        <v>328.74599999999998</v>
      </c>
      <c r="U145" s="1">
        <v>322.495</v>
      </c>
      <c r="V145" s="1">
        <v>314.572</v>
      </c>
      <c r="W145" s="1">
        <v>305.51600000000002</v>
      </c>
      <c r="X145" s="1">
        <v>296.17599999999999</v>
      </c>
      <c r="Y145" s="1">
        <v>286.33800000000002</v>
      </c>
      <c r="Z145" s="1">
        <v>277.12599999999998</v>
      </c>
      <c r="AA145" s="1">
        <v>269.173</v>
      </c>
      <c r="AB145" s="1">
        <v>261.995</v>
      </c>
      <c r="AC145" s="1">
        <v>254.90600000000001</v>
      </c>
      <c r="AD145" s="1">
        <v>248.55500000000001</v>
      </c>
      <c r="AE145" s="1">
        <v>240.809</v>
      </c>
      <c r="AF145" s="1">
        <v>230.702</v>
      </c>
      <c r="AG145" s="1">
        <v>219.59100000000001</v>
      </c>
      <c r="AH145" s="1">
        <v>209.02600000000001</v>
      </c>
      <c r="AI145" s="1">
        <v>197.77500000000001</v>
      </c>
      <c r="AJ145" s="1">
        <v>191.78100000000001</v>
      </c>
      <c r="AK145" s="1">
        <v>193.864</v>
      </c>
      <c r="AL145" s="1">
        <v>200.863</v>
      </c>
      <c r="AM145" s="1">
        <v>206.97800000000001</v>
      </c>
      <c r="AN145" s="1">
        <v>213.58699999999999</v>
      </c>
      <c r="AO145" s="1">
        <v>216.36799999999999</v>
      </c>
      <c r="AP145" s="1">
        <v>212.65100000000001</v>
      </c>
      <c r="AQ145" s="1">
        <v>204.51900000000001</v>
      </c>
      <c r="AR145" s="1">
        <v>197.04400000000001</v>
      </c>
      <c r="AS145" s="1">
        <v>189.601</v>
      </c>
      <c r="AT145" s="1">
        <v>180.70400000000001</v>
      </c>
      <c r="AU145" s="1">
        <v>170.245</v>
      </c>
      <c r="AV145" s="1">
        <v>158.83699999999999</v>
      </c>
      <c r="AW145" s="1">
        <v>147.13300000000001</v>
      </c>
      <c r="AX145" s="1">
        <v>134.92400000000001</v>
      </c>
      <c r="AY145" s="1">
        <v>124.33799999999999</v>
      </c>
      <c r="AZ145" s="1">
        <v>116.48099999999999</v>
      </c>
      <c r="BA145" s="1">
        <v>110.506</v>
      </c>
      <c r="BB145" s="1">
        <v>104.583</v>
      </c>
      <c r="BC145" s="1">
        <v>99.213999999999999</v>
      </c>
      <c r="BD145" s="1">
        <v>93.823999999999998</v>
      </c>
      <c r="BE145" s="1">
        <v>87.986999999999995</v>
      </c>
      <c r="BF145" s="1">
        <v>82.179000000000002</v>
      </c>
      <c r="BG145" s="1">
        <v>76.888999999999996</v>
      </c>
      <c r="BH145" s="1">
        <v>71.524000000000001</v>
      </c>
      <c r="BI145" s="1">
        <v>68.655000000000001</v>
      </c>
      <c r="BJ145" s="1">
        <v>69.45</v>
      </c>
      <c r="BK145" s="1">
        <v>72.442999999999998</v>
      </c>
      <c r="BL145" s="1">
        <v>75.268000000000001</v>
      </c>
      <c r="BM145" s="1">
        <v>78.72</v>
      </c>
      <c r="BN145" s="1">
        <v>79.515000000000001</v>
      </c>
      <c r="BO145" s="1">
        <v>75.882999999999996</v>
      </c>
      <c r="BP145" s="1">
        <v>69.45</v>
      </c>
      <c r="BQ145" s="1">
        <v>63.542000000000002</v>
      </c>
      <c r="BR145" s="1">
        <v>57.406999999999996</v>
      </c>
      <c r="BS145" s="1">
        <v>52.335999999999999</v>
      </c>
      <c r="BT145" s="1">
        <v>49.277999999999999</v>
      </c>
      <c r="BU145" s="1">
        <v>47.478000000000002</v>
      </c>
      <c r="BV145" s="1">
        <v>45.298000000000002</v>
      </c>
      <c r="BW145" s="1">
        <v>43.14</v>
      </c>
      <c r="BX145" s="1">
        <v>40.594000000000001</v>
      </c>
      <c r="BY145" s="1">
        <v>37.314</v>
      </c>
      <c r="BZ145" s="1">
        <v>33.634999999999998</v>
      </c>
      <c r="CA145" s="1">
        <v>30.184999999999999</v>
      </c>
      <c r="CB145" s="1">
        <v>26.776</v>
      </c>
      <c r="CC145" s="1">
        <v>23.91</v>
      </c>
      <c r="CD145" s="1">
        <v>21.88</v>
      </c>
      <c r="CE145" s="1">
        <v>20.404</v>
      </c>
      <c r="CF145" s="1">
        <v>18.965</v>
      </c>
      <c r="CG145" s="1">
        <v>17.736000000000001</v>
      </c>
      <c r="CH145" s="1">
        <v>16.23</v>
      </c>
      <c r="CI145" s="1">
        <v>14.178000000000001</v>
      </c>
      <c r="CJ145" s="1">
        <v>11.853999999999999</v>
      </c>
      <c r="CK145" s="1">
        <v>9.7279999999999998</v>
      </c>
      <c r="CL145" s="1">
        <v>7.6079999999999997</v>
      </c>
      <c r="CM145" s="1">
        <v>6.1390000000000002</v>
      </c>
      <c r="CN145" s="1">
        <v>5.6619999999999999</v>
      </c>
      <c r="CO145" s="1">
        <v>5.8120000000000003</v>
      </c>
      <c r="CP145" s="1">
        <v>5.9489999999999998</v>
      </c>
      <c r="CQ145" s="1">
        <v>6.2670000000000003</v>
      </c>
      <c r="CR145" s="1">
        <v>6.1340000000000003</v>
      </c>
      <c r="CS145" s="1">
        <v>5.1909999999999998</v>
      </c>
      <c r="CT145" s="1">
        <v>3.77</v>
      </c>
      <c r="CU145" s="1">
        <v>2.3159999999999998</v>
      </c>
      <c r="CV145" s="1">
        <v>1.123</v>
      </c>
      <c r="CW145" s="1">
        <v>0.56000000000000005</v>
      </c>
      <c r="CX145" s="1">
        <v>0.38400000000000001</v>
      </c>
      <c r="CY145" s="1">
        <v>0.46300000000000002</v>
      </c>
      <c r="CZ145" s="1">
        <v>0.72299999999999998</v>
      </c>
      <c r="DA145" s="1">
        <v>0.71699999999999997</v>
      </c>
      <c r="DB145" s="1">
        <v>0.63500000000000001</v>
      </c>
      <c r="DC145" s="1">
        <v>0.47699999999999998</v>
      </c>
      <c r="DD145" s="1">
        <v>0.24099999999999999</v>
      </c>
      <c r="DE145" s="1">
        <v>0.14099999999999999</v>
      </c>
      <c r="DF145" s="1">
        <v>0.06</v>
      </c>
      <c r="DG145" s="1">
        <v>3.4000000000000002E-2</v>
      </c>
      <c r="DI145" s="104">
        <f t="shared" si="5"/>
        <v>12501.155999999995</v>
      </c>
    </row>
    <row r="146" spans="1:113" x14ac:dyDescent="0.3">
      <c r="A146" s="1">
        <v>10926</v>
      </c>
      <c r="B146" s="1" t="s">
        <v>1041</v>
      </c>
      <c r="D146" s="1">
        <v>682</v>
      </c>
      <c r="E146" s="1">
        <v>2018</v>
      </c>
      <c r="F146" s="1" t="s">
        <v>328</v>
      </c>
      <c r="G146" s="93" t="s">
        <v>329</v>
      </c>
      <c r="H146" s="93">
        <f>VLOOKUP(G146, RPB!$E$3:$I$200, 5, 0)</f>
        <v>18</v>
      </c>
      <c r="I146" s="94">
        <f>IF(H146="-", "-", IF(H146=0, 0, SUM(K146:INDEX($K146:$DG146, H146))))</f>
        <v>9718.4189999999999</v>
      </c>
      <c r="J146" s="94">
        <f t="shared" si="4"/>
        <v>23835.924000000006</v>
      </c>
      <c r="K146" s="1">
        <v>627.86900000000003</v>
      </c>
      <c r="L146" s="1">
        <v>617.75800000000004</v>
      </c>
      <c r="M146" s="1">
        <v>607.63300000000004</v>
      </c>
      <c r="N146" s="1">
        <v>587.88300000000004</v>
      </c>
      <c r="O146" s="1">
        <v>582.69799999999998</v>
      </c>
      <c r="P146" s="1">
        <v>576.42399999999998</v>
      </c>
      <c r="Q146" s="1">
        <v>569.12300000000005</v>
      </c>
      <c r="R146" s="1">
        <v>560.86</v>
      </c>
      <c r="S146" s="1">
        <v>552.30999999999995</v>
      </c>
      <c r="T146" s="1">
        <v>544.149</v>
      </c>
      <c r="U146" s="1">
        <v>533.38300000000004</v>
      </c>
      <c r="V146" s="1">
        <v>518.85199999999998</v>
      </c>
      <c r="W146" s="1">
        <v>502.45499999999998</v>
      </c>
      <c r="X146" s="1">
        <v>487.45400000000001</v>
      </c>
      <c r="Y146" s="1">
        <v>473.44</v>
      </c>
      <c r="Z146" s="1">
        <v>462.84100000000001</v>
      </c>
      <c r="AA146" s="1">
        <v>457.27800000000002</v>
      </c>
      <c r="AB146" s="1">
        <v>456.00900000000001</v>
      </c>
      <c r="AC146" s="1">
        <v>455.68599999999998</v>
      </c>
      <c r="AD146" s="1">
        <v>455.798</v>
      </c>
      <c r="AE146" s="1">
        <v>462.95600000000002</v>
      </c>
      <c r="AF146" s="1">
        <v>479.73599999999999</v>
      </c>
      <c r="AG146" s="1">
        <v>502.78100000000001</v>
      </c>
      <c r="AH146" s="1">
        <v>526.06399999999996</v>
      </c>
      <c r="AI146" s="1">
        <v>550.68200000000002</v>
      </c>
      <c r="AJ146" s="1">
        <v>572.37199999999996</v>
      </c>
      <c r="AK146" s="1">
        <v>588.36400000000003</v>
      </c>
      <c r="AL146" s="1">
        <v>600.35400000000004</v>
      </c>
      <c r="AM146" s="1">
        <v>613.202</v>
      </c>
      <c r="AN146" s="1">
        <v>626.41200000000003</v>
      </c>
      <c r="AO146" s="1">
        <v>636.56200000000001</v>
      </c>
      <c r="AP146" s="1">
        <v>642.58399999999995</v>
      </c>
      <c r="AQ146" s="1">
        <v>645.85199999999998</v>
      </c>
      <c r="AR146" s="1">
        <v>647.61300000000006</v>
      </c>
      <c r="AS146" s="1">
        <v>646.19200000000001</v>
      </c>
      <c r="AT146" s="1">
        <v>649.42700000000002</v>
      </c>
      <c r="AU146" s="1">
        <v>660.88599999999997</v>
      </c>
      <c r="AV146" s="1">
        <v>676.20899999999995</v>
      </c>
      <c r="AW146" s="1">
        <v>688.11</v>
      </c>
      <c r="AX146" s="1">
        <v>698.81700000000001</v>
      </c>
      <c r="AY146" s="1">
        <v>699.56100000000004</v>
      </c>
      <c r="AZ146" s="1">
        <v>685.48500000000001</v>
      </c>
      <c r="BA146" s="1">
        <v>660.90099999999995</v>
      </c>
      <c r="BB146" s="1">
        <v>635.95699999999999</v>
      </c>
      <c r="BC146" s="1">
        <v>609.80399999999997</v>
      </c>
      <c r="BD146" s="1">
        <v>579.55700000000002</v>
      </c>
      <c r="BE146" s="1">
        <v>545.18399999999997</v>
      </c>
      <c r="BF146" s="1">
        <v>508.34500000000003</v>
      </c>
      <c r="BG146" s="1">
        <v>470.26900000000001</v>
      </c>
      <c r="BH146" s="1">
        <v>430.15100000000001</v>
      </c>
      <c r="BI146" s="1">
        <v>395.87400000000002</v>
      </c>
      <c r="BJ146" s="1">
        <v>371.31400000000002</v>
      </c>
      <c r="BK146" s="1">
        <v>353.11200000000002</v>
      </c>
      <c r="BL146" s="1">
        <v>334.363</v>
      </c>
      <c r="BM146" s="1">
        <v>316.846</v>
      </c>
      <c r="BN146" s="1">
        <v>297.56200000000001</v>
      </c>
      <c r="BO146" s="1">
        <v>274.45100000000002</v>
      </c>
      <c r="BP146" s="1">
        <v>249.43899999999999</v>
      </c>
      <c r="BQ146" s="1">
        <v>226.149</v>
      </c>
      <c r="BR146" s="1">
        <v>203.42599999999999</v>
      </c>
      <c r="BS146" s="1">
        <v>184.26300000000001</v>
      </c>
      <c r="BT146" s="1">
        <v>170.376</v>
      </c>
      <c r="BU146" s="1">
        <v>160.023</v>
      </c>
      <c r="BV146" s="1">
        <v>150.03700000000001</v>
      </c>
      <c r="BW146" s="1">
        <v>141.40700000000001</v>
      </c>
      <c r="BX146" s="1">
        <v>131.19</v>
      </c>
      <c r="BY146" s="1">
        <v>117.718</v>
      </c>
      <c r="BZ146" s="1">
        <v>102.59399999999999</v>
      </c>
      <c r="CA146" s="1">
        <v>88.814999999999998</v>
      </c>
      <c r="CB146" s="1">
        <v>75.447000000000003</v>
      </c>
      <c r="CC146" s="1">
        <v>64.995000000000005</v>
      </c>
      <c r="CD146" s="1">
        <v>58.898000000000003</v>
      </c>
      <c r="CE146" s="1">
        <v>55.734000000000002</v>
      </c>
      <c r="CF146" s="1">
        <v>52.668999999999997</v>
      </c>
      <c r="CG146" s="1">
        <v>50.307000000000002</v>
      </c>
      <c r="CH146" s="1">
        <v>47.4</v>
      </c>
      <c r="CI146" s="1">
        <v>43.051000000000002</v>
      </c>
      <c r="CJ146" s="1">
        <v>37.908000000000001</v>
      </c>
      <c r="CK146" s="1">
        <v>33.512</v>
      </c>
      <c r="CL146" s="1">
        <v>29.547000000000001</v>
      </c>
      <c r="CM146" s="1">
        <v>25.917999999999999</v>
      </c>
      <c r="CN146" s="1">
        <v>22.731000000000002</v>
      </c>
      <c r="CO146" s="1">
        <v>19.905000000000001</v>
      </c>
      <c r="CP146" s="1">
        <v>17.245000000000001</v>
      </c>
      <c r="CQ146" s="1">
        <v>14.773999999999999</v>
      </c>
      <c r="CR146" s="1">
        <v>12.561</v>
      </c>
      <c r="CS146" s="1">
        <v>10.614000000000001</v>
      </c>
      <c r="CT146" s="1">
        <v>8.9049999999999994</v>
      </c>
      <c r="CU146" s="1">
        <v>7.3090000000000002</v>
      </c>
      <c r="CV146" s="1">
        <v>6.0220000000000002</v>
      </c>
      <c r="CW146" s="1">
        <v>4.9870000000000001</v>
      </c>
      <c r="CX146" s="1">
        <v>3.97</v>
      </c>
      <c r="CY146" s="1">
        <v>2.964</v>
      </c>
      <c r="CZ146" s="1">
        <v>2.1659999999999999</v>
      </c>
      <c r="DA146" s="1">
        <v>1.718</v>
      </c>
      <c r="DB146" s="1">
        <v>1.397</v>
      </c>
      <c r="DC146" s="1">
        <v>1.02</v>
      </c>
      <c r="DD146" s="1">
        <v>0.58699999999999997</v>
      </c>
      <c r="DE146" s="1">
        <v>0.38600000000000001</v>
      </c>
      <c r="DF146" s="1">
        <v>0.19400000000000001</v>
      </c>
      <c r="DG146" s="1">
        <v>0.251</v>
      </c>
      <c r="DI146" s="104">
        <f t="shared" si="5"/>
        <v>33554.343000000008</v>
      </c>
    </row>
    <row r="147" spans="1:113" x14ac:dyDescent="0.3">
      <c r="A147" s="1">
        <v>4218</v>
      </c>
      <c r="B147" s="1" t="s">
        <v>1041</v>
      </c>
      <c r="D147" s="1">
        <v>729</v>
      </c>
      <c r="E147" s="1">
        <v>2018</v>
      </c>
      <c r="F147" s="1" t="s">
        <v>356</v>
      </c>
      <c r="G147" s="93" t="s">
        <v>357</v>
      </c>
      <c r="H147" s="93">
        <f>VLOOKUP(G147, RPB!$E$3:$I$200, 5, 0)</f>
        <v>17</v>
      </c>
      <c r="I147" s="94">
        <f>IF(H147="-", "-", IF(H147=0, 0, SUM(K147:INDEX($K147:$DG147, H147))))</f>
        <v>18697.395</v>
      </c>
      <c r="J147" s="94">
        <f t="shared" si="4"/>
        <v>22814.131000000012</v>
      </c>
      <c r="K147" s="1">
        <v>1270.162</v>
      </c>
      <c r="L147" s="1">
        <v>1243.068</v>
      </c>
      <c r="M147" s="1">
        <v>1217.9549999999999</v>
      </c>
      <c r="N147" s="1">
        <v>1197.5350000000001</v>
      </c>
      <c r="O147" s="1">
        <v>1175.902</v>
      </c>
      <c r="P147" s="1">
        <v>1155.3320000000001</v>
      </c>
      <c r="Q147" s="1">
        <v>1135.6079999999999</v>
      </c>
      <c r="R147" s="1">
        <v>1116.5129999999999</v>
      </c>
      <c r="S147" s="1">
        <v>1097.9110000000001</v>
      </c>
      <c r="T147" s="1">
        <v>1079.6669999999999</v>
      </c>
      <c r="U147" s="1">
        <v>1061.1510000000001</v>
      </c>
      <c r="V147" s="1">
        <v>1041.9829999999999</v>
      </c>
      <c r="W147" s="1">
        <v>1022.19</v>
      </c>
      <c r="X147" s="1">
        <v>1002.266</v>
      </c>
      <c r="Y147" s="1">
        <v>982.20899999999995</v>
      </c>
      <c r="Z147" s="1">
        <v>960.71799999999996</v>
      </c>
      <c r="AA147" s="1">
        <v>937.22500000000002</v>
      </c>
      <c r="AB147" s="1">
        <v>912.24300000000005</v>
      </c>
      <c r="AC147" s="1">
        <v>886.976</v>
      </c>
      <c r="AD147" s="1">
        <v>861.32600000000002</v>
      </c>
      <c r="AE147" s="1">
        <v>834.96900000000005</v>
      </c>
      <c r="AF147" s="1">
        <v>807.91200000000003</v>
      </c>
      <c r="AG147" s="1">
        <v>780.34900000000005</v>
      </c>
      <c r="AH147" s="1">
        <v>752.899</v>
      </c>
      <c r="AI147" s="1">
        <v>725.95600000000002</v>
      </c>
      <c r="AJ147" s="1">
        <v>698.03700000000003</v>
      </c>
      <c r="AK147" s="1">
        <v>668.63599999999997</v>
      </c>
      <c r="AL147" s="1">
        <v>638.80899999999997</v>
      </c>
      <c r="AM147" s="1">
        <v>609.70399999999995</v>
      </c>
      <c r="AN147" s="1">
        <v>580.59199999999998</v>
      </c>
      <c r="AO147" s="1">
        <v>555.83100000000002</v>
      </c>
      <c r="AP147" s="1">
        <v>537.54700000000003</v>
      </c>
      <c r="AQ147" s="1">
        <v>523.62900000000002</v>
      </c>
      <c r="AR147" s="1">
        <v>509.89699999999999</v>
      </c>
      <c r="AS147" s="1">
        <v>497.25700000000001</v>
      </c>
      <c r="AT147" s="1">
        <v>483.76499999999999</v>
      </c>
      <c r="AU147" s="1">
        <v>468.05399999999997</v>
      </c>
      <c r="AV147" s="1">
        <v>451.13299999999998</v>
      </c>
      <c r="AW147" s="1">
        <v>435.37200000000001</v>
      </c>
      <c r="AX147" s="1">
        <v>420.29</v>
      </c>
      <c r="AY147" s="1">
        <v>405.79599999999999</v>
      </c>
      <c r="AZ147" s="1">
        <v>392.08199999999999</v>
      </c>
      <c r="BA147" s="1">
        <v>379.00900000000001</v>
      </c>
      <c r="BB147" s="1">
        <v>366.12599999999998</v>
      </c>
      <c r="BC147" s="1">
        <v>353.37599999999998</v>
      </c>
      <c r="BD147" s="1">
        <v>341.40499999999997</v>
      </c>
      <c r="BE147" s="1">
        <v>330.44</v>
      </c>
      <c r="BF147" s="1">
        <v>320.12299999999999</v>
      </c>
      <c r="BG147" s="1">
        <v>309.97800000000001</v>
      </c>
      <c r="BH147" s="1">
        <v>300.23099999999999</v>
      </c>
      <c r="BI147" s="1">
        <v>289.70600000000002</v>
      </c>
      <c r="BJ147" s="1">
        <v>277.80900000000003</v>
      </c>
      <c r="BK147" s="1">
        <v>265.12</v>
      </c>
      <c r="BL147" s="1">
        <v>252.80699999999999</v>
      </c>
      <c r="BM147" s="1">
        <v>240.631</v>
      </c>
      <c r="BN147" s="1">
        <v>229.03700000000001</v>
      </c>
      <c r="BO147" s="1">
        <v>218.364</v>
      </c>
      <c r="BP147" s="1">
        <v>208.38</v>
      </c>
      <c r="BQ147" s="1">
        <v>198.46199999999999</v>
      </c>
      <c r="BR147" s="1">
        <v>188.66900000000001</v>
      </c>
      <c r="BS147" s="1">
        <v>179.36799999999999</v>
      </c>
      <c r="BT147" s="1">
        <v>170.65799999999999</v>
      </c>
      <c r="BU147" s="1">
        <v>162.38200000000001</v>
      </c>
      <c r="BV147" s="1">
        <v>154.31100000000001</v>
      </c>
      <c r="BW147" s="1">
        <v>146.52500000000001</v>
      </c>
      <c r="BX147" s="1">
        <v>138.607</v>
      </c>
      <c r="BY147" s="1">
        <v>130.33699999999999</v>
      </c>
      <c r="BZ147" s="1">
        <v>121.908</v>
      </c>
      <c r="CA147" s="1">
        <v>113.752</v>
      </c>
      <c r="CB147" s="1">
        <v>105.80500000000001</v>
      </c>
      <c r="CC147" s="1">
        <v>98.058999999999997</v>
      </c>
      <c r="CD147" s="1">
        <v>90.563000000000002</v>
      </c>
      <c r="CE147" s="1">
        <v>83.314999999999998</v>
      </c>
      <c r="CF147" s="1">
        <v>76.274000000000001</v>
      </c>
      <c r="CG147" s="1">
        <v>69.456999999999994</v>
      </c>
      <c r="CH147" s="1">
        <v>62.948999999999998</v>
      </c>
      <c r="CI147" s="1">
        <v>56.789000000000001</v>
      </c>
      <c r="CJ147" s="1">
        <v>50.963000000000001</v>
      </c>
      <c r="CK147" s="1">
        <v>45.418999999999997</v>
      </c>
      <c r="CL147" s="1">
        <v>40.173999999999999</v>
      </c>
      <c r="CM147" s="1">
        <v>35.258000000000003</v>
      </c>
      <c r="CN147" s="1">
        <v>30.683</v>
      </c>
      <c r="CO147" s="1">
        <v>26.448</v>
      </c>
      <c r="CP147" s="1">
        <v>22.524000000000001</v>
      </c>
      <c r="CQ147" s="1">
        <v>18.893000000000001</v>
      </c>
      <c r="CR147" s="1">
        <v>15.680999999999999</v>
      </c>
      <c r="CS147" s="1">
        <v>12.94</v>
      </c>
      <c r="CT147" s="1">
        <v>10.603</v>
      </c>
      <c r="CU147" s="1">
        <v>8.4030000000000005</v>
      </c>
      <c r="CV147" s="1">
        <v>6.6210000000000004</v>
      </c>
      <c r="CW147" s="1">
        <v>5.3010000000000002</v>
      </c>
      <c r="CX147" s="1">
        <v>4.0970000000000004</v>
      </c>
      <c r="CY147" s="1">
        <v>2.9820000000000002</v>
      </c>
      <c r="CZ147" s="1">
        <v>2.1150000000000002</v>
      </c>
      <c r="DA147" s="1">
        <v>1.639</v>
      </c>
      <c r="DB147" s="1">
        <v>1.3169999999999999</v>
      </c>
      <c r="DC147" s="1">
        <v>0.95299999999999996</v>
      </c>
      <c r="DD147" s="1">
        <v>0.54900000000000004</v>
      </c>
      <c r="DE147" s="1">
        <v>0.34799999999999998</v>
      </c>
      <c r="DF147" s="1">
        <v>0.17899999999999999</v>
      </c>
      <c r="DG147" s="1">
        <v>0.248</v>
      </c>
      <c r="DI147" s="104">
        <f t="shared" si="5"/>
        <v>41511.526000000013</v>
      </c>
    </row>
    <row r="148" spans="1:113" x14ac:dyDescent="0.3">
      <c r="A148" s="1">
        <v>6196</v>
      </c>
      <c r="B148" s="1" t="s">
        <v>1041</v>
      </c>
      <c r="D148" s="1">
        <v>686</v>
      </c>
      <c r="E148" s="1">
        <v>2018</v>
      </c>
      <c r="F148" s="1" t="s">
        <v>330</v>
      </c>
      <c r="G148" s="93" t="s">
        <v>331</v>
      </c>
      <c r="H148" s="93">
        <f>VLOOKUP(G148, RPB!$E$3:$I$200, 5, 0)</f>
        <v>18</v>
      </c>
      <c r="I148" s="94">
        <f>IF(H148="-", "-", IF(H148=0, 0, SUM(K148:INDEX($K148:$DG148, H148))))</f>
        <v>8005.1619999999994</v>
      </c>
      <c r="J148" s="94">
        <f t="shared" si="4"/>
        <v>8289.1080000000038</v>
      </c>
      <c r="K148" s="1">
        <v>533.65200000000004</v>
      </c>
      <c r="L148" s="1">
        <v>530.02</v>
      </c>
      <c r="M148" s="1">
        <v>524.23500000000001</v>
      </c>
      <c r="N148" s="1">
        <v>519.09100000000001</v>
      </c>
      <c r="O148" s="1">
        <v>508.30900000000003</v>
      </c>
      <c r="P148" s="1">
        <v>496.48700000000002</v>
      </c>
      <c r="Q148" s="1">
        <v>483.79700000000003</v>
      </c>
      <c r="R148" s="1">
        <v>470.41399999999999</v>
      </c>
      <c r="S148" s="1">
        <v>456.48500000000001</v>
      </c>
      <c r="T148" s="1">
        <v>442.15800000000002</v>
      </c>
      <c r="U148" s="1">
        <v>427.73200000000003</v>
      </c>
      <c r="V148" s="1">
        <v>413.42700000000002</v>
      </c>
      <c r="W148" s="1">
        <v>399.34399999999999</v>
      </c>
      <c r="X148" s="1">
        <v>385.303</v>
      </c>
      <c r="Y148" s="1">
        <v>371.27199999999999</v>
      </c>
      <c r="Z148" s="1">
        <v>358.44499999999999</v>
      </c>
      <c r="AA148" s="1">
        <v>347.38</v>
      </c>
      <c r="AB148" s="1">
        <v>337.61099999999999</v>
      </c>
      <c r="AC148" s="1">
        <v>328.03899999999999</v>
      </c>
      <c r="AD148" s="1">
        <v>318.786</v>
      </c>
      <c r="AE148" s="1">
        <v>310.12400000000002</v>
      </c>
      <c r="AF148" s="1">
        <v>302.04700000000003</v>
      </c>
      <c r="AG148" s="1">
        <v>294.42399999999998</v>
      </c>
      <c r="AH148" s="1">
        <v>287.12799999999999</v>
      </c>
      <c r="AI148" s="1">
        <v>280.17599999999999</v>
      </c>
      <c r="AJ148" s="1">
        <v>273.142</v>
      </c>
      <c r="AK148" s="1">
        <v>265.798</v>
      </c>
      <c r="AL148" s="1">
        <v>258.286</v>
      </c>
      <c r="AM148" s="1">
        <v>250.92099999999999</v>
      </c>
      <c r="AN148" s="1">
        <v>243.572</v>
      </c>
      <c r="AO148" s="1">
        <v>236.40700000000001</v>
      </c>
      <c r="AP148" s="1">
        <v>229.52</v>
      </c>
      <c r="AQ148" s="1">
        <v>222.75399999999999</v>
      </c>
      <c r="AR148" s="1">
        <v>215.97900000000001</v>
      </c>
      <c r="AS148" s="1">
        <v>209.35900000000001</v>
      </c>
      <c r="AT148" s="1">
        <v>202.03200000000001</v>
      </c>
      <c r="AU148" s="1">
        <v>193.6</v>
      </c>
      <c r="AV148" s="1">
        <v>184.52</v>
      </c>
      <c r="AW148" s="1">
        <v>175.62200000000001</v>
      </c>
      <c r="AX148" s="1">
        <v>166.709</v>
      </c>
      <c r="AY148" s="1">
        <v>158.43600000000001</v>
      </c>
      <c r="AZ148" s="1">
        <v>151.20500000000001</v>
      </c>
      <c r="BA148" s="1">
        <v>144.702</v>
      </c>
      <c r="BB148" s="1">
        <v>138.239</v>
      </c>
      <c r="BC148" s="1">
        <v>131.97900000000001</v>
      </c>
      <c r="BD148" s="1">
        <v>125.795</v>
      </c>
      <c r="BE148" s="1">
        <v>119.563</v>
      </c>
      <c r="BF148" s="1">
        <v>113.402</v>
      </c>
      <c r="BG148" s="1">
        <v>107.53100000000001</v>
      </c>
      <c r="BH148" s="1">
        <v>101.877</v>
      </c>
      <c r="BI148" s="1">
        <v>96.641000000000005</v>
      </c>
      <c r="BJ148" s="1">
        <v>91.936000000000007</v>
      </c>
      <c r="BK148" s="1">
        <v>87.647999999999996</v>
      </c>
      <c r="BL148" s="1">
        <v>83.537999999999997</v>
      </c>
      <c r="BM148" s="1">
        <v>79.646000000000001</v>
      </c>
      <c r="BN148" s="1">
        <v>75.914000000000001</v>
      </c>
      <c r="BO148" s="1">
        <v>72.284999999999997</v>
      </c>
      <c r="BP148" s="1">
        <v>68.784000000000006</v>
      </c>
      <c r="BQ148" s="1">
        <v>65.447999999999993</v>
      </c>
      <c r="BR148" s="1">
        <v>62.218000000000004</v>
      </c>
      <c r="BS148" s="1">
        <v>59.241</v>
      </c>
      <c r="BT148" s="1">
        <v>56.575000000000003</v>
      </c>
      <c r="BU148" s="1">
        <v>54.11</v>
      </c>
      <c r="BV148" s="1">
        <v>51.73</v>
      </c>
      <c r="BW148" s="1">
        <v>49.518000000000001</v>
      </c>
      <c r="BX148" s="1">
        <v>47.003</v>
      </c>
      <c r="BY148" s="1">
        <v>43.957000000000001</v>
      </c>
      <c r="BZ148" s="1">
        <v>40.616999999999997</v>
      </c>
      <c r="CA148" s="1">
        <v>37.408999999999999</v>
      </c>
      <c r="CB148" s="1">
        <v>34.204000000000001</v>
      </c>
      <c r="CC148" s="1">
        <v>31.399000000000001</v>
      </c>
      <c r="CD148" s="1">
        <v>29.221</v>
      </c>
      <c r="CE148" s="1">
        <v>27.457000000000001</v>
      </c>
      <c r="CF148" s="1">
        <v>25.686</v>
      </c>
      <c r="CG148" s="1">
        <v>24.016999999999999</v>
      </c>
      <c r="CH148" s="1">
        <v>22.22</v>
      </c>
      <c r="CI148" s="1">
        <v>20.146000000000001</v>
      </c>
      <c r="CJ148" s="1">
        <v>17.925999999999998</v>
      </c>
      <c r="CK148" s="1">
        <v>15.851000000000001</v>
      </c>
      <c r="CL148" s="1">
        <v>13.875999999999999</v>
      </c>
      <c r="CM148" s="1">
        <v>12.004</v>
      </c>
      <c r="CN148" s="1">
        <v>10.269</v>
      </c>
      <c r="CO148" s="1">
        <v>8.6660000000000004</v>
      </c>
      <c r="CP148" s="1">
        <v>7.1470000000000002</v>
      </c>
      <c r="CQ148" s="1">
        <v>5.7080000000000002</v>
      </c>
      <c r="CR148" s="1">
        <v>4.4779999999999998</v>
      </c>
      <c r="CS148" s="1">
        <v>3.5110000000000001</v>
      </c>
      <c r="CT148" s="1">
        <v>2.7530000000000001</v>
      </c>
      <c r="CU148" s="1">
        <v>2.036</v>
      </c>
      <c r="CV148" s="1">
        <v>1.4670000000000001</v>
      </c>
      <c r="CW148" s="1">
        <v>1.073</v>
      </c>
      <c r="CX148" s="1">
        <v>0.75700000000000001</v>
      </c>
      <c r="CY148" s="1">
        <v>0.501</v>
      </c>
      <c r="CZ148" s="1">
        <v>0.29799999999999999</v>
      </c>
      <c r="DA148" s="1">
        <v>0.20100000000000001</v>
      </c>
      <c r="DB148" s="1">
        <v>0.155</v>
      </c>
      <c r="DC148" s="1">
        <v>0.104</v>
      </c>
      <c r="DD148" s="1">
        <v>4.9000000000000002E-2</v>
      </c>
      <c r="DE148" s="1">
        <v>0.02</v>
      </c>
      <c r="DF148" s="1">
        <v>8.9999999999999993E-3</v>
      </c>
      <c r="DG148" s="1">
        <v>7.0000000000000001E-3</v>
      </c>
      <c r="DI148" s="104">
        <f t="shared" si="5"/>
        <v>16294.270000000004</v>
      </c>
    </row>
    <row r="149" spans="1:113" x14ac:dyDescent="0.3">
      <c r="A149" s="1">
        <v>9464</v>
      </c>
      <c r="B149" s="1" t="s">
        <v>1041</v>
      </c>
      <c r="D149" s="1">
        <v>702</v>
      </c>
      <c r="E149" s="1">
        <v>2018</v>
      </c>
      <c r="F149" s="1" t="s">
        <v>338</v>
      </c>
      <c r="G149" s="93" t="s">
        <v>339</v>
      </c>
      <c r="H149" s="93">
        <f>VLOOKUP(G149, RPB!$E$3:$I$200, 5, 0)</f>
        <v>21</v>
      </c>
      <c r="I149" s="94">
        <f>IF(H149="-", "-", IF(H149=0, 0, SUM(K149:INDEX($K149:$DG149, H149))))</f>
        <v>1269.1220000000001</v>
      </c>
      <c r="J149" s="94">
        <f t="shared" si="4"/>
        <v>4522.7789999999995</v>
      </c>
      <c r="K149" s="1">
        <v>51.920999999999999</v>
      </c>
      <c r="L149" s="1">
        <v>52.545999999999999</v>
      </c>
      <c r="M149" s="1">
        <v>53.161999999999999</v>
      </c>
      <c r="N149" s="1">
        <v>54.054000000000002</v>
      </c>
      <c r="O149" s="1">
        <v>54.496000000000002</v>
      </c>
      <c r="P149" s="1">
        <v>55.006</v>
      </c>
      <c r="Q149" s="1">
        <v>55.59</v>
      </c>
      <c r="R149" s="1">
        <v>56.253999999999998</v>
      </c>
      <c r="S149" s="1">
        <v>56.988</v>
      </c>
      <c r="T149" s="1">
        <v>57.781999999999996</v>
      </c>
      <c r="U149" s="1">
        <v>58.723999999999997</v>
      </c>
      <c r="V149" s="1">
        <v>59.851999999999997</v>
      </c>
      <c r="W149" s="1">
        <v>61.122999999999998</v>
      </c>
      <c r="X149" s="1">
        <v>62.423000000000002</v>
      </c>
      <c r="Y149" s="1">
        <v>63.734999999999999</v>
      </c>
      <c r="Z149" s="1">
        <v>65.180999999999997</v>
      </c>
      <c r="AA149" s="1">
        <v>66.798000000000002</v>
      </c>
      <c r="AB149" s="1">
        <v>68.506</v>
      </c>
      <c r="AC149" s="1">
        <v>70.138999999999996</v>
      </c>
      <c r="AD149" s="1">
        <v>71.671000000000006</v>
      </c>
      <c r="AE149" s="1">
        <v>73.171000000000006</v>
      </c>
      <c r="AF149" s="1">
        <v>74.635000000000005</v>
      </c>
      <c r="AG149" s="1">
        <v>75.984999999999999</v>
      </c>
      <c r="AH149" s="1">
        <v>77.304000000000002</v>
      </c>
      <c r="AI149" s="1">
        <v>78.774000000000001</v>
      </c>
      <c r="AJ149" s="1">
        <v>79.296999999999997</v>
      </c>
      <c r="AK149" s="1">
        <v>78.400000000000006</v>
      </c>
      <c r="AL149" s="1">
        <v>76.671000000000006</v>
      </c>
      <c r="AM149" s="1">
        <v>75.08</v>
      </c>
      <c r="AN149" s="1">
        <v>73.319999999999993</v>
      </c>
      <c r="AO149" s="1">
        <v>72.626999999999995</v>
      </c>
      <c r="AP149" s="1">
        <v>73.679000000000002</v>
      </c>
      <c r="AQ149" s="1">
        <v>75.867000000000004</v>
      </c>
      <c r="AR149" s="1">
        <v>77.894999999999996</v>
      </c>
      <c r="AS149" s="1">
        <v>80.004999999999995</v>
      </c>
      <c r="AT149" s="1">
        <v>81.960999999999999</v>
      </c>
      <c r="AU149" s="1">
        <v>83.512</v>
      </c>
      <c r="AV149" s="1">
        <v>84.802000000000007</v>
      </c>
      <c r="AW149" s="1">
        <v>86.18</v>
      </c>
      <c r="AX149" s="1">
        <v>87.513000000000005</v>
      </c>
      <c r="AY149" s="1">
        <v>88.897000000000006</v>
      </c>
      <c r="AZ149" s="1">
        <v>90.394000000000005</v>
      </c>
      <c r="BA149" s="1">
        <v>91.876000000000005</v>
      </c>
      <c r="BB149" s="1">
        <v>93.260999999999996</v>
      </c>
      <c r="BC149" s="1">
        <v>94.691000000000003</v>
      </c>
      <c r="BD149" s="1">
        <v>95.367999999999995</v>
      </c>
      <c r="BE149" s="1">
        <v>94.929000000000002</v>
      </c>
      <c r="BF149" s="1">
        <v>93.79</v>
      </c>
      <c r="BG149" s="1">
        <v>92.620999999999995</v>
      </c>
      <c r="BH149" s="1">
        <v>91.146000000000001</v>
      </c>
      <c r="BI149" s="1">
        <v>90.423000000000002</v>
      </c>
      <c r="BJ149" s="1">
        <v>90.998999999999995</v>
      </c>
      <c r="BK149" s="1">
        <v>92.314999999999998</v>
      </c>
      <c r="BL149" s="1">
        <v>93.263999999999996</v>
      </c>
      <c r="BM149" s="1">
        <v>94.069000000000003</v>
      </c>
      <c r="BN149" s="1">
        <v>94.248999999999995</v>
      </c>
      <c r="BO149" s="1">
        <v>93.456000000000003</v>
      </c>
      <c r="BP149" s="1">
        <v>91.921999999999997</v>
      </c>
      <c r="BQ149" s="1">
        <v>90.308999999999997</v>
      </c>
      <c r="BR149" s="1">
        <v>88.573999999999998</v>
      </c>
      <c r="BS149" s="1">
        <v>86.227999999999994</v>
      </c>
      <c r="BT149" s="1">
        <v>83.123000000000005</v>
      </c>
      <c r="BU149" s="1">
        <v>79.481999999999999</v>
      </c>
      <c r="BV149" s="1">
        <v>75.646000000000001</v>
      </c>
      <c r="BW149" s="1">
        <v>71.504000000000005</v>
      </c>
      <c r="BX149" s="1">
        <v>67.605999999999995</v>
      </c>
      <c r="BY149" s="1">
        <v>64.245000000000005</v>
      </c>
      <c r="BZ149" s="1">
        <v>61.167999999999999</v>
      </c>
      <c r="CA149" s="1">
        <v>57.984999999999999</v>
      </c>
      <c r="CB149" s="1">
        <v>54.959000000000003</v>
      </c>
      <c r="CC149" s="1">
        <v>51.216999999999999</v>
      </c>
      <c r="CD149" s="1">
        <v>46.343000000000004</v>
      </c>
      <c r="CE149" s="1">
        <v>40.874000000000002</v>
      </c>
      <c r="CF149" s="1">
        <v>35.631</v>
      </c>
      <c r="CG149" s="1">
        <v>30.292000000000002</v>
      </c>
      <c r="CH149" s="1">
        <v>26.254000000000001</v>
      </c>
      <c r="CI149" s="1">
        <v>24.245999999999999</v>
      </c>
      <c r="CJ149" s="1">
        <v>23.564</v>
      </c>
      <c r="CK149" s="1">
        <v>22.805</v>
      </c>
      <c r="CL149" s="1">
        <v>22.280999999999999</v>
      </c>
      <c r="CM149" s="1">
        <v>21.366</v>
      </c>
      <c r="CN149" s="1">
        <v>19.616</v>
      </c>
      <c r="CO149" s="1">
        <v>17.372</v>
      </c>
      <c r="CP149" s="1">
        <v>15.423</v>
      </c>
      <c r="CQ149" s="1">
        <v>13.622</v>
      </c>
      <c r="CR149" s="1">
        <v>11.926</v>
      </c>
      <c r="CS149" s="1">
        <v>10.398</v>
      </c>
      <c r="CT149" s="1">
        <v>9.0109999999999992</v>
      </c>
      <c r="CU149" s="1">
        <v>7.5890000000000004</v>
      </c>
      <c r="CV149" s="1">
        <v>6.3490000000000002</v>
      </c>
      <c r="CW149" s="1">
        <v>5.39</v>
      </c>
      <c r="CX149" s="1">
        <v>4.4329999999999998</v>
      </c>
      <c r="CY149" s="1">
        <v>3.4630000000000001</v>
      </c>
      <c r="CZ149" s="1">
        <v>2.7280000000000002</v>
      </c>
      <c r="DA149" s="1">
        <v>2.3170000000000002</v>
      </c>
      <c r="DB149" s="1">
        <v>1.9359999999999999</v>
      </c>
      <c r="DC149" s="1">
        <v>1.478</v>
      </c>
      <c r="DD149" s="1">
        <v>0.94399999999999995</v>
      </c>
      <c r="DE149" s="1">
        <v>0.73</v>
      </c>
      <c r="DF149" s="1">
        <v>0.42399999999999999</v>
      </c>
      <c r="DG149" s="1">
        <v>0.751</v>
      </c>
      <c r="DI149" s="104">
        <f t="shared" si="5"/>
        <v>5791.9009999999998</v>
      </c>
    </row>
    <row r="150" spans="1:113" x14ac:dyDescent="0.3">
      <c r="A150" s="1">
        <v>19870</v>
      </c>
      <c r="B150" s="1" t="s">
        <v>1041</v>
      </c>
      <c r="D150" s="1">
        <v>90</v>
      </c>
      <c r="E150" s="1">
        <v>2018</v>
      </c>
      <c r="F150" s="1" t="s">
        <v>344</v>
      </c>
      <c r="G150" s="93" t="s">
        <v>345</v>
      </c>
      <c r="H150" s="93">
        <f>VLOOKUP(G150, RPB!$E$3:$I$200, 5, 0)</f>
        <v>21</v>
      </c>
      <c r="I150" s="94">
        <f>IF(H150="-", "-", IF(H150=0, 0, SUM(K150:INDEX($K150:$DG150, H150))))</f>
        <v>319.32199999999995</v>
      </c>
      <c r="J150" s="94">
        <f t="shared" si="4"/>
        <v>303.95899999999978</v>
      </c>
      <c r="K150" s="1">
        <v>16.667999999999999</v>
      </c>
      <c r="L150" s="1">
        <v>16.681000000000001</v>
      </c>
      <c r="M150" s="1">
        <v>16.667999999999999</v>
      </c>
      <c r="N150" s="1">
        <v>16.542000000000002</v>
      </c>
      <c r="O150" s="1">
        <v>16.516999999999999</v>
      </c>
      <c r="P150" s="1">
        <v>16.460999999999999</v>
      </c>
      <c r="Q150" s="1">
        <v>16.373999999999999</v>
      </c>
      <c r="R150" s="1">
        <v>16.257000000000001</v>
      </c>
      <c r="S150" s="1">
        <v>16.114000000000001</v>
      </c>
      <c r="T150" s="1">
        <v>15.95</v>
      </c>
      <c r="U150" s="1">
        <v>15.736000000000001</v>
      </c>
      <c r="V150" s="1">
        <v>15.457000000000001</v>
      </c>
      <c r="W150" s="1">
        <v>15.132</v>
      </c>
      <c r="X150" s="1">
        <v>14.789</v>
      </c>
      <c r="Y150" s="1">
        <v>14.42</v>
      </c>
      <c r="Z150" s="1">
        <v>14.063000000000001</v>
      </c>
      <c r="AA150" s="1">
        <v>13.741</v>
      </c>
      <c r="AB150" s="1">
        <v>13.436</v>
      </c>
      <c r="AC150" s="1">
        <v>13.112</v>
      </c>
      <c r="AD150" s="1">
        <v>12.786</v>
      </c>
      <c r="AE150" s="1">
        <v>12.417999999999999</v>
      </c>
      <c r="AF150" s="1">
        <v>11.987</v>
      </c>
      <c r="AG150" s="1">
        <v>11.519</v>
      </c>
      <c r="AH150" s="1">
        <v>11.064</v>
      </c>
      <c r="AI150" s="1">
        <v>10.619</v>
      </c>
      <c r="AJ150" s="1">
        <v>10.183</v>
      </c>
      <c r="AK150" s="1">
        <v>9.7629999999999999</v>
      </c>
      <c r="AL150" s="1">
        <v>9.3640000000000008</v>
      </c>
      <c r="AM150" s="1">
        <v>8.9789999999999992</v>
      </c>
      <c r="AN150" s="1">
        <v>8.5990000000000002</v>
      </c>
      <c r="AO150" s="1">
        <v>8.3000000000000007</v>
      </c>
      <c r="AP150" s="1">
        <v>8.1150000000000002</v>
      </c>
      <c r="AQ150" s="1">
        <v>8.0090000000000003</v>
      </c>
      <c r="AR150" s="1">
        <v>7.907</v>
      </c>
      <c r="AS150" s="1">
        <v>7.8170000000000002</v>
      </c>
      <c r="AT150" s="1">
        <v>7.7409999999999997</v>
      </c>
      <c r="AU150" s="1">
        <v>7.6719999999999997</v>
      </c>
      <c r="AV150" s="1">
        <v>7.6040000000000001</v>
      </c>
      <c r="AW150" s="1">
        <v>7.5389999999999997</v>
      </c>
      <c r="AX150" s="1">
        <v>7.476</v>
      </c>
      <c r="AY150" s="1">
        <v>7.375</v>
      </c>
      <c r="AZ150" s="1">
        <v>7.2160000000000002</v>
      </c>
      <c r="BA150" s="1">
        <v>7.0129999999999999</v>
      </c>
      <c r="BB150" s="1">
        <v>6.8079999999999998</v>
      </c>
      <c r="BC150" s="1">
        <v>6.6079999999999997</v>
      </c>
      <c r="BD150" s="1">
        <v>6.3460000000000001</v>
      </c>
      <c r="BE150" s="1">
        <v>5.9980000000000002</v>
      </c>
      <c r="BF150" s="1">
        <v>5.6</v>
      </c>
      <c r="BG150" s="1">
        <v>5.2039999999999997</v>
      </c>
      <c r="BH150" s="1">
        <v>4.7939999999999996</v>
      </c>
      <c r="BI150" s="1">
        <v>4.4539999999999997</v>
      </c>
      <c r="BJ150" s="1">
        <v>4.2290000000000001</v>
      </c>
      <c r="BK150" s="1">
        <v>4.0810000000000004</v>
      </c>
      <c r="BL150" s="1">
        <v>3.9239999999999999</v>
      </c>
      <c r="BM150" s="1">
        <v>3.7759999999999998</v>
      </c>
      <c r="BN150" s="1">
        <v>3.6190000000000002</v>
      </c>
      <c r="BO150" s="1">
        <v>3.4380000000000002</v>
      </c>
      <c r="BP150" s="1">
        <v>3.242</v>
      </c>
      <c r="BQ150" s="1">
        <v>3.0630000000000002</v>
      </c>
      <c r="BR150" s="1">
        <v>2.8959999999999999</v>
      </c>
      <c r="BS150" s="1">
        <v>2.7290000000000001</v>
      </c>
      <c r="BT150" s="1">
        <v>2.5579999999999998</v>
      </c>
      <c r="BU150" s="1">
        <v>2.39</v>
      </c>
      <c r="BV150" s="1">
        <v>2.2269999999999999</v>
      </c>
      <c r="BW150" s="1">
        <v>2.0670000000000002</v>
      </c>
      <c r="BX150" s="1">
        <v>1.9279999999999999</v>
      </c>
      <c r="BY150" s="1">
        <v>1.819</v>
      </c>
      <c r="BZ150" s="1">
        <v>1.73</v>
      </c>
      <c r="CA150" s="1">
        <v>1.643</v>
      </c>
      <c r="CB150" s="1">
        <v>1.5609999999999999</v>
      </c>
      <c r="CC150" s="1">
        <v>1.4770000000000001</v>
      </c>
      <c r="CD150" s="1">
        <v>1.3859999999999999</v>
      </c>
      <c r="CE150" s="1">
        <v>1.292</v>
      </c>
      <c r="CF150" s="1">
        <v>1.2030000000000001</v>
      </c>
      <c r="CG150" s="1">
        <v>1.121</v>
      </c>
      <c r="CH150" s="1">
        <v>1.028</v>
      </c>
      <c r="CI150" s="1">
        <v>0.91500000000000004</v>
      </c>
      <c r="CJ150" s="1">
        <v>0.79200000000000004</v>
      </c>
      <c r="CK150" s="1">
        <v>0.67500000000000004</v>
      </c>
      <c r="CL150" s="1">
        <v>0.55700000000000005</v>
      </c>
      <c r="CM150" s="1">
        <v>0.46200000000000002</v>
      </c>
      <c r="CN150" s="1">
        <v>0.40100000000000002</v>
      </c>
      <c r="CO150" s="1">
        <v>0.36199999999999999</v>
      </c>
      <c r="CP150" s="1">
        <v>0.32400000000000001</v>
      </c>
      <c r="CQ150" s="1">
        <v>0.29199999999999998</v>
      </c>
      <c r="CR150" s="1">
        <v>0.25800000000000001</v>
      </c>
      <c r="CS150" s="1">
        <v>0.215</v>
      </c>
      <c r="CT150" s="1">
        <v>0.16800000000000001</v>
      </c>
      <c r="CU150" s="1">
        <v>0.124</v>
      </c>
      <c r="CV150" s="1">
        <v>8.8999999999999996E-2</v>
      </c>
      <c r="CW150" s="1">
        <v>6.6000000000000003E-2</v>
      </c>
      <c r="CX150" s="1">
        <v>4.8000000000000001E-2</v>
      </c>
      <c r="CY150" s="1">
        <v>3.5000000000000003E-2</v>
      </c>
      <c r="CZ150" s="1">
        <v>2.4E-2</v>
      </c>
      <c r="DA150" s="1">
        <v>1.7999999999999999E-2</v>
      </c>
      <c r="DB150" s="1">
        <v>1.4E-2</v>
      </c>
      <c r="DC150" s="1">
        <v>0.01</v>
      </c>
      <c r="DD150" s="1">
        <v>5.0000000000000001E-3</v>
      </c>
      <c r="DE150" s="1">
        <v>3.0000000000000001E-3</v>
      </c>
      <c r="DF150" s="1">
        <v>1E-3</v>
      </c>
      <c r="DG150" s="1">
        <v>1E-3</v>
      </c>
      <c r="DI150" s="104">
        <f t="shared" si="5"/>
        <v>623.28099999999972</v>
      </c>
    </row>
    <row r="151" spans="1:113" x14ac:dyDescent="0.3">
      <c r="A151" s="1">
        <v>6282</v>
      </c>
      <c r="B151" s="1" t="s">
        <v>1041</v>
      </c>
      <c r="D151" s="1">
        <v>694</v>
      </c>
      <c r="E151" s="1">
        <v>2018</v>
      </c>
      <c r="F151" s="1" t="s">
        <v>336</v>
      </c>
      <c r="G151" s="93" t="s">
        <v>337</v>
      </c>
      <c r="H151" s="93">
        <f>VLOOKUP(G151, RPB!$E$3:$I$200, 5, 0)</f>
        <v>6</v>
      </c>
      <c r="I151" s="94">
        <f>IF(H151="-", "-", IF(H151=0, 0, SUM(K151:INDEX($K151:$DG151, H151))))</f>
        <v>1383.3009999999999</v>
      </c>
      <c r="J151" s="94">
        <f t="shared" si="4"/>
        <v>6336.4279999999962</v>
      </c>
      <c r="K151" s="1">
        <v>240.86199999999999</v>
      </c>
      <c r="L151" s="1">
        <v>236.53399999999999</v>
      </c>
      <c r="M151" s="1">
        <v>232.495</v>
      </c>
      <c r="N151" s="1">
        <v>227.09100000000001</v>
      </c>
      <c r="O151" s="1">
        <v>224.49700000000001</v>
      </c>
      <c r="P151" s="1">
        <v>221.822</v>
      </c>
      <c r="Q151" s="1">
        <v>219.02500000000001</v>
      </c>
      <c r="R151" s="1">
        <v>216.06299999999999</v>
      </c>
      <c r="S151" s="1">
        <v>212.99199999999999</v>
      </c>
      <c r="T151" s="1">
        <v>209.869</v>
      </c>
      <c r="U151" s="1">
        <v>206.15299999999999</v>
      </c>
      <c r="V151" s="1">
        <v>201.601</v>
      </c>
      <c r="W151" s="1">
        <v>196.47</v>
      </c>
      <c r="X151" s="1">
        <v>191.27699999999999</v>
      </c>
      <c r="Y151" s="1">
        <v>185.94399999999999</v>
      </c>
      <c r="Z151" s="1">
        <v>180.61199999999999</v>
      </c>
      <c r="AA151" s="1">
        <v>175.41300000000001</v>
      </c>
      <c r="AB151" s="1">
        <v>170.29300000000001</v>
      </c>
      <c r="AC151" s="1">
        <v>165.10400000000001</v>
      </c>
      <c r="AD151" s="1">
        <v>159.92400000000001</v>
      </c>
      <c r="AE151" s="1">
        <v>154.709</v>
      </c>
      <c r="AF151" s="1">
        <v>149.441</v>
      </c>
      <c r="AG151" s="1">
        <v>144.197</v>
      </c>
      <c r="AH151" s="1">
        <v>139.05600000000001</v>
      </c>
      <c r="AI151" s="1">
        <v>133.977</v>
      </c>
      <c r="AJ151" s="1">
        <v>129.28299999999999</v>
      </c>
      <c r="AK151" s="1">
        <v>125.134</v>
      </c>
      <c r="AL151" s="1">
        <v>121.389</v>
      </c>
      <c r="AM151" s="1">
        <v>117.703</v>
      </c>
      <c r="AN151" s="1">
        <v>114.096</v>
      </c>
      <c r="AO151" s="1">
        <v>110.70399999999999</v>
      </c>
      <c r="AP151" s="1">
        <v>107.545</v>
      </c>
      <c r="AQ151" s="1">
        <v>104.539</v>
      </c>
      <c r="AR151" s="1">
        <v>101.616</v>
      </c>
      <c r="AS151" s="1">
        <v>98.825000000000003</v>
      </c>
      <c r="AT151" s="1">
        <v>95.802000000000007</v>
      </c>
      <c r="AU151" s="1">
        <v>92.369</v>
      </c>
      <c r="AV151" s="1">
        <v>88.69</v>
      </c>
      <c r="AW151" s="1">
        <v>85.100999999999999</v>
      </c>
      <c r="AX151" s="1">
        <v>81.524000000000001</v>
      </c>
      <c r="AY151" s="1">
        <v>78.096000000000004</v>
      </c>
      <c r="AZ151" s="1">
        <v>74.915999999999997</v>
      </c>
      <c r="BA151" s="1">
        <v>71.905000000000001</v>
      </c>
      <c r="BB151" s="1">
        <v>68.908000000000001</v>
      </c>
      <c r="BC151" s="1">
        <v>65.980999999999995</v>
      </c>
      <c r="BD151" s="1">
        <v>63.006</v>
      </c>
      <c r="BE151" s="1">
        <v>59.914999999999999</v>
      </c>
      <c r="BF151" s="1">
        <v>56.787999999999997</v>
      </c>
      <c r="BG151" s="1">
        <v>53.762</v>
      </c>
      <c r="BH151" s="1">
        <v>50.795000000000002</v>
      </c>
      <c r="BI151" s="1">
        <v>48.048000000000002</v>
      </c>
      <c r="BJ151" s="1">
        <v>45.61</v>
      </c>
      <c r="BK151" s="1">
        <v>43.402000000000001</v>
      </c>
      <c r="BL151" s="1">
        <v>41.253999999999998</v>
      </c>
      <c r="BM151" s="1">
        <v>39.198</v>
      </c>
      <c r="BN151" s="1">
        <v>37.200000000000003</v>
      </c>
      <c r="BO151" s="1">
        <v>35.226999999999997</v>
      </c>
      <c r="BP151" s="1">
        <v>33.299999999999997</v>
      </c>
      <c r="BQ151" s="1">
        <v>31.466000000000001</v>
      </c>
      <c r="BR151" s="1">
        <v>29.707000000000001</v>
      </c>
      <c r="BS151" s="1">
        <v>28.042000000000002</v>
      </c>
      <c r="BT151" s="1">
        <v>26.486000000000001</v>
      </c>
      <c r="BU151" s="1">
        <v>25.015999999999998</v>
      </c>
      <c r="BV151" s="1">
        <v>23.591999999999999</v>
      </c>
      <c r="BW151" s="1">
        <v>22.215</v>
      </c>
      <c r="BX151" s="1">
        <v>20.879000000000001</v>
      </c>
      <c r="BY151" s="1">
        <v>19.573</v>
      </c>
      <c r="BZ151" s="1">
        <v>18.292999999999999</v>
      </c>
      <c r="CA151" s="1">
        <v>17.056000000000001</v>
      </c>
      <c r="CB151" s="1">
        <v>15.872</v>
      </c>
      <c r="CC151" s="1">
        <v>14.641</v>
      </c>
      <c r="CD151" s="1">
        <v>13.319000000000001</v>
      </c>
      <c r="CE151" s="1">
        <v>11.955</v>
      </c>
      <c r="CF151" s="1">
        <v>10.648</v>
      </c>
      <c r="CG151" s="1">
        <v>9.3859999999999992</v>
      </c>
      <c r="CH151" s="1">
        <v>8.1880000000000006</v>
      </c>
      <c r="CI151" s="1">
        <v>7.077</v>
      </c>
      <c r="CJ151" s="1">
        <v>6.0490000000000004</v>
      </c>
      <c r="CK151" s="1">
        <v>5.0709999999999997</v>
      </c>
      <c r="CL151" s="1">
        <v>4.1449999999999996</v>
      </c>
      <c r="CM151" s="1">
        <v>3.339</v>
      </c>
      <c r="CN151" s="1">
        <v>2.6819999999999999</v>
      </c>
      <c r="CO151" s="1">
        <v>2.1469999999999998</v>
      </c>
      <c r="CP151" s="1">
        <v>1.667</v>
      </c>
      <c r="CQ151" s="1">
        <v>1.248</v>
      </c>
      <c r="CR151" s="1">
        <v>0.90900000000000003</v>
      </c>
      <c r="CS151" s="1">
        <v>0.65100000000000002</v>
      </c>
      <c r="CT151" s="1">
        <v>0.46</v>
      </c>
      <c r="CU151" s="1">
        <v>0.315</v>
      </c>
      <c r="CV151" s="1">
        <v>0.222</v>
      </c>
      <c r="CW151" s="1">
        <v>0.15</v>
      </c>
      <c r="CX151" s="1">
        <v>9.1999999999999998E-2</v>
      </c>
      <c r="CY151" s="1">
        <v>4.8000000000000001E-2</v>
      </c>
      <c r="CZ151" s="1">
        <v>2.4E-2</v>
      </c>
      <c r="DA151" s="1">
        <v>1.9E-2</v>
      </c>
      <c r="DB151" s="1">
        <v>1.4E-2</v>
      </c>
      <c r="DC151" s="1">
        <v>8.9999999999999993E-3</v>
      </c>
      <c r="DD151" s="1">
        <v>4.0000000000000001E-3</v>
      </c>
      <c r="DE151" s="1">
        <v>1E-3</v>
      </c>
      <c r="DF151" s="1">
        <v>0</v>
      </c>
      <c r="DG151" s="1">
        <v>0</v>
      </c>
      <c r="DI151" s="104">
        <f t="shared" si="5"/>
        <v>7719.7289999999966</v>
      </c>
    </row>
    <row r="152" spans="1:113" x14ac:dyDescent="0.3">
      <c r="A152" s="1">
        <v>17204</v>
      </c>
      <c r="B152" s="1" t="s">
        <v>1041</v>
      </c>
      <c r="D152" s="1">
        <v>222</v>
      </c>
      <c r="E152" s="1">
        <v>2018</v>
      </c>
      <c r="F152" s="1" t="s">
        <v>128</v>
      </c>
      <c r="G152" s="93" t="s">
        <v>129</v>
      </c>
      <c r="H152" s="93">
        <f>VLOOKUP(G152, RPB!$E$3:$I$200, 5, 0)</f>
        <v>18</v>
      </c>
      <c r="I152" s="94">
        <f>IF(H152="-", "-", IF(H152=0, 0, SUM(K152:INDEX($K152:$DG152, H152))))</f>
        <v>2098.1979999999999</v>
      </c>
      <c r="J152" s="94">
        <f t="shared" si="4"/>
        <v>4313.3600000000006</v>
      </c>
      <c r="K152" s="1">
        <v>115.895</v>
      </c>
      <c r="L152" s="1">
        <v>115.55800000000001</v>
      </c>
      <c r="M152" s="1">
        <v>115.25700000000001</v>
      </c>
      <c r="N152" s="1">
        <v>114.28700000000001</v>
      </c>
      <c r="O152" s="1">
        <v>114.34399999999999</v>
      </c>
      <c r="P152" s="1">
        <v>114.473</v>
      </c>
      <c r="Q152" s="1">
        <v>114.67400000000001</v>
      </c>
      <c r="R152" s="1">
        <v>114.94499999999999</v>
      </c>
      <c r="S152" s="1">
        <v>115.325</v>
      </c>
      <c r="T152" s="1">
        <v>115.85599999999999</v>
      </c>
      <c r="U152" s="1">
        <v>116.32899999999999</v>
      </c>
      <c r="V152" s="1">
        <v>116.65900000000001</v>
      </c>
      <c r="W152" s="1">
        <v>116.968</v>
      </c>
      <c r="X152" s="1">
        <v>117.253</v>
      </c>
      <c r="Y152" s="1">
        <v>117.256</v>
      </c>
      <c r="Z152" s="1">
        <v>118.245</v>
      </c>
      <c r="AA152" s="1">
        <v>120.76900000000001</v>
      </c>
      <c r="AB152" s="1">
        <v>124.105</v>
      </c>
      <c r="AC152" s="1">
        <v>127.047</v>
      </c>
      <c r="AD152" s="1">
        <v>129.911</v>
      </c>
      <c r="AE152" s="1">
        <v>131.36000000000001</v>
      </c>
      <c r="AF152" s="1">
        <v>130.631</v>
      </c>
      <c r="AG152" s="1">
        <v>128.334</v>
      </c>
      <c r="AH152" s="1">
        <v>126.015</v>
      </c>
      <c r="AI152" s="1">
        <v>123.566</v>
      </c>
      <c r="AJ152" s="1">
        <v>120.24299999999999</v>
      </c>
      <c r="AK152" s="1">
        <v>115.898</v>
      </c>
      <c r="AL152" s="1">
        <v>110.908</v>
      </c>
      <c r="AM152" s="1">
        <v>105.803</v>
      </c>
      <c r="AN152" s="1">
        <v>100.474</v>
      </c>
      <c r="AO152" s="1">
        <v>95.826999999999998</v>
      </c>
      <c r="AP152" s="1">
        <v>92.369</v>
      </c>
      <c r="AQ152" s="1">
        <v>89.759</v>
      </c>
      <c r="AR152" s="1">
        <v>87.069000000000003</v>
      </c>
      <c r="AS152" s="1">
        <v>84.382999999999996</v>
      </c>
      <c r="AT152" s="1">
        <v>82.284000000000006</v>
      </c>
      <c r="AU152" s="1">
        <v>80.936999999999998</v>
      </c>
      <c r="AV152" s="1">
        <v>80.09</v>
      </c>
      <c r="AW152" s="1">
        <v>79.343999999999994</v>
      </c>
      <c r="AX152" s="1">
        <v>78.796999999999997</v>
      </c>
      <c r="AY152" s="1">
        <v>77.950999999999993</v>
      </c>
      <c r="AZ152" s="1">
        <v>76.525999999999996</v>
      </c>
      <c r="BA152" s="1">
        <v>74.733999999999995</v>
      </c>
      <c r="BB152" s="1">
        <v>73.073999999999998</v>
      </c>
      <c r="BC152" s="1">
        <v>71.454999999999998</v>
      </c>
      <c r="BD152" s="1">
        <v>69.834000000000003</v>
      </c>
      <c r="BE152" s="1">
        <v>68.244</v>
      </c>
      <c r="BF152" s="1">
        <v>66.673000000000002</v>
      </c>
      <c r="BG152" s="1">
        <v>65.064999999999998</v>
      </c>
      <c r="BH152" s="1">
        <v>63.415999999999997</v>
      </c>
      <c r="BI152" s="1">
        <v>61.835999999999999</v>
      </c>
      <c r="BJ152" s="1">
        <v>60.368000000000002</v>
      </c>
      <c r="BK152" s="1">
        <v>58.960999999999999</v>
      </c>
      <c r="BL152" s="1">
        <v>57.539000000000001</v>
      </c>
      <c r="BM152" s="1">
        <v>56.143000000000001</v>
      </c>
      <c r="BN152" s="1">
        <v>54.613</v>
      </c>
      <c r="BO152" s="1">
        <v>52.872999999999998</v>
      </c>
      <c r="BP152" s="1">
        <v>51.006999999999998</v>
      </c>
      <c r="BQ152" s="1">
        <v>49.156999999999996</v>
      </c>
      <c r="BR152" s="1">
        <v>47.271000000000001</v>
      </c>
      <c r="BS152" s="1">
        <v>45.534999999999997</v>
      </c>
      <c r="BT152" s="1">
        <v>44.048000000000002</v>
      </c>
      <c r="BU152" s="1">
        <v>42.71</v>
      </c>
      <c r="BV152" s="1">
        <v>41.356000000000002</v>
      </c>
      <c r="BW152" s="1">
        <v>40.06</v>
      </c>
      <c r="BX152" s="1">
        <v>38.570999999999998</v>
      </c>
      <c r="BY152" s="1">
        <v>36.761000000000003</v>
      </c>
      <c r="BZ152" s="1">
        <v>34.771000000000001</v>
      </c>
      <c r="CA152" s="1">
        <v>32.844000000000001</v>
      </c>
      <c r="CB152" s="1">
        <v>30.895</v>
      </c>
      <c r="CC152" s="1">
        <v>29.221</v>
      </c>
      <c r="CD152" s="1">
        <v>27.98</v>
      </c>
      <c r="CE152" s="1">
        <v>27.018999999999998</v>
      </c>
      <c r="CF152" s="1">
        <v>26.018000000000001</v>
      </c>
      <c r="CG152" s="1">
        <v>25.039000000000001</v>
      </c>
      <c r="CH152" s="1">
        <v>23.981999999999999</v>
      </c>
      <c r="CI152" s="1">
        <v>22.763000000000002</v>
      </c>
      <c r="CJ152" s="1">
        <v>21.434000000000001</v>
      </c>
      <c r="CK152" s="1">
        <v>20.149000000000001</v>
      </c>
      <c r="CL152" s="1">
        <v>18.901</v>
      </c>
      <c r="CM152" s="1">
        <v>17.55</v>
      </c>
      <c r="CN152" s="1">
        <v>16.050999999999998</v>
      </c>
      <c r="CO152" s="1">
        <v>14.465999999999999</v>
      </c>
      <c r="CP152" s="1">
        <v>12.919</v>
      </c>
      <c r="CQ152" s="1">
        <v>11.398999999999999</v>
      </c>
      <c r="CR152" s="1">
        <v>9.9390000000000001</v>
      </c>
      <c r="CS152" s="1">
        <v>8.5719999999999992</v>
      </c>
      <c r="CT152" s="1">
        <v>7.2960000000000003</v>
      </c>
      <c r="CU152" s="1">
        <v>5.9820000000000002</v>
      </c>
      <c r="CV152" s="1">
        <v>4.8289999999999997</v>
      </c>
      <c r="CW152" s="1">
        <v>3.9990000000000001</v>
      </c>
      <c r="CX152" s="1">
        <v>3.2080000000000002</v>
      </c>
      <c r="CY152" s="1">
        <v>2.4350000000000001</v>
      </c>
      <c r="CZ152" s="1">
        <v>1.8360000000000001</v>
      </c>
      <c r="DA152" s="1">
        <v>1.4970000000000001</v>
      </c>
      <c r="DB152" s="1">
        <v>1.228</v>
      </c>
      <c r="DC152" s="1">
        <v>0.90700000000000003</v>
      </c>
      <c r="DD152" s="1">
        <v>0.53600000000000003</v>
      </c>
      <c r="DE152" s="1">
        <v>0.38400000000000001</v>
      </c>
      <c r="DF152" s="1">
        <v>0.2</v>
      </c>
      <c r="DG152" s="1">
        <v>0.28100000000000003</v>
      </c>
      <c r="DI152" s="104">
        <f t="shared" si="5"/>
        <v>6411.558</v>
      </c>
    </row>
    <row r="153" spans="1:113" x14ac:dyDescent="0.3">
      <c r="A153" s="1">
        <v>2412</v>
      </c>
      <c r="B153" s="1" t="s">
        <v>1041</v>
      </c>
      <c r="D153" s="1">
        <v>706</v>
      </c>
      <c r="E153" s="1">
        <v>2018</v>
      </c>
      <c r="F153" s="1" t="s">
        <v>346</v>
      </c>
      <c r="G153" s="93" t="s">
        <v>347</v>
      </c>
      <c r="H153" s="93">
        <f>VLOOKUP(G153, RPB!$E$3:$I$200, 5, 0)</f>
        <v>18</v>
      </c>
      <c r="I153" s="94">
        <f>IF(H153="-", "-", IF(H153=0, 0, SUM(K153:INDEX($K153:$DG153, H153))))</f>
        <v>8056.5949999999993</v>
      </c>
      <c r="J153" s="94">
        <f t="shared" si="4"/>
        <v>7125.3300000000017</v>
      </c>
      <c r="K153" s="1">
        <v>597.18899999999996</v>
      </c>
      <c r="L153" s="1">
        <v>573.29700000000003</v>
      </c>
      <c r="M153" s="1">
        <v>550.97799999999995</v>
      </c>
      <c r="N153" s="1">
        <v>528.86300000000006</v>
      </c>
      <c r="O153" s="1">
        <v>510.87799999999999</v>
      </c>
      <c r="P153" s="1">
        <v>493.846</v>
      </c>
      <c r="Q153" s="1">
        <v>477.66199999999998</v>
      </c>
      <c r="R153" s="1">
        <v>462.221</v>
      </c>
      <c r="S153" s="1">
        <v>447.584</v>
      </c>
      <c r="T153" s="1">
        <v>433.81</v>
      </c>
      <c r="U153" s="1">
        <v>419.97199999999998</v>
      </c>
      <c r="V153" s="1">
        <v>405.63299999999998</v>
      </c>
      <c r="W153" s="1">
        <v>391.185</v>
      </c>
      <c r="X153" s="1">
        <v>377.24799999999999</v>
      </c>
      <c r="Y153" s="1">
        <v>363.45400000000001</v>
      </c>
      <c r="Z153" s="1">
        <v>351.01600000000002</v>
      </c>
      <c r="AA153" s="1">
        <v>340.52100000000002</v>
      </c>
      <c r="AB153" s="1">
        <v>331.238</v>
      </c>
      <c r="AC153" s="1">
        <v>322.04300000000001</v>
      </c>
      <c r="AD153" s="1">
        <v>313.39100000000002</v>
      </c>
      <c r="AE153" s="1">
        <v>303.36599999999999</v>
      </c>
      <c r="AF153" s="1">
        <v>290.97500000000002</v>
      </c>
      <c r="AG153" s="1">
        <v>277.20100000000002</v>
      </c>
      <c r="AH153" s="1">
        <v>263.95400000000001</v>
      </c>
      <c r="AI153" s="1">
        <v>250.77500000000001</v>
      </c>
      <c r="AJ153" s="1">
        <v>238.74100000000001</v>
      </c>
      <c r="AK153" s="1">
        <v>228.55500000000001</v>
      </c>
      <c r="AL153" s="1">
        <v>219.64099999999999</v>
      </c>
      <c r="AM153" s="1">
        <v>210.76400000000001</v>
      </c>
      <c r="AN153" s="1">
        <v>202.22399999999999</v>
      </c>
      <c r="AO153" s="1">
        <v>193.672</v>
      </c>
      <c r="AP153" s="1">
        <v>184.82599999999999</v>
      </c>
      <c r="AQ153" s="1">
        <v>175.94900000000001</v>
      </c>
      <c r="AR153" s="1">
        <v>167.559</v>
      </c>
      <c r="AS153" s="1">
        <v>159.52799999999999</v>
      </c>
      <c r="AT153" s="1">
        <v>152.11699999999999</v>
      </c>
      <c r="AU153" s="1">
        <v>145.5</v>
      </c>
      <c r="AV153" s="1">
        <v>139.52600000000001</v>
      </c>
      <c r="AW153" s="1">
        <v>133.80500000000001</v>
      </c>
      <c r="AX153" s="1">
        <v>128.34</v>
      </c>
      <c r="AY153" s="1">
        <v>123.39100000000001</v>
      </c>
      <c r="AZ153" s="1">
        <v>119.02500000000001</v>
      </c>
      <c r="BA153" s="1">
        <v>115.09099999999999</v>
      </c>
      <c r="BB153" s="1">
        <v>111.37</v>
      </c>
      <c r="BC153" s="1">
        <v>107.907</v>
      </c>
      <c r="BD153" s="1">
        <v>104.358</v>
      </c>
      <c r="BE153" s="1">
        <v>100.529</v>
      </c>
      <c r="BF153" s="1">
        <v>96.549000000000007</v>
      </c>
      <c r="BG153" s="1">
        <v>92.765000000000001</v>
      </c>
      <c r="BH153" s="1">
        <v>89.134</v>
      </c>
      <c r="BI153" s="1">
        <v>85.478999999999999</v>
      </c>
      <c r="BJ153" s="1">
        <v>81.757999999999996</v>
      </c>
      <c r="BK153" s="1">
        <v>78.037000000000006</v>
      </c>
      <c r="BL153" s="1">
        <v>74.403999999999996</v>
      </c>
      <c r="BM153" s="1">
        <v>70.813999999999993</v>
      </c>
      <c r="BN153" s="1">
        <v>67.495000000000005</v>
      </c>
      <c r="BO153" s="1">
        <v>64.56</v>
      </c>
      <c r="BP153" s="1">
        <v>61.895000000000003</v>
      </c>
      <c r="BQ153" s="1">
        <v>59.264000000000003</v>
      </c>
      <c r="BR153" s="1">
        <v>56.703000000000003</v>
      </c>
      <c r="BS153" s="1">
        <v>54.164999999999999</v>
      </c>
      <c r="BT153" s="1">
        <v>51.598999999999997</v>
      </c>
      <c r="BU153" s="1">
        <v>49.024999999999999</v>
      </c>
      <c r="BV153" s="1">
        <v>46.521000000000001</v>
      </c>
      <c r="BW153" s="1">
        <v>44.082000000000001</v>
      </c>
      <c r="BX153" s="1">
        <v>41.591999999999999</v>
      </c>
      <c r="BY153" s="1">
        <v>39.005000000000003</v>
      </c>
      <c r="BZ153" s="1">
        <v>36.366</v>
      </c>
      <c r="CA153" s="1">
        <v>33.790999999999997</v>
      </c>
      <c r="CB153" s="1">
        <v>31.28</v>
      </c>
      <c r="CC153" s="1">
        <v>28.773</v>
      </c>
      <c r="CD153" s="1">
        <v>26.26</v>
      </c>
      <c r="CE153" s="1">
        <v>23.78</v>
      </c>
      <c r="CF153" s="1">
        <v>21.375</v>
      </c>
      <c r="CG153" s="1">
        <v>19.027000000000001</v>
      </c>
      <c r="CH153" s="1">
        <v>16.888999999999999</v>
      </c>
      <c r="CI153" s="1">
        <v>15.039</v>
      </c>
      <c r="CJ153" s="1">
        <v>13.41</v>
      </c>
      <c r="CK153" s="1">
        <v>11.863</v>
      </c>
      <c r="CL153" s="1">
        <v>10.435</v>
      </c>
      <c r="CM153" s="1">
        <v>9.0690000000000008</v>
      </c>
      <c r="CN153" s="1">
        <v>7.726</v>
      </c>
      <c r="CO153" s="1">
        <v>6.444</v>
      </c>
      <c r="CP153" s="1">
        <v>5.282</v>
      </c>
      <c r="CQ153" s="1">
        <v>4.2110000000000003</v>
      </c>
      <c r="CR153" s="1">
        <v>3.3220000000000001</v>
      </c>
      <c r="CS153" s="1">
        <v>2.661</v>
      </c>
      <c r="CT153" s="1">
        <v>2.1739999999999999</v>
      </c>
      <c r="CU153" s="1">
        <v>1.7370000000000001</v>
      </c>
      <c r="CV153" s="1">
        <v>1.4119999999999999</v>
      </c>
      <c r="CW153" s="1">
        <v>1.1439999999999999</v>
      </c>
      <c r="CX153" s="1">
        <v>0.879</v>
      </c>
      <c r="CY153" s="1">
        <v>0.62</v>
      </c>
      <c r="CZ153" s="1">
        <v>0.42099999999999999</v>
      </c>
      <c r="DA153" s="1">
        <v>0.317</v>
      </c>
      <c r="DB153" s="1">
        <v>0.253</v>
      </c>
      <c r="DC153" s="1">
        <v>0.18</v>
      </c>
      <c r="DD153" s="1">
        <v>0.1</v>
      </c>
      <c r="DE153" s="1">
        <v>5.7000000000000002E-2</v>
      </c>
      <c r="DF153" s="1">
        <v>2.8000000000000001E-2</v>
      </c>
      <c r="DG153" s="1">
        <v>3.5999999999999997E-2</v>
      </c>
      <c r="DI153" s="104">
        <f t="shared" si="5"/>
        <v>15181.925000000001</v>
      </c>
    </row>
    <row r="154" spans="1:113" x14ac:dyDescent="0.3">
      <c r="A154" s="1">
        <v>14280</v>
      </c>
      <c r="B154" s="1" t="s">
        <v>1041</v>
      </c>
      <c r="C154" s="1">
        <v>20</v>
      </c>
      <c r="D154" s="1">
        <v>688</v>
      </c>
      <c r="E154" s="1">
        <v>2018</v>
      </c>
      <c r="F154" s="1" t="s">
        <v>332</v>
      </c>
      <c r="G154" s="93" t="s">
        <v>333</v>
      </c>
      <c r="H154" s="93">
        <f>VLOOKUP(G154, RPB!$E$3:$I$200, 5, 0)</f>
        <v>18</v>
      </c>
      <c r="I154" s="94">
        <f>IF(H154="-", "-", IF(H154=0, 0, SUM(K154:INDEX($K154:$DG154, H154))))</f>
        <v>1746.8980000000001</v>
      </c>
      <c r="J154" s="94">
        <f t="shared" si="4"/>
        <v>7015.1290000000035</v>
      </c>
      <c r="K154" s="1">
        <v>93.003</v>
      </c>
      <c r="L154" s="1">
        <v>92.293999999999997</v>
      </c>
      <c r="M154" s="1">
        <v>91.906999999999996</v>
      </c>
      <c r="N154" s="1">
        <v>93.477000000000004</v>
      </c>
      <c r="O154" s="1">
        <v>93.05</v>
      </c>
      <c r="P154" s="1">
        <v>92.927999999999997</v>
      </c>
      <c r="Q154" s="1">
        <v>93.093000000000004</v>
      </c>
      <c r="R154" s="1">
        <v>93.524000000000001</v>
      </c>
      <c r="S154" s="1">
        <v>94.14</v>
      </c>
      <c r="T154" s="1">
        <v>94.858999999999995</v>
      </c>
      <c r="U154" s="1">
        <v>95.972999999999999</v>
      </c>
      <c r="V154" s="1">
        <v>97.584000000000003</v>
      </c>
      <c r="W154" s="1">
        <v>99.488</v>
      </c>
      <c r="X154" s="1">
        <v>101.458</v>
      </c>
      <c r="Y154" s="1">
        <v>103.639</v>
      </c>
      <c r="Z154" s="1">
        <v>105.19</v>
      </c>
      <c r="AA154" s="1">
        <v>105.703</v>
      </c>
      <c r="AB154" s="1">
        <v>105.58799999999999</v>
      </c>
      <c r="AC154" s="1">
        <v>105.628</v>
      </c>
      <c r="AD154" s="1">
        <v>105.623</v>
      </c>
      <c r="AE154" s="1">
        <v>106.086</v>
      </c>
      <c r="AF154" s="1">
        <v>107.339</v>
      </c>
      <c r="AG154" s="1">
        <v>109.107</v>
      </c>
      <c r="AH154" s="1">
        <v>110.7</v>
      </c>
      <c r="AI154" s="1">
        <v>112.143</v>
      </c>
      <c r="AJ154" s="1">
        <v>113.807</v>
      </c>
      <c r="AK154" s="1">
        <v>115.767</v>
      </c>
      <c r="AL154" s="1">
        <v>117.81699999999999</v>
      </c>
      <c r="AM154" s="1">
        <v>119.84</v>
      </c>
      <c r="AN154" s="1">
        <v>122.06399999999999</v>
      </c>
      <c r="AO154" s="1">
        <v>123.131</v>
      </c>
      <c r="AP154" s="1">
        <v>122.416</v>
      </c>
      <c r="AQ154" s="1">
        <v>120.62</v>
      </c>
      <c r="AR154" s="1">
        <v>118.907</v>
      </c>
      <c r="AS154" s="1">
        <v>116.85599999999999</v>
      </c>
      <c r="AT154" s="1">
        <v>116.01300000000001</v>
      </c>
      <c r="AU154" s="1">
        <v>117.206</v>
      </c>
      <c r="AV154" s="1">
        <v>119.62</v>
      </c>
      <c r="AW154" s="1">
        <v>121.658</v>
      </c>
      <c r="AX154" s="1">
        <v>123.69</v>
      </c>
      <c r="AY154" s="1">
        <v>124.881</v>
      </c>
      <c r="AZ154" s="1">
        <v>124.67100000000001</v>
      </c>
      <c r="BA154" s="1">
        <v>123.505</v>
      </c>
      <c r="BB154" s="1">
        <v>122.48</v>
      </c>
      <c r="BC154" s="1">
        <v>121.483</v>
      </c>
      <c r="BD154" s="1">
        <v>120.126</v>
      </c>
      <c r="BE154" s="1">
        <v>118.361</v>
      </c>
      <c r="BF154" s="1">
        <v>116.36799999999999</v>
      </c>
      <c r="BG154" s="1">
        <v>114.374</v>
      </c>
      <c r="BH154" s="1">
        <v>112.32599999999999</v>
      </c>
      <c r="BI154" s="1">
        <v>110.74299999999999</v>
      </c>
      <c r="BJ154" s="1">
        <v>109.90600000000001</v>
      </c>
      <c r="BK154" s="1">
        <v>109.61799999999999</v>
      </c>
      <c r="BL154" s="1">
        <v>109.407</v>
      </c>
      <c r="BM154" s="1">
        <v>109.371</v>
      </c>
      <c r="BN154" s="1">
        <v>109.556</v>
      </c>
      <c r="BO154" s="1">
        <v>109.938</v>
      </c>
      <c r="BP154" s="1">
        <v>110.539</v>
      </c>
      <c r="BQ154" s="1">
        <v>111.036</v>
      </c>
      <c r="BR154" s="1">
        <v>111.056</v>
      </c>
      <c r="BS154" s="1">
        <v>112.43600000000001</v>
      </c>
      <c r="BT154" s="1">
        <v>115.914</v>
      </c>
      <c r="BU154" s="1">
        <v>120.39</v>
      </c>
      <c r="BV154" s="1">
        <v>124.226</v>
      </c>
      <c r="BW154" s="1">
        <v>127.997</v>
      </c>
      <c r="BX154" s="1">
        <v>128.851</v>
      </c>
      <c r="BY154" s="1">
        <v>125.282</v>
      </c>
      <c r="BZ154" s="1">
        <v>118.636</v>
      </c>
      <c r="CA154" s="1">
        <v>112.13800000000001</v>
      </c>
      <c r="CB154" s="1">
        <v>105.586</v>
      </c>
      <c r="CC154" s="1">
        <v>97.795000000000002</v>
      </c>
      <c r="CD154" s="1">
        <v>88.643000000000001</v>
      </c>
      <c r="CE154" s="1">
        <v>78.826999999999998</v>
      </c>
      <c r="CF154" s="1">
        <v>68.843999999999994</v>
      </c>
      <c r="CG154" s="1">
        <v>58.206000000000003</v>
      </c>
      <c r="CH154" s="1">
        <v>50.584000000000003</v>
      </c>
      <c r="CI154" s="1">
        <v>47.732999999999997</v>
      </c>
      <c r="CJ154" s="1">
        <v>47.944000000000003</v>
      </c>
      <c r="CK154" s="1">
        <v>47.814999999999998</v>
      </c>
      <c r="CL154" s="1">
        <v>48.103000000000002</v>
      </c>
      <c r="CM154" s="1">
        <v>47.243000000000002</v>
      </c>
      <c r="CN154" s="1">
        <v>44.137999999999998</v>
      </c>
      <c r="CO154" s="1">
        <v>39.624000000000002</v>
      </c>
      <c r="CP154" s="1">
        <v>35.700000000000003</v>
      </c>
      <c r="CQ154" s="1">
        <v>32.039000000000001</v>
      </c>
      <c r="CR154" s="1">
        <v>28.324999999999999</v>
      </c>
      <c r="CS154" s="1">
        <v>24.623000000000001</v>
      </c>
      <c r="CT154" s="1">
        <v>20.992999999999999</v>
      </c>
      <c r="CU154" s="1">
        <v>17.132999999999999</v>
      </c>
      <c r="CV154" s="1">
        <v>13.715</v>
      </c>
      <c r="CW154" s="1">
        <v>11.223000000000001</v>
      </c>
      <c r="CX154" s="1">
        <v>8.7889999999999997</v>
      </c>
      <c r="CY154" s="1">
        <v>6.3639999999999999</v>
      </c>
      <c r="CZ154" s="1">
        <v>4.2960000000000003</v>
      </c>
      <c r="DA154" s="1">
        <v>3.1160000000000001</v>
      </c>
      <c r="DB154" s="1">
        <v>2.4809999999999999</v>
      </c>
      <c r="DC154" s="1">
        <v>1.7290000000000001</v>
      </c>
      <c r="DD154" s="1">
        <v>0.86099999999999999</v>
      </c>
      <c r="DE154" s="1">
        <v>0.51</v>
      </c>
      <c r="DF154" s="1">
        <v>0.23799999999999999</v>
      </c>
      <c r="DG154" s="1">
        <v>0.25600000000000001</v>
      </c>
      <c r="DI154" s="104">
        <f t="shared" si="5"/>
        <v>8762.0270000000037</v>
      </c>
    </row>
    <row r="155" spans="1:113" x14ac:dyDescent="0.3">
      <c r="A155" s="1">
        <v>2498</v>
      </c>
      <c r="B155" s="1" t="s">
        <v>1041</v>
      </c>
      <c r="D155" s="1">
        <v>728</v>
      </c>
      <c r="E155" s="1">
        <v>2018</v>
      </c>
      <c r="F155" s="1" t="s">
        <v>350</v>
      </c>
      <c r="G155" s="93" t="s">
        <v>351</v>
      </c>
      <c r="H155" s="93">
        <f>VLOOKUP(G155, RPB!$E$3:$I$200, 5, 0)</f>
        <v>17</v>
      </c>
      <c r="I155" s="94">
        <f>IF(H155="-", "-", IF(H155=0, 0, SUM(K155:INDEX($K155:$DG155, H155))))</f>
        <v>5933.3070000000007</v>
      </c>
      <c r="J155" s="94">
        <f t="shared" si="4"/>
        <v>6985.746000000001</v>
      </c>
      <c r="K155" s="1">
        <v>422.85700000000003</v>
      </c>
      <c r="L155" s="1">
        <v>411.52699999999999</v>
      </c>
      <c r="M155" s="1">
        <v>400.75099999999998</v>
      </c>
      <c r="N155" s="1">
        <v>390.19200000000001</v>
      </c>
      <c r="O155" s="1">
        <v>380.77300000000002</v>
      </c>
      <c r="P155" s="1">
        <v>371.72399999999999</v>
      </c>
      <c r="Q155" s="1">
        <v>363.00599999999997</v>
      </c>
      <c r="R155" s="1">
        <v>354.57799999999997</v>
      </c>
      <c r="S155" s="1">
        <v>346.46</v>
      </c>
      <c r="T155" s="1">
        <v>338.67099999999999</v>
      </c>
      <c r="U155" s="1">
        <v>330.875</v>
      </c>
      <c r="V155" s="1">
        <v>322.911</v>
      </c>
      <c r="W155" s="1">
        <v>314.91800000000001</v>
      </c>
      <c r="X155" s="1">
        <v>307.09899999999999</v>
      </c>
      <c r="Y155" s="1">
        <v>299.29599999999999</v>
      </c>
      <c r="Z155" s="1">
        <v>292.05099999999999</v>
      </c>
      <c r="AA155" s="1">
        <v>285.61799999999999</v>
      </c>
      <c r="AB155" s="1">
        <v>279.66699999999997</v>
      </c>
      <c r="AC155" s="1">
        <v>273.67</v>
      </c>
      <c r="AD155" s="1">
        <v>267.8</v>
      </c>
      <c r="AE155" s="1">
        <v>261.315</v>
      </c>
      <c r="AF155" s="1">
        <v>253.81399999999999</v>
      </c>
      <c r="AG155" s="1">
        <v>245.65600000000001</v>
      </c>
      <c r="AH155" s="1">
        <v>237.607</v>
      </c>
      <c r="AI155" s="1">
        <v>229.518</v>
      </c>
      <c r="AJ155" s="1">
        <v>221.55099999999999</v>
      </c>
      <c r="AK155" s="1">
        <v>213.86600000000001</v>
      </c>
      <c r="AL155" s="1">
        <v>206.363</v>
      </c>
      <c r="AM155" s="1">
        <v>198.87700000000001</v>
      </c>
      <c r="AN155" s="1">
        <v>191.55600000000001</v>
      </c>
      <c r="AO155" s="1">
        <v>183.99299999999999</v>
      </c>
      <c r="AP155" s="1">
        <v>176.006</v>
      </c>
      <c r="AQ155" s="1">
        <v>167.876</v>
      </c>
      <c r="AR155" s="1">
        <v>159.98699999999999</v>
      </c>
      <c r="AS155" s="1">
        <v>152.16900000000001</v>
      </c>
      <c r="AT155" s="1">
        <v>145.29599999999999</v>
      </c>
      <c r="AU155" s="1">
        <v>139.81399999999999</v>
      </c>
      <c r="AV155" s="1">
        <v>135.29599999999999</v>
      </c>
      <c r="AW155" s="1">
        <v>130.869</v>
      </c>
      <c r="AX155" s="1">
        <v>126.71</v>
      </c>
      <c r="AY155" s="1">
        <v>122.51900000000001</v>
      </c>
      <c r="AZ155" s="1">
        <v>118.06</v>
      </c>
      <c r="BA155" s="1">
        <v>113.491</v>
      </c>
      <c r="BB155" s="1">
        <v>109.187</v>
      </c>
      <c r="BC155" s="1">
        <v>105.047</v>
      </c>
      <c r="BD155" s="1">
        <v>101.102</v>
      </c>
      <c r="BE155" s="1">
        <v>97.396000000000001</v>
      </c>
      <c r="BF155" s="1">
        <v>93.864999999999995</v>
      </c>
      <c r="BG155" s="1">
        <v>90.406999999999996</v>
      </c>
      <c r="BH155" s="1">
        <v>87.052999999999997</v>
      </c>
      <c r="BI155" s="1">
        <v>83.656000000000006</v>
      </c>
      <c r="BJ155" s="1">
        <v>80.134</v>
      </c>
      <c r="BK155" s="1">
        <v>76.555000000000007</v>
      </c>
      <c r="BL155" s="1">
        <v>73.066999999999993</v>
      </c>
      <c r="BM155" s="1">
        <v>69.637</v>
      </c>
      <c r="BN155" s="1">
        <v>66.296999999999997</v>
      </c>
      <c r="BO155" s="1">
        <v>63.073</v>
      </c>
      <c r="BP155" s="1">
        <v>59.945999999999998</v>
      </c>
      <c r="BQ155" s="1">
        <v>56.911000000000001</v>
      </c>
      <c r="BR155" s="1">
        <v>54.029000000000003</v>
      </c>
      <c r="BS155" s="1">
        <v>51.055</v>
      </c>
      <c r="BT155" s="1">
        <v>47.887999999999998</v>
      </c>
      <c r="BU155" s="1">
        <v>44.676000000000002</v>
      </c>
      <c r="BV155" s="1">
        <v>41.582999999999998</v>
      </c>
      <c r="BW155" s="1">
        <v>38.466999999999999</v>
      </c>
      <c r="BX155" s="1">
        <v>36.018999999999998</v>
      </c>
      <c r="BY155" s="1">
        <v>34.561999999999998</v>
      </c>
      <c r="BZ155" s="1">
        <v>33.731999999999999</v>
      </c>
      <c r="CA155" s="1">
        <v>32.872</v>
      </c>
      <c r="CB155" s="1">
        <v>32.158000000000001</v>
      </c>
      <c r="CC155" s="1">
        <v>31.010999999999999</v>
      </c>
      <c r="CD155" s="1">
        <v>29.093</v>
      </c>
      <c r="CE155" s="1">
        <v>26.689</v>
      </c>
      <c r="CF155" s="1">
        <v>24.442</v>
      </c>
      <c r="CG155" s="1">
        <v>22.245000000000001</v>
      </c>
      <c r="CH155" s="1">
        <v>20.097999999999999</v>
      </c>
      <c r="CI155" s="1">
        <v>18.068999999999999</v>
      </c>
      <c r="CJ155" s="1">
        <v>16.143000000000001</v>
      </c>
      <c r="CK155" s="1">
        <v>14.231999999999999</v>
      </c>
      <c r="CL155" s="1">
        <v>12.355</v>
      </c>
      <c r="CM155" s="1">
        <v>10.632</v>
      </c>
      <c r="CN155" s="1">
        <v>9.1140000000000008</v>
      </c>
      <c r="CO155" s="1">
        <v>7.77</v>
      </c>
      <c r="CP155" s="1">
        <v>6.5060000000000002</v>
      </c>
      <c r="CQ155" s="1">
        <v>5.3310000000000004</v>
      </c>
      <c r="CR155" s="1">
        <v>4.3090000000000002</v>
      </c>
      <c r="CS155" s="1">
        <v>3.46</v>
      </c>
      <c r="CT155" s="1">
        <v>2.758</v>
      </c>
      <c r="CU155" s="1">
        <v>2.105</v>
      </c>
      <c r="CV155" s="1">
        <v>1.5880000000000001</v>
      </c>
      <c r="CW155" s="1">
        <v>1.2210000000000001</v>
      </c>
      <c r="CX155" s="1">
        <v>0.90400000000000003</v>
      </c>
      <c r="CY155" s="1">
        <v>0.627</v>
      </c>
      <c r="CZ155" s="1">
        <v>0.41399999999999998</v>
      </c>
      <c r="DA155" s="1">
        <v>0.307</v>
      </c>
      <c r="DB155" s="1">
        <v>0.24199999999999999</v>
      </c>
      <c r="DC155" s="1">
        <v>0.16900000000000001</v>
      </c>
      <c r="DD155" s="1">
        <v>0.09</v>
      </c>
      <c r="DE155" s="1">
        <v>5.1999999999999998E-2</v>
      </c>
      <c r="DF155" s="1">
        <v>2.4E-2</v>
      </c>
      <c r="DG155" s="1">
        <v>2.5999999999999999E-2</v>
      </c>
      <c r="DI155" s="104">
        <f t="shared" si="5"/>
        <v>12919.053000000002</v>
      </c>
    </row>
    <row r="156" spans="1:113" x14ac:dyDescent="0.3">
      <c r="A156" s="1">
        <v>3702</v>
      </c>
      <c r="B156" s="1" t="s">
        <v>1041</v>
      </c>
      <c r="D156" s="1">
        <v>678</v>
      </c>
      <c r="E156" s="1">
        <v>2018</v>
      </c>
      <c r="F156" s="1" t="s">
        <v>1103</v>
      </c>
      <c r="G156" s="93" t="s">
        <v>327</v>
      </c>
      <c r="H156" s="93">
        <f>VLOOKUP(G156, RPB!$E$3:$I$200, 5, 0)</f>
        <v>18</v>
      </c>
      <c r="I156" s="94">
        <f>IF(H156="-", "-", IF(H156=0, 0, SUM(K156:INDEX($K156:$DG156, H156))))</f>
        <v>103.20000000000002</v>
      </c>
      <c r="J156" s="94">
        <f t="shared" si="4"/>
        <v>105.61800000000011</v>
      </c>
      <c r="K156" s="1">
        <v>6.5380000000000003</v>
      </c>
      <c r="L156" s="1">
        <v>6.43</v>
      </c>
      <c r="M156" s="1">
        <v>6.3330000000000002</v>
      </c>
      <c r="N156" s="1">
        <v>6.2939999999999996</v>
      </c>
      <c r="O156" s="1">
        <v>6.1989999999999998</v>
      </c>
      <c r="P156" s="1">
        <v>6.109</v>
      </c>
      <c r="Q156" s="1">
        <v>6.0209999999999999</v>
      </c>
      <c r="R156" s="1">
        <v>5.9329999999999998</v>
      </c>
      <c r="S156" s="1">
        <v>5.8440000000000003</v>
      </c>
      <c r="T156" s="1">
        <v>5.7519999999999998</v>
      </c>
      <c r="U156" s="1">
        <v>5.6550000000000002</v>
      </c>
      <c r="V156" s="1">
        <v>5.5510000000000002</v>
      </c>
      <c r="W156" s="1">
        <v>5.4379999999999997</v>
      </c>
      <c r="X156" s="1">
        <v>5.3220000000000001</v>
      </c>
      <c r="Y156" s="1">
        <v>5.2089999999999996</v>
      </c>
      <c r="Z156" s="1">
        <v>5.0620000000000003</v>
      </c>
      <c r="AA156" s="1">
        <v>4.867</v>
      </c>
      <c r="AB156" s="1">
        <v>4.6429999999999998</v>
      </c>
      <c r="AC156" s="1">
        <v>4.4249999999999998</v>
      </c>
      <c r="AD156" s="1">
        <v>4.2089999999999996</v>
      </c>
      <c r="AE156" s="1">
        <v>4.0060000000000002</v>
      </c>
      <c r="AF156" s="1">
        <v>3.8279999999999998</v>
      </c>
      <c r="AG156" s="1">
        <v>3.6709999999999998</v>
      </c>
      <c r="AH156" s="1">
        <v>3.512</v>
      </c>
      <c r="AI156" s="1">
        <v>3.3439999999999999</v>
      </c>
      <c r="AJ156" s="1">
        <v>3.2290000000000001</v>
      </c>
      <c r="AK156" s="1">
        <v>3.1930000000000001</v>
      </c>
      <c r="AL156" s="1">
        <v>3.2029999999999998</v>
      </c>
      <c r="AM156" s="1">
        <v>3.214</v>
      </c>
      <c r="AN156" s="1">
        <v>3.2509999999999999</v>
      </c>
      <c r="AO156" s="1">
        <v>3.2090000000000001</v>
      </c>
      <c r="AP156" s="1">
        <v>3.0350000000000001</v>
      </c>
      <c r="AQ156" s="1">
        <v>2.7850000000000001</v>
      </c>
      <c r="AR156" s="1">
        <v>2.5499999999999998</v>
      </c>
      <c r="AS156" s="1">
        <v>2.2949999999999999</v>
      </c>
      <c r="AT156" s="1">
        <v>2.1459999999999999</v>
      </c>
      <c r="AU156" s="1">
        <v>2.1720000000000002</v>
      </c>
      <c r="AV156" s="1">
        <v>2.3029999999999999</v>
      </c>
      <c r="AW156" s="1">
        <v>2.4129999999999998</v>
      </c>
      <c r="AX156" s="1">
        <v>2.5409999999999999</v>
      </c>
      <c r="AY156" s="1">
        <v>2.5630000000000002</v>
      </c>
      <c r="AZ156" s="1">
        <v>2.4060000000000001</v>
      </c>
      <c r="BA156" s="1">
        <v>2.1389999999999998</v>
      </c>
      <c r="BB156" s="1">
        <v>1.897</v>
      </c>
      <c r="BC156" s="1">
        <v>1.647</v>
      </c>
      <c r="BD156" s="1">
        <v>1.458</v>
      </c>
      <c r="BE156" s="1">
        <v>1.377</v>
      </c>
      <c r="BF156" s="1">
        <v>1.365</v>
      </c>
      <c r="BG156" s="1">
        <v>1.3380000000000001</v>
      </c>
      <c r="BH156" s="1">
        <v>1.3109999999999999</v>
      </c>
      <c r="BI156" s="1">
        <v>1.28</v>
      </c>
      <c r="BJ156" s="1">
        <v>1.232</v>
      </c>
      <c r="BK156" s="1">
        <v>1.1739999999999999</v>
      </c>
      <c r="BL156" s="1">
        <v>1.125</v>
      </c>
      <c r="BM156" s="1">
        <v>1.081</v>
      </c>
      <c r="BN156" s="1">
        <v>1.0329999999999999</v>
      </c>
      <c r="BO156" s="1">
        <v>0.97799999999999998</v>
      </c>
      <c r="BP156" s="1">
        <v>0.91700000000000004</v>
      </c>
      <c r="BQ156" s="1">
        <v>0.85799999999999998</v>
      </c>
      <c r="BR156" s="1">
        <v>0.8</v>
      </c>
      <c r="BS156" s="1">
        <v>0.74299999999999999</v>
      </c>
      <c r="BT156" s="1">
        <v>0.68600000000000005</v>
      </c>
      <c r="BU156" s="1">
        <v>0.63100000000000001</v>
      </c>
      <c r="BV156" s="1">
        <v>0.57699999999999996</v>
      </c>
      <c r="BW156" s="1">
        <v>0.52500000000000002</v>
      </c>
      <c r="BX156" s="1">
        <v>0.47599999999999998</v>
      </c>
      <c r="BY156" s="1">
        <v>0.43099999999999999</v>
      </c>
      <c r="BZ156" s="1">
        <v>0.39</v>
      </c>
      <c r="CA156" s="1">
        <v>0.35099999999999998</v>
      </c>
      <c r="CB156" s="1">
        <v>0.315</v>
      </c>
      <c r="CC156" s="1">
        <v>0.28599999999999998</v>
      </c>
      <c r="CD156" s="1">
        <v>0.26700000000000002</v>
      </c>
      <c r="CE156" s="1">
        <v>0.254</v>
      </c>
      <c r="CF156" s="1">
        <v>0.24199999999999999</v>
      </c>
      <c r="CG156" s="1">
        <v>0.23200000000000001</v>
      </c>
      <c r="CH156" s="1">
        <v>0.22700000000000001</v>
      </c>
      <c r="CI156" s="1">
        <v>0.22700000000000001</v>
      </c>
      <c r="CJ156" s="1">
        <v>0.23100000000000001</v>
      </c>
      <c r="CK156" s="1">
        <v>0.23499999999999999</v>
      </c>
      <c r="CL156" s="1">
        <v>0.24099999999999999</v>
      </c>
      <c r="CM156" s="1">
        <v>0.23799999999999999</v>
      </c>
      <c r="CN156" s="1">
        <v>0.22</v>
      </c>
      <c r="CO156" s="1">
        <v>0.192</v>
      </c>
      <c r="CP156" s="1">
        <v>0.16600000000000001</v>
      </c>
      <c r="CQ156" s="1">
        <v>0.14000000000000001</v>
      </c>
      <c r="CR156" s="1">
        <v>0.11600000000000001</v>
      </c>
      <c r="CS156" s="1">
        <v>9.8000000000000004E-2</v>
      </c>
      <c r="CT156" s="1">
        <v>8.4000000000000005E-2</v>
      </c>
      <c r="CU156" s="1">
        <v>6.8000000000000005E-2</v>
      </c>
      <c r="CV156" s="1">
        <v>5.3999999999999999E-2</v>
      </c>
      <c r="CW156" s="1">
        <v>4.3999999999999997E-2</v>
      </c>
      <c r="CX156" s="1">
        <v>3.4000000000000002E-2</v>
      </c>
      <c r="CY156" s="1">
        <v>2.5000000000000001E-2</v>
      </c>
      <c r="CZ156" s="1">
        <v>1.7999999999999999E-2</v>
      </c>
      <c r="DA156" s="1">
        <v>1.4E-2</v>
      </c>
      <c r="DB156" s="1">
        <v>1.0999999999999999E-2</v>
      </c>
      <c r="DC156" s="1">
        <v>8.0000000000000002E-3</v>
      </c>
      <c r="DD156" s="1">
        <v>4.0000000000000001E-3</v>
      </c>
      <c r="DE156" s="1">
        <v>2E-3</v>
      </c>
      <c r="DF156" s="1">
        <v>1E-3</v>
      </c>
      <c r="DG156" s="1">
        <v>1E-3</v>
      </c>
      <c r="DI156" s="104">
        <f t="shared" si="5"/>
        <v>208.81800000000013</v>
      </c>
    </row>
    <row r="157" spans="1:113" x14ac:dyDescent="0.3">
      <c r="A157" s="1">
        <v>18666</v>
      </c>
      <c r="B157" s="1" t="s">
        <v>1041</v>
      </c>
      <c r="D157" s="1">
        <v>740</v>
      </c>
      <c r="E157" s="1">
        <v>2018</v>
      </c>
      <c r="F157" s="1" t="s">
        <v>358</v>
      </c>
      <c r="G157" s="93" t="s">
        <v>359</v>
      </c>
      <c r="H157" s="93">
        <f>VLOOKUP(G157, RPB!$E$3:$I$200, 5, 0)</f>
        <v>18</v>
      </c>
      <c r="I157" s="94">
        <f>IF(H157="-", "-", IF(H157=0, 0, SUM(K157:INDEX($K157:$DG157, H157))))</f>
        <v>178.18199999999999</v>
      </c>
      <c r="J157" s="94">
        <f t="shared" si="4"/>
        <v>390.1189999999998</v>
      </c>
      <c r="K157" s="1">
        <v>9.9079999999999995</v>
      </c>
      <c r="L157" s="1">
        <v>9.9480000000000004</v>
      </c>
      <c r="M157" s="1">
        <v>9.9740000000000002</v>
      </c>
      <c r="N157" s="1">
        <v>10.061999999999999</v>
      </c>
      <c r="O157" s="1">
        <v>10.035</v>
      </c>
      <c r="P157" s="1">
        <v>10.005000000000001</v>
      </c>
      <c r="Q157" s="1">
        <v>9.9740000000000002</v>
      </c>
      <c r="R157" s="1">
        <v>9.9429999999999996</v>
      </c>
      <c r="S157" s="1">
        <v>9.9109999999999996</v>
      </c>
      <c r="T157" s="1">
        <v>9.8780000000000001</v>
      </c>
      <c r="U157" s="1">
        <v>9.8510000000000009</v>
      </c>
      <c r="V157" s="1">
        <v>9.8360000000000003</v>
      </c>
      <c r="W157" s="1">
        <v>9.8279999999999994</v>
      </c>
      <c r="X157" s="1">
        <v>9.8170000000000002</v>
      </c>
      <c r="Y157" s="1">
        <v>9.8030000000000008</v>
      </c>
      <c r="Z157" s="1">
        <v>9.7970000000000006</v>
      </c>
      <c r="AA157" s="1">
        <v>9.8010000000000002</v>
      </c>
      <c r="AB157" s="1">
        <v>9.8109999999999999</v>
      </c>
      <c r="AC157" s="1">
        <v>9.8130000000000006</v>
      </c>
      <c r="AD157" s="1">
        <v>9.8079999999999998</v>
      </c>
      <c r="AE157" s="1">
        <v>9.7899999999999991</v>
      </c>
      <c r="AF157" s="1">
        <v>9.7560000000000002</v>
      </c>
      <c r="AG157" s="1">
        <v>9.7050000000000001</v>
      </c>
      <c r="AH157" s="1">
        <v>9.6479999999999997</v>
      </c>
      <c r="AI157" s="1">
        <v>9.5890000000000004</v>
      </c>
      <c r="AJ157" s="1">
        <v>9.49</v>
      </c>
      <c r="AK157" s="1">
        <v>9.3320000000000007</v>
      </c>
      <c r="AL157" s="1">
        <v>9.1379999999999999</v>
      </c>
      <c r="AM157" s="1">
        <v>8.94</v>
      </c>
      <c r="AN157" s="1">
        <v>8.7279999999999998</v>
      </c>
      <c r="AO157" s="1">
        <v>8.5470000000000006</v>
      </c>
      <c r="AP157" s="1">
        <v>8.4250000000000007</v>
      </c>
      <c r="AQ157" s="1">
        <v>8.3369999999999997</v>
      </c>
      <c r="AR157" s="1">
        <v>8.2479999999999993</v>
      </c>
      <c r="AS157" s="1">
        <v>8.18</v>
      </c>
      <c r="AT157" s="1">
        <v>8.0549999999999997</v>
      </c>
      <c r="AU157" s="1">
        <v>7.8360000000000003</v>
      </c>
      <c r="AV157" s="1">
        <v>7.569</v>
      </c>
      <c r="AW157" s="1">
        <v>7.3170000000000002</v>
      </c>
      <c r="AX157" s="1">
        <v>7.0410000000000004</v>
      </c>
      <c r="AY157" s="1">
        <v>6.9119999999999999</v>
      </c>
      <c r="AZ157" s="1">
        <v>7.01</v>
      </c>
      <c r="BA157" s="1">
        <v>7.2469999999999999</v>
      </c>
      <c r="BB157" s="1">
        <v>7.4640000000000004</v>
      </c>
      <c r="BC157" s="1">
        <v>7.7119999999999997</v>
      </c>
      <c r="BD157" s="1">
        <v>7.8129999999999997</v>
      </c>
      <c r="BE157" s="1">
        <v>7.6660000000000004</v>
      </c>
      <c r="BF157" s="1">
        <v>7.3659999999999997</v>
      </c>
      <c r="BG157" s="1">
        <v>7.085</v>
      </c>
      <c r="BH157" s="1">
        <v>6.7619999999999996</v>
      </c>
      <c r="BI157" s="1">
        <v>6.5670000000000002</v>
      </c>
      <c r="BJ157" s="1">
        <v>6.593</v>
      </c>
      <c r="BK157" s="1">
        <v>6.7430000000000003</v>
      </c>
      <c r="BL157" s="1">
        <v>6.8460000000000001</v>
      </c>
      <c r="BM157" s="1">
        <v>6.9630000000000001</v>
      </c>
      <c r="BN157" s="1">
        <v>6.8959999999999999</v>
      </c>
      <c r="BO157" s="1">
        <v>6.5369999999999999</v>
      </c>
      <c r="BP157" s="1">
        <v>5.9950000000000001</v>
      </c>
      <c r="BQ157" s="1">
        <v>5.4790000000000001</v>
      </c>
      <c r="BR157" s="1">
        <v>4.944</v>
      </c>
      <c r="BS157" s="1">
        <v>4.4930000000000003</v>
      </c>
      <c r="BT157" s="1">
        <v>4.1980000000000004</v>
      </c>
      <c r="BU157" s="1">
        <v>4.0049999999999999</v>
      </c>
      <c r="BV157" s="1">
        <v>3.7879999999999998</v>
      </c>
      <c r="BW157" s="1">
        <v>3.57</v>
      </c>
      <c r="BX157" s="1">
        <v>3.363</v>
      </c>
      <c r="BY157" s="1">
        <v>3.16</v>
      </c>
      <c r="BZ157" s="1">
        <v>2.9630000000000001</v>
      </c>
      <c r="CA157" s="1">
        <v>2.782</v>
      </c>
      <c r="CB157" s="1">
        <v>2.6179999999999999</v>
      </c>
      <c r="CC157" s="1">
        <v>2.452</v>
      </c>
      <c r="CD157" s="1">
        <v>2.2770000000000001</v>
      </c>
      <c r="CE157" s="1">
        <v>2.0990000000000002</v>
      </c>
      <c r="CF157" s="1">
        <v>1.931</v>
      </c>
      <c r="CG157" s="1">
        <v>1.768</v>
      </c>
      <c r="CH157" s="1">
        <v>1.625</v>
      </c>
      <c r="CI157" s="1">
        <v>1.512</v>
      </c>
      <c r="CJ157" s="1">
        <v>1.419</v>
      </c>
      <c r="CK157" s="1">
        <v>1.329</v>
      </c>
      <c r="CL157" s="1">
        <v>1.248</v>
      </c>
      <c r="CM157" s="1">
        <v>1.1539999999999999</v>
      </c>
      <c r="CN157" s="1">
        <v>1.0369999999999999</v>
      </c>
      <c r="CO157" s="1">
        <v>0.90700000000000003</v>
      </c>
      <c r="CP157" s="1">
        <v>0.78600000000000003</v>
      </c>
      <c r="CQ157" s="1">
        <v>0.67</v>
      </c>
      <c r="CR157" s="1">
        <v>0.56699999999999995</v>
      </c>
      <c r="CS157" s="1">
        <v>0.48299999999999998</v>
      </c>
      <c r="CT157" s="1">
        <v>0.41499999999999998</v>
      </c>
      <c r="CU157" s="1">
        <v>0.34699999999999998</v>
      </c>
      <c r="CV157" s="1">
        <v>0.28999999999999998</v>
      </c>
      <c r="CW157" s="1">
        <v>0.24199999999999999</v>
      </c>
      <c r="CX157" s="1">
        <v>0.19400000000000001</v>
      </c>
      <c r="CY157" s="1">
        <v>0.14499999999999999</v>
      </c>
      <c r="CZ157" s="1">
        <v>0.105</v>
      </c>
      <c r="DA157" s="1">
        <v>8.2000000000000003E-2</v>
      </c>
      <c r="DB157" s="1">
        <v>6.7000000000000004E-2</v>
      </c>
      <c r="DC157" s="1">
        <v>0.05</v>
      </c>
      <c r="DD157" s="1">
        <v>3.1E-2</v>
      </c>
      <c r="DE157" s="1">
        <v>2.1000000000000001E-2</v>
      </c>
      <c r="DF157" s="1">
        <v>1.2E-2</v>
      </c>
      <c r="DG157" s="1">
        <v>2.1999999999999999E-2</v>
      </c>
      <c r="DI157" s="104">
        <f t="shared" si="5"/>
        <v>568.30099999999982</v>
      </c>
    </row>
    <row r="158" spans="1:113" x14ac:dyDescent="0.3">
      <c r="A158" s="1">
        <v>12302</v>
      </c>
      <c r="B158" s="1" t="s">
        <v>1041</v>
      </c>
      <c r="D158" s="1">
        <v>703</v>
      </c>
      <c r="E158" s="1">
        <v>2018</v>
      </c>
      <c r="F158" s="1" t="s">
        <v>1074</v>
      </c>
      <c r="G158" s="93" t="s">
        <v>341</v>
      </c>
      <c r="H158" s="93">
        <f>VLOOKUP(G158, RPB!$E$3:$I$200, 5, 0)</f>
        <v>18</v>
      </c>
      <c r="I158" s="94">
        <f>IF(H158="-", "-", IF(H158=0, 0, SUM(K158:INDEX($K158:$DG158, H158))))</f>
        <v>999.94500000000005</v>
      </c>
      <c r="J158" s="94">
        <f t="shared" si="4"/>
        <v>4449.8710000000046</v>
      </c>
      <c r="K158" s="1">
        <v>55</v>
      </c>
      <c r="L158" s="1">
        <v>56.154000000000003</v>
      </c>
      <c r="M158" s="1">
        <v>56.982999999999997</v>
      </c>
      <c r="N158" s="1">
        <v>55.802</v>
      </c>
      <c r="O158" s="1">
        <v>56.759</v>
      </c>
      <c r="P158" s="1">
        <v>57.389000000000003</v>
      </c>
      <c r="Q158" s="1">
        <v>57.723999999999997</v>
      </c>
      <c r="R158" s="1">
        <v>57.793999999999997</v>
      </c>
      <c r="S158" s="1">
        <v>57.701999999999998</v>
      </c>
      <c r="T158" s="1">
        <v>57.548999999999999</v>
      </c>
      <c r="U158" s="1">
        <v>57.017000000000003</v>
      </c>
      <c r="V158" s="1">
        <v>55.996000000000002</v>
      </c>
      <c r="W158" s="1">
        <v>54.728999999999999</v>
      </c>
      <c r="X158" s="1">
        <v>53.567999999999998</v>
      </c>
      <c r="Y158" s="1">
        <v>52.444000000000003</v>
      </c>
      <c r="Z158" s="1">
        <v>51.893000000000001</v>
      </c>
      <c r="AA158" s="1">
        <v>52.22</v>
      </c>
      <c r="AB158" s="1">
        <v>53.222000000000001</v>
      </c>
      <c r="AC158" s="1">
        <v>54.277000000000001</v>
      </c>
      <c r="AD158" s="1">
        <v>55.365000000000002</v>
      </c>
      <c r="AE158" s="1">
        <v>57.191000000000003</v>
      </c>
      <c r="AF158" s="1">
        <v>59.994999999999997</v>
      </c>
      <c r="AG158" s="1">
        <v>63.417999999999999</v>
      </c>
      <c r="AH158" s="1">
        <v>66.872</v>
      </c>
      <c r="AI158" s="1">
        <v>70.489999999999995</v>
      </c>
      <c r="AJ158" s="1">
        <v>73.611000000000004</v>
      </c>
      <c r="AK158" s="1">
        <v>75.849000000000004</v>
      </c>
      <c r="AL158" s="1">
        <v>77.483999999999995</v>
      </c>
      <c r="AM158" s="1">
        <v>79.197000000000003</v>
      </c>
      <c r="AN158" s="1">
        <v>80.876000000000005</v>
      </c>
      <c r="AO158" s="1">
        <v>82.372</v>
      </c>
      <c r="AP158" s="1">
        <v>83.69</v>
      </c>
      <c r="AQ158" s="1">
        <v>84.858000000000004</v>
      </c>
      <c r="AR158" s="1">
        <v>85.796999999999997</v>
      </c>
      <c r="AS158" s="1">
        <v>86.39</v>
      </c>
      <c r="AT158" s="1">
        <v>87.29</v>
      </c>
      <c r="AU158" s="1">
        <v>88.771000000000001</v>
      </c>
      <c r="AV158" s="1">
        <v>90.468000000000004</v>
      </c>
      <c r="AW158" s="1">
        <v>91.861000000000004</v>
      </c>
      <c r="AX158" s="1">
        <v>93.197000000000003</v>
      </c>
      <c r="AY158" s="1">
        <v>93.364000000000004</v>
      </c>
      <c r="AZ158" s="1">
        <v>91.802000000000007</v>
      </c>
      <c r="BA158" s="1">
        <v>89.078999999999994</v>
      </c>
      <c r="BB158" s="1">
        <v>86.447000000000003</v>
      </c>
      <c r="BC158" s="1">
        <v>83.799000000000007</v>
      </c>
      <c r="BD158" s="1">
        <v>81.013999999999996</v>
      </c>
      <c r="BE158" s="1">
        <v>78.200999999999993</v>
      </c>
      <c r="BF158" s="1">
        <v>75.486999999999995</v>
      </c>
      <c r="BG158" s="1">
        <v>72.745999999999995</v>
      </c>
      <c r="BH158" s="1">
        <v>69.831000000000003</v>
      </c>
      <c r="BI158" s="1">
        <v>68.174000000000007</v>
      </c>
      <c r="BJ158" s="1">
        <v>68.421999999999997</v>
      </c>
      <c r="BK158" s="1">
        <v>69.906999999999996</v>
      </c>
      <c r="BL158" s="1">
        <v>71.293999999999997</v>
      </c>
      <c r="BM158" s="1">
        <v>72.823999999999998</v>
      </c>
      <c r="BN158" s="1">
        <v>74.009</v>
      </c>
      <c r="BO158" s="1">
        <v>74.462000000000003</v>
      </c>
      <c r="BP158" s="1">
        <v>74.406000000000006</v>
      </c>
      <c r="BQ158" s="1">
        <v>74.382999999999996</v>
      </c>
      <c r="BR158" s="1">
        <v>74.203000000000003</v>
      </c>
      <c r="BS158" s="1">
        <v>73.965000000000003</v>
      </c>
      <c r="BT158" s="1">
        <v>73.745999999999995</v>
      </c>
      <c r="BU158" s="1">
        <v>73.381</v>
      </c>
      <c r="BV158" s="1">
        <v>72.775000000000006</v>
      </c>
      <c r="BW158" s="1">
        <v>72.126000000000005</v>
      </c>
      <c r="BX158" s="1">
        <v>70.325999999999993</v>
      </c>
      <c r="BY158" s="1">
        <v>66.870999999999995</v>
      </c>
      <c r="BZ158" s="1">
        <v>62.344000000000001</v>
      </c>
      <c r="CA158" s="1">
        <v>57.820999999999998</v>
      </c>
      <c r="CB158" s="1">
        <v>53.07</v>
      </c>
      <c r="CC158" s="1">
        <v>48.832999999999998</v>
      </c>
      <c r="CD158" s="1">
        <v>45.581000000000003</v>
      </c>
      <c r="CE158" s="1">
        <v>42.978999999999999</v>
      </c>
      <c r="CF158" s="1">
        <v>40.223999999999997</v>
      </c>
      <c r="CG158" s="1">
        <v>37.487000000000002</v>
      </c>
      <c r="CH158" s="1">
        <v>34.808999999999997</v>
      </c>
      <c r="CI158" s="1">
        <v>32.131999999999998</v>
      </c>
      <c r="CJ158" s="1">
        <v>29.51</v>
      </c>
      <c r="CK158" s="1">
        <v>27.02</v>
      </c>
      <c r="CL158" s="1">
        <v>24.609000000000002</v>
      </c>
      <c r="CM158" s="1">
        <v>22.46</v>
      </c>
      <c r="CN158" s="1">
        <v>20.658000000000001</v>
      </c>
      <c r="CO158" s="1">
        <v>19.094999999999999</v>
      </c>
      <c r="CP158" s="1">
        <v>17.608000000000001</v>
      </c>
      <c r="CQ158" s="1">
        <v>16.265999999999998</v>
      </c>
      <c r="CR158" s="1">
        <v>14.772</v>
      </c>
      <c r="CS158" s="1">
        <v>12.973000000000001</v>
      </c>
      <c r="CT158" s="1">
        <v>11.022</v>
      </c>
      <c r="CU158" s="1">
        <v>9.0839999999999996</v>
      </c>
      <c r="CV158" s="1">
        <v>7.3929999999999998</v>
      </c>
      <c r="CW158" s="1">
        <v>6.1749999999999998</v>
      </c>
      <c r="CX158" s="1">
        <v>5.0170000000000003</v>
      </c>
      <c r="CY158" s="1">
        <v>3.879</v>
      </c>
      <c r="CZ158" s="1">
        <v>2.9809999999999999</v>
      </c>
      <c r="DA158" s="1">
        <v>2.5110000000000001</v>
      </c>
      <c r="DB158" s="1">
        <v>2.069</v>
      </c>
      <c r="DC158" s="1">
        <v>1.4790000000000001</v>
      </c>
      <c r="DD158" s="1">
        <v>0.74299999999999999</v>
      </c>
      <c r="DE158" s="1">
        <v>0.46200000000000002</v>
      </c>
      <c r="DF158" s="1">
        <v>0.216</v>
      </c>
      <c r="DG158" s="1">
        <v>0.22600000000000001</v>
      </c>
      <c r="DI158" s="104">
        <f t="shared" si="5"/>
        <v>5449.8160000000044</v>
      </c>
    </row>
    <row r="159" spans="1:113" x14ac:dyDescent="0.3">
      <c r="A159" s="1">
        <v>14366</v>
      </c>
      <c r="B159" s="1" t="s">
        <v>1041</v>
      </c>
      <c r="D159" s="1">
        <v>705</v>
      </c>
      <c r="E159" s="1">
        <v>2018</v>
      </c>
      <c r="F159" s="1" t="s">
        <v>342</v>
      </c>
      <c r="G159" s="93" t="s">
        <v>343</v>
      </c>
      <c r="H159" s="93">
        <f>VLOOKUP(G159, RPB!$E$3:$I$200, 5, 0)</f>
        <v>18</v>
      </c>
      <c r="I159" s="94">
        <f>IF(H159="-", "-", IF(H159=0, 0, SUM(K159:INDEX($K159:$DG159, H159))))</f>
        <v>368.60700000000003</v>
      </c>
      <c r="J159" s="94">
        <f t="shared" si="4"/>
        <v>1712.6530000000002</v>
      </c>
      <c r="K159" s="1">
        <v>20.143999999999998</v>
      </c>
      <c r="L159" s="1">
        <v>20.960999999999999</v>
      </c>
      <c r="M159" s="1">
        <v>21.553000000000001</v>
      </c>
      <c r="N159" s="1">
        <v>21.356000000000002</v>
      </c>
      <c r="O159" s="1">
        <v>21.76</v>
      </c>
      <c r="P159" s="1">
        <v>21.988</v>
      </c>
      <c r="Q159" s="1">
        <v>22.055</v>
      </c>
      <c r="R159" s="1">
        <v>21.98</v>
      </c>
      <c r="S159" s="1">
        <v>21.805</v>
      </c>
      <c r="T159" s="1">
        <v>21.571000000000002</v>
      </c>
      <c r="U159" s="1">
        <v>21.173999999999999</v>
      </c>
      <c r="V159" s="1">
        <v>20.581</v>
      </c>
      <c r="W159" s="1">
        <v>19.884</v>
      </c>
      <c r="X159" s="1">
        <v>19.192</v>
      </c>
      <c r="Y159" s="1">
        <v>18.466999999999999</v>
      </c>
      <c r="Z159" s="1">
        <v>18.001999999999999</v>
      </c>
      <c r="AA159" s="1">
        <v>17.949000000000002</v>
      </c>
      <c r="AB159" s="1">
        <v>18.184999999999999</v>
      </c>
      <c r="AC159" s="1">
        <v>18.439</v>
      </c>
      <c r="AD159" s="1">
        <v>18.771999999999998</v>
      </c>
      <c r="AE159" s="1">
        <v>19.135000000000002</v>
      </c>
      <c r="AF159" s="1">
        <v>19.48</v>
      </c>
      <c r="AG159" s="1">
        <v>19.846</v>
      </c>
      <c r="AH159" s="1">
        <v>20.292000000000002</v>
      </c>
      <c r="AI159" s="1">
        <v>20.766999999999999</v>
      </c>
      <c r="AJ159" s="1">
        <v>21.446999999999999</v>
      </c>
      <c r="AK159" s="1">
        <v>22.414000000000001</v>
      </c>
      <c r="AL159" s="1">
        <v>23.559000000000001</v>
      </c>
      <c r="AM159" s="1">
        <v>24.693000000000001</v>
      </c>
      <c r="AN159" s="1">
        <v>25.856999999999999</v>
      </c>
      <c r="AO159" s="1">
        <v>26.878</v>
      </c>
      <c r="AP159" s="1">
        <v>27.652999999999999</v>
      </c>
      <c r="AQ159" s="1">
        <v>28.254000000000001</v>
      </c>
      <c r="AR159" s="1">
        <v>28.838999999999999</v>
      </c>
      <c r="AS159" s="1">
        <v>29.350999999999999</v>
      </c>
      <c r="AT159" s="1">
        <v>29.87</v>
      </c>
      <c r="AU159" s="1">
        <v>30.442</v>
      </c>
      <c r="AV159" s="1">
        <v>31.001999999999999</v>
      </c>
      <c r="AW159" s="1">
        <v>31.497</v>
      </c>
      <c r="AX159" s="1">
        <v>32.005000000000003</v>
      </c>
      <c r="AY159" s="1">
        <v>32.14</v>
      </c>
      <c r="AZ159" s="1">
        <v>31.725999999999999</v>
      </c>
      <c r="BA159" s="1">
        <v>30.975999999999999</v>
      </c>
      <c r="BB159" s="1">
        <v>30.245000000000001</v>
      </c>
      <c r="BC159" s="1">
        <v>29.42</v>
      </c>
      <c r="BD159" s="1">
        <v>28.942</v>
      </c>
      <c r="BE159" s="1">
        <v>29.053000000000001</v>
      </c>
      <c r="BF159" s="1">
        <v>29.535</v>
      </c>
      <c r="BG159" s="1">
        <v>29.93</v>
      </c>
      <c r="BH159" s="1">
        <v>30.335999999999999</v>
      </c>
      <c r="BI159" s="1">
        <v>30.613</v>
      </c>
      <c r="BJ159" s="1">
        <v>30.649000000000001</v>
      </c>
      <c r="BK159" s="1">
        <v>30.526</v>
      </c>
      <c r="BL159" s="1">
        <v>30.443999999999999</v>
      </c>
      <c r="BM159" s="1">
        <v>30.364000000000001</v>
      </c>
      <c r="BN159" s="1">
        <v>30.268000000000001</v>
      </c>
      <c r="BO159" s="1">
        <v>30.167999999999999</v>
      </c>
      <c r="BP159" s="1">
        <v>30.058</v>
      </c>
      <c r="BQ159" s="1">
        <v>29.866</v>
      </c>
      <c r="BR159" s="1">
        <v>29.539000000000001</v>
      </c>
      <c r="BS159" s="1">
        <v>29.37</v>
      </c>
      <c r="BT159" s="1">
        <v>29.475999999999999</v>
      </c>
      <c r="BU159" s="1">
        <v>29.686</v>
      </c>
      <c r="BV159" s="1">
        <v>29.81</v>
      </c>
      <c r="BW159" s="1">
        <v>30.004000000000001</v>
      </c>
      <c r="BX159" s="1">
        <v>29.497</v>
      </c>
      <c r="BY159" s="1">
        <v>27.922000000000001</v>
      </c>
      <c r="BZ159" s="1">
        <v>25.687999999999999</v>
      </c>
      <c r="CA159" s="1">
        <v>23.526</v>
      </c>
      <c r="CB159" s="1">
        <v>21.234999999999999</v>
      </c>
      <c r="CC159" s="1">
        <v>19.475000000000001</v>
      </c>
      <c r="CD159" s="1">
        <v>18.63</v>
      </c>
      <c r="CE159" s="1">
        <v>18.37</v>
      </c>
      <c r="CF159" s="1">
        <v>17.983000000000001</v>
      </c>
      <c r="CG159" s="1">
        <v>17.614999999999998</v>
      </c>
      <c r="CH159" s="1">
        <v>17.132999999999999</v>
      </c>
      <c r="CI159" s="1">
        <v>16.401</v>
      </c>
      <c r="CJ159" s="1">
        <v>15.513</v>
      </c>
      <c r="CK159" s="1">
        <v>14.696</v>
      </c>
      <c r="CL159" s="1">
        <v>13.898</v>
      </c>
      <c r="CM159" s="1">
        <v>13.112</v>
      </c>
      <c r="CN159" s="1">
        <v>12.353</v>
      </c>
      <c r="CO159" s="1">
        <v>11.602</v>
      </c>
      <c r="CP159" s="1">
        <v>10.846</v>
      </c>
      <c r="CQ159" s="1">
        <v>10.111000000000001</v>
      </c>
      <c r="CR159" s="1">
        <v>9.27</v>
      </c>
      <c r="CS159" s="1">
        <v>8.2650000000000006</v>
      </c>
      <c r="CT159" s="1">
        <v>7.1689999999999996</v>
      </c>
      <c r="CU159" s="1">
        <v>6.0350000000000001</v>
      </c>
      <c r="CV159" s="1">
        <v>5.0389999999999997</v>
      </c>
      <c r="CW159" s="1">
        <v>4.2880000000000003</v>
      </c>
      <c r="CX159" s="1">
        <v>3.5009999999999999</v>
      </c>
      <c r="CY159" s="1">
        <v>2.6680000000000001</v>
      </c>
      <c r="CZ159" s="1">
        <v>2.0070000000000001</v>
      </c>
      <c r="DA159" s="1">
        <v>1.6559999999999999</v>
      </c>
      <c r="DB159" s="1">
        <v>1.361</v>
      </c>
      <c r="DC159" s="1">
        <v>0.97499999999999998</v>
      </c>
      <c r="DD159" s="1">
        <v>0.498</v>
      </c>
      <c r="DE159" s="1">
        <v>0.33100000000000002</v>
      </c>
      <c r="DF159" s="1">
        <v>0.16</v>
      </c>
      <c r="DG159" s="1">
        <v>0.188</v>
      </c>
      <c r="DI159" s="104">
        <f t="shared" si="5"/>
        <v>2081.2600000000002</v>
      </c>
    </row>
    <row r="160" spans="1:113" x14ac:dyDescent="0.3">
      <c r="A160" s="1">
        <v>13334</v>
      </c>
      <c r="B160" s="1" t="s">
        <v>1041</v>
      </c>
      <c r="D160" s="1">
        <v>752</v>
      </c>
      <c r="E160" s="1">
        <v>2018</v>
      </c>
      <c r="F160" s="1" t="s">
        <v>362</v>
      </c>
      <c r="G160" s="93" t="s">
        <v>363</v>
      </c>
      <c r="H160" s="93">
        <f>VLOOKUP(G160, RPB!$E$3:$I$200, 5, 0)</f>
        <v>18</v>
      </c>
      <c r="I160" s="94">
        <f>IF(H160="-", "-", IF(H160=0, 0, SUM(K160:INDEX($K160:$DG160, H160))))</f>
        <v>2076.9769999999999</v>
      </c>
      <c r="J160" s="94">
        <f t="shared" si="4"/>
        <v>7905.7320000000045</v>
      </c>
      <c r="K160" s="1">
        <v>123.35899999999999</v>
      </c>
      <c r="L160" s="1">
        <v>122.509</v>
      </c>
      <c r="M160" s="1">
        <v>121.744</v>
      </c>
      <c r="N160" s="1">
        <v>116.328</v>
      </c>
      <c r="O160" s="1">
        <v>117.70399999999999</v>
      </c>
      <c r="P160" s="1">
        <v>118.65300000000001</v>
      </c>
      <c r="Q160" s="1">
        <v>119.18600000000001</v>
      </c>
      <c r="R160" s="1">
        <v>119.313</v>
      </c>
      <c r="S160" s="1">
        <v>119.184</v>
      </c>
      <c r="T160" s="1">
        <v>118.947</v>
      </c>
      <c r="U160" s="1">
        <v>117.91800000000001</v>
      </c>
      <c r="V160" s="1">
        <v>115.82899999999999</v>
      </c>
      <c r="W160" s="1">
        <v>113.107</v>
      </c>
      <c r="X160" s="1">
        <v>110.684</v>
      </c>
      <c r="Y160" s="1">
        <v>108.655</v>
      </c>
      <c r="Z160" s="1">
        <v>106.601</v>
      </c>
      <c r="AA160" s="1">
        <v>104.499</v>
      </c>
      <c r="AB160" s="1">
        <v>102.75700000000001</v>
      </c>
      <c r="AC160" s="1">
        <v>101.129</v>
      </c>
      <c r="AD160" s="1">
        <v>98.852999999999994</v>
      </c>
      <c r="AE160" s="1">
        <v>100.634</v>
      </c>
      <c r="AF160" s="1">
        <v>108.529</v>
      </c>
      <c r="AG160" s="1">
        <v>120.039</v>
      </c>
      <c r="AH160" s="1">
        <v>130.934</v>
      </c>
      <c r="AI160" s="1">
        <v>142.446</v>
      </c>
      <c r="AJ160" s="1">
        <v>149.822</v>
      </c>
      <c r="AK160" s="1">
        <v>150.38999999999999</v>
      </c>
      <c r="AL160" s="1">
        <v>146.46899999999999</v>
      </c>
      <c r="AM160" s="1">
        <v>143.16399999999999</v>
      </c>
      <c r="AN160" s="1">
        <v>139.59200000000001</v>
      </c>
      <c r="AO160" s="1">
        <v>136.11000000000001</v>
      </c>
      <c r="AP160" s="1">
        <v>133.452</v>
      </c>
      <c r="AQ160" s="1">
        <v>131.321</v>
      </c>
      <c r="AR160" s="1">
        <v>128.714</v>
      </c>
      <c r="AS160" s="1">
        <v>125.864</v>
      </c>
      <c r="AT160" s="1">
        <v>123.539</v>
      </c>
      <c r="AU160" s="1">
        <v>122.032</v>
      </c>
      <c r="AV160" s="1">
        <v>121.193</v>
      </c>
      <c r="AW160" s="1">
        <v>120.441</v>
      </c>
      <c r="AX160" s="1">
        <v>119.72799999999999</v>
      </c>
      <c r="AY160" s="1">
        <v>119.986</v>
      </c>
      <c r="AZ160" s="1">
        <v>121.56699999999999</v>
      </c>
      <c r="BA160" s="1">
        <v>124.009</v>
      </c>
      <c r="BB160" s="1">
        <v>126.39400000000001</v>
      </c>
      <c r="BC160" s="1">
        <v>128.779</v>
      </c>
      <c r="BD160" s="1">
        <v>131.03800000000001</v>
      </c>
      <c r="BE160" s="1">
        <v>132.97200000000001</v>
      </c>
      <c r="BF160" s="1">
        <v>134.53899999999999</v>
      </c>
      <c r="BG160" s="1">
        <v>136.05199999999999</v>
      </c>
      <c r="BH160" s="1">
        <v>137.63900000000001</v>
      </c>
      <c r="BI160" s="1">
        <v>137.84399999999999</v>
      </c>
      <c r="BJ160" s="1">
        <v>136.03399999999999</v>
      </c>
      <c r="BK160" s="1">
        <v>132.89500000000001</v>
      </c>
      <c r="BL160" s="1">
        <v>129.74600000000001</v>
      </c>
      <c r="BM160" s="1">
        <v>126.319</v>
      </c>
      <c r="BN160" s="1">
        <v>123.32</v>
      </c>
      <c r="BO160" s="1">
        <v>121.232</v>
      </c>
      <c r="BP160" s="1">
        <v>119.729</v>
      </c>
      <c r="BQ160" s="1">
        <v>118.111</v>
      </c>
      <c r="BR160" s="1">
        <v>116.654</v>
      </c>
      <c r="BS160" s="1">
        <v>114.93899999999999</v>
      </c>
      <c r="BT160" s="1">
        <v>112.733</v>
      </c>
      <c r="BU160" s="1">
        <v>110.378</v>
      </c>
      <c r="BV160" s="1">
        <v>108.045</v>
      </c>
      <c r="BW160" s="1">
        <v>105.212</v>
      </c>
      <c r="BX160" s="1">
        <v>104.473</v>
      </c>
      <c r="BY160" s="1">
        <v>106.97799999999999</v>
      </c>
      <c r="BZ160" s="1">
        <v>111.283</v>
      </c>
      <c r="CA160" s="1">
        <v>115.024</v>
      </c>
      <c r="CB160" s="1">
        <v>118.955</v>
      </c>
      <c r="CC160" s="1">
        <v>119.985</v>
      </c>
      <c r="CD160" s="1">
        <v>116.426</v>
      </c>
      <c r="CE160" s="1">
        <v>109.79300000000001</v>
      </c>
      <c r="CF160" s="1">
        <v>103.42100000000001</v>
      </c>
      <c r="CG160" s="1">
        <v>96.801000000000002</v>
      </c>
      <c r="CH160" s="1">
        <v>90.037000000000006</v>
      </c>
      <c r="CI160" s="1">
        <v>83.566000000000003</v>
      </c>
      <c r="CJ160" s="1">
        <v>77.316000000000003</v>
      </c>
      <c r="CK160" s="1">
        <v>70.718000000000004</v>
      </c>
      <c r="CL160" s="1">
        <v>63.814999999999998</v>
      </c>
      <c r="CM160" s="1">
        <v>57.795000000000002</v>
      </c>
      <c r="CN160" s="1">
        <v>53.170999999999999</v>
      </c>
      <c r="CO160" s="1">
        <v>49.503</v>
      </c>
      <c r="CP160" s="1">
        <v>45.831000000000003</v>
      </c>
      <c r="CQ160" s="1">
        <v>42.34</v>
      </c>
      <c r="CR160" s="1">
        <v>38.893000000000001</v>
      </c>
      <c r="CS160" s="1">
        <v>35.322000000000003</v>
      </c>
      <c r="CT160" s="1">
        <v>31.731000000000002</v>
      </c>
      <c r="CU160" s="1">
        <v>28.242000000000001</v>
      </c>
      <c r="CV160" s="1">
        <v>25.49</v>
      </c>
      <c r="CW160" s="1">
        <v>22.788</v>
      </c>
      <c r="CX160" s="1">
        <v>19.442</v>
      </c>
      <c r="CY160" s="1">
        <v>15.535</v>
      </c>
      <c r="CZ160" s="1">
        <v>12.46</v>
      </c>
      <c r="DA160" s="1">
        <v>10.852</v>
      </c>
      <c r="DB160" s="1">
        <v>9.2200000000000006</v>
      </c>
      <c r="DC160" s="1">
        <v>7.03</v>
      </c>
      <c r="DD160" s="1">
        <v>4.2809999999999997</v>
      </c>
      <c r="DE160" s="1">
        <v>2.9750000000000001</v>
      </c>
      <c r="DF160" s="1">
        <v>1.55</v>
      </c>
      <c r="DG160" s="1">
        <v>2.129</v>
      </c>
      <c r="DI160" s="104">
        <f t="shared" si="5"/>
        <v>9982.7090000000044</v>
      </c>
    </row>
    <row r="161" spans="1:113" x14ac:dyDescent="0.3">
      <c r="A161" s="1">
        <v>4906</v>
      </c>
      <c r="B161" s="1" t="s">
        <v>1041</v>
      </c>
      <c r="D161" s="1">
        <v>748</v>
      </c>
      <c r="E161" s="1">
        <v>2018</v>
      </c>
      <c r="F161" s="1" t="s">
        <v>360</v>
      </c>
      <c r="G161" s="93" t="s">
        <v>361</v>
      </c>
      <c r="H161" s="93">
        <f>VLOOKUP(G161, RPB!$E$3:$I$200, 5, 0)</f>
        <v>18</v>
      </c>
      <c r="I161" s="94">
        <f>IF(H161="-", "-", IF(H161=0, 0, SUM(K161:INDEX($K161:$DG161, H161))))</f>
        <v>604.3359999999999</v>
      </c>
      <c r="J161" s="94">
        <f t="shared" si="4"/>
        <v>787.0489999999985</v>
      </c>
      <c r="K161" s="1">
        <v>37.180999999999997</v>
      </c>
      <c r="L161" s="1">
        <v>36.975000000000001</v>
      </c>
      <c r="M161" s="1">
        <v>36.695</v>
      </c>
      <c r="N161" s="1">
        <v>36.115000000000002</v>
      </c>
      <c r="O161" s="1">
        <v>35.822000000000003</v>
      </c>
      <c r="P161" s="1">
        <v>35.468000000000004</v>
      </c>
      <c r="Q161" s="1">
        <v>35.06</v>
      </c>
      <c r="R161" s="1">
        <v>34.606000000000002</v>
      </c>
      <c r="S161" s="1">
        <v>34.125</v>
      </c>
      <c r="T161" s="1">
        <v>33.637999999999998</v>
      </c>
      <c r="U161" s="1">
        <v>33.091000000000001</v>
      </c>
      <c r="V161" s="1">
        <v>32.47</v>
      </c>
      <c r="W161" s="1">
        <v>31.817</v>
      </c>
      <c r="X161" s="1">
        <v>31.178999999999998</v>
      </c>
      <c r="Y161" s="1">
        <v>30.527999999999999</v>
      </c>
      <c r="Z161" s="1">
        <v>30.04</v>
      </c>
      <c r="AA161" s="1">
        <v>29.798999999999999</v>
      </c>
      <c r="AB161" s="1">
        <v>29.727</v>
      </c>
      <c r="AC161" s="1">
        <v>29.632000000000001</v>
      </c>
      <c r="AD161" s="1">
        <v>29.526</v>
      </c>
      <c r="AE161" s="1">
        <v>29.475999999999999</v>
      </c>
      <c r="AF161" s="1">
        <v>29.489000000000001</v>
      </c>
      <c r="AG161" s="1">
        <v>29.52</v>
      </c>
      <c r="AH161" s="1">
        <v>29.515000000000001</v>
      </c>
      <c r="AI161" s="1">
        <v>29.472999999999999</v>
      </c>
      <c r="AJ161" s="1">
        <v>29.303999999999998</v>
      </c>
      <c r="AK161" s="1">
        <v>28.952999999999999</v>
      </c>
      <c r="AL161" s="1">
        <v>28.443999999999999</v>
      </c>
      <c r="AM161" s="1">
        <v>27.884</v>
      </c>
      <c r="AN161" s="1">
        <v>27.289000000000001</v>
      </c>
      <c r="AO161" s="1">
        <v>26.443000000000001</v>
      </c>
      <c r="AP161" s="1">
        <v>25.259</v>
      </c>
      <c r="AQ161" s="1">
        <v>23.846</v>
      </c>
      <c r="AR161" s="1">
        <v>22.417999999999999</v>
      </c>
      <c r="AS161" s="1">
        <v>20.954999999999998</v>
      </c>
      <c r="AT161" s="1">
        <v>19.504000000000001</v>
      </c>
      <c r="AU161" s="1">
        <v>18.12</v>
      </c>
      <c r="AV161" s="1">
        <v>16.798999999999999</v>
      </c>
      <c r="AW161" s="1">
        <v>15.48</v>
      </c>
      <c r="AX161" s="1">
        <v>14.167</v>
      </c>
      <c r="AY161" s="1">
        <v>13.021000000000001</v>
      </c>
      <c r="AZ161" s="1">
        <v>12.114000000000001</v>
      </c>
      <c r="BA161" s="1">
        <v>11.387</v>
      </c>
      <c r="BB161" s="1">
        <v>10.696999999999999</v>
      </c>
      <c r="BC161" s="1">
        <v>10.055999999999999</v>
      </c>
      <c r="BD161" s="1">
        <v>9.5190000000000001</v>
      </c>
      <c r="BE161" s="1">
        <v>9.0950000000000006</v>
      </c>
      <c r="BF161" s="1">
        <v>8.7539999999999996</v>
      </c>
      <c r="BG161" s="1">
        <v>8.4619999999999997</v>
      </c>
      <c r="BH161" s="1">
        <v>8.2260000000000009</v>
      </c>
      <c r="BI161" s="1">
        <v>7.9729999999999999</v>
      </c>
      <c r="BJ161" s="1">
        <v>7.6630000000000003</v>
      </c>
      <c r="BK161" s="1">
        <v>7.3230000000000004</v>
      </c>
      <c r="BL161" s="1">
        <v>7.016</v>
      </c>
      <c r="BM161" s="1">
        <v>6.7309999999999999</v>
      </c>
      <c r="BN161" s="1">
        <v>6.4550000000000001</v>
      </c>
      <c r="BO161" s="1">
        <v>6.1879999999999997</v>
      </c>
      <c r="BP161" s="1">
        <v>5.93</v>
      </c>
      <c r="BQ161" s="1">
        <v>5.6779999999999999</v>
      </c>
      <c r="BR161" s="1">
        <v>5.4320000000000004</v>
      </c>
      <c r="BS161" s="1">
        <v>5.1890000000000001</v>
      </c>
      <c r="BT161" s="1">
        <v>4.9450000000000003</v>
      </c>
      <c r="BU161" s="1">
        <v>4.7030000000000003</v>
      </c>
      <c r="BV161" s="1">
        <v>4.4649999999999999</v>
      </c>
      <c r="BW161" s="1">
        <v>4.2320000000000002</v>
      </c>
      <c r="BX161" s="1">
        <v>4.0039999999999996</v>
      </c>
      <c r="BY161" s="1">
        <v>3.7810000000000001</v>
      </c>
      <c r="BZ161" s="1">
        <v>3.5640000000000001</v>
      </c>
      <c r="CA161" s="1">
        <v>3.351</v>
      </c>
      <c r="CB161" s="1">
        <v>3.1429999999999998</v>
      </c>
      <c r="CC161" s="1">
        <v>2.9329999999999998</v>
      </c>
      <c r="CD161" s="1">
        <v>2.7149999999999999</v>
      </c>
      <c r="CE161" s="1">
        <v>2.4950000000000001</v>
      </c>
      <c r="CF161" s="1">
        <v>2.282</v>
      </c>
      <c r="CG161" s="1">
        <v>2.073</v>
      </c>
      <c r="CH161" s="1">
        <v>1.879</v>
      </c>
      <c r="CI161" s="1">
        <v>1.7050000000000001</v>
      </c>
      <c r="CJ161" s="1">
        <v>1.546</v>
      </c>
      <c r="CK161" s="1">
        <v>1.3939999999999999</v>
      </c>
      <c r="CL161" s="1">
        <v>1.25</v>
      </c>
      <c r="CM161" s="1">
        <v>1.109</v>
      </c>
      <c r="CN161" s="1">
        <v>0.96399999999999997</v>
      </c>
      <c r="CO161" s="1">
        <v>0.82099999999999995</v>
      </c>
      <c r="CP161" s="1">
        <v>0.68899999999999995</v>
      </c>
      <c r="CQ161" s="1">
        <v>0.56399999999999995</v>
      </c>
      <c r="CR161" s="1">
        <v>0.45600000000000002</v>
      </c>
      <c r="CS161" s="1">
        <v>0.37</v>
      </c>
      <c r="CT161" s="1">
        <v>0.30099999999999999</v>
      </c>
      <c r="CU161" s="1">
        <v>0.23499999999999999</v>
      </c>
      <c r="CV161" s="1">
        <v>0.18099999999999999</v>
      </c>
      <c r="CW161" s="1">
        <v>0.14199999999999999</v>
      </c>
      <c r="CX161" s="1">
        <v>0.107</v>
      </c>
      <c r="CY161" s="1">
        <v>7.5999999999999998E-2</v>
      </c>
      <c r="CZ161" s="1">
        <v>5.1999999999999998E-2</v>
      </c>
      <c r="DA161" s="1">
        <v>3.9E-2</v>
      </c>
      <c r="DB161" s="1">
        <v>3.1E-2</v>
      </c>
      <c r="DC161" s="1">
        <v>2.1999999999999999E-2</v>
      </c>
      <c r="DD161" s="1">
        <v>1.2E-2</v>
      </c>
      <c r="DE161" s="1">
        <v>6.0000000000000001E-3</v>
      </c>
      <c r="DF161" s="1">
        <v>3.0000000000000001E-3</v>
      </c>
      <c r="DG161" s="1">
        <v>4.0000000000000001E-3</v>
      </c>
      <c r="DI161" s="104">
        <f t="shared" si="5"/>
        <v>1391.3849999999984</v>
      </c>
    </row>
    <row r="162" spans="1:113" x14ac:dyDescent="0.3">
      <c r="A162" s="1">
        <v>2326</v>
      </c>
      <c r="B162" s="1" t="s">
        <v>1041</v>
      </c>
      <c r="D162" s="1">
        <v>690</v>
      </c>
      <c r="E162" s="1">
        <v>2018</v>
      </c>
      <c r="F162" s="1" t="s">
        <v>334</v>
      </c>
      <c r="G162" s="93" t="s">
        <v>335</v>
      </c>
      <c r="H162" s="93">
        <f>VLOOKUP(G162, RPB!$E$3:$I$200, 5, 0)</f>
        <v>18</v>
      </c>
      <c r="I162" s="94">
        <f>IF(H162="-", "-", IF(H162=0, 0, SUM(K162:INDEX($K162:$DG162, H162))))</f>
        <v>24.702000000000005</v>
      </c>
      <c r="J162" s="94">
        <f t="shared" si="4"/>
        <v>70.533000000000015</v>
      </c>
      <c r="K162" s="1">
        <v>1.4079999999999999</v>
      </c>
      <c r="L162" s="1">
        <v>1.48</v>
      </c>
      <c r="M162" s="1">
        <v>1.528</v>
      </c>
      <c r="N162" s="1">
        <v>1.589</v>
      </c>
      <c r="O162" s="1">
        <v>1.581</v>
      </c>
      <c r="P162" s="1">
        <v>1.5609999999999999</v>
      </c>
      <c r="Q162" s="1">
        <v>1.5309999999999999</v>
      </c>
      <c r="R162" s="1">
        <v>1.4930000000000001</v>
      </c>
      <c r="S162" s="1">
        <v>1.4490000000000001</v>
      </c>
      <c r="T162" s="1">
        <v>1.399</v>
      </c>
      <c r="U162" s="1">
        <v>1.35</v>
      </c>
      <c r="V162" s="1">
        <v>1.3029999999999999</v>
      </c>
      <c r="W162" s="1">
        <v>1.2589999999999999</v>
      </c>
      <c r="X162" s="1">
        <v>1.2150000000000001</v>
      </c>
      <c r="Y162" s="1">
        <v>1.1719999999999999</v>
      </c>
      <c r="Z162" s="1">
        <v>1.1399999999999999</v>
      </c>
      <c r="AA162" s="1">
        <v>1.1240000000000001</v>
      </c>
      <c r="AB162" s="1">
        <v>1.1200000000000001</v>
      </c>
      <c r="AC162" s="1">
        <v>1.1180000000000001</v>
      </c>
      <c r="AD162" s="1">
        <v>1.119</v>
      </c>
      <c r="AE162" s="1">
        <v>1.1299999999999999</v>
      </c>
      <c r="AF162" s="1">
        <v>1.153</v>
      </c>
      <c r="AG162" s="1">
        <v>1.1859999999999999</v>
      </c>
      <c r="AH162" s="1">
        <v>1.22</v>
      </c>
      <c r="AI162" s="1">
        <v>1.26</v>
      </c>
      <c r="AJ162" s="1">
        <v>1.292</v>
      </c>
      <c r="AK162" s="1">
        <v>1.3129999999999999</v>
      </c>
      <c r="AL162" s="1">
        <v>1.325</v>
      </c>
      <c r="AM162" s="1">
        <v>1.34</v>
      </c>
      <c r="AN162" s="1">
        <v>1.353</v>
      </c>
      <c r="AO162" s="1">
        <v>1.373</v>
      </c>
      <c r="AP162" s="1">
        <v>1.4059999999999999</v>
      </c>
      <c r="AQ162" s="1">
        <v>1.446</v>
      </c>
      <c r="AR162" s="1">
        <v>1.482</v>
      </c>
      <c r="AS162" s="1">
        <v>1.5189999999999999</v>
      </c>
      <c r="AT162" s="1">
        <v>1.542</v>
      </c>
      <c r="AU162" s="1">
        <v>1.5449999999999999</v>
      </c>
      <c r="AV162" s="1">
        <v>1.534</v>
      </c>
      <c r="AW162" s="1">
        <v>1.524</v>
      </c>
      <c r="AX162" s="1">
        <v>1.51</v>
      </c>
      <c r="AY162" s="1">
        <v>1.4990000000000001</v>
      </c>
      <c r="AZ162" s="1">
        <v>1.4950000000000001</v>
      </c>
      <c r="BA162" s="1">
        <v>1.4930000000000001</v>
      </c>
      <c r="BB162" s="1">
        <v>1.4890000000000001</v>
      </c>
      <c r="BC162" s="1">
        <v>1.482</v>
      </c>
      <c r="BD162" s="1">
        <v>1.4730000000000001</v>
      </c>
      <c r="BE162" s="1">
        <v>1.4590000000000001</v>
      </c>
      <c r="BF162" s="1">
        <v>1.4430000000000001</v>
      </c>
      <c r="BG162" s="1">
        <v>1.425</v>
      </c>
      <c r="BH162" s="1">
        <v>1.403</v>
      </c>
      <c r="BI162" s="1">
        <v>1.3859999999999999</v>
      </c>
      <c r="BJ162" s="1">
        <v>1.3779999999999999</v>
      </c>
      <c r="BK162" s="1">
        <v>1.3740000000000001</v>
      </c>
      <c r="BL162" s="1">
        <v>1.3660000000000001</v>
      </c>
      <c r="BM162" s="1">
        <v>1.357</v>
      </c>
      <c r="BN162" s="1">
        <v>1.335</v>
      </c>
      <c r="BO162" s="1">
        <v>1.294</v>
      </c>
      <c r="BP162" s="1">
        <v>1.2390000000000001</v>
      </c>
      <c r="BQ162" s="1">
        <v>1.1839999999999999</v>
      </c>
      <c r="BR162" s="1">
        <v>1.127</v>
      </c>
      <c r="BS162" s="1">
        <v>1.0660000000000001</v>
      </c>
      <c r="BT162" s="1">
        <v>1.0029999999999999</v>
      </c>
      <c r="BU162" s="1">
        <v>0.93799999999999994</v>
      </c>
      <c r="BV162" s="1">
        <v>0.873</v>
      </c>
      <c r="BW162" s="1">
        <v>0.80800000000000005</v>
      </c>
      <c r="BX162" s="1">
        <v>0.74199999999999999</v>
      </c>
      <c r="BY162" s="1">
        <v>0.67300000000000004</v>
      </c>
      <c r="BZ162" s="1">
        <v>0.60499999999999998</v>
      </c>
      <c r="CA162" s="1">
        <v>0.53900000000000003</v>
      </c>
      <c r="CB162" s="1">
        <v>0.47099999999999997</v>
      </c>
      <c r="CC162" s="1">
        <v>0.42299999999999999</v>
      </c>
      <c r="CD162" s="1">
        <v>0.40200000000000002</v>
      </c>
      <c r="CE162" s="1">
        <v>0.4</v>
      </c>
      <c r="CF162" s="1">
        <v>0.39700000000000002</v>
      </c>
      <c r="CG162" s="1">
        <v>0.39900000000000002</v>
      </c>
      <c r="CH162" s="1">
        <v>0.39</v>
      </c>
      <c r="CI162" s="1">
        <v>0.36099999999999999</v>
      </c>
      <c r="CJ162" s="1">
        <v>0.32</v>
      </c>
      <c r="CK162" s="1">
        <v>0.28299999999999997</v>
      </c>
      <c r="CL162" s="1">
        <v>0.247</v>
      </c>
      <c r="CM162" s="1">
        <v>0.217</v>
      </c>
      <c r="CN162" s="1">
        <v>0.19700000000000001</v>
      </c>
      <c r="CO162" s="1">
        <v>0.184</v>
      </c>
      <c r="CP162" s="1">
        <v>0.17</v>
      </c>
      <c r="CQ162" s="1">
        <v>0.157</v>
      </c>
      <c r="CR162" s="1">
        <v>0.14299999999999999</v>
      </c>
      <c r="CS162" s="1">
        <v>0.128</v>
      </c>
      <c r="CT162" s="1">
        <v>0.112</v>
      </c>
      <c r="CU162" s="1">
        <v>9.7000000000000003E-2</v>
      </c>
      <c r="CV162" s="1">
        <v>8.5000000000000006E-2</v>
      </c>
      <c r="CW162" s="1">
        <v>7.3999999999999996E-2</v>
      </c>
      <c r="CX162" s="1">
        <v>6.0999999999999999E-2</v>
      </c>
      <c r="CY162" s="1">
        <v>4.5999999999999999E-2</v>
      </c>
      <c r="CZ162" s="1">
        <v>3.4000000000000002E-2</v>
      </c>
      <c r="DA162" s="1">
        <v>2.7E-2</v>
      </c>
      <c r="DB162" s="1">
        <v>2.1999999999999999E-2</v>
      </c>
      <c r="DC162" s="1">
        <v>1.7000000000000001E-2</v>
      </c>
      <c r="DD162" s="1">
        <v>1.0999999999999999E-2</v>
      </c>
      <c r="DE162" s="1">
        <v>8.0000000000000002E-3</v>
      </c>
      <c r="DF162" s="1">
        <v>4.0000000000000001E-3</v>
      </c>
      <c r="DG162" s="1">
        <v>8.0000000000000002E-3</v>
      </c>
      <c r="DI162" s="104">
        <f t="shared" si="5"/>
        <v>95.235000000000014</v>
      </c>
    </row>
    <row r="163" spans="1:113" x14ac:dyDescent="0.3">
      <c r="A163" s="1">
        <v>11098</v>
      </c>
      <c r="B163" s="1" t="s">
        <v>1041</v>
      </c>
      <c r="D163" s="1">
        <v>760</v>
      </c>
      <c r="E163" s="1">
        <v>2018</v>
      </c>
      <c r="F163" s="1" t="s">
        <v>366</v>
      </c>
      <c r="G163" s="93" t="s">
        <v>367</v>
      </c>
      <c r="H163" s="93">
        <f>VLOOKUP(G163, RPB!$E$3:$I$200, 5, 0)</f>
        <v>18</v>
      </c>
      <c r="I163" s="94">
        <f>IF(H163="-", "-", IF(H163=0, 0, SUM(K163:INDEX($K163:$DG163, H163))))</f>
        <v>7891.7960000000003</v>
      </c>
      <c r="J163" s="94">
        <f t="shared" si="4"/>
        <v>10392.61100000001</v>
      </c>
      <c r="K163" s="1">
        <v>342.916</v>
      </c>
      <c r="L163" s="1">
        <v>358.75400000000002</v>
      </c>
      <c r="M163" s="1">
        <v>374.44900000000001</v>
      </c>
      <c r="N163" s="1">
        <v>397.67099999999999</v>
      </c>
      <c r="O163" s="1">
        <v>413.66399999999999</v>
      </c>
      <c r="P163" s="1">
        <v>428.584</v>
      </c>
      <c r="Q163" s="1">
        <v>442.18299999999999</v>
      </c>
      <c r="R163" s="1">
        <v>454.21</v>
      </c>
      <c r="S163" s="1">
        <v>464.77199999999999</v>
      </c>
      <c r="T163" s="1">
        <v>473.97899999999998</v>
      </c>
      <c r="U163" s="1">
        <v>479.79300000000001</v>
      </c>
      <c r="V163" s="1">
        <v>481.25200000000001</v>
      </c>
      <c r="W163" s="1">
        <v>479.17700000000002</v>
      </c>
      <c r="X163" s="1">
        <v>475.30900000000003</v>
      </c>
      <c r="Y163" s="1">
        <v>469.24599999999998</v>
      </c>
      <c r="Z163" s="1">
        <v>461.50099999999998</v>
      </c>
      <c r="AA163" s="1">
        <v>452.48599999999999</v>
      </c>
      <c r="AB163" s="1">
        <v>441.85</v>
      </c>
      <c r="AC163" s="1">
        <v>430.00400000000002</v>
      </c>
      <c r="AD163" s="1">
        <v>418.26799999999997</v>
      </c>
      <c r="AE163" s="1">
        <v>400.67700000000002</v>
      </c>
      <c r="AF163" s="1">
        <v>374.755</v>
      </c>
      <c r="AG163" s="1">
        <v>344.10300000000001</v>
      </c>
      <c r="AH163" s="1">
        <v>314.30799999999999</v>
      </c>
      <c r="AI163" s="1">
        <v>283.666</v>
      </c>
      <c r="AJ163" s="1">
        <v>260.42099999999999</v>
      </c>
      <c r="AK163" s="1">
        <v>249.06100000000001</v>
      </c>
      <c r="AL163" s="1">
        <v>245.78</v>
      </c>
      <c r="AM163" s="1">
        <v>241.84299999999999</v>
      </c>
      <c r="AN163" s="1">
        <v>238.459</v>
      </c>
      <c r="AO163" s="1">
        <v>236.59899999999999</v>
      </c>
      <c r="AP163" s="1">
        <v>235.69200000000001</v>
      </c>
      <c r="AQ163" s="1">
        <v>235.374</v>
      </c>
      <c r="AR163" s="1">
        <v>236.011</v>
      </c>
      <c r="AS163" s="1">
        <v>237.73400000000001</v>
      </c>
      <c r="AT163" s="1">
        <v>236.97399999999999</v>
      </c>
      <c r="AU163" s="1">
        <v>232.05199999999999</v>
      </c>
      <c r="AV163" s="1">
        <v>224.36699999999999</v>
      </c>
      <c r="AW163" s="1">
        <v>217.184</v>
      </c>
      <c r="AX163" s="1">
        <v>210.07300000000001</v>
      </c>
      <c r="AY163" s="1">
        <v>202.505</v>
      </c>
      <c r="AZ163" s="1">
        <v>194.61600000000001</v>
      </c>
      <c r="BA163" s="1">
        <v>186.62299999999999</v>
      </c>
      <c r="BB163" s="1">
        <v>178.506</v>
      </c>
      <c r="BC163" s="1">
        <v>170.148</v>
      </c>
      <c r="BD163" s="1">
        <v>163.142</v>
      </c>
      <c r="BE163" s="1">
        <v>158.24199999999999</v>
      </c>
      <c r="BF163" s="1">
        <v>154.779</v>
      </c>
      <c r="BG163" s="1">
        <v>151.19999999999999</v>
      </c>
      <c r="BH163" s="1">
        <v>147.66200000000001</v>
      </c>
      <c r="BI163" s="1">
        <v>144.48500000000001</v>
      </c>
      <c r="BJ163" s="1">
        <v>141.62299999999999</v>
      </c>
      <c r="BK163" s="1">
        <v>138.893</v>
      </c>
      <c r="BL163" s="1">
        <v>136.286</v>
      </c>
      <c r="BM163" s="1">
        <v>133.953</v>
      </c>
      <c r="BN163" s="1">
        <v>130.53399999999999</v>
      </c>
      <c r="BO163" s="1">
        <v>125.399</v>
      </c>
      <c r="BP163" s="1">
        <v>119.175</v>
      </c>
      <c r="BQ163" s="1">
        <v>113.026</v>
      </c>
      <c r="BR163" s="1">
        <v>106.602</v>
      </c>
      <c r="BS163" s="1">
        <v>100.881</v>
      </c>
      <c r="BT163" s="1">
        <v>96.427000000000007</v>
      </c>
      <c r="BU163" s="1">
        <v>92.701999999999998</v>
      </c>
      <c r="BV163" s="1">
        <v>88.808000000000007</v>
      </c>
      <c r="BW163" s="1">
        <v>85.165000000000006</v>
      </c>
      <c r="BX163" s="1">
        <v>80.406999999999996</v>
      </c>
      <c r="BY163" s="1">
        <v>73.841999999999999</v>
      </c>
      <c r="BZ163" s="1">
        <v>66.268000000000001</v>
      </c>
      <c r="CA163" s="1">
        <v>59.043999999999997</v>
      </c>
      <c r="CB163" s="1">
        <v>51.74</v>
      </c>
      <c r="CC163" s="1">
        <v>45.932000000000002</v>
      </c>
      <c r="CD163" s="1">
        <v>42.491999999999997</v>
      </c>
      <c r="CE163" s="1">
        <v>40.619</v>
      </c>
      <c r="CF163" s="1">
        <v>38.658999999999999</v>
      </c>
      <c r="CG163" s="1">
        <v>36.966999999999999</v>
      </c>
      <c r="CH163" s="1">
        <v>34.984000000000002</v>
      </c>
      <c r="CI163" s="1">
        <v>32.271999999999998</v>
      </c>
      <c r="CJ163" s="1">
        <v>29.157</v>
      </c>
      <c r="CK163" s="1">
        <v>26.382000000000001</v>
      </c>
      <c r="CL163" s="1">
        <v>23.782</v>
      </c>
      <c r="CM163" s="1">
        <v>21.401</v>
      </c>
      <c r="CN163" s="1">
        <v>19.332999999999998</v>
      </c>
      <c r="CO163" s="1">
        <v>17.489999999999998</v>
      </c>
      <c r="CP163" s="1">
        <v>15.72</v>
      </c>
      <c r="CQ163" s="1">
        <v>14.086</v>
      </c>
      <c r="CR163" s="1">
        <v>12.388</v>
      </c>
      <c r="CS163" s="1">
        <v>10.521000000000001</v>
      </c>
      <c r="CT163" s="1">
        <v>8.6020000000000003</v>
      </c>
      <c r="CU163" s="1">
        <v>6.6779999999999999</v>
      </c>
      <c r="CV163" s="1">
        <v>5.0190000000000001</v>
      </c>
      <c r="CW163" s="1">
        <v>3.9279999999999999</v>
      </c>
      <c r="CX163" s="1">
        <v>2.9969999999999999</v>
      </c>
      <c r="CY163" s="1">
        <v>2.1709999999999998</v>
      </c>
      <c r="CZ163" s="1">
        <v>1.496</v>
      </c>
      <c r="DA163" s="1">
        <v>1.1080000000000001</v>
      </c>
      <c r="DB163" s="1">
        <v>0.88300000000000001</v>
      </c>
      <c r="DC163" s="1">
        <v>0.63300000000000001</v>
      </c>
      <c r="DD163" s="1">
        <v>0.36099999999999999</v>
      </c>
      <c r="DE163" s="1">
        <v>0.217</v>
      </c>
      <c r="DF163" s="1">
        <v>0.108</v>
      </c>
      <c r="DG163" s="1">
        <v>0.13700000000000001</v>
      </c>
      <c r="DI163" s="104">
        <f t="shared" si="5"/>
        <v>18284.40700000001</v>
      </c>
    </row>
    <row r="164" spans="1:113" x14ac:dyDescent="0.3">
      <c r="A164" s="1">
        <v>3272</v>
      </c>
      <c r="B164" s="1" t="s">
        <v>1041</v>
      </c>
      <c r="D164" s="1">
        <v>148</v>
      </c>
      <c r="E164" s="1">
        <v>2018</v>
      </c>
      <c r="F164" s="1" t="s">
        <v>90</v>
      </c>
      <c r="G164" s="93" t="s">
        <v>91</v>
      </c>
      <c r="H164" s="93">
        <f>VLOOKUP(G164, RPB!$E$3:$I$200, 5, 0)</f>
        <v>18</v>
      </c>
      <c r="I164" s="94">
        <f>IF(H164="-", "-", IF(H164=0, 0, SUM(K164:INDEX($K164:$DG164, H164))))</f>
        <v>8267.7839999999997</v>
      </c>
      <c r="J164" s="94">
        <f t="shared" si="4"/>
        <v>7085.399999999996</v>
      </c>
      <c r="K164" s="1">
        <v>593.24</v>
      </c>
      <c r="L164" s="1">
        <v>573.16099999999994</v>
      </c>
      <c r="M164" s="1">
        <v>554.19899999999996</v>
      </c>
      <c r="N164" s="1">
        <v>539.16999999999996</v>
      </c>
      <c r="O164" s="1">
        <v>521.81500000000005</v>
      </c>
      <c r="P164" s="1">
        <v>505.33</v>
      </c>
      <c r="Q164" s="1">
        <v>489.63099999999997</v>
      </c>
      <c r="R164" s="1">
        <v>474.63400000000001</v>
      </c>
      <c r="S164" s="1">
        <v>460.28399999999999</v>
      </c>
      <c r="T164" s="1">
        <v>446.52199999999999</v>
      </c>
      <c r="U164" s="1">
        <v>433.13499999999999</v>
      </c>
      <c r="V164" s="1">
        <v>419.98500000000001</v>
      </c>
      <c r="W164" s="1">
        <v>407.07</v>
      </c>
      <c r="X164" s="1">
        <v>394.53699999999998</v>
      </c>
      <c r="Y164" s="1">
        <v>382.37700000000001</v>
      </c>
      <c r="Z164" s="1">
        <v>370.13600000000002</v>
      </c>
      <c r="AA164" s="1">
        <v>357.60500000000002</v>
      </c>
      <c r="AB164" s="1">
        <v>344.95299999999997</v>
      </c>
      <c r="AC164" s="1">
        <v>332.56799999999998</v>
      </c>
      <c r="AD164" s="1">
        <v>320.38900000000001</v>
      </c>
      <c r="AE164" s="1">
        <v>308.37</v>
      </c>
      <c r="AF164" s="1">
        <v>296.53100000000001</v>
      </c>
      <c r="AG164" s="1">
        <v>284.88400000000001</v>
      </c>
      <c r="AH164" s="1">
        <v>273.44200000000001</v>
      </c>
      <c r="AI164" s="1">
        <v>262.226</v>
      </c>
      <c r="AJ164" s="1">
        <v>251.22800000000001</v>
      </c>
      <c r="AK164" s="1">
        <v>240.45099999999999</v>
      </c>
      <c r="AL164" s="1">
        <v>229.929</v>
      </c>
      <c r="AM164" s="1">
        <v>219.678</v>
      </c>
      <c r="AN164" s="1">
        <v>209.68600000000001</v>
      </c>
      <c r="AO164" s="1">
        <v>200.11600000000001</v>
      </c>
      <c r="AP164" s="1">
        <v>191.05</v>
      </c>
      <c r="AQ164" s="1">
        <v>182.42</v>
      </c>
      <c r="AR164" s="1">
        <v>174.06299999999999</v>
      </c>
      <c r="AS164" s="1">
        <v>165.999</v>
      </c>
      <c r="AT164" s="1">
        <v>158.262</v>
      </c>
      <c r="AU164" s="1">
        <v>150.84800000000001</v>
      </c>
      <c r="AV164" s="1">
        <v>143.74100000000001</v>
      </c>
      <c r="AW164" s="1">
        <v>136.92099999999999</v>
      </c>
      <c r="AX164" s="1">
        <v>130.386</v>
      </c>
      <c r="AY164" s="1">
        <v>124.096</v>
      </c>
      <c r="AZ164" s="1">
        <v>118.02800000000001</v>
      </c>
      <c r="BA164" s="1">
        <v>112.188</v>
      </c>
      <c r="BB164" s="1">
        <v>106.63</v>
      </c>
      <c r="BC164" s="1">
        <v>101.371</v>
      </c>
      <c r="BD164" s="1">
        <v>96.254999999999995</v>
      </c>
      <c r="BE164" s="1">
        <v>91.221999999999994</v>
      </c>
      <c r="BF164" s="1">
        <v>86.349000000000004</v>
      </c>
      <c r="BG164" s="1">
        <v>81.738</v>
      </c>
      <c r="BH164" s="1">
        <v>77.313000000000002</v>
      </c>
      <c r="BI164" s="1">
        <v>73.409000000000006</v>
      </c>
      <c r="BJ164" s="1">
        <v>70.183999999999997</v>
      </c>
      <c r="BK164" s="1">
        <v>67.457999999999998</v>
      </c>
      <c r="BL164" s="1">
        <v>64.870999999999995</v>
      </c>
      <c r="BM164" s="1">
        <v>62.469000000000001</v>
      </c>
      <c r="BN164" s="1">
        <v>60.16</v>
      </c>
      <c r="BO164" s="1">
        <v>57.851999999999997</v>
      </c>
      <c r="BP164" s="1">
        <v>55.57</v>
      </c>
      <c r="BQ164" s="1">
        <v>53.404000000000003</v>
      </c>
      <c r="BR164" s="1">
        <v>51.302</v>
      </c>
      <c r="BS164" s="1">
        <v>49.250999999999998</v>
      </c>
      <c r="BT164" s="1">
        <v>47.243000000000002</v>
      </c>
      <c r="BU164" s="1">
        <v>45.238999999999997</v>
      </c>
      <c r="BV164" s="1">
        <v>43.271000000000001</v>
      </c>
      <c r="BW164" s="1">
        <v>41.414000000000001</v>
      </c>
      <c r="BX164" s="1">
        <v>39.173000000000002</v>
      </c>
      <c r="BY164" s="1">
        <v>36.33</v>
      </c>
      <c r="BZ164" s="1">
        <v>33.142000000000003</v>
      </c>
      <c r="CA164" s="1">
        <v>30.050999999999998</v>
      </c>
      <c r="CB164" s="1">
        <v>26.934000000000001</v>
      </c>
      <c r="CC164" s="1">
        <v>24.248000000000001</v>
      </c>
      <c r="CD164" s="1">
        <v>22.257000000000001</v>
      </c>
      <c r="CE164" s="1">
        <v>20.734999999999999</v>
      </c>
      <c r="CF164" s="1">
        <v>19.201000000000001</v>
      </c>
      <c r="CG164" s="1">
        <v>17.759</v>
      </c>
      <c r="CH164" s="1">
        <v>16.289000000000001</v>
      </c>
      <c r="CI164" s="1">
        <v>14.686</v>
      </c>
      <c r="CJ164" s="1">
        <v>13.031000000000001</v>
      </c>
      <c r="CK164" s="1">
        <v>11.515000000000001</v>
      </c>
      <c r="CL164" s="1">
        <v>10.101000000000001</v>
      </c>
      <c r="CM164" s="1">
        <v>8.7799999999999994</v>
      </c>
      <c r="CN164" s="1">
        <v>7.5659999999999998</v>
      </c>
      <c r="CO164" s="1">
        <v>6.4539999999999997</v>
      </c>
      <c r="CP164" s="1">
        <v>5.4180000000000001</v>
      </c>
      <c r="CQ164" s="1">
        <v>4.4550000000000001</v>
      </c>
      <c r="CR164" s="1">
        <v>3.6160000000000001</v>
      </c>
      <c r="CS164" s="1">
        <v>2.9239999999999999</v>
      </c>
      <c r="CT164" s="1">
        <v>2.3530000000000002</v>
      </c>
      <c r="CU164" s="1">
        <v>1.819</v>
      </c>
      <c r="CV164" s="1">
        <v>1.3919999999999999</v>
      </c>
      <c r="CW164" s="1">
        <v>1.0820000000000001</v>
      </c>
      <c r="CX164" s="1">
        <v>0.81200000000000006</v>
      </c>
      <c r="CY164" s="1">
        <v>0.57299999999999995</v>
      </c>
      <c r="CZ164" s="1">
        <v>0.38400000000000001</v>
      </c>
      <c r="DA164" s="1">
        <v>0.28399999999999997</v>
      </c>
      <c r="DB164" s="1">
        <v>0.22500000000000001</v>
      </c>
      <c r="DC164" s="1">
        <v>0.158</v>
      </c>
      <c r="DD164" s="1">
        <v>8.5000000000000006E-2</v>
      </c>
      <c r="DE164" s="1">
        <v>4.5999999999999999E-2</v>
      </c>
      <c r="DF164" s="1">
        <v>2.1999999999999999E-2</v>
      </c>
      <c r="DG164" s="1">
        <v>2.5000000000000001E-2</v>
      </c>
      <c r="DI164" s="104">
        <f t="shared" si="5"/>
        <v>15353.183999999996</v>
      </c>
    </row>
    <row r="165" spans="1:113" x14ac:dyDescent="0.3">
      <c r="A165" s="1">
        <v>6368</v>
      </c>
      <c r="B165" s="1" t="s">
        <v>1041</v>
      </c>
      <c r="D165" s="1">
        <v>768</v>
      </c>
      <c r="E165" s="1">
        <v>2018</v>
      </c>
      <c r="F165" s="1" t="s">
        <v>378</v>
      </c>
      <c r="G165" s="93" t="s">
        <v>379</v>
      </c>
      <c r="H165" s="93">
        <f>VLOOKUP(G165, RPB!$E$3:$I$200, 5, 0)</f>
        <v>18</v>
      </c>
      <c r="I165" s="94">
        <f>IF(H165="-", "-", IF(H165=0, 0, SUM(K165:INDEX($K165:$DG165, H165))))</f>
        <v>3821.8330000000005</v>
      </c>
      <c r="J165" s="94">
        <f t="shared" si="4"/>
        <v>4169.0930000000008</v>
      </c>
      <c r="K165" s="1">
        <v>249.285</v>
      </c>
      <c r="L165" s="1">
        <v>245.15</v>
      </c>
      <c r="M165" s="1">
        <v>241.095</v>
      </c>
      <c r="N165" s="1">
        <v>236.43</v>
      </c>
      <c r="O165" s="1">
        <v>232.93799999999999</v>
      </c>
      <c r="P165" s="1">
        <v>229.315</v>
      </c>
      <c r="Q165" s="1">
        <v>225.535</v>
      </c>
      <c r="R165" s="1">
        <v>221.57499999999999</v>
      </c>
      <c r="S165" s="1">
        <v>217.47399999999999</v>
      </c>
      <c r="T165" s="1">
        <v>213.274</v>
      </c>
      <c r="U165" s="1">
        <v>208.62299999999999</v>
      </c>
      <c r="V165" s="1">
        <v>203.36699999999999</v>
      </c>
      <c r="W165" s="1">
        <v>197.67599999999999</v>
      </c>
      <c r="X165" s="1">
        <v>191.97399999999999</v>
      </c>
      <c r="Y165" s="1">
        <v>186.29400000000001</v>
      </c>
      <c r="Z165" s="1">
        <v>180.32499999999999</v>
      </c>
      <c r="AA165" s="1">
        <v>173.99299999999999</v>
      </c>
      <c r="AB165" s="1">
        <v>167.51</v>
      </c>
      <c r="AC165" s="1">
        <v>161.13399999999999</v>
      </c>
      <c r="AD165" s="1">
        <v>154.78</v>
      </c>
      <c r="AE165" s="1">
        <v>149.11600000000001</v>
      </c>
      <c r="AF165" s="1">
        <v>144.49100000000001</v>
      </c>
      <c r="AG165" s="1">
        <v>140.62700000000001</v>
      </c>
      <c r="AH165" s="1">
        <v>136.81700000000001</v>
      </c>
      <c r="AI165" s="1">
        <v>133.11000000000001</v>
      </c>
      <c r="AJ165" s="1">
        <v>129.84899999999999</v>
      </c>
      <c r="AK165" s="1">
        <v>127.101</v>
      </c>
      <c r="AL165" s="1">
        <v>124.694</v>
      </c>
      <c r="AM165" s="1">
        <v>122.402</v>
      </c>
      <c r="AN165" s="1">
        <v>120.294</v>
      </c>
      <c r="AO165" s="1">
        <v>117.858</v>
      </c>
      <c r="AP165" s="1">
        <v>114.82299999999999</v>
      </c>
      <c r="AQ165" s="1">
        <v>111.40300000000001</v>
      </c>
      <c r="AR165" s="1">
        <v>108.078</v>
      </c>
      <c r="AS165" s="1">
        <v>104.749</v>
      </c>
      <c r="AT165" s="1">
        <v>101.45099999999999</v>
      </c>
      <c r="AU165" s="1">
        <v>98.248999999999995</v>
      </c>
      <c r="AV165" s="1">
        <v>95.094999999999999</v>
      </c>
      <c r="AW165" s="1">
        <v>91.897000000000006</v>
      </c>
      <c r="AX165" s="1">
        <v>88.695999999999998</v>
      </c>
      <c r="AY165" s="1">
        <v>85.397999999999996</v>
      </c>
      <c r="AZ165" s="1">
        <v>81.956000000000003</v>
      </c>
      <c r="BA165" s="1">
        <v>78.435000000000002</v>
      </c>
      <c r="BB165" s="1">
        <v>74.960999999999999</v>
      </c>
      <c r="BC165" s="1">
        <v>71.525999999999996</v>
      </c>
      <c r="BD165" s="1">
        <v>68.156999999999996</v>
      </c>
      <c r="BE165" s="1">
        <v>64.882999999999996</v>
      </c>
      <c r="BF165" s="1">
        <v>61.709000000000003</v>
      </c>
      <c r="BG165" s="1">
        <v>58.594999999999999</v>
      </c>
      <c r="BH165" s="1">
        <v>55.537999999999997</v>
      </c>
      <c r="BI165" s="1">
        <v>52.671999999999997</v>
      </c>
      <c r="BJ165" s="1">
        <v>50.055</v>
      </c>
      <c r="BK165" s="1">
        <v>47.633000000000003</v>
      </c>
      <c r="BL165" s="1">
        <v>45.287999999999997</v>
      </c>
      <c r="BM165" s="1">
        <v>43.036999999999999</v>
      </c>
      <c r="BN165" s="1">
        <v>40.875999999999998</v>
      </c>
      <c r="BO165" s="1">
        <v>38.787999999999997</v>
      </c>
      <c r="BP165" s="1">
        <v>36.774999999999999</v>
      </c>
      <c r="BQ165" s="1">
        <v>34.85</v>
      </c>
      <c r="BR165" s="1">
        <v>33.003</v>
      </c>
      <c r="BS165" s="1">
        <v>31.231999999999999</v>
      </c>
      <c r="BT165" s="1">
        <v>29.536000000000001</v>
      </c>
      <c r="BU165" s="1">
        <v>27.905000000000001</v>
      </c>
      <c r="BV165" s="1">
        <v>26.33</v>
      </c>
      <c r="BW165" s="1">
        <v>24.811</v>
      </c>
      <c r="BX165" s="1">
        <v>23.315999999999999</v>
      </c>
      <c r="BY165" s="1">
        <v>21.827999999999999</v>
      </c>
      <c r="BZ165" s="1">
        <v>20.355</v>
      </c>
      <c r="CA165" s="1">
        <v>18.93</v>
      </c>
      <c r="CB165" s="1">
        <v>17.553999999999998</v>
      </c>
      <c r="CC165" s="1">
        <v>16.187999999999999</v>
      </c>
      <c r="CD165" s="1">
        <v>14.818</v>
      </c>
      <c r="CE165" s="1">
        <v>13.462</v>
      </c>
      <c r="CF165" s="1">
        <v>12.157</v>
      </c>
      <c r="CG165" s="1">
        <v>10.903</v>
      </c>
      <c r="CH165" s="1">
        <v>9.6950000000000003</v>
      </c>
      <c r="CI165" s="1">
        <v>8.5389999999999997</v>
      </c>
      <c r="CJ165" s="1">
        <v>7.4390000000000001</v>
      </c>
      <c r="CK165" s="1">
        <v>6.399</v>
      </c>
      <c r="CL165" s="1">
        <v>5.4139999999999997</v>
      </c>
      <c r="CM165" s="1">
        <v>4.5289999999999999</v>
      </c>
      <c r="CN165" s="1">
        <v>3.766</v>
      </c>
      <c r="CO165" s="1">
        <v>3.1070000000000002</v>
      </c>
      <c r="CP165" s="1">
        <v>2.5049999999999999</v>
      </c>
      <c r="CQ165" s="1">
        <v>1.962</v>
      </c>
      <c r="CR165" s="1">
        <v>1.508</v>
      </c>
      <c r="CS165" s="1">
        <v>1.1499999999999999</v>
      </c>
      <c r="CT165" s="1">
        <v>0.873</v>
      </c>
      <c r="CU165" s="1">
        <v>0.63400000000000001</v>
      </c>
      <c r="CV165" s="1">
        <v>0.45800000000000002</v>
      </c>
      <c r="CW165" s="1">
        <v>0.33</v>
      </c>
      <c r="CX165" s="1">
        <v>0.22700000000000001</v>
      </c>
      <c r="CY165" s="1">
        <v>0.14499999999999999</v>
      </c>
      <c r="CZ165" s="1">
        <v>8.4000000000000005E-2</v>
      </c>
      <c r="DA165" s="1">
        <v>5.8999999999999997E-2</v>
      </c>
      <c r="DB165" s="1">
        <v>4.4999999999999998E-2</v>
      </c>
      <c r="DC165" s="1">
        <v>0.03</v>
      </c>
      <c r="DD165" s="1">
        <v>1.4E-2</v>
      </c>
      <c r="DE165" s="1">
        <v>5.0000000000000001E-3</v>
      </c>
      <c r="DF165" s="1">
        <v>2E-3</v>
      </c>
      <c r="DG165" s="1">
        <v>0</v>
      </c>
      <c r="DI165" s="104">
        <f t="shared" si="5"/>
        <v>7990.9260000000013</v>
      </c>
    </row>
    <row r="166" spans="1:113" x14ac:dyDescent="0.3">
      <c r="A166" s="1">
        <v>9550</v>
      </c>
      <c r="B166" s="1" t="s">
        <v>1041</v>
      </c>
      <c r="D166" s="1">
        <v>764</v>
      </c>
      <c r="E166" s="1">
        <v>2018</v>
      </c>
      <c r="F166" s="1" t="s">
        <v>374</v>
      </c>
      <c r="G166" s="93" t="s">
        <v>375</v>
      </c>
      <c r="H166" s="93">
        <f>VLOOKUP(G166, RPB!$E$3:$I$200, 5, 0)</f>
        <v>7</v>
      </c>
      <c r="I166" s="94">
        <f>IF(H166="-", "-", IF(H166=0, 0, SUM(K166:INDEX($K166:$DG166, H166))))</f>
        <v>5135.87</v>
      </c>
      <c r="J166" s="94">
        <f t="shared" si="4"/>
        <v>64047.302999999993</v>
      </c>
      <c r="K166" s="1">
        <v>669.36400000000003</v>
      </c>
      <c r="L166" s="1">
        <v>696.63099999999997</v>
      </c>
      <c r="M166" s="1">
        <v>720.25199999999995</v>
      </c>
      <c r="N166" s="1">
        <v>740.96699999999998</v>
      </c>
      <c r="O166" s="1">
        <v>756.279</v>
      </c>
      <c r="P166" s="1">
        <v>769.99800000000005</v>
      </c>
      <c r="Q166" s="1">
        <v>782.37900000000002</v>
      </c>
      <c r="R166" s="1">
        <v>793.67700000000002</v>
      </c>
      <c r="S166" s="1">
        <v>804.16600000000005</v>
      </c>
      <c r="T166" s="1">
        <v>814.12199999999996</v>
      </c>
      <c r="U166" s="1">
        <v>823.69299999999998</v>
      </c>
      <c r="V166" s="1">
        <v>833.09</v>
      </c>
      <c r="W166" s="1">
        <v>842.63199999999995</v>
      </c>
      <c r="X166" s="1">
        <v>851.48599999999999</v>
      </c>
      <c r="Y166" s="1">
        <v>858.69299999999998</v>
      </c>
      <c r="Z166" s="1">
        <v>870.58</v>
      </c>
      <c r="AA166" s="1">
        <v>889.84900000000005</v>
      </c>
      <c r="AB166" s="1">
        <v>913.13599999999997</v>
      </c>
      <c r="AC166" s="1">
        <v>934.45500000000004</v>
      </c>
      <c r="AD166" s="1">
        <v>955.11199999999997</v>
      </c>
      <c r="AE166" s="1">
        <v>970.24099999999999</v>
      </c>
      <c r="AF166" s="1">
        <v>976.84500000000003</v>
      </c>
      <c r="AG166" s="1">
        <v>977.072</v>
      </c>
      <c r="AH166" s="1">
        <v>977.72</v>
      </c>
      <c r="AI166" s="1">
        <v>979.41700000000003</v>
      </c>
      <c r="AJ166" s="1">
        <v>973.38800000000003</v>
      </c>
      <c r="AK166" s="1">
        <v>956.59</v>
      </c>
      <c r="AL166" s="1">
        <v>933.81299999999999</v>
      </c>
      <c r="AM166" s="1">
        <v>912.25199999999995</v>
      </c>
      <c r="AN166" s="1">
        <v>889.69899999999996</v>
      </c>
      <c r="AO166" s="1">
        <v>877.73199999999997</v>
      </c>
      <c r="AP166" s="1">
        <v>882.60199999999998</v>
      </c>
      <c r="AQ166" s="1">
        <v>899.07399999999996</v>
      </c>
      <c r="AR166" s="1">
        <v>914.803</v>
      </c>
      <c r="AS166" s="1">
        <v>931.23099999999999</v>
      </c>
      <c r="AT166" s="1">
        <v>951.09</v>
      </c>
      <c r="AU166" s="1">
        <v>974.16899999999998</v>
      </c>
      <c r="AV166" s="1">
        <v>999.18100000000004</v>
      </c>
      <c r="AW166" s="1">
        <v>1024.972</v>
      </c>
      <c r="AX166" s="1">
        <v>1051.6769999999999</v>
      </c>
      <c r="AY166" s="1">
        <v>1074.7760000000001</v>
      </c>
      <c r="AZ166" s="1">
        <v>1091.8620000000001</v>
      </c>
      <c r="BA166" s="1">
        <v>1104.4069999999999</v>
      </c>
      <c r="BB166" s="1">
        <v>1115.9849999999999</v>
      </c>
      <c r="BC166" s="1">
        <v>1125.5160000000001</v>
      </c>
      <c r="BD166" s="1">
        <v>1133.261</v>
      </c>
      <c r="BE166" s="1">
        <v>1139.586</v>
      </c>
      <c r="BF166" s="1">
        <v>1143.74</v>
      </c>
      <c r="BG166" s="1">
        <v>1145.1199999999999</v>
      </c>
      <c r="BH166" s="1">
        <v>1144.461</v>
      </c>
      <c r="BI166" s="1">
        <v>1137.607</v>
      </c>
      <c r="BJ166" s="1">
        <v>1122.624</v>
      </c>
      <c r="BK166" s="1">
        <v>1101.655</v>
      </c>
      <c r="BL166" s="1">
        <v>1078.4349999999999</v>
      </c>
      <c r="BM166" s="1">
        <v>1051.8119999999999</v>
      </c>
      <c r="BN166" s="1">
        <v>1025.732</v>
      </c>
      <c r="BO166" s="1">
        <v>1002.4059999999999</v>
      </c>
      <c r="BP166" s="1">
        <v>979.798</v>
      </c>
      <c r="BQ166" s="1">
        <v>954.49</v>
      </c>
      <c r="BR166" s="1">
        <v>928.17</v>
      </c>
      <c r="BS166" s="1">
        <v>895.47900000000004</v>
      </c>
      <c r="BT166" s="1">
        <v>853.72900000000004</v>
      </c>
      <c r="BU166" s="1">
        <v>806.10599999999999</v>
      </c>
      <c r="BV166" s="1">
        <v>758.74300000000005</v>
      </c>
      <c r="BW166" s="1">
        <v>710.73299999999995</v>
      </c>
      <c r="BX166" s="1">
        <v>664.58799999999997</v>
      </c>
      <c r="BY166" s="1">
        <v>622.28700000000003</v>
      </c>
      <c r="BZ166" s="1">
        <v>582.952</v>
      </c>
      <c r="CA166" s="1">
        <v>543.57899999999995</v>
      </c>
      <c r="CB166" s="1">
        <v>504.584</v>
      </c>
      <c r="CC166" s="1">
        <v>468.89400000000001</v>
      </c>
      <c r="CD166" s="1">
        <v>437.61099999999999</v>
      </c>
      <c r="CE166" s="1">
        <v>409.745</v>
      </c>
      <c r="CF166" s="1">
        <v>382.86</v>
      </c>
      <c r="CG166" s="1">
        <v>357.02699999999999</v>
      </c>
      <c r="CH166" s="1">
        <v>333.476</v>
      </c>
      <c r="CI166" s="1">
        <v>312.43700000000001</v>
      </c>
      <c r="CJ166" s="1">
        <v>293.18099999999998</v>
      </c>
      <c r="CK166" s="1">
        <v>275.01400000000001</v>
      </c>
      <c r="CL166" s="1">
        <v>258.39800000000002</v>
      </c>
      <c r="CM166" s="1">
        <v>240.102</v>
      </c>
      <c r="CN166" s="1">
        <v>218.548</v>
      </c>
      <c r="CO166" s="1">
        <v>195.238</v>
      </c>
      <c r="CP166" s="1">
        <v>173.25399999999999</v>
      </c>
      <c r="CQ166" s="1">
        <v>151.98400000000001</v>
      </c>
      <c r="CR166" s="1">
        <v>132.416</v>
      </c>
      <c r="CS166" s="1">
        <v>115.351</v>
      </c>
      <c r="CT166" s="1">
        <v>100.26</v>
      </c>
      <c r="CU166" s="1">
        <v>85.034999999999997</v>
      </c>
      <c r="CV166" s="1">
        <v>72.328999999999994</v>
      </c>
      <c r="CW166" s="1">
        <v>61.463999999999999</v>
      </c>
      <c r="CX166" s="1">
        <v>49.706000000000003</v>
      </c>
      <c r="CY166" s="1">
        <v>37.131999999999998</v>
      </c>
      <c r="CZ166" s="1">
        <v>27.039000000000001</v>
      </c>
      <c r="DA166" s="1">
        <v>21.158999999999999</v>
      </c>
      <c r="DB166" s="1">
        <v>17.294</v>
      </c>
      <c r="DC166" s="1">
        <v>12.997999999999999</v>
      </c>
      <c r="DD166" s="1">
        <v>8.27</v>
      </c>
      <c r="DE166" s="1">
        <v>6.218</v>
      </c>
      <c r="DF166" s="1">
        <v>3.6589999999999998</v>
      </c>
      <c r="DG166" s="1">
        <v>6.7220000000000004</v>
      </c>
      <c r="DI166" s="104">
        <f t="shared" si="5"/>
        <v>69183.172999999995</v>
      </c>
    </row>
    <row r="167" spans="1:113" x14ac:dyDescent="0.3">
      <c r="A167" s="1">
        <v>7658</v>
      </c>
      <c r="B167" s="1" t="s">
        <v>1041</v>
      </c>
      <c r="D167" s="1">
        <v>762</v>
      </c>
      <c r="E167" s="1">
        <v>2018</v>
      </c>
      <c r="F167" s="1" t="s">
        <v>370</v>
      </c>
      <c r="G167" s="93" t="s">
        <v>371</v>
      </c>
      <c r="H167" s="93">
        <f>VLOOKUP(G167, RPB!$E$3:$I$200, 5, 0)</f>
        <v>18</v>
      </c>
      <c r="I167" s="94">
        <f>IF(H167="-", "-", IF(H167=0, 0, SUM(K167:INDEX($K167:$DG167, H167))))</f>
        <v>3710.2410000000004</v>
      </c>
      <c r="J167" s="94">
        <f t="shared" si="4"/>
        <v>5396.9700000000084</v>
      </c>
      <c r="K167" s="1">
        <v>238.23099999999999</v>
      </c>
      <c r="L167" s="1">
        <v>241.55</v>
      </c>
      <c r="M167" s="1">
        <v>242.46</v>
      </c>
      <c r="N167" s="1">
        <v>241.13300000000001</v>
      </c>
      <c r="O167" s="1">
        <v>237.65199999999999</v>
      </c>
      <c r="P167" s="1">
        <v>232.94900000000001</v>
      </c>
      <c r="Q167" s="1">
        <v>227.239</v>
      </c>
      <c r="R167" s="1">
        <v>220.73500000000001</v>
      </c>
      <c r="S167" s="1">
        <v>213.71</v>
      </c>
      <c r="T167" s="1">
        <v>206.435</v>
      </c>
      <c r="U167" s="1">
        <v>198.83600000000001</v>
      </c>
      <c r="V167" s="1">
        <v>191.01300000000001</v>
      </c>
      <c r="W167" s="1">
        <v>183.35300000000001</v>
      </c>
      <c r="X167" s="1">
        <v>175.792</v>
      </c>
      <c r="Y167" s="1">
        <v>167.92</v>
      </c>
      <c r="Z167" s="1">
        <v>163.071</v>
      </c>
      <c r="AA167" s="1">
        <v>162.76400000000001</v>
      </c>
      <c r="AB167" s="1">
        <v>165.398</v>
      </c>
      <c r="AC167" s="1">
        <v>167.911</v>
      </c>
      <c r="AD167" s="1">
        <v>170.98099999999999</v>
      </c>
      <c r="AE167" s="1">
        <v>172.846</v>
      </c>
      <c r="AF167" s="1">
        <v>172.34299999999999</v>
      </c>
      <c r="AG167" s="1">
        <v>170.33799999999999</v>
      </c>
      <c r="AH167" s="1">
        <v>168.63800000000001</v>
      </c>
      <c r="AI167" s="1">
        <v>166.61</v>
      </c>
      <c r="AJ167" s="1">
        <v>165.30600000000001</v>
      </c>
      <c r="AK167" s="1">
        <v>165.34</v>
      </c>
      <c r="AL167" s="1">
        <v>165.92599999999999</v>
      </c>
      <c r="AM167" s="1">
        <v>165.971</v>
      </c>
      <c r="AN167" s="1">
        <v>166.06700000000001</v>
      </c>
      <c r="AO167" s="1">
        <v>163.584</v>
      </c>
      <c r="AP167" s="1">
        <v>157.22399999999999</v>
      </c>
      <c r="AQ167" s="1">
        <v>148.37</v>
      </c>
      <c r="AR167" s="1">
        <v>139.755</v>
      </c>
      <c r="AS167" s="1">
        <v>130.89400000000001</v>
      </c>
      <c r="AT167" s="1">
        <v>122.86199999999999</v>
      </c>
      <c r="AU167" s="1">
        <v>116.491</v>
      </c>
      <c r="AV167" s="1">
        <v>111.31</v>
      </c>
      <c r="AW167" s="1">
        <v>105.914</v>
      </c>
      <c r="AX167" s="1">
        <v>100.459</v>
      </c>
      <c r="AY167" s="1">
        <v>96.024000000000001</v>
      </c>
      <c r="AZ167" s="1">
        <v>92.962000000000003</v>
      </c>
      <c r="BA167" s="1">
        <v>90.866</v>
      </c>
      <c r="BB167" s="1">
        <v>88.948999999999998</v>
      </c>
      <c r="BC167" s="1">
        <v>87.343999999999994</v>
      </c>
      <c r="BD167" s="1">
        <v>85.688000000000002</v>
      </c>
      <c r="BE167" s="1">
        <v>83.715000000000003</v>
      </c>
      <c r="BF167" s="1">
        <v>81.567999999999998</v>
      </c>
      <c r="BG167" s="1">
        <v>79.623000000000005</v>
      </c>
      <c r="BH167" s="1">
        <v>77.760999999999996</v>
      </c>
      <c r="BI167" s="1">
        <v>75.956000000000003</v>
      </c>
      <c r="BJ167" s="1">
        <v>74.22</v>
      </c>
      <c r="BK167" s="1">
        <v>72.486000000000004</v>
      </c>
      <c r="BL167" s="1">
        <v>70.686000000000007</v>
      </c>
      <c r="BM167" s="1">
        <v>68.847999999999999</v>
      </c>
      <c r="BN167" s="1">
        <v>66.709000000000003</v>
      </c>
      <c r="BO167" s="1">
        <v>64.138000000000005</v>
      </c>
      <c r="BP167" s="1">
        <v>61.243000000000002</v>
      </c>
      <c r="BQ167" s="1">
        <v>58.302999999999997</v>
      </c>
      <c r="BR167" s="1">
        <v>55.311</v>
      </c>
      <c r="BS167" s="1">
        <v>52.093000000000004</v>
      </c>
      <c r="BT167" s="1">
        <v>48.603000000000002</v>
      </c>
      <c r="BU167" s="1">
        <v>44.939</v>
      </c>
      <c r="BV167" s="1">
        <v>41.292999999999999</v>
      </c>
      <c r="BW167" s="1">
        <v>37.697000000000003</v>
      </c>
      <c r="BX167" s="1">
        <v>34.073</v>
      </c>
      <c r="BY167" s="1">
        <v>30.428000000000001</v>
      </c>
      <c r="BZ167" s="1">
        <v>26.852</v>
      </c>
      <c r="CA167" s="1">
        <v>23.419</v>
      </c>
      <c r="CB167" s="1">
        <v>20.097999999999999</v>
      </c>
      <c r="CC167" s="1">
        <v>17.282</v>
      </c>
      <c r="CD167" s="1">
        <v>15.17</v>
      </c>
      <c r="CE167" s="1">
        <v>13.606</v>
      </c>
      <c r="CF167" s="1">
        <v>12.143000000000001</v>
      </c>
      <c r="CG167" s="1">
        <v>10.759</v>
      </c>
      <c r="CH167" s="1">
        <v>9.907</v>
      </c>
      <c r="CI167" s="1">
        <v>9.7319999999999993</v>
      </c>
      <c r="CJ167" s="1">
        <v>9.9819999999999993</v>
      </c>
      <c r="CK167" s="1">
        <v>10.316000000000001</v>
      </c>
      <c r="CL167" s="1">
        <v>10.869</v>
      </c>
      <c r="CM167" s="1">
        <v>10.882999999999999</v>
      </c>
      <c r="CN167" s="1">
        <v>9.9670000000000005</v>
      </c>
      <c r="CO167" s="1">
        <v>8.4730000000000008</v>
      </c>
      <c r="CP167" s="1">
        <v>7.1379999999999999</v>
      </c>
      <c r="CQ167" s="1">
        <v>5.8010000000000002</v>
      </c>
      <c r="CR167" s="1">
        <v>4.6989999999999998</v>
      </c>
      <c r="CS167" s="1">
        <v>4.0199999999999996</v>
      </c>
      <c r="CT167" s="1">
        <v>3.62</v>
      </c>
      <c r="CU167" s="1">
        <v>3.1520000000000001</v>
      </c>
      <c r="CV167" s="1">
        <v>2.7530000000000001</v>
      </c>
      <c r="CW167" s="1">
        <v>2.371</v>
      </c>
      <c r="CX167" s="1">
        <v>1.9339999999999999</v>
      </c>
      <c r="CY167" s="1">
        <v>1.4550000000000001</v>
      </c>
      <c r="CZ167" s="1">
        <v>1.0660000000000001</v>
      </c>
      <c r="DA167" s="1">
        <v>0.84199999999999997</v>
      </c>
      <c r="DB167" s="1">
        <v>0.68700000000000006</v>
      </c>
      <c r="DC167" s="1">
        <v>0.497</v>
      </c>
      <c r="DD167" s="1">
        <v>0.27200000000000002</v>
      </c>
      <c r="DE167" s="1">
        <v>0.19900000000000001</v>
      </c>
      <c r="DF167" s="1">
        <v>0.11799999999999999</v>
      </c>
      <c r="DG167" s="1">
        <v>0.222</v>
      </c>
      <c r="DI167" s="104">
        <f t="shared" si="5"/>
        <v>9107.2110000000084</v>
      </c>
    </row>
    <row r="168" spans="1:113" x14ac:dyDescent="0.3">
      <c r="A168" s="1">
        <v>7744</v>
      </c>
      <c r="B168" s="1" t="s">
        <v>1041</v>
      </c>
      <c r="D168" s="1">
        <v>795</v>
      </c>
      <c r="E168" s="1">
        <v>2018</v>
      </c>
      <c r="F168" s="1" t="s">
        <v>388</v>
      </c>
      <c r="G168" s="93" t="s">
        <v>389</v>
      </c>
      <c r="H168" s="93">
        <f>VLOOKUP(G168, RPB!$E$3:$I$200, 5, 0)</f>
        <v>18</v>
      </c>
      <c r="I168" s="94">
        <f>IF(H168="-", "-", IF(H168=0, 0, SUM(K168:INDEX($K168:$DG168, H168))))</f>
        <v>2091.8989999999999</v>
      </c>
      <c r="J168" s="94">
        <f t="shared" si="4"/>
        <v>3759.5670000000023</v>
      </c>
      <c r="K168" s="1">
        <v>132.76599999999999</v>
      </c>
      <c r="L168" s="1">
        <v>136.298</v>
      </c>
      <c r="M168" s="1">
        <v>137.84899999999999</v>
      </c>
      <c r="N168" s="1">
        <v>147.92400000000001</v>
      </c>
      <c r="O168" s="1">
        <v>141.577</v>
      </c>
      <c r="P168" s="1">
        <v>134.93600000000001</v>
      </c>
      <c r="Q168" s="1">
        <v>128.196</v>
      </c>
      <c r="R168" s="1">
        <v>121.55200000000001</v>
      </c>
      <c r="S168" s="1">
        <v>114.85599999999999</v>
      </c>
      <c r="T168" s="1">
        <v>107.96</v>
      </c>
      <c r="U168" s="1">
        <v>102.77500000000001</v>
      </c>
      <c r="V168" s="1">
        <v>100.185</v>
      </c>
      <c r="W168" s="1">
        <v>99.353999999999999</v>
      </c>
      <c r="X168" s="1">
        <v>98.712000000000003</v>
      </c>
      <c r="Y168" s="1">
        <v>98.753</v>
      </c>
      <c r="Z168" s="1">
        <v>98.186999999999998</v>
      </c>
      <c r="AA168" s="1">
        <v>96.271000000000001</v>
      </c>
      <c r="AB168" s="1">
        <v>93.748000000000005</v>
      </c>
      <c r="AC168" s="1">
        <v>91.751000000000005</v>
      </c>
      <c r="AD168" s="1">
        <v>89.631</v>
      </c>
      <c r="AE168" s="1">
        <v>89.742000000000004</v>
      </c>
      <c r="AF168" s="1">
        <v>93.233000000000004</v>
      </c>
      <c r="AG168" s="1">
        <v>98.751000000000005</v>
      </c>
      <c r="AH168" s="1">
        <v>103.86</v>
      </c>
      <c r="AI168" s="1">
        <v>109.124</v>
      </c>
      <c r="AJ168" s="1">
        <v>112.61199999999999</v>
      </c>
      <c r="AK168" s="1">
        <v>113.139</v>
      </c>
      <c r="AL168" s="1">
        <v>111.602</v>
      </c>
      <c r="AM168" s="1">
        <v>110.256</v>
      </c>
      <c r="AN168" s="1">
        <v>108.857</v>
      </c>
      <c r="AO168" s="1">
        <v>106.511</v>
      </c>
      <c r="AP168" s="1">
        <v>103.068</v>
      </c>
      <c r="AQ168" s="1">
        <v>98.915999999999997</v>
      </c>
      <c r="AR168" s="1">
        <v>94.527000000000001</v>
      </c>
      <c r="AS168" s="1">
        <v>89.724000000000004</v>
      </c>
      <c r="AT168" s="1">
        <v>85.784000000000006</v>
      </c>
      <c r="AU168" s="1">
        <v>83.364000000000004</v>
      </c>
      <c r="AV168" s="1">
        <v>81.91</v>
      </c>
      <c r="AW168" s="1">
        <v>80.256</v>
      </c>
      <c r="AX168" s="1">
        <v>78.691000000000003</v>
      </c>
      <c r="AY168" s="1">
        <v>76.808999999999997</v>
      </c>
      <c r="AZ168" s="1">
        <v>74.31</v>
      </c>
      <c r="BA168" s="1">
        <v>71.471999999999994</v>
      </c>
      <c r="BB168" s="1">
        <v>68.84</v>
      </c>
      <c r="BC168" s="1">
        <v>66.269000000000005</v>
      </c>
      <c r="BD168" s="1">
        <v>64.075999999999993</v>
      </c>
      <c r="BE168" s="1">
        <v>62.460999999999999</v>
      </c>
      <c r="BF168" s="1">
        <v>61.238</v>
      </c>
      <c r="BG168" s="1">
        <v>59.984000000000002</v>
      </c>
      <c r="BH168" s="1">
        <v>58.738</v>
      </c>
      <c r="BI168" s="1">
        <v>57.576999999999998</v>
      </c>
      <c r="BJ168" s="1">
        <v>56.481999999999999</v>
      </c>
      <c r="BK168" s="1">
        <v>55.402000000000001</v>
      </c>
      <c r="BL168" s="1">
        <v>54.308999999999997</v>
      </c>
      <c r="BM168" s="1">
        <v>53.209000000000003</v>
      </c>
      <c r="BN168" s="1">
        <v>51.881999999999998</v>
      </c>
      <c r="BO168" s="1">
        <v>50.216999999999999</v>
      </c>
      <c r="BP168" s="1">
        <v>48.286999999999999</v>
      </c>
      <c r="BQ168" s="1">
        <v>46.316000000000003</v>
      </c>
      <c r="BR168" s="1">
        <v>44.298000000000002</v>
      </c>
      <c r="BS168" s="1">
        <v>42.031999999999996</v>
      </c>
      <c r="BT168" s="1">
        <v>39.453000000000003</v>
      </c>
      <c r="BU168" s="1">
        <v>36.658999999999999</v>
      </c>
      <c r="BV168" s="1">
        <v>33.86</v>
      </c>
      <c r="BW168" s="1">
        <v>31.067</v>
      </c>
      <c r="BX168" s="1">
        <v>28.222999999999999</v>
      </c>
      <c r="BY168" s="1">
        <v>25.337</v>
      </c>
      <c r="BZ168" s="1">
        <v>22.477</v>
      </c>
      <c r="CA168" s="1">
        <v>19.710999999999999</v>
      </c>
      <c r="CB168" s="1">
        <v>17.035</v>
      </c>
      <c r="CC168" s="1">
        <v>14.666</v>
      </c>
      <c r="CD168" s="1">
        <v>12.725</v>
      </c>
      <c r="CE168" s="1">
        <v>11.145</v>
      </c>
      <c r="CF168" s="1">
        <v>9.6509999999999998</v>
      </c>
      <c r="CG168" s="1">
        <v>8.1890000000000001</v>
      </c>
      <c r="CH168" s="1">
        <v>7.2949999999999999</v>
      </c>
      <c r="CI168" s="1">
        <v>7.1740000000000004</v>
      </c>
      <c r="CJ168" s="1">
        <v>7.5380000000000003</v>
      </c>
      <c r="CK168" s="1">
        <v>7.9489999999999998</v>
      </c>
      <c r="CL168" s="1">
        <v>8.5570000000000004</v>
      </c>
      <c r="CM168" s="1">
        <v>8.66</v>
      </c>
      <c r="CN168" s="1">
        <v>7.8840000000000003</v>
      </c>
      <c r="CO168" s="1">
        <v>6.5650000000000004</v>
      </c>
      <c r="CP168" s="1">
        <v>5.4009999999999998</v>
      </c>
      <c r="CQ168" s="1">
        <v>4.2370000000000001</v>
      </c>
      <c r="CR168" s="1">
        <v>3.3029999999999999</v>
      </c>
      <c r="CS168" s="1">
        <v>2.7770000000000001</v>
      </c>
      <c r="CT168" s="1">
        <v>2.52</v>
      </c>
      <c r="CU168" s="1">
        <v>2.2040000000000002</v>
      </c>
      <c r="CV168" s="1">
        <v>1.95</v>
      </c>
      <c r="CW168" s="1">
        <v>1.67</v>
      </c>
      <c r="CX168" s="1">
        <v>1.3260000000000001</v>
      </c>
      <c r="CY168" s="1">
        <v>0.93600000000000005</v>
      </c>
      <c r="CZ168" s="1">
        <v>0.60199999999999998</v>
      </c>
      <c r="DA168" s="1">
        <v>0.41199999999999998</v>
      </c>
      <c r="DB168" s="1">
        <v>0.32700000000000001</v>
      </c>
      <c r="DC168" s="1">
        <v>0.23400000000000001</v>
      </c>
      <c r="DD168" s="1">
        <v>0.13300000000000001</v>
      </c>
      <c r="DE168" s="1">
        <v>8.4000000000000005E-2</v>
      </c>
      <c r="DF168" s="1">
        <v>4.4999999999999998E-2</v>
      </c>
      <c r="DG168" s="1">
        <v>6.9000000000000006E-2</v>
      </c>
      <c r="DI168" s="104">
        <f t="shared" si="5"/>
        <v>5851.4660000000022</v>
      </c>
    </row>
    <row r="169" spans="1:113" x14ac:dyDescent="0.3">
      <c r="A169" s="1">
        <v>9636</v>
      </c>
      <c r="B169" s="1" t="s">
        <v>1041</v>
      </c>
      <c r="D169" s="1">
        <v>626</v>
      </c>
      <c r="E169" s="1">
        <v>2018</v>
      </c>
      <c r="F169" s="1" t="s">
        <v>376</v>
      </c>
      <c r="G169" s="93" t="s">
        <v>377</v>
      </c>
      <c r="H169" s="93">
        <f>VLOOKUP(G169, RPB!$E$3:$I$200, 5, 0)</f>
        <v>17</v>
      </c>
      <c r="I169" s="94">
        <f>IF(H169="-", "-", IF(H169=0, 0, SUM(K169:INDEX($K169:$DG169, H169))))</f>
        <v>637.55499999999995</v>
      </c>
      <c r="J169" s="94">
        <f t="shared" si="4"/>
        <v>686.5390000000001</v>
      </c>
      <c r="K169" s="1">
        <v>42.634999999999998</v>
      </c>
      <c r="L169" s="1">
        <v>42.63</v>
      </c>
      <c r="M169" s="1">
        <v>42.411999999999999</v>
      </c>
      <c r="N169" s="1">
        <v>41.59</v>
      </c>
      <c r="O169" s="1">
        <v>41.128</v>
      </c>
      <c r="P169" s="1">
        <v>40.552</v>
      </c>
      <c r="Q169" s="1">
        <v>39.874000000000002</v>
      </c>
      <c r="R169" s="1">
        <v>39.107999999999997</v>
      </c>
      <c r="S169" s="1">
        <v>38.29</v>
      </c>
      <c r="T169" s="1">
        <v>37.457000000000001</v>
      </c>
      <c r="U169" s="1">
        <v>36.500999999999998</v>
      </c>
      <c r="V169" s="1">
        <v>35.387999999999998</v>
      </c>
      <c r="W169" s="1">
        <v>34.201999999999998</v>
      </c>
      <c r="X169" s="1">
        <v>32.968000000000004</v>
      </c>
      <c r="Y169" s="1">
        <v>31.567</v>
      </c>
      <c r="Z169" s="1">
        <v>30.670999999999999</v>
      </c>
      <c r="AA169" s="1">
        <v>30.582000000000001</v>
      </c>
      <c r="AB169" s="1">
        <v>30.939</v>
      </c>
      <c r="AC169" s="1">
        <v>31.184999999999999</v>
      </c>
      <c r="AD169" s="1">
        <v>31.550999999999998</v>
      </c>
      <c r="AE169" s="1">
        <v>31.097000000000001</v>
      </c>
      <c r="AF169" s="1">
        <v>29.335999999999999</v>
      </c>
      <c r="AG169" s="1">
        <v>26.76</v>
      </c>
      <c r="AH169" s="1">
        <v>24.337</v>
      </c>
      <c r="AI169" s="1">
        <v>21.863</v>
      </c>
      <c r="AJ169" s="1">
        <v>19.791</v>
      </c>
      <c r="AK169" s="1">
        <v>18.443000000000001</v>
      </c>
      <c r="AL169" s="1">
        <v>17.588999999999999</v>
      </c>
      <c r="AM169" s="1">
        <v>16.63</v>
      </c>
      <c r="AN169" s="1">
        <v>15.625999999999999</v>
      </c>
      <c r="AO169" s="1">
        <v>14.878</v>
      </c>
      <c r="AP169" s="1">
        <v>14.454000000000001</v>
      </c>
      <c r="AQ169" s="1">
        <v>14.227</v>
      </c>
      <c r="AR169" s="1">
        <v>14.087999999999999</v>
      </c>
      <c r="AS169" s="1">
        <v>14.167999999999999</v>
      </c>
      <c r="AT169" s="1">
        <v>13.757999999999999</v>
      </c>
      <c r="AU169" s="1">
        <v>12.529</v>
      </c>
      <c r="AV169" s="1">
        <v>10.852</v>
      </c>
      <c r="AW169" s="1">
        <v>9.3160000000000007</v>
      </c>
      <c r="AX169" s="1">
        <v>7.6740000000000004</v>
      </c>
      <c r="AY169" s="1">
        <v>6.8730000000000002</v>
      </c>
      <c r="AZ169" s="1">
        <v>7.4029999999999996</v>
      </c>
      <c r="BA169" s="1">
        <v>8.7569999999999997</v>
      </c>
      <c r="BB169" s="1">
        <v>9.9779999999999998</v>
      </c>
      <c r="BC169" s="1">
        <v>11.305</v>
      </c>
      <c r="BD169" s="1">
        <v>12.079000000000001</v>
      </c>
      <c r="BE169" s="1">
        <v>11.891999999999999</v>
      </c>
      <c r="BF169" s="1">
        <v>11.085000000000001</v>
      </c>
      <c r="BG169" s="1">
        <v>10.413</v>
      </c>
      <c r="BH169" s="1">
        <v>9.7349999999999994</v>
      </c>
      <c r="BI169" s="1">
        <v>9.1120000000000001</v>
      </c>
      <c r="BJ169" s="1">
        <v>8.6530000000000005</v>
      </c>
      <c r="BK169" s="1">
        <v>8.2959999999999994</v>
      </c>
      <c r="BL169" s="1">
        <v>7.8680000000000003</v>
      </c>
      <c r="BM169" s="1">
        <v>7.4</v>
      </c>
      <c r="BN169" s="1">
        <v>6.9829999999999997</v>
      </c>
      <c r="BO169" s="1">
        <v>6.6449999999999996</v>
      </c>
      <c r="BP169" s="1">
        <v>6.3630000000000004</v>
      </c>
      <c r="BQ169" s="1">
        <v>6.085</v>
      </c>
      <c r="BR169" s="1">
        <v>5.8209999999999997</v>
      </c>
      <c r="BS169" s="1">
        <v>5.5609999999999999</v>
      </c>
      <c r="BT169" s="1">
        <v>5.2949999999999999</v>
      </c>
      <c r="BU169" s="1">
        <v>5.0289999999999999</v>
      </c>
      <c r="BV169" s="1">
        <v>4.7759999999999998</v>
      </c>
      <c r="BW169" s="1">
        <v>4.5250000000000004</v>
      </c>
      <c r="BX169" s="1">
        <v>4.3040000000000003</v>
      </c>
      <c r="BY169" s="1">
        <v>4.1260000000000003</v>
      </c>
      <c r="BZ169" s="1">
        <v>3.972</v>
      </c>
      <c r="CA169" s="1">
        <v>3.8180000000000001</v>
      </c>
      <c r="CB169" s="1">
        <v>3.677</v>
      </c>
      <c r="CC169" s="1">
        <v>3.4860000000000002</v>
      </c>
      <c r="CD169" s="1">
        <v>3.2149999999999999</v>
      </c>
      <c r="CE169" s="1">
        <v>2.895</v>
      </c>
      <c r="CF169" s="1">
        <v>2.589</v>
      </c>
      <c r="CG169" s="1">
        <v>2.282</v>
      </c>
      <c r="CH169" s="1">
        <v>2.0059999999999998</v>
      </c>
      <c r="CI169" s="1">
        <v>1.78</v>
      </c>
      <c r="CJ169" s="1">
        <v>1.591</v>
      </c>
      <c r="CK169" s="1">
        <v>1.4019999999999999</v>
      </c>
      <c r="CL169" s="1">
        <v>1.2230000000000001</v>
      </c>
      <c r="CM169" s="1">
        <v>1.052</v>
      </c>
      <c r="CN169" s="1">
        <v>0.88600000000000001</v>
      </c>
      <c r="CO169" s="1">
        <v>0.72899999999999998</v>
      </c>
      <c r="CP169" s="1">
        <v>0.58599999999999997</v>
      </c>
      <c r="CQ169" s="1">
        <v>0.45400000000000001</v>
      </c>
      <c r="CR169" s="1">
        <v>0.34599999999999997</v>
      </c>
      <c r="CS169" s="1">
        <v>0.26800000000000002</v>
      </c>
      <c r="CT169" s="1">
        <v>0.214</v>
      </c>
      <c r="CU169" s="1">
        <v>0.16600000000000001</v>
      </c>
      <c r="CV169" s="1">
        <v>0.13100000000000001</v>
      </c>
      <c r="CW169" s="1">
        <v>0.10299999999999999</v>
      </c>
      <c r="CX169" s="1">
        <v>7.5999999999999998E-2</v>
      </c>
      <c r="CY169" s="1">
        <v>0.05</v>
      </c>
      <c r="CZ169" s="1">
        <v>0.03</v>
      </c>
      <c r="DA169" s="1">
        <v>2.1000000000000001E-2</v>
      </c>
      <c r="DB169" s="1">
        <v>1.6E-2</v>
      </c>
      <c r="DC169" s="1">
        <v>1.0999999999999999E-2</v>
      </c>
      <c r="DD169" s="1">
        <v>6.0000000000000001E-3</v>
      </c>
      <c r="DE169" s="1">
        <v>3.0000000000000001E-3</v>
      </c>
      <c r="DF169" s="1">
        <v>1E-3</v>
      </c>
      <c r="DG169" s="1">
        <v>1E-3</v>
      </c>
      <c r="DI169" s="104">
        <f t="shared" si="5"/>
        <v>1324.0940000000001</v>
      </c>
    </row>
    <row r="170" spans="1:113" x14ac:dyDescent="0.3">
      <c r="A170" s="1">
        <v>20644</v>
      </c>
      <c r="B170" s="1" t="s">
        <v>1041</v>
      </c>
      <c r="D170" s="1">
        <v>776</v>
      </c>
      <c r="E170" s="1">
        <v>2018</v>
      </c>
      <c r="F170" s="1" t="s">
        <v>380</v>
      </c>
      <c r="G170" s="93" t="s">
        <v>381</v>
      </c>
      <c r="H170" s="93">
        <f>VLOOKUP(G170, RPB!$E$3:$I$200, 5, 0)</f>
        <v>21</v>
      </c>
      <c r="I170" s="94">
        <f>IF(H170="-", "-", IF(H170=0, 0, SUM(K170:INDEX($K170:$DG170, H170))))</f>
        <v>52.756999999999998</v>
      </c>
      <c r="J170" s="94">
        <f t="shared" si="4"/>
        <v>56.250999999999983</v>
      </c>
      <c r="K170" s="1">
        <v>2.4609999999999999</v>
      </c>
      <c r="L170" s="1">
        <v>2.472</v>
      </c>
      <c r="M170" s="1">
        <v>2.4870000000000001</v>
      </c>
      <c r="N170" s="1">
        <v>2.4910000000000001</v>
      </c>
      <c r="O170" s="1">
        <v>2.5230000000000001</v>
      </c>
      <c r="P170" s="1">
        <v>2.5529999999999999</v>
      </c>
      <c r="Q170" s="1">
        <v>2.5819999999999999</v>
      </c>
      <c r="R170" s="1">
        <v>2.6070000000000002</v>
      </c>
      <c r="S170" s="1">
        <v>2.629</v>
      </c>
      <c r="T170" s="1">
        <v>2.6469999999999998</v>
      </c>
      <c r="U170" s="1">
        <v>2.6539999999999999</v>
      </c>
      <c r="V170" s="1">
        <v>2.6459999999999999</v>
      </c>
      <c r="W170" s="1">
        <v>2.625</v>
      </c>
      <c r="X170" s="1">
        <v>2.6</v>
      </c>
      <c r="Y170" s="1">
        <v>2.57</v>
      </c>
      <c r="Z170" s="1">
        <v>2.5289999999999999</v>
      </c>
      <c r="AA170" s="1">
        <v>2.4750000000000001</v>
      </c>
      <c r="AB170" s="1">
        <v>2.411</v>
      </c>
      <c r="AC170" s="1">
        <v>2.3410000000000002</v>
      </c>
      <c r="AD170" s="1">
        <v>2.2639999999999998</v>
      </c>
      <c r="AE170" s="1">
        <v>2.19</v>
      </c>
      <c r="AF170" s="1">
        <v>2.1269999999999998</v>
      </c>
      <c r="AG170" s="1">
        <v>2.069</v>
      </c>
      <c r="AH170" s="1">
        <v>2.008</v>
      </c>
      <c r="AI170" s="1">
        <v>1.954</v>
      </c>
      <c r="AJ170" s="1">
        <v>1.871</v>
      </c>
      <c r="AK170" s="1">
        <v>1.744</v>
      </c>
      <c r="AL170" s="1">
        <v>1.5920000000000001</v>
      </c>
      <c r="AM170" s="1">
        <v>1.448</v>
      </c>
      <c r="AN170" s="1">
        <v>1.3</v>
      </c>
      <c r="AO170" s="1">
        <v>1.198</v>
      </c>
      <c r="AP170" s="1">
        <v>1.1719999999999999</v>
      </c>
      <c r="AQ170" s="1">
        <v>1.194</v>
      </c>
      <c r="AR170" s="1">
        <v>1.2130000000000001</v>
      </c>
      <c r="AS170" s="1">
        <v>1.24</v>
      </c>
      <c r="AT170" s="1">
        <v>1.2509999999999999</v>
      </c>
      <c r="AU170" s="1">
        <v>1.23</v>
      </c>
      <c r="AV170" s="1">
        <v>1.19</v>
      </c>
      <c r="AW170" s="1">
        <v>1.1579999999999999</v>
      </c>
      <c r="AX170" s="1">
        <v>1.127</v>
      </c>
      <c r="AY170" s="1">
        <v>1.1080000000000001</v>
      </c>
      <c r="AZ170" s="1">
        <v>1.111</v>
      </c>
      <c r="BA170" s="1">
        <v>1.1259999999999999</v>
      </c>
      <c r="BB170" s="1">
        <v>1.1379999999999999</v>
      </c>
      <c r="BC170" s="1">
        <v>1.151</v>
      </c>
      <c r="BD170" s="1">
        <v>1.145</v>
      </c>
      <c r="BE170" s="1">
        <v>1.1080000000000001</v>
      </c>
      <c r="BF170" s="1">
        <v>1.052</v>
      </c>
      <c r="BG170" s="1">
        <v>0.999</v>
      </c>
      <c r="BH170" s="1">
        <v>0.94599999999999995</v>
      </c>
      <c r="BI170" s="1">
        <v>0.89700000000000002</v>
      </c>
      <c r="BJ170" s="1">
        <v>0.85799999999999998</v>
      </c>
      <c r="BK170" s="1">
        <v>0.82499999999999996</v>
      </c>
      <c r="BL170" s="1">
        <v>0.78900000000000003</v>
      </c>
      <c r="BM170" s="1">
        <v>0.748</v>
      </c>
      <c r="BN170" s="1">
        <v>0.72299999999999998</v>
      </c>
      <c r="BO170" s="1">
        <v>0.72399999999999998</v>
      </c>
      <c r="BP170" s="1">
        <v>0.73699999999999999</v>
      </c>
      <c r="BQ170" s="1">
        <v>0.75</v>
      </c>
      <c r="BR170" s="1">
        <v>0.76700000000000002</v>
      </c>
      <c r="BS170" s="1">
        <v>0.75800000000000001</v>
      </c>
      <c r="BT170" s="1">
        <v>0.70699999999999996</v>
      </c>
      <c r="BU170" s="1">
        <v>0.63</v>
      </c>
      <c r="BV170" s="1">
        <v>0.55800000000000005</v>
      </c>
      <c r="BW170" s="1">
        <v>0.48299999999999998</v>
      </c>
      <c r="BX170" s="1">
        <v>0.42599999999999999</v>
      </c>
      <c r="BY170" s="1">
        <v>0.39800000000000002</v>
      </c>
      <c r="BZ170" s="1">
        <v>0.38900000000000001</v>
      </c>
      <c r="CA170" s="1">
        <v>0.377</v>
      </c>
      <c r="CB170" s="1">
        <v>0.36599999999999999</v>
      </c>
      <c r="CC170" s="1">
        <v>0.35399999999999998</v>
      </c>
      <c r="CD170" s="1">
        <v>0.33700000000000002</v>
      </c>
      <c r="CE170" s="1">
        <v>0.317</v>
      </c>
      <c r="CF170" s="1">
        <v>0.3</v>
      </c>
      <c r="CG170" s="1">
        <v>0.28499999999999998</v>
      </c>
      <c r="CH170" s="1">
        <v>0.27</v>
      </c>
      <c r="CI170" s="1">
        <v>0.25600000000000001</v>
      </c>
      <c r="CJ170" s="1">
        <v>0.24199999999999999</v>
      </c>
      <c r="CK170" s="1">
        <v>0.22800000000000001</v>
      </c>
      <c r="CL170" s="1">
        <v>0.215</v>
      </c>
      <c r="CM170" s="1">
        <v>0.20100000000000001</v>
      </c>
      <c r="CN170" s="1">
        <v>0.186</v>
      </c>
      <c r="CO170" s="1">
        <v>0.16900000000000001</v>
      </c>
      <c r="CP170" s="1">
        <v>0.153</v>
      </c>
      <c r="CQ170" s="1">
        <v>0.13800000000000001</v>
      </c>
      <c r="CR170" s="1">
        <v>0.123</v>
      </c>
      <c r="CS170" s="1">
        <v>0.109</v>
      </c>
      <c r="CT170" s="1">
        <v>9.5000000000000001E-2</v>
      </c>
      <c r="CU170" s="1">
        <v>8.2000000000000003E-2</v>
      </c>
      <c r="CV170" s="1">
        <v>7.0000000000000007E-2</v>
      </c>
      <c r="CW170" s="1">
        <v>0.06</v>
      </c>
      <c r="CX170" s="1">
        <v>4.9000000000000002E-2</v>
      </c>
      <c r="CY170" s="1">
        <v>3.6999999999999998E-2</v>
      </c>
      <c r="CZ170" s="1">
        <v>2.5999999999999999E-2</v>
      </c>
      <c r="DA170" s="1">
        <v>0.02</v>
      </c>
      <c r="DB170" s="1">
        <v>1.6E-2</v>
      </c>
      <c r="DC170" s="1">
        <v>1.2E-2</v>
      </c>
      <c r="DD170" s="1">
        <v>8.0000000000000002E-3</v>
      </c>
      <c r="DE170" s="1">
        <v>5.0000000000000001E-3</v>
      </c>
      <c r="DF170" s="1">
        <v>3.0000000000000001E-3</v>
      </c>
      <c r="DG170" s="1">
        <v>5.0000000000000001E-3</v>
      </c>
      <c r="DI170" s="104">
        <f t="shared" si="5"/>
        <v>109.00799999999998</v>
      </c>
    </row>
    <row r="171" spans="1:113" x14ac:dyDescent="0.3">
      <c r="A171" s="1">
        <v>16774</v>
      </c>
      <c r="B171" s="1" t="s">
        <v>1041</v>
      </c>
      <c r="D171" s="1">
        <v>780</v>
      </c>
      <c r="E171" s="1">
        <v>2018</v>
      </c>
      <c r="F171" s="1" t="s">
        <v>382</v>
      </c>
      <c r="G171" s="93" t="s">
        <v>383</v>
      </c>
      <c r="H171" s="93">
        <f>VLOOKUP(G171, RPB!$E$3:$I$200, 5, 0)</f>
        <v>18</v>
      </c>
      <c r="I171" s="94">
        <f>IF(H171="-", "-", IF(H171=0, 0, SUM(K171:INDEX($K171:$DG171, H171))))</f>
        <v>334.745</v>
      </c>
      <c r="J171" s="94">
        <f t="shared" si="4"/>
        <v>1037.8530000000001</v>
      </c>
      <c r="K171" s="1">
        <v>17.120999999999999</v>
      </c>
      <c r="L171" s="1">
        <v>17.771999999999998</v>
      </c>
      <c r="M171" s="1">
        <v>18.306000000000001</v>
      </c>
      <c r="N171" s="1">
        <v>18.638999999999999</v>
      </c>
      <c r="O171" s="1">
        <v>18.989999999999998</v>
      </c>
      <c r="P171" s="1">
        <v>19.244</v>
      </c>
      <c r="Q171" s="1">
        <v>19.407</v>
      </c>
      <c r="R171" s="1">
        <v>19.488</v>
      </c>
      <c r="S171" s="1">
        <v>19.498000000000001</v>
      </c>
      <c r="T171" s="1">
        <v>19.452000000000002</v>
      </c>
      <c r="U171" s="1">
        <v>19.323</v>
      </c>
      <c r="V171" s="1">
        <v>19.103999999999999</v>
      </c>
      <c r="W171" s="1">
        <v>18.821999999999999</v>
      </c>
      <c r="X171" s="1">
        <v>18.533000000000001</v>
      </c>
      <c r="Y171" s="1">
        <v>18.254000000000001</v>
      </c>
      <c r="Z171" s="1">
        <v>17.943000000000001</v>
      </c>
      <c r="AA171" s="1">
        <v>17.596</v>
      </c>
      <c r="AB171" s="1">
        <v>17.253</v>
      </c>
      <c r="AC171" s="1">
        <v>16.954999999999998</v>
      </c>
      <c r="AD171" s="1">
        <v>16.684000000000001</v>
      </c>
      <c r="AE171" s="1">
        <v>16.606999999999999</v>
      </c>
      <c r="AF171" s="1">
        <v>16.809000000000001</v>
      </c>
      <c r="AG171" s="1">
        <v>17.221</v>
      </c>
      <c r="AH171" s="1">
        <v>17.655000000000001</v>
      </c>
      <c r="AI171" s="1">
        <v>18.109000000000002</v>
      </c>
      <c r="AJ171" s="1">
        <v>18.733000000000001</v>
      </c>
      <c r="AK171" s="1">
        <v>19.568999999999999</v>
      </c>
      <c r="AL171" s="1">
        <v>20.535</v>
      </c>
      <c r="AM171" s="1">
        <v>21.460999999999999</v>
      </c>
      <c r="AN171" s="1">
        <v>22.332000000000001</v>
      </c>
      <c r="AO171" s="1">
        <v>23.178000000000001</v>
      </c>
      <c r="AP171" s="1">
        <v>23.981000000000002</v>
      </c>
      <c r="AQ171" s="1">
        <v>24.684999999999999</v>
      </c>
      <c r="AR171" s="1">
        <v>25.331</v>
      </c>
      <c r="AS171" s="1">
        <v>26.006</v>
      </c>
      <c r="AT171" s="1">
        <v>26.077999999999999</v>
      </c>
      <c r="AU171" s="1">
        <v>25.265999999999998</v>
      </c>
      <c r="AV171" s="1">
        <v>23.888999999999999</v>
      </c>
      <c r="AW171" s="1">
        <v>22.529</v>
      </c>
      <c r="AX171" s="1">
        <v>21.050999999999998</v>
      </c>
      <c r="AY171" s="1">
        <v>19.890999999999998</v>
      </c>
      <c r="AZ171" s="1">
        <v>19.32</v>
      </c>
      <c r="BA171" s="1">
        <v>19.131</v>
      </c>
      <c r="BB171" s="1">
        <v>18.866</v>
      </c>
      <c r="BC171" s="1">
        <v>18.645</v>
      </c>
      <c r="BD171" s="1">
        <v>18.352</v>
      </c>
      <c r="BE171" s="1">
        <v>17.895</v>
      </c>
      <c r="BF171" s="1">
        <v>17.372</v>
      </c>
      <c r="BG171" s="1">
        <v>16.907</v>
      </c>
      <c r="BH171" s="1">
        <v>16.388999999999999</v>
      </c>
      <c r="BI171" s="1">
        <v>16.266999999999999</v>
      </c>
      <c r="BJ171" s="1">
        <v>16.748999999999999</v>
      </c>
      <c r="BK171" s="1">
        <v>17.577000000000002</v>
      </c>
      <c r="BL171" s="1">
        <v>18.332000000000001</v>
      </c>
      <c r="BM171" s="1">
        <v>19.149999999999999</v>
      </c>
      <c r="BN171" s="1">
        <v>19.481999999999999</v>
      </c>
      <c r="BO171" s="1">
        <v>19.029</v>
      </c>
      <c r="BP171" s="1">
        <v>18.062999999999999</v>
      </c>
      <c r="BQ171" s="1">
        <v>17.152999999999999</v>
      </c>
      <c r="BR171" s="1">
        <v>16.183</v>
      </c>
      <c r="BS171" s="1">
        <v>15.308</v>
      </c>
      <c r="BT171" s="1">
        <v>14.662000000000001</v>
      </c>
      <c r="BU171" s="1">
        <v>14.151999999999999</v>
      </c>
      <c r="BV171" s="1">
        <v>13.56</v>
      </c>
      <c r="BW171" s="1">
        <v>12.935</v>
      </c>
      <c r="BX171" s="1">
        <v>12.282</v>
      </c>
      <c r="BY171" s="1">
        <v>11.584</v>
      </c>
      <c r="BZ171" s="1">
        <v>10.862</v>
      </c>
      <c r="CA171" s="1">
        <v>10.154</v>
      </c>
      <c r="CB171" s="1">
        <v>9.4499999999999993</v>
      </c>
      <c r="CC171" s="1">
        <v>8.7870000000000008</v>
      </c>
      <c r="CD171" s="1">
        <v>8.1880000000000006</v>
      </c>
      <c r="CE171" s="1">
        <v>7.6349999999999998</v>
      </c>
      <c r="CF171" s="1">
        <v>7.0910000000000002</v>
      </c>
      <c r="CG171" s="1">
        <v>6.5659999999999998</v>
      </c>
      <c r="CH171" s="1">
        <v>6.0419999999999998</v>
      </c>
      <c r="CI171" s="1">
        <v>5.508</v>
      </c>
      <c r="CJ171" s="1">
        <v>4.9749999999999996</v>
      </c>
      <c r="CK171" s="1">
        <v>4.47</v>
      </c>
      <c r="CL171" s="1">
        <v>3.988</v>
      </c>
      <c r="CM171" s="1">
        <v>3.5369999999999999</v>
      </c>
      <c r="CN171" s="1">
        <v>3.1269999999999998</v>
      </c>
      <c r="CO171" s="1">
        <v>2.7530000000000001</v>
      </c>
      <c r="CP171" s="1">
        <v>2.4</v>
      </c>
      <c r="CQ171" s="1">
        <v>2.0680000000000001</v>
      </c>
      <c r="CR171" s="1">
        <v>1.776</v>
      </c>
      <c r="CS171" s="1">
        <v>1.5309999999999999</v>
      </c>
      <c r="CT171" s="1">
        <v>1.325</v>
      </c>
      <c r="CU171" s="1">
        <v>1.1319999999999999</v>
      </c>
      <c r="CV171" s="1">
        <v>0.98099999999999998</v>
      </c>
      <c r="CW171" s="1">
        <v>0.84099999999999997</v>
      </c>
      <c r="CX171" s="1">
        <v>0.68899999999999995</v>
      </c>
      <c r="CY171" s="1">
        <v>0.52700000000000002</v>
      </c>
      <c r="CZ171" s="1">
        <v>0.39600000000000002</v>
      </c>
      <c r="DA171" s="1">
        <v>0.31900000000000001</v>
      </c>
      <c r="DB171" s="1">
        <v>0.26400000000000001</v>
      </c>
      <c r="DC171" s="1">
        <v>0.2</v>
      </c>
      <c r="DD171" s="1">
        <v>0.128</v>
      </c>
      <c r="DE171" s="1">
        <v>0.09</v>
      </c>
      <c r="DF171" s="1">
        <v>5.3999999999999999E-2</v>
      </c>
      <c r="DG171" s="1">
        <v>9.9000000000000005E-2</v>
      </c>
      <c r="DI171" s="104">
        <f t="shared" si="5"/>
        <v>1372.5980000000002</v>
      </c>
    </row>
    <row r="172" spans="1:113" x14ac:dyDescent="0.3">
      <c r="A172" s="1">
        <v>4304</v>
      </c>
      <c r="B172" s="1" t="s">
        <v>1041</v>
      </c>
      <c r="D172" s="1">
        <v>788</v>
      </c>
      <c r="E172" s="1">
        <v>2018</v>
      </c>
      <c r="F172" s="1" t="s">
        <v>384</v>
      </c>
      <c r="G172" s="93" t="s">
        <v>385</v>
      </c>
      <c r="H172" s="93">
        <f>VLOOKUP(G172, RPB!$E$3:$I$200, 5, 0)</f>
        <v>18</v>
      </c>
      <c r="I172" s="94">
        <f>IF(H172="-", "-", IF(H172=0, 0, SUM(K172:INDEX($K172:$DG172, H172))))</f>
        <v>3274.333000000001</v>
      </c>
      <c r="J172" s="94">
        <f t="shared" si="4"/>
        <v>8384.8409999999985</v>
      </c>
      <c r="K172" s="1">
        <v>197.268</v>
      </c>
      <c r="L172" s="1">
        <v>203.721</v>
      </c>
      <c r="M172" s="1">
        <v>207.25800000000001</v>
      </c>
      <c r="N172" s="1">
        <v>216.69900000000001</v>
      </c>
      <c r="O172" s="1">
        <v>211.29400000000001</v>
      </c>
      <c r="P172" s="1">
        <v>205.017</v>
      </c>
      <c r="Q172" s="1">
        <v>198.14500000000001</v>
      </c>
      <c r="R172" s="1">
        <v>190.958</v>
      </c>
      <c r="S172" s="1">
        <v>183.459</v>
      </c>
      <c r="T172" s="1">
        <v>175.65100000000001</v>
      </c>
      <c r="U172" s="1">
        <v>169.18799999999999</v>
      </c>
      <c r="V172" s="1">
        <v>164.898</v>
      </c>
      <c r="W172" s="1">
        <v>162.23500000000001</v>
      </c>
      <c r="X172" s="1">
        <v>159.762</v>
      </c>
      <c r="Y172" s="1">
        <v>157.68899999999999</v>
      </c>
      <c r="Z172" s="1">
        <v>156.62799999999999</v>
      </c>
      <c r="AA172" s="1">
        <v>156.71299999999999</v>
      </c>
      <c r="AB172" s="1">
        <v>157.75</v>
      </c>
      <c r="AC172" s="1">
        <v>159.286</v>
      </c>
      <c r="AD172" s="1">
        <v>161.26499999999999</v>
      </c>
      <c r="AE172" s="1">
        <v>163.98699999999999</v>
      </c>
      <c r="AF172" s="1">
        <v>167.506</v>
      </c>
      <c r="AG172" s="1">
        <v>171.583</v>
      </c>
      <c r="AH172" s="1">
        <v>175.739</v>
      </c>
      <c r="AI172" s="1">
        <v>179.84899999999999</v>
      </c>
      <c r="AJ172" s="1">
        <v>184.161</v>
      </c>
      <c r="AK172" s="1">
        <v>188.678</v>
      </c>
      <c r="AL172" s="1">
        <v>193.09200000000001</v>
      </c>
      <c r="AM172" s="1">
        <v>197.173</v>
      </c>
      <c r="AN172" s="1">
        <v>201.066</v>
      </c>
      <c r="AO172" s="1">
        <v>203.31800000000001</v>
      </c>
      <c r="AP172" s="1">
        <v>203.21700000000001</v>
      </c>
      <c r="AQ172" s="1">
        <v>201.374</v>
      </c>
      <c r="AR172" s="1">
        <v>199.25899999999999</v>
      </c>
      <c r="AS172" s="1">
        <v>196.75</v>
      </c>
      <c r="AT172" s="1">
        <v>193.36</v>
      </c>
      <c r="AU172" s="1">
        <v>189.05199999999999</v>
      </c>
      <c r="AV172" s="1">
        <v>184.08699999999999</v>
      </c>
      <c r="AW172" s="1">
        <v>178.91800000000001</v>
      </c>
      <c r="AX172" s="1">
        <v>173.63499999999999</v>
      </c>
      <c r="AY172" s="1">
        <v>168.273</v>
      </c>
      <c r="AZ172" s="1">
        <v>162.953</v>
      </c>
      <c r="BA172" s="1">
        <v>157.846</v>
      </c>
      <c r="BB172" s="1">
        <v>152.72800000000001</v>
      </c>
      <c r="BC172" s="1">
        <v>147.315</v>
      </c>
      <c r="BD172" s="1">
        <v>143.87299999999999</v>
      </c>
      <c r="BE172" s="1">
        <v>143.404</v>
      </c>
      <c r="BF172" s="1">
        <v>144.786</v>
      </c>
      <c r="BG172" s="1">
        <v>145.93100000000001</v>
      </c>
      <c r="BH172" s="1">
        <v>147.30600000000001</v>
      </c>
      <c r="BI172" s="1">
        <v>147.495</v>
      </c>
      <c r="BJ172" s="1">
        <v>145.59899999999999</v>
      </c>
      <c r="BK172" s="1">
        <v>142.28299999999999</v>
      </c>
      <c r="BL172" s="1">
        <v>139.16999999999999</v>
      </c>
      <c r="BM172" s="1">
        <v>136.005</v>
      </c>
      <c r="BN172" s="1">
        <v>132.428</v>
      </c>
      <c r="BO172" s="1">
        <v>128.44499999999999</v>
      </c>
      <c r="BP172" s="1">
        <v>124.146</v>
      </c>
      <c r="BQ172" s="1">
        <v>119.529</v>
      </c>
      <c r="BR172" s="1">
        <v>114.488</v>
      </c>
      <c r="BS172" s="1">
        <v>109.79</v>
      </c>
      <c r="BT172" s="1">
        <v>105.782</v>
      </c>
      <c r="BU172" s="1">
        <v>102.086</v>
      </c>
      <c r="BV172" s="1">
        <v>98.227000000000004</v>
      </c>
      <c r="BW172" s="1">
        <v>94.605999999999995</v>
      </c>
      <c r="BX172" s="1">
        <v>89.563000000000002</v>
      </c>
      <c r="BY172" s="1">
        <v>82.322000000000003</v>
      </c>
      <c r="BZ172" s="1">
        <v>73.825999999999993</v>
      </c>
      <c r="CA172" s="1">
        <v>65.671999999999997</v>
      </c>
      <c r="CB172" s="1">
        <v>57.401000000000003</v>
      </c>
      <c r="CC172" s="1">
        <v>50.780999999999999</v>
      </c>
      <c r="CD172" s="1">
        <v>46.811</v>
      </c>
      <c r="CE172" s="1">
        <v>44.631</v>
      </c>
      <c r="CF172" s="1">
        <v>42.323999999999998</v>
      </c>
      <c r="CG172" s="1">
        <v>40.207999999999998</v>
      </c>
      <c r="CH172" s="1">
        <v>38.231000000000002</v>
      </c>
      <c r="CI172" s="1">
        <v>36.155000000000001</v>
      </c>
      <c r="CJ172" s="1">
        <v>34.045999999999999</v>
      </c>
      <c r="CK172" s="1">
        <v>32.225999999999999</v>
      </c>
      <c r="CL172" s="1">
        <v>30.652999999999999</v>
      </c>
      <c r="CM172" s="1">
        <v>28.834</v>
      </c>
      <c r="CN172" s="1">
        <v>26.562000000000001</v>
      </c>
      <c r="CO172" s="1">
        <v>24.006</v>
      </c>
      <c r="CP172" s="1">
        <v>21.596</v>
      </c>
      <c r="CQ172" s="1">
        <v>19.311</v>
      </c>
      <c r="CR172" s="1">
        <v>16.919</v>
      </c>
      <c r="CS172" s="1">
        <v>14.368</v>
      </c>
      <c r="CT172" s="1">
        <v>11.784000000000001</v>
      </c>
      <c r="CU172" s="1">
        <v>9.0719999999999992</v>
      </c>
      <c r="CV172" s="1">
        <v>6.6390000000000002</v>
      </c>
      <c r="CW172" s="1">
        <v>5.1269999999999998</v>
      </c>
      <c r="CX172" s="1">
        <v>3.9470000000000001</v>
      </c>
      <c r="CY172" s="1">
        <v>2.988</v>
      </c>
      <c r="CZ172" s="1">
        <v>2.2490000000000001</v>
      </c>
      <c r="DA172" s="1">
        <v>1.84</v>
      </c>
      <c r="DB172" s="1">
        <v>1.49</v>
      </c>
      <c r="DC172" s="1">
        <v>1.069</v>
      </c>
      <c r="DD172" s="1">
        <v>0.57899999999999996</v>
      </c>
      <c r="DE172" s="1">
        <v>0.36499999999999999</v>
      </c>
      <c r="DF172" s="1">
        <v>0.17899999999999999</v>
      </c>
      <c r="DG172" s="1">
        <v>0.218</v>
      </c>
      <c r="DI172" s="104">
        <f t="shared" si="5"/>
        <v>11659.173999999999</v>
      </c>
    </row>
    <row r="173" spans="1:113" x14ac:dyDescent="0.3">
      <c r="A173" s="1">
        <v>11184</v>
      </c>
      <c r="B173" s="1" t="s">
        <v>1041</v>
      </c>
      <c r="D173" s="1">
        <v>792</v>
      </c>
      <c r="E173" s="1">
        <v>2018</v>
      </c>
      <c r="F173" s="1" t="s">
        <v>386</v>
      </c>
      <c r="G173" s="93" t="s">
        <v>387</v>
      </c>
      <c r="H173" s="93">
        <f>VLOOKUP(G173, RPB!$E$3:$I$200, 5, 0)</f>
        <v>0</v>
      </c>
      <c r="I173" s="94">
        <f>IF(H173="-", "-", IF(H173=0, 0, SUM(K173:INDEX($K173:$DG173, H173))))</f>
        <v>0</v>
      </c>
      <c r="J173" s="94">
        <f t="shared" si="4"/>
        <v>81916.871000000014</v>
      </c>
      <c r="K173" s="1">
        <v>1269.2429999999999</v>
      </c>
      <c r="L173" s="1">
        <v>1298.7840000000001</v>
      </c>
      <c r="M173" s="1">
        <v>1321.9739999999999</v>
      </c>
      <c r="N173" s="1">
        <v>1365.4770000000001</v>
      </c>
      <c r="O173" s="1">
        <v>1365.0360000000001</v>
      </c>
      <c r="P173" s="1">
        <v>1362.9749999999999</v>
      </c>
      <c r="Q173" s="1">
        <v>1359.741</v>
      </c>
      <c r="R173" s="1">
        <v>1355.7829999999999</v>
      </c>
      <c r="S173" s="1">
        <v>1350.761</v>
      </c>
      <c r="T173" s="1">
        <v>1344.3389999999999</v>
      </c>
      <c r="U173" s="1">
        <v>1340.8910000000001</v>
      </c>
      <c r="V173" s="1">
        <v>1342.4359999999999</v>
      </c>
      <c r="W173" s="1">
        <v>1347.0650000000001</v>
      </c>
      <c r="X173" s="1">
        <v>1350.4449999999999</v>
      </c>
      <c r="Y173" s="1">
        <v>1352.9549999999999</v>
      </c>
      <c r="Z173" s="1">
        <v>1355.3789999999999</v>
      </c>
      <c r="AA173" s="1">
        <v>1357.5150000000001</v>
      </c>
      <c r="AB173" s="1">
        <v>1358.8230000000001</v>
      </c>
      <c r="AC173" s="1">
        <v>1360.059</v>
      </c>
      <c r="AD173" s="1">
        <v>1362.386</v>
      </c>
      <c r="AE173" s="1">
        <v>1357.9639999999999</v>
      </c>
      <c r="AF173" s="1">
        <v>1343.39</v>
      </c>
      <c r="AG173" s="1">
        <v>1322.7570000000001</v>
      </c>
      <c r="AH173" s="1">
        <v>1302.992</v>
      </c>
      <c r="AI173" s="1">
        <v>1282.0219999999999</v>
      </c>
      <c r="AJ173" s="1">
        <v>1267.7809999999999</v>
      </c>
      <c r="AK173" s="1">
        <v>1264.6990000000001</v>
      </c>
      <c r="AL173" s="1">
        <v>1268.867</v>
      </c>
      <c r="AM173" s="1">
        <v>1271.383</v>
      </c>
      <c r="AN173" s="1">
        <v>1273.3520000000001</v>
      </c>
      <c r="AO173" s="1">
        <v>1275.817</v>
      </c>
      <c r="AP173" s="1">
        <v>1278.1859999999999</v>
      </c>
      <c r="AQ173" s="1">
        <v>1279.9159999999999</v>
      </c>
      <c r="AR173" s="1">
        <v>1281.3119999999999</v>
      </c>
      <c r="AS173" s="1">
        <v>1282.6189999999999</v>
      </c>
      <c r="AT173" s="1">
        <v>1279.174</v>
      </c>
      <c r="AU173" s="1">
        <v>1268.778</v>
      </c>
      <c r="AV173" s="1">
        <v>1253.3209999999999</v>
      </c>
      <c r="AW173" s="1">
        <v>1237.0309999999999</v>
      </c>
      <c r="AX173" s="1">
        <v>1219.2260000000001</v>
      </c>
      <c r="AY173" s="1">
        <v>1199.9369999999999</v>
      </c>
      <c r="AZ173" s="1">
        <v>1179.6579999999999</v>
      </c>
      <c r="BA173" s="1">
        <v>1158.2860000000001</v>
      </c>
      <c r="BB173" s="1">
        <v>1135.5419999999999</v>
      </c>
      <c r="BC173" s="1">
        <v>1111.857</v>
      </c>
      <c r="BD173" s="1">
        <v>1086.5999999999999</v>
      </c>
      <c r="BE173" s="1">
        <v>1059.55</v>
      </c>
      <c r="BF173" s="1">
        <v>1031.3779999999999</v>
      </c>
      <c r="BG173" s="1">
        <v>1002.7329999999999</v>
      </c>
      <c r="BH173" s="1">
        <v>973.19899999999996</v>
      </c>
      <c r="BI173" s="1">
        <v>945.67200000000003</v>
      </c>
      <c r="BJ173" s="1">
        <v>921.56899999999996</v>
      </c>
      <c r="BK173" s="1">
        <v>899.548</v>
      </c>
      <c r="BL173" s="1">
        <v>876.92200000000003</v>
      </c>
      <c r="BM173" s="1">
        <v>854.31399999999996</v>
      </c>
      <c r="BN173" s="1">
        <v>830.49099999999999</v>
      </c>
      <c r="BO173" s="1">
        <v>804.59500000000003</v>
      </c>
      <c r="BP173" s="1">
        <v>777.31600000000003</v>
      </c>
      <c r="BQ173" s="1">
        <v>750.11300000000006</v>
      </c>
      <c r="BR173" s="1">
        <v>722.58299999999997</v>
      </c>
      <c r="BS173" s="1">
        <v>695.30200000000002</v>
      </c>
      <c r="BT173" s="1">
        <v>668.66800000000001</v>
      </c>
      <c r="BU173" s="1">
        <v>642.26300000000003</v>
      </c>
      <c r="BV173" s="1">
        <v>615.71500000000003</v>
      </c>
      <c r="BW173" s="1">
        <v>589.62900000000002</v>
      </c>
      <c r="BX173" s="1">
        <v>561.41600000000005</v>
      </c>
      <c r="BY173" s="1">
        <v>529.91999999999996</v>
      </c>
      <c r="BZ173" s="1">
        <v>496.64699999999999</v>
      </c>
      <c r="CA173" s="1">
        <v>464.07</v>
      </c>
      <c r="CB173" s="1">
        <v>431.47</v>
      </c>
      <c r="CC173" s="1">
        <v>401.89499999999998</v>
      </c>
      <c r="CD173" s="1">
        <v>377.04500000000002</v>
      </c>
      <c r="CE173" s="1">
        <v>355.47500000000002</v>
      </c>
      <c r="CF173" s="1">
        <v>334.02100000000002</v>
      </c>
      <c r="CG173" s="1">
        <v>313.28800000000001</v>
      </c>
      <c r="CH173" s="1">
        <v>292.89800000000002</v>
      </c>
      <c r="CI173" s="1">
        <v>272.33600000000001</v>
      </c>
      <c r="CJ173" s="1">
        <v>251.90600000000001</v>
      </c>
      <c r="CK173" s="1">
        <v>232.39099999999999</v>
      </c>
      <c r="CL173" s="1">
        <v>213.59</v>
      </c>
      <c r="CM173" s="1">
        <v>195.38300000000001</v>
      </c>
      <c r="CN173" s="1">
        <v>177.77500000000001</v>
      </c>
      <c r="CO173" s="1">
        <v>160.69999999999999</v>
      </c>
      <c r="CP173" s="1">
        <v>144.38399999999999</v>
      </c>
      <c r="CQ173" s="1">
        <v>129.13</v>
      </c>
      <c r="CR173" s="1">
        <v>113.277</v>
      </c>
      <c r="CS173" s="1">
        <v>96.132999999999996</v>
      </c>
      <c r="CT173" s="1">
        <v>78.643000000000001</v>
      </c>
      <c r="CU173" s="1">
        <v>60.731999999999999</v>
      </c>
      <c r="CV173" s="1">
        <v>45.231000000000002</v>
      </c>
      <c r="CW173" s="1">
        <v>35.201999999999998</v>
      </c>
      <c r="CX173" s="1">
        <v>26.606000000000002</v>
      </c>
      <c r="CY173" s="1">
        <v>18.916</v>
      </c>
      <c r="CZ173" s="1">
        <v>12.664999999999999</v>
      </c>
      <c r="DA173" s="1">
        <v>9.2509999999999994</v>
      </c>
      <c r="DB173" s="1">
        <v>7.3140000000000001</v>
      </c>
      <c r="DC173" s="1">
        <v>5.1289999999999996</v>
      </c>
      <c r="DD173" s="1">
        <v>2.6970000000000001</v>
      </c>
      <c r="DE173" s="1">
        <v>1.6120000000000001</v>
      </c>
      <c r="DF173" s="1">
        <v>0.76400000000000001</v>
      </c>
      <c r="DG173" s="1">
        <v>0.86499999999999999</v>
      </c>
      <c r="DI173" s="104">
        <f t="shared" si="5"/>
        <v>81916.871000000014</v>
      </c>
    </row>
    <row r="174" spans="1:113" x14ac:dyDescent="0.3">
      <c r="A174" s="1">
        <v>6884</v>
      </c>
      <c r="B174" s="1" t="s">
        <v>1041</v>
      </c>
      <c r="D174" s="1">
        <v>158</v>
      </c>
      <c r="E174" s="1">
        <v>2018</v>
      </c>
      <c r="F174" s="1" t="s">
        <v>1092</v>
      </c>
      <c r="G174" s="93" t="s">
        <v>369</v>
      </c>
      <c r="H174" s="93">
        <f>VLOOKUP(G174, RPB!$E$3:$I$200, 5, 0)</f>
        <v>20</v>
      </c>
      <c r="I174" s="94">
        <f>IF(H174="-", "-", IF(H174=0, 0, SUM(K174:INDEX($K174:$DG174, H174))))</f>
        <v>4472.0969999999998</v>
      </c>
      <c r="J174" s="94">
        <f t="shared" si="4"/>
        <v>19221.992000000006</v>
      </c>
      <c r="K174" s="1">
        <v>217.34800000000001</v>
      </c>
      <c r="L174" s="1">
        <v>214.97800000000001</v>
      </c>
      <c r="M174" s="1">
        <v>212.15700000000001</v>
      </c>
      <c r="N174" s="1">
        <v>221.773</v>
      </c>
      <c r="O174" s="1">
        <v>212.80500000000001</v>
      </c>
      <c r="P174" s="1">
        <v>205.26499999999999</v>
      </c>
      <c r="Q174" s="1">
        <v>199.30699999999999</v>
      </c>
      <c r="R174" s="1">
        <v>195.08799999999999</v>
      </c>
      <c r="S174" s="1">
        <v>192.208</v>
      </c>
      <c r="T174" s="1">
        <v>190.268</v>
      </c>
      <c r="U174" s="1">
        <v>192.197</v>
      </c>
      <c r="V174" s="1">
        <v>199.25800000000001</v>
      </c>
      <c r="W174" s="1">
        <v>209.94499999999999</v>
      </c>
      <c r="X174" s="1">
        <v>221.10300000000001</v>
      </c>
      <c r="Y174" s="1">
        <v>232.90600000000001</v>
      </c>
      <c r="Z174" s="1">
        <v>245.42099999999999</v>
      </c>
      <c r="AA174" s="1">
        <v>258.21600000000001</v>
      </c>
      <c r="AB174" s="1">
        <v>270.94400000000002</v>
      </c>
      <c r="AC174" s="1">
        <v>283.84699999999998</v>
      </c>
      <c r="AD174" s="1">
        <v>297.06299999999999</v>
      </c>
      <c r="AE174" s="1">
        <v>307.50799999999998</v>
      </c>
      <c r="AF174" s="1">
        <v>313.72800000000001</v>
      </c>
      <c r="AG174" s="1">
        <v>316.95299999999997</v>
      </c>
      <c r="AH174" s="1">
        <v>320.50700000000001</v>
      </c>
      <c r="AI174" s="1">
        <v>324.49799999999999</v>
      </c>
      <c r="AJ174" s="1">
        <v>326.10700000000003</v>
      </c>
      <c r="AK174" s="1">
        <v>324.51400000000001</v>
      </c>
      <c r="AL174" s="1">
        <v>321.33600000000001</v>
      </c>
      <c r="AM174" s="1">
        <v>318.154</v>
      </c>
      <c r="AN174" s="1">
        <v>313.62400000000002</v>
      </c>
      <c r="AO174" s="1">
        <v>315.39999999999998</v>
      </c>
      <c r="AP174" s="1">
        <v>327.12400000000002</v>
      </c>
      <c r="AQ174" s="1">
        <v>344.93900000000002</v>
      </c>
      <c r="AR174" s="1">
        <v>361.18900000000002</v>
      </c>
      <c r="AS174" s="1">
        <v>377.21600000000001</v>
      </c>
      <c r="AT174" s="1">
        <v>390.16800000000001</v>
      </c>
      <c r="AU174" s="1">
        <v>397.791</v>
      </c>
      <c r="AV174" s="1">
        <v>401.32499999999999</v>
      </c>
      <c r="AW174" s="1">
        <v>405.30900000000003</v>
      </c>
      <c r="AX174" s="1">
        <v>410.09</v>
      </c>
      <c r="AY174" s="1">
        <v>408.791</v>
      </c>
      <c r="AZ174" s="1">
        <v>398.84399999999999</v>
      </c>
      <c r="BA174" s="1">
        <v>383.70299999999997</v>
      </c>
      <c r="BB174" s="1">
        <v>368.77600000000001</v>
      </c>
      <c r="BC174" s="1">
        <v>352.23899999999998</v>
      </c>
      <c r="BD174" s="1">
        <v>342.25</v>
      </c>
      <c r="BE174" s="1">
        <v>343.18</v>
      </c>
      <c r="BF174" s="1">
        <v>351.08699999999999</v>
      </c>
      <c r="BG174" s="1">
        <v>357.48200000000003</v>
      </c>
      <c r="BH174" s="1">
        <v>363.85500000000002</v>
      </c>
      <c r="BI174" s="1">
        <v>369.03800000000001</v>
      </c>
      <c r="BJ174" s="1">
        <v>371.53300000000002</v>
      </c>
      <c r="BK174" s="1">
        <v>372.04700000000003</v>
      </c>
      <c r="BL174" s="1">
        <v>372.89600000000002</v>
      </c>
      <c r="BM174" s="1">
        <v>373.73700000000002</v>
      </c>
      <c r="BN174" s="1">
        <v>372.57600000000002</v>
      </c>
      <c r="BO174" s="1">
        <v>368.68599999999998</v>
      </c>
      <c r="BP174" s="1">
        <v>362.72</v>
      </c>
      <c r="BQ174" s="1">
        <v>355.73099999999999</v>
      </c>
      <c r="BR174" s="1">
        <v>347.11700000000002</v>
      </c>
      <c r="BS174" s="1">
        <v>338.84300000000002</v>
      </c>
      <c r="BT174" s="1">
        <v>331.86599999999999</v>
      </c>
      <c r="BU174" s="1">
        <v>325.005</v>
      </c>
      <c r="BV174" s="1">
        <v>317.11700000000002</v>
      </c>
      <c r="BW174" s="1">
        <v>309.62900000000002</v>
      </c>
      <c r="BX174" s="1">
        <v>296.017</v>
      </c>
      <c r="BY174" s="1">
        <v>273.30599999999998</v>
      </c>
      <c r="BZ174" s="1">
        <v>245.143</v>
      </c>
      <c r="CA174" s="1">
        <v>217.84200000000001</v>
      </c>
      <c r="CB174" s="1">
        <v>189.767</v>
      </c>
      <c r="CC174" s="1">
        <v>167.14</v>
      </c>
      <c r="CD174" s="1">
        <v>153.58000000000001</v>
      </c>
      <c r="CE174" s="1">
        <v>146.15600000000001</v>
      </c>
      <c r="CF174" s="1">
        <v>138.05500000000001</v>
      </c>
      <c r="CG174" s="1">
        <v>130.32499999999999</v>
      </c>
      <c r="CH174" s="1">
        <v>123.72</v>
      </c>
      <c r="CI174" s="1">
        <v>117.833</v>
      </c>
      <c r="CJ174" s="1">
        <v>112.496</v>
      </c>
      <c r="CK174" s="1">
        <v>108.07599999999999</v>
      </c>
      <c r="CL174" s="1">
        <v>104.643</v>
      </c>
      <c r="CM174" s="1">
        <v>99.966999999999999</v>
      </c>
      <c r="CN174" s="1">
        <v>93.02</v>
      </c>
      <c r="CO174" s="1">
        <v>84.688000000000002</v>
      </c>
      <c r="CP174" s="1">
        <v>76.885000000000005</v>
      </c>
      <c r="CQ174" s="1">
        <v>69.221999999999994</v>
      </c>
      <c r="CR174" s="1">
        <v>62.067</v>
      </c>
      <c r="CS174" s="1">
        <v>55.793999999999997</v>
      </c>
      <c r="CT174" s="1">
        <v>50.143999999999998</v>
      </c>
      <c r="CU174" s="1">
        <v>44.268000000000001</v>
      </c>
      <c r="CV174" s="1">
        <v>39.533999999999999</v>
      </c>
      <c r="CW174" s="1">
        <v>34.752000000000002</v>
      </c>
      <c r="CX174" s="1">
        <v>28.776</v>
      </c>
      <c r="CY174" s="1">
        <v>21.794</v>
      </c>
      <c r="CZ174" s="1">
        <v>16.096</v>
      </c>
      <c r="DA174" s="1">
        <v>12.821</v>
      </c>
      <c r="DB174" s="1">
        <v>10.564</v>
      </c>
      <c r="DC174" s="1">
        <v>7.8760000000000003</v>
      </c>
      <c r="DD174" s="1">
        <v>4.7539999999999996</v>
      </c>
      <c r="DE174" s="1">
        <v>3.6179999999999999</v>
      </c>
      <c r="DF174" s="1">
        <v>1.9690000000000001</v>
      </c>
      <c r="DG174" s="1">
        <v>3.056</v>
      </c>
      <c r="DI174" s="104">
        <f t="shared" si="5"/>
        <v>23694.089000000007</v>
      </c>
    </row>
    <row r="175" spans="1:113" x14ac:dyDescent="0.3">
      <c r="A175" s="1">
        <v>2670</v>
      </c>
      <c r="B175" s="1" t="s">
        <v>1041</v>
      </c>
      <c r="C175" s="1">
        <v>2</v>
      </c>
      <c r="D175" s="1">
        <v>834</v>
      </c>
      <c r="E175" s="1">
        <v>2018</v>
      </c>
      <c r="F175" s="1" t="s">
        <v>1107</v>
      </c>
      <c r="G175" s="93" t="s">
        <v>373</v>
      </c>
      <c r="H175" s="93">
        <f>VLOOKUP(G175, RPB!$E$3:$I$200, 5, 0)</f>
        <v>18</v>
      </c>
      <c r="I175" s="94">
        <f>IF(H175="-", "-", IF(H175=0, 0, SUM(K175:INDEX($K175:$DG175, H175))))</f>
        <v>30344.761999999999</v>
      </c>
      <c r="J175" s="94">
        <f t="shared" si="4"/>
        <v>28746.629999999986</v>
      </c>
      <c r="K175" s="1">
        <v>2098.4920000000002</v>
      </c>
      <c r="L175" s="1">
        <v>2053.2930000000001</v>
      </c>
      <c r="M175" s="1">
        <v>2006.99</v>
      </c>
      <c r="N175" s="1">
        <v>1972.0909999999999</v>
      </c>
      <c r="O175" s="1">
        <v>1919.5050000000001</v>
      </c>
      <c r="P175" s="1">
        <v>1866.9839999999999</v>
      </c>
      <c r="Q175" s="1">
        <v>1814.598</v>
      </c>
      <c r="R175" s="1">
        <v>1762.4190000000001</v>
      </c>
      <c r="S175" s="1">
        <v>1710.3710000000001</v>
      </c>
      <c r="T175" s="1">
        <v>1658.38</v>
      </c>
      <c r="U175" s="1">
        <v>1607.2449999999999</v>
      </c>
      <c r="V175" s="1">
        <v>1557.327</v>
      </c>
      <c r="W175" s="1">
        <v>1508.2619999999999</v>
      </c>
      <c r="X175" s="1">
        <v>1459.8689999999999</v>
      </c>
      <c r="Y175" s="1">
        <v>1412.8420000000001</v>
      </c>
      <c r="Z175" s="1">
        <v>1364.1369999999999</v>
      </c>
      <c r="AA175" s="1">
        <v>1312.433</v>
      </c>
      <c r="AB175" s="1">
        <v>1259.5239999999999</v>
      </c>
      <c r="AC175" s="1">
        <v>1208.1300000000001</v>
      </c>
      <c r="AD175" s="1">
        <v>1157.2339999999999</v>
      </c>
      <c r="AE175" s="1">
        <v>1111.4760000000001</v>
      </c>
      <c r="AF175" s="1">
        <v>1073.2909999999999</v>
      </c>
      <c r="AG175" s="1">
        <v>1040.3979999999999</v>
      </c>
      <c r="AH175" s="1">
        <v>1008.102</v>
      </c>
      <c r="AI175" s="1">
        <v>977.37</v>
      </c>
      <c r="AJ175" s="1">
        <v>946.66399999999999</v>
      </c>
      <c r="AK175" s="1">
        <v>914.75400000000002</v>
      </c>
      <c r="AL175" s="1">
        <v>882.49699999999996</v>
      </c>
      <c r="AM175" s="1">
        <v>851.83900000000006</v>
      </c>
      <c r="AN175" s="1">
        <v>822.221</v>
      </c>
      <c r="AO175" s="1">
        <v>794.06200000000001</v>
      </c>
      <c r="AP175" s="1">
        <v>767.70699999999999</v>
      </c>
      <c r="AQ175" s="1">
        <v>742.69299999999998</v>
      </c>
      <c r="AR175" s="1">
        <v>718.15300000000002</v>
      </c>
      <c r="AS175" s="1">
        <v>694.197</v>
      </c>
      <c r="AT175" s="1">
        <v>670.41200000000003</v>
      </c>
      <c r="AU175" s="1">
        <v>646.48199999999997</v>
      </c>
      <c r="AV175" s="1">
        <v>622.529</v>
      </c>
      <c r="AW175" s="1">
        <v>599.11800000000005</v>
      </c>
      <c r="AX175" s="1">
        <v>576.29300000000001</v>
      </c>
      <c r="AY175" s="1">
        <v>552.99800000000005</v>
      </c>
      <c r="AZ175" s="1">
        <v>528.81299999999999</v>
      </c>
      <c r="BA175" s="1">
        <v>504.23599999999999</v>
      </c>
      <c r="BB175" s="1">
        <v>480.24099999999999</v>
      </c>
      <c r="BC175" s="1">
        <v>456.709</v>
      </c>
      <c r="BD175" s="1">
        <v>433.92599999999999</v>
      </c>
      <c r="BE175" s="1">
        <v>412.15800000000002</v>
      </c>
      <c r="BF175" s="1">
        <v>391.33199999999999</v>
      </c>
      <c r="BG175" s="1">
        <v>371.09</v>
      </c>
      <c r="BH175" s="1">
        <v>351.48599999999999</v>
      </c>
      <c r="BI175" s="1">
        <v>333.036</v>
      </c>
      <c r="BJ175" s="1">
        <v>315.95699999999999</v>
      </c>
      <c r="BK175" s="1">
        <v>300.077</v>
      </c>
      <c r="BL175" s="1">
        <v>284.85899999999998</v>
      </c>
      <c r="BM175" s="1">
        <v>270.22800000000001</v>
      </c>
      <c r="BN175" s="1">
        <v>256.92899999999997</v>
      </c>
      <c r="BO175" s="1">
        <v>245.22</v>
      </c>
      <c r="BP175" s="1">
        <v>234.67500000000001</v>
      </c>
      <c r="BQ175" s="1">
        <v>224.70099999999999</v>
      </c>
      <c r="BR175" s="1">
        <v>215.524</v>
      </c>
      <c r="BS175" s="1">
        <v>205.91800000000001</v>
      </c>
      <c r="BT175" s="1">
        <v>195.24700000000001</v>
      </c>
      <c r="BU175" s="1">
        <v>184.08600000000001</v>
      </c>
      <c r="BV175" s="1">
        <v>173.476</v>
      </c>
      <c r="BW175" s="1">
        <v>163.00899999999999</v>
      </c>
      <c r="BX175" s="1">
        <v>153.81899999999999</v>
      </c>
      <c r="BY175" s="1">
        <v>146.51300000000001</v>
      </c>
      <c r="BZ175" s="1">
        <v>140.40799999999999</v>
      </c>
      <c r="CA175" s="1">
        <v>134.32900000000001</v>
      </c>
      <c r="CB175" s="1">
        <v>128.649</v>
      </c>
      <c r="CC175" s="1">
        <v>122.047</v>
      </c>
      <c r="CD175" s="1">
        <v>113.794</v>
      </c>
      <c r="CE175" s="1">
        <v>104.566</v>
      </c>
      <c r="CF175" s="1">
        <v>95.766999999999996</v>
      </c>
      <c r="CG175" s="1">
        <v>87.105999999999995</v>
      </c>
      <c r="CH175" s="1">
        <v>79.022000000000006</v>
      </c>
      <c r="CI175" s="1">
        <v>71.873000000000005</v>
      </c>
      <c r="CJ175" s="1">
        <v>65.408000000000001</v>
      </c>
      <c r="CK175" s="1">
        <v>59.052999999999997</v>
      </c>
      <c r="CL175" s="1">
        <v>52.959000000000003</v>
      </c>
      <c r="CM175" s="1">
        <v>47.051000000000002</v>
      </c>
      <c r="CN175" s="1">
        <v>41.246000000000002</v>
      </c>
      <c r="CO175" s="1">
        <v>35.651000000000003</v>
      </c>
      <c r="CP175" s="1">
        <v>30.428999999999998</v>
      </c>
      <c r="CQ175" s="1">
        <v>25.515000000000001</v>
      </c>
      <c r="CR175" s="1">
        <v>21.190999999999999</v>
      </c>
      <c r="CS175" s="1">
        <v>17.603000000000002</v>
      </c>
      <c r="CT175" s="1">
        <v>14.609</v>
      </c>
      <c r="CU175" s="1">
        <v>11.725</v>
      </c>
      <c r="CV175" s="1">
        <v>9.4190000000000005</v>
      </c>
      <c r="CW175" s="1">
        <v>7.6289999999999996</v>
      </c>
      <c r="CX175" s="1">
        <v>5.84</v>
      </c>
      <c r="CY175" s="1">
        <v>4.0570000000000004</v>
      </c>
      <c r="CZ175" s="1">
        <v>2.5670000000000002</v>
      </c>
      <c r="DA175" s="1">
        <v>1.7430000000000001</v>
      </c>
      <c r="DB175" s="1">
        <v>1.369</v>
      </c>
      <c r="DC175" s="1">
        <v>0.96199999999999997</v>
      </c>
      <c r="DD175" s="1">
        <v>0.52100000000000002</v>
      </c>
      <c r="DE175" s="1">
        <v>0.312</v>
      </c>
      <c r="DF175" s="1">
        <v>0.14899999999999999</v>
      </c>
      <c r="DG175" s="1">
        <v>0.17599999999999999</v>
      </c>
      <c r="DI175" s="104">
        <f t="shared" si="5"/>
        <v>59091.391999999985</v>
      </c>
    </row>
    <row r="176" spans="1:113" x14ac:dyDescent="0.3">
      <c r="A176" s="1">
        <v>2584</v>
      </c>
      <c r="B176" s="1" t="s">
        <v>1041</v>
      </c>
      <c r="D176" s="1">
        <v>800</v>
      </c>
      <c r="E176" s="1">
        <v>2018</v>
      </c>
      <c r="F176" s="1" t="s">
        <v>392</v>
      </c>
      <c r="G176" s="93" t="s">
        <v>393</v>
      </c>
      <c r="H176" s="93">
        <f>VLOOKUP(G176, RPB!$E$3:$I$200, 5, 0)</f>
        <v>18</v>
      </c>
      <c r="I176" s="94">
        <f>IF(H176="-", "-", IF(H176=0, 0, SUM(K176:INDEX($K176:$DG176, H176))))</f>
        <v>24102.916999999998</v>
      </c>
      <c r="J176" s="94">
        <f t="shared" si="4"/>
        <v>20167.646000000019</v>
      </c>
      <c r="K176" s="1">
        <v>1712.143</v>
      </c>
      <c r="L176" s="1">
        <v>1659.115</v>
      </c>
      <c r="M176" s="1">
        <v>1608.636</v>
      </c>
      <c r="N176" s="1">
        <v>1564.2370000000001</v>
      </c>
      <c r="O176" s="1">
        <v>1518.586</v>
      </c>
      <c r="P176" s="1">
        <v>1474.527</v>
      </c>
      <c r="Q176" s="1">
        <v>1431.8610000000001</v>
      </c>
      <c r="R176" s="1">
        <v>1390.3910000000001</v>
      </c>
      <c r="S176" s="1">
        <v>1350.068</v>
      </c>
      <c r="T176" s="1">
        <v>1310.8489999999999</v>
      </c>
      <c r="U176" s="1">
        <v>1271.7670000000001</v>
      </c>
      <c r="V176" s="1">
        <v>1232.316</v>
      </c>
      <c r="W176" s="1">
        <v>1192.758</v>
      </c>
      <c r="X176" s="1">
        <v>1154.0809999999999</v>
      </c>
      <c r="Y176" s="1">
        <v>1116.355</v>
      </c>
      <c r="Z176" s="1">
        <v>1078.038</v>
      </c>
      <c r="AA176" s="1">
        <v>1038.547</v>
      </c>
      <c r="AB176" s="1">
        <v>998.64200000000005</v>
      </c>
      <c r="AC176" s="1">
        <v>959.52700000000004</v>
      </c>
      <c r="AD176" s="1">
        <v>920.79300000000001</v>
      </c>
      <c r="AE176" s="1">
        <v>884.20699999999999</v>
      </c>
      <c r="AF176" s="1">
        <v>850.71299999999997</v>
      </c>
      <c r="AG176" s="1">
        <v>819.44899999999996</v>
      </c>
      <c r="AH176" s="1">
        <v>788.72299999999996</v>
      </c>
      <c r="AI176" s="1">
        <v>759.01300000000003</v>
      </c>
      <c r="AJ176" s="1">
        <v>729.26099999999997</v>
      </c>
      <c r="AK176" s="1">
        <v>698.81500000000005</v>
      </c>
      <c r="AL176" s="1">
        <v>668.30499999999995</v>
      </c>
      <c r="AM176" s="1">
        <v>638.91099999999994</v>
      </c>
      <c r="AN176" s="1">
        <v>610.27800000000002</v>
      </c>
      <c r="AO176" s="1">
        <v>583.35500000000002</v>
      </c>
      <c r="AP176" s="1">
        <v>558.69500000000005</v>
      </c>
      <c r="AQ176" s="1">
        <v>535.76300000000003</v>
      </c>
      <c r="AR176" s="1">
        <v>513.41300000000001</v>
      </c>
      <c r="AS176" s="1">
        <v>491.80799999999999</v>
      </c>
      <c r="AT176" s="1">
        <v>470.83800000000002</v>
      </c>
      <c r="AU176" s="1">
        <v>450.30900000000003</v>
      </c>
      <c r="AV176" s="1">
        <v>430.26</v>
      </c>
      <c r="AW176" s="1">
        <v>410.91800000000001</v>
      </c>
      <c r="AX176" s="1">
        <v>392.24099999999999</v>
      </c>
      <c r="AY176" s="1">
        <v>373.84399999999999</v>
      </c>
      <c r="AZ176" s="1">
        <v>355.55900000000003</v>
      </c>
      <c r="BA176" s="1">
        <v>337.50200000000001</v>
      </c>
      <c r="BB176" s="1">
        <v>320.01299999999998</v>
      </c>
      <c r="BC176" s="1">
        <v>303.09500000000003</v>
      </c>
      <c r="BD176" s="1">
        <v>286.40600000000001</v>
      </c>
      <c r="BE176" s="1">
        <v>269.83600000000001</v>
      </c>
      <c r="BF176" s="1">
        <v>253.55500000000001</v>
      </c>
      <c r="BG176" s="1">
        <v>237.89599999999999</v>
      </c>
      <c r="BH176" s="1">
        <v>222.84800000000001</v>
      </c>
      <c r="BI176" s="1">
        <v>208.47399999999999</v>
      </c>
      <c r="BJ176" s="1">
        <v>194.858</v>
      </c>
      <c r="BK176" s="1">
        <v>182.02099999999999</v>
      </c>
      <c r="BL176" s="1">
        <v>169.80799999999999</v>
      </c>
      <c r="BM176" s="1">
        <v>158.13900000000001</v>
      </c>
      <c r="BN176" s="1">
        <v>147.768</v>
      </c>
      <c r="BO176" s="1">
        <v>139.017</v>
      </c>
      <c r="BP176" s="1">
        <v>131.51599999999999</v>
      </c>
      <c r="BQ176" s="1">
        <v>124.479</v>
      </c>
      <c r="BR176" s="1">
        <v>117.95099999999999</v>
      </c>
      <c r="BS176" s="1">
        <v>111.979</v>
      </c>
      <c r="BT176" s="1">
        <v>106.47199999999999</v>
      </c>
      <c r="BU176" s="1">
        <v>101.336</v>
      </c>
      <c r="BV176" s="1">
        <v>96.608999999999995</v>
      </c>
      <c r="BW176" s="1">
        <v>92.334000000000003</v>
      </c>
      <c r="BX176" s="1">
        <v>87.75</v>
      </c>
      <c r="BY176" s="1">
        <v>82.5</v>
      </c>
      <c r="BZ176" s="1">
        <v>76.888999999999996</v>
      </c>
      <c r="CA176" s="1">
        <v>71.548000000000002</v>
      </c>
      <c r="CB176" s="1">
        <v>66.308999999999997</v>
      </c>
      <c r="CC176" s="1">
        <v>61.456000000000003</v>
      </c>
      <c r="CD176" s="1">
        <v>57.179000000000002</v>
      </c>
      <c r="CE176" s="1">
        <v>53.292999999999999</v>
      </c>
      <c r="CF176" s="1">
        <v>49.491</v>
      </c>
      <c r="CG176" s="1">
        <v>45.920999999999999</v>
      </c>
      <c r="CH176" s="1">
        <v>42.094000000000001</v>
      </c>
      <c r="CI176" s="1">
        <v>37.764000000000003</v>
      </c>
      <c r="CJ176" s="1">
        <v>33.213000000000001</v>
      </c>
      <c r="CK176" s="1">
        <v>28.911000000000001</v>
      </c>
      <c r="CL176" s="1">
        <v>24.693000000000001</v>
      </c>
      <c r="CM176" s="1">
        <v>21.169</v>
      </c>
      <c r="CN176" s="1">
        <v>18.669</v>
      </c>
      <c r="CO176" s="1">
        <v>16.875</v>
      </c>
      <c r="CP176" s="1">
        <v>15.166</v>
      </c>
      <c r="CQ176" s="1">
        <v>13.693</v>
      </c>
      <c r="CR176" s="1">
        <v>12.121</v>
      </c>
      <c r="CS176" s="1">
        <v>10.228999999999999</v>
      </c>
      <c r="CT176" s="1">
        <v>8.2029999999999994</v>
      </c>
      <c r="CU176" s="1">
        <v>6.282</v>
      </c>
      <c r="CV176" s="1">
        <v>4.6710000000000003</v>
      </c>
      <c r="CW176" s="1">
        <v>3.6030000000000002</v>
      </c>
      <c r="CX176" s="1">
        <v>2.7229999999999999</v>
      </c>
      <c r="CY176" s="1">
        <v>1.97</v>
      </c>
      <c r="CZ176" s="1">
        <v>1.35</v>
      </c>
      <c r="DA176" s="1">
        <v>0.999</v>
      </c>
      <c r="DB176" s="1">
        <v>0.79300000000000004</v>
      </c>
      <c r="DC176" s="1">
        <v>0.56000000000000005</v>
      </c>
      <c r="DD176" s="1">
        <v>0.30199999999999999</v>
      </c>
      <c r="DE176" s="1">
        <v>0.17199999999999999</v>
      </c>
      <c r="DF176" s="1">
        <v>8.2000000000000003E-2</v>
      </c>
      <c r="DG176" s="1">
        <v>9.2999999999999999E-2</v>
      </c>
      <c r="DI176" s="104">
        <f t="shared" si="5"/>
        <v>44270.563000000016</v>
      </c>
    </row>
    <row r="177" spans="1:113" x14ac:dyDescent="0.3">
      <c r="A177" s="1">
        <v>12388</v>
      </c>
      <c r="B177" s="1" t="s">
        <v>1041</v>
      </c>
      <c r="C177" s="1">
        <v>14</v>
      </c>
      <c r="D177" s="1">
        <v>804</v>
      </c>
      <c r="E177" s="1">
        <v>2018</v>
      </c>
      <c r="F177" s="1" t="s">
        <v>394</v>
      </c>
      <c r="G177" s="93" t="s">
        <v>395</v>
      </c>
      <c r="H177" s="93">
        <f>VLOOKUP(G177, RPB!$E$3:$I$200, 5, 0)</f>
        <v>18</v>
      </c>
      <c r="I177" s="94">
        <f>IF(H177="-", "-", IF(H177=0, 0, SUM(K177:INDEX($K177:$DG177, H177))))</f>
        <v>8081.5499999999993</v>
      </c>
      <c r="J177" s="94">
        <f t="shared" si="4"/>
        <v>35927.664000000004</v>
      </c>
      <c r="K177" s="1">
        <v>437.709</v>
      </c>
      <c r="L177" s="1">
        <v>458.63200000000001</v>
      </c>
      <c r="M177" s="1">
        <v>474.22</v>
      </c>
      <c r="N177" s="1">
        <v>457.60199999999998</v>
      </c>
      <c r="O177" s="1">
        <v>474.69499999999999</v>
      </c>
      <c r="P177" s="1">
        <v>486.28800000000001</v>
      </c>
      <c r="Q177" s="1">
        <v>492.78699999999998</v>
      </c>
      <c r="R177" s="1">
        <v>494.59899999999999</v>
      </c>
      <c r="S177" s="1">
        <v>493.27499999999998</v>
      </c>
      <c r="T177" s="1">
        <v>490.37</v>
      </c>
      <c r="U177" s="1">
        <v>480.55799999999999</v>
      </c>
      <c r="V177" s="1">
        <v>461.95499999999998</v>
      </c>
      <c r="W177" s="1">
        <v>438.40600000000001</v>
      </c>
      <c r="X177" s="1">
        <v>415.40199999999999</v>
      </c>
      <c r="Y177" s="1">
        <v>391.56299999999999</v>
      </c>
      <c r="Z177" s="1">
        <v>376.23700000000002</v>
      </c>
      <c r="AA177" s="1">
        <v>374.553</v>
      </c>
      <c r="AB177" s="1">
        <v>382.69900000000001</v>
      </c>
      <c r="AC177" s="1">
        <v>391.40800000000002</v>
      </c>
      <c r="AD177" s="1">
        <v>402.14400000000001</v>
      </c>
      <c r="AE177" s="1">
        <v>416.89800000000002</v>
      </c>
      <c r="AF177" s="1">
        <v>435.60899999999998</v>
      </c>
      <c r="AG177" s="1">
        <v>457.77800000000002</v>
      </c>
      <c r="AH177" s="1">
        <v>481.33600000000001</v>
      </c>
      <c r="AI177" s="1">
        <v>504.74</v>
      </c>
      <c r="AJ177" s="1">
        <v>534.28599999999994</v>
      </c>
      <c r="AK177" s="1">
        <v>572.26599999999996</v>
      </c>
      <c r="AL177" s="1">
        <v>614.43299999999999</v>
      </c>
      <c r="AM177" s="1">
        <v>654.98500000000001</v>
      </c>
      <c r="AN177" s="1">
        <v>695.95699999999999</v>
      </c>
      <c r="AO177" s="1">
        <v>725.22500000000002</v>
      </c>
      <c r="AP177" s="1">
        <v>736.43799999999999</v>
      </c>
      <c r="AQ177" s="1">
        <v>735.04499999999996</v>
      </c>
      <c r="AR177" s="1">
        <v>733.39</v>
      </c>
      <c r="AS177" s="1">
        <v>729.65200000000004</v>
      </c>
      <c r="AT177" s="1">
        <v>723.13900000000001</v>
      </c>
      <c r="AU177" s="1">
        <v>714.95399999999995</v>
      </c>
      <c r="AV177" s="1">
        <v>705.26300000000003</v>
      </c>
      <c r="AW177" s="1">
        <v>693.10199999999998</v>
      </c>
      <c r="AX177" s="1">
        <v>678.62900000000002</v>
      </c>
      <c r="AY177" s="1">
        <v>665.42899999999997</v>
      </c>
      <c r="AZ177" s="1">
        <v>655.18799999999999</v>
      </c>
      <c r="BA177" s="1">
        <v>646.73400000000004</v>
      </c>
      <c r="BB177" s="1">
        <v>638.16399999999999</v>
      </c>
      <c r="BC177" s="1">
        <v>631.00199999999995</v>
      </c>
      <c r="BD177" s="1">
        <v>620.87099999999998</v>
      </c>
      <c r="BE177" s="1">
        <v>605.77300000000002</v>
      </c>
      <c r="BF177" s="1">
        <v>588.63</v>
      </c>
      <c r="BG177" s="1">
        <v>572.66899999999998</v>
      </c>
      <c r="BH177" s="1">
        <v>555.21299999999997</v>
      </c>
      <c r="BI177" s="1">
        <v>549.47400000000005</v>
      </c>
      <c r="BJ177" s="1">
        <v>561.70299999999997</v>
      </c>
      <c r="BK177" s="1">
        <v>584.90899999999999</v>
      </c>
      <c r="BL177" s="1">
        <v>606.39700000000005</v>
      </c>
      <c r="BM177" s="1">
        <v>629.36300000000006</v>
      </c>
      <c r="BN177" s="1">
        <v>643.55700000000002</v>
      </c>
      <c r="BO177" s="1">
        <v>642.80399999999997</v>
      </c>
      <c r="BP177" s="1">
        <v>632.13300000000004</v>
      </c>
      <c r="BQ177" s="1">
        <v>622.04700000000003</v>
      </c>
      <c r="BR177" s="1">
        <v>609.60400000000004</v>
      </c>
      <c r="BS177" s="1">
        <v>599.34500000000003</v>
      </c>
      <c r="BT177" s="1">
        <v>594.30700000000002</v>
      </c>
      <c r="BU177" s="1">
        <v>591.29899999999998</v>
      </c>
      <c r="BV177" s="1">
        <v>585.45600000000002</v>
      </c>
      <c r="BW177" s="1">
        <v>579.38900000000001</v>
      </c>
      <c r="BX177" s="1">
        <v>563.31299999999999</v>
      </c>
      <c r="BY177" s="1">
        <v>532.39499999999998</v>
      </c>
      <c r="BZ177" s="1">
        <v>492.13400000000001</v>
      </c>
      <c r="CA177" s="1">
        <v>453.40199999999999</v>
      </c>
      <c r="CB177" s="1">
        <v>414.67</v>
      </c>
      <c r="CC177" s="1">
        <v>379.38400000000001</v>
      </c>
      <c r="CD177" s="1">
        <v>350.57</v>
      </c>
      <c r="CE177" s="1">
        <v>327.10599999999999</v>
      </c>
      <c r="CF177" s="1">
        <v>302.25700000000001</v>
      </c>
      <c r="CG177" s="1">
        <v>274.26299999999998</v>
      </c>
      <c r="CH177" s="1">
        <v>260.12900000000002</v>
      </c>
      <c r="CI177" s="1">
        <v>266.649</v>
      </c>
      <c r="CJ177" s="1">
        <v>284.97800000000001</v>
      </c>
      <c r="CK177" s="1">
        <v>302.13600000000002</v>
      </c>
      <c r="CL177" s="1">
        <v>323.911</v>
      </c>
      <c r="CM177" s="1">
        <v>324.58800000000002</v>
      </c>
      <c r="CN177" s="1">
        <v>291.077</v>
      </c>
      <c r="CO177" s="1">
        <v>236.53700000000001</v>
      </c>
      <c r="CP177" s="1">
        <v>186.084</v>
      </c>
      <c r="CQ177" s="1">
        <v>133.32599999999999</v>
      </c>
      <c r="CR177" s="1">
        <v>94.674999999999997</v>
      </c>
      <c r="CS177" s="1">
        <v>80.393000000000001</v>
      </c>
      <c r="CT177" s="1">
        <v>81.739000000000004</v>
      </c>
      <c r="CU177" s="1">
        <v>82.838999999999999</v>
      </c>
      <c r="CV177" s="1">
        <v>81.715999999999994</v>
      </c>
      <c r="CW177" s="1">
        <v>75.573999999999998</v>
      </c>
      <c r="CX177" s="1">
        <v>61.927999999999997</v>
      </c>
      <c r="CY177" s="1">
        <v>42.948</v>
      </c>
      <c r="CZ177" s="1">
        <v>26.443000000000001</v>
      </c>
      <c r="DA177" s="1">
        <v>17.297999999999998</v>
      </c>
      <c r="DB177" s="1">
        <v>13.723000000000001</v>
      </c>
      <c r="DC177" s="1">
        <v>9.6460000000000008</v>
      </c>
      <c r="DD177" s="1">
        <v>5.0679999999999996</v>
      </c>
      <c r="DE177" s="1">
        <v>3.0840000000000001</v>
      </c>
      <c r="DF177" s="1">
        <v>1.5329999999999999</v>
      </c>
      <c r="DG177" s="1">
        <v>2.0110000000000001</v>
      </c>
      <c r="DI177" s="104">
        <f t="shared" si="5"/>
        <v>44009.214</v>
      </c>
    </row>
    <row r="178" spans="1:113" x14ac:dyDescent="0.3">
      <c r="A178" s="1">
        <v>18752</v>
      </c>
      <c r="B178" s="1" t="s">
        <v>1041</v>
      </c>
      <c r="D178" s="1">
        <v>858</v>
      </c>
      <c r="E178" s="1">
        <v>2018</v>
      </c>
      <c r="F178" s="1" t="s">
        <v>402</v>
      </c>
      <c r="G178" s="93" t="s">
        <v>403</v>
      </c>
      <c r="H178" s="93">
        <f>VLOOKUP(G178, RPB!$E$3:$I$200, 5, 0)</f>
        <v>18</v>
      </c>
      <c r="I178" s="94">
        <f>IF(H178="-", "-", IF(H178=0, 0, SUM(K178:INDEX($K178:$DG178, H178))))</f>
        <v>875.08399999999995</v>
      </c>
      <c r="J178" s="94">
        <f t="shared" si="4"/>
        <v>2594.4670000000015</v>
      </c>
      <c r="K178" s="1">
        <v>47.43</v>
      </c>
      <c r="L178" s="1">
        <v>47.537999999999997</v>
      </c>
      <c r="M178" s="1">
        <v>47.646000000000001</v>
      </c>
      <c r="N178" s="1">
        <v>47.691000000000003</v>
      </c>
      <c r="O178" s="1">
        <v>47.837000000000003</v>
      </c>
      <c r="P178" s="1">
        <v>47.984000000000002</v>
      </c>
      <c r="Q178" s="1">
        <v>48.133000000000003</v>
      </c>
      <c r="R178" s="1">
        <v>48.284999999999997</v>
      </c>
      <c r="S178" s="1">
        <v>48.442999999999998</v>
      </c>
      <c r="T178" s="1">
        <v>48.609000000000002</v>
      </c>
      <c r="U178" s="1">
        <v>48.776000000000003</v>
      </c>
      <c r="V178" s="1">
        <v>48.938000000000002</v>
      </c>
      <c r="W178" s="1">
        <v>49.103999999999999</v>
      </c>
      <c r="X178" s="1">
        <v>49.271999999999998</v>
      </c>
      <c r="Y178" s="1">
        <v>49.429000000000002</v>
      </c>
      <c r="Z178" s="1">
        <v>49.651000000000003</v>
      </c>
      <c r="AA178" s="1">
        <v>49.970999999999997</v>
      </c>
      <c r="AB178" s="1">
        <v>50.347000000000001</v>
      </c>
      <c r="AC178" s="1">
        <v>50.677</v>
      </c>
      <c r="AD178" s="1">
        <v>50.95</v>
      </c>
      <c r="AE178" s="1">
        <v>51.241999999999997</v>
      </c>
      <c r="AF178" s="1">
        <v>51.57</v>
      </c>
      <c r="AG178" s="1">
        <v>51.88</v>
      </c>
      <c r="AH178" s="1">
        <v>52.13</v>
      </c>
      <c r="AI178" s="1">
        <v>52.37</v>
      </c>
      <c r="AJ178" s="1">
        <v>52.284999999999997</v>
      </c>
      <c r="AK178" s="1">
        <v>51.728000000000002</v>
      </c>
      <c r="AL178" s="1">
        <v>50.853999999999999</v>
      </c>
      <c r="AM178" s="1">
        <v>50.015999999999998</v>
      </c>
      <c r="AN178" s="1">
        <v>49.203000000000003</v>
      </c>
      <c r="AO178" s="1">
        <v>48.305999999999997</v>
      </c>
      <c r="AP178" s="1">
        <v>47.326000000000001</v>
      </c>
      <c r="AQ178" s="1">
        <v>46.347999999999999</v>
      </c>
      <c r="AR178" s="1">
        <v>45.357999999999997</v>
      </c>
      <c r="AS178" s="1">
        <v>44.247999999999998</v>
      </c>
      <c r="AT178" s="1">
        <v>43.771999999999998</v>
      </c>
      <c r="AU178" s="1">
        <v>44.27</v>
      </c>
      <c r="AV178" s="1">
        <v>45.359000000000002</v>
      </c>
      <c r="AW178" s="1">
        <v>46.344999999999999</v>
      </c>
      <c r="AX178" s="1">
        <v>47.399000000000001</v>
      </c>
      <c r="AY178" s="1">
        <v>47.965000000000003</v>
      </c>
      <c r="AZ178" s="1">
        <v>47.707999999999998</v>
      </c>
      <c r="BA178" s="1">
        <v>46.898000000000003</v>
      </c>
      <c r="BB178" s="1">
        <v>46.192</v>
      </c>
      <c r="BC178" s="1">
        <v>45.524000000000001</v>
      </c>
      <c r="BD178" s="1">
        <v>44.668999999999997</v>
      </c>
      <c r="BE178" s="1">
        <v>43.600999999999999</v>
      </c>
      <c r="BF178" s="1">
        <v>42.427</v>
      </c>
      <c r="BG178" s="1">
        <v>41.216999999999999</v>
      </c>
      <c r="BH178" s="1">
        <v>39.887</v>
      </c>
      <c r="BI178" s="1">
        <v>39.027999999999999</v>
      </c>
      <c r="BJ178" s="1">
        <v>38.918999999999997</v>
      </c>
      <c r="BK178" s="1">
        <v>39.274999999999999</v>
      </c>
      <c r="BL178" s="1">
        <v>39.531999999999996</v>
      </c>
      <c r="BM178" s="1">
        <v>39.802999999999997</v>
      </c>
      <c r="BN178" s="1">
        <v>39.843000000000004</v>
      </c>
      <c r="BO178" s="1">
        <v>39.472999999999999</v>
      </c>
      <c r="BP178" s="1">
        <v>38.811999999999998</v>
      </c>
      <c r="BQ178" s="1">
        <v>38.189</v>
      </c>
      <c r="BR178" s="1">
        <v>37.573</v>
      </c>
      <c r="BS178" s="1">
        <v>36.764000000000003</v>
      </c>
      <c r="BT178" s="1">
        <v>35.704000000000001</v>
      </c>
      <c r="BU178" s="1">
        <v>34.478999999999999</v>
      </c>
      <c r="BV178" s="1">
        <v>33.220999999999997</v>
      </c>
      <c r="BW178" s="1">
        <v>31.89</v>
      </c>
      <c r="BX178" s="1">
        <v>30.684000000000001</v>
      </c>
      <c r="BY178" s="1">
        <v>29.713000000000001</v>
      </c>
      <c r="BZ178" s="1">
        <v>28.885000000000002</v>
      </c>
      <c r="CA178" s="1">
        <v>28.009</v>
      </c>
      <c r="CB178" s="1">
        <v>27.128</v>
      </c>
      <c r="CC178" s="1">
        <v>26.192</v>
      </c>
      <c r="CD178" s="1">
        <v>25.158000000000001</v>
      </c>
      <c r="CE178" s="1">
        <v>24.062999999999999</v>
      </c>
      <c r="CF178" s="1">
        <v>22.992999999999999</v>
      </c>
      <c r="CG178" s="1">
        <v>21.934000000000001</v>
      </c>
      <c r="CH178" s="1">
        <v>20.881</v>
      </c>
      <c r="CI178" s="1">
        <v>19.838000000000001</v>
      </c>
      <c r="CJ178" s="1">
        <v>18.809999999999999</v>
      </c>
      <c r="CK178" s="1">
        <v>17.782</v>
      </c>
      <c r="CL178" s="1">
        <v>16.742000000000001</v>
      </c>
      <c r="CM178" s="1">
        <v>15.778</v>
      </c>
      <c r="CN178" s="1">
        <v>14.927</v>
      </c>
      <c r="CO178" s="1">
        <v>14.145</v>
      </c>
      <c r="CP178" s="1">
        <v>13.362</v>
      </c>
      <c r="CQ178" s="1">
        <v>12.609</v>
      </c>
      <c r="CR178" s="1">
        <v>11.765000000000001</v>
      </c>
      <c r="CS178" s="1">
        <v>10.768000000000001</v>
      </c>
      <c r="CT178" s="1">
        <v>9.6829999999999998</v>
      </c>
      <c r="CU178" s="1">
        <v>8.5909999999999993</v>
      </c>
      <c r="CV178" s="1">
        <v>7.6459999999999999</v>
      </c>
      <c r="CW178" s="1">
        <v>6.7809999999999997</v>
      </c>
      <c r="CX178" s="1">
        <v>5.7990000000000004</v>
      </c>
      <c r="CY178" s="1">
        <v>4.7050000000000001</v>
      </c>
      <c r="CZ178" s="1">
        <v>3.8220000000000001</v>
      </c>
      <c r="DA178" s="1">
        <v>3.2749999999999999</v>
      </c>
      <c r="DB178" s="1">
        <v>2.7879999999999998</v>
      </c>
      <c r="DC178" s="1">
        <v>2.1869999999999998</v>
      </c>
      <c r="DD178" s="1">
        <v>1.4710000000000001</v>
      </c>
      <c r="DE178" s="1">
        <v>1.204</v>
      </c>
      <c r="DF178" s="1">
        <v>0.73099999999999998</v>
      </c>
      <c r="DG178" s="1">
        <v>1.389</v>
      </c>
      <c r="DI178" s="104">
        <f t="shared" si="5"/>
        <v>3469.5510000000013</v>
      </c>
    </row>
    <row r="179" spans="1:113" x14ac:dyDescent="0.3">
      <c r="A179" s="1">
        <v>19096</v>
      </c>
      <c r="B179" s="1" t="s">
        <v>1041</v>
      </c>
      <c r="D179" s="1">
        <v>840</v>
      </c>
      <c r="E179" s="1">
        <v>2018</v>
      </c>
      <c r="F179" s="1" t="s">
        <v>1051</v>
      </c>
      <c r="G179" s="93" t="s">
        <v>401</v>
      </c>
      <c r="H179" s="93">
        <f>VLOOKUP(G179, RPB!$E$3:$I$200, 5, 0)</f>
        <v>18</v>
      </c>
      <c r="I179" s="94">
        <f>IF(H179="-", "-", IF(H179=0, 0, SUM(K179:INDEX($K179:$DG179, H179))))</f>
        <v>74166.902000000002</v>
      </c>
      <c r="J179" s="94">
        <f t="shared" si="4"/>
        <v>252599.84600000019</v>
      </c>
      <c r="K179" s="1">
        <v>4142.9340000000002</v>
      </c>
      <c r="L179" s="1">
        <v>4082.0030000000002</v>
      </c>
      <c r="M179" s="1">
        <v>4040.4189999999999</v>
      </c>
      <c r="N179" s="1">
        <v>3880.7260000000001</v>
      </c>
      <c r="O179" s="1">
        <v>3933.8910000000001</v>
      </c>
      <c r="P179" s="1">
        <v>3986.748</v>
      </c>
      <c r="Q179" s="1">
        <v>4038.0149999999999</v>
      </c>
      <c r="R179" s="1">
        <v>4086.4079999999999</v>
      </c>
      <c r="S179" s="1">
        <v>4134.7259999999997</v>
      </c>
      <c r="T179" s="1">
        <v>4185.7669999999998</v>
      </c>
      <c r="U179" s="1">
        <v>4217.8379999999997</v>
      </c>
      <c r="V179" s="1">
        <v>4221.4889999999996</v>
      </c>
      <c r="W179" s="1">
        <v>4207.6850000000004</v>
      </c>
      <c r="X179" s="1">
        <v>4196.9440000000004</v>
      </c>
      <c r="Y179" s="1">
        <v>4185.2910000000002</v>
      </c>
      <c r="Z179" s="1">
        <v>4184.8990000000003</v>
      </c>
      <c r="AA179" s="1">
        <v>4203.95</v>
      </c>
      <c r="AB179" s="1">
        <v>4237.1689999999999</v>
      </c>
      <c r="AC179" s="1">
        <v>4266.1859999999997</v>
      </c>
      <c r="AD179" s="1">
        <v>4288.7780000000002</v>
      </c>
      <c r="AE179" s="1">
        <v>4332.8469999999998</v>
      </c>
      <c r="AF179" s="1">
        <v>4408.54</v>
      </c>
      <c r="AG179" s="1">
        <v>4500.9040000000005</v>
      </c>
      <c r="AH179" s="1">
        <v>4587.3969999999999</v>
      </c>
      <c r="AI179" s="1">
        <v>4675.598</v>
      </c>
      <c r="AJ179" s="1">
        <v>4728.2520000000004</v>
      </c>
      <c r="AK179" s="1">
        <v>4725.5010000000002</v>
      </c>
      <c r="AL179" s="1">
        <v>4684.8490000000002</v>
      </c>
      <c r="AM179" s="1">
        <v>4644.8320000000003</v>
      </c>
      <c r="AN179" s="1">
        <v>4599.152</v>
      </c>
      <c r="AO179" s="1">
        <v>4549.8280000000004</v>
      </c>
      <c r="AP179" s="1">
        <v>4502.1930000000002</v>
      </c>
      <c r="AQ179" s="1">
        <v>4454.6469999999999</v>
      </c>
      <c r="AR179" s="1">
        <v>4401.8220000000001</v>
      </c>
      <c r="AS179" s="1">
        <v>4346.6710000000003</v>
      </c>
      <c r="AT179" s="1">
        <v>4289.79</v>
      </c>
      <c r="AU179" s="1">
        <v>4231.567</v>
      </c>
      <c r="AV179" s="1">
        <v>4174.3530000000001</v>
      </c>
      <c r="AW179" s="1">
        <v>4119.7510000000002</v>
      </c>
      <c r="AX179" s="1">
        <v>4067.009</v>
      </c>
      <c r="AY179" s="1">
        <v>4026.9270000000001</v>
      </c>
      <c r="AZ179" s="1">
        <v>4004.924</v>
      </c>
      <c r="BA179" s="1">
        <v>3996.788</v>
      </c>
      <c r="BB179" s="1">
        <v>3992.3049999999998</v>
      </c>
      <c r="BC179" s="1">
        <v>3992.8139999999999</v>
      </c>
      <c r="BD179" s="1">
        <v>4001.01</v>
      </c>
      <c r="BE179" s="1">
        <v>4016.9859999999999</v>
      </c>
      <c r="BF179" s="1">
        <v>4039.7040000000002</v>
      </c>
      <c r="BG179" s="1">
        <v>4064.3180000000002</v>
      </c>
      <c r="BH179" s="1">
        <v>4087.34</v>
      </c>
      <c r="BI179" s="1">
        <v>4124.0569999999998</v>
      </c>
      <c r="BJ179" s="1">
        <v>4180.1409999999996</v>
      </c>
      <c r="BK179" s="1">
        <v>4245.6189999999997</v>
      </c>
      <c r="BL179" s="1">
        <v>4304.5609999999997</v>
      </c>
      <c r="BM179" s="1">
        <v>4359.8149999999996</v>
      </c>
      <c r="BN179" s="1">
        <v>4393.6279999999997</v>
      </c>
      <c r="BO179" s="1">
        <v>4395.4210000000003</v>
      </c>
      <c r="BP179" s="1">
        <v>4371.7759999999998</v>
      </c>
      <c r="BQ179" s="1">
        <v>4342.1329999999998</v>
      </c>
      <c r="BR179" s="1">
        <v>4305.3360000000002</v>
      </c>
      <c r="BS179" s="1">
        <v>4244.8810000000003</v>
      </c>
      <c r="BT179" s="1">
        <v>4155.3729999999996</v>
      </c>
      <c r="BU179" s="1">
        <v>4044.2</v>
      </c>
      <c r="BV179" s="1">
        <v>3923.1770000000001</v>
      </c>
      <c r="BW179" s="1">
        <v>3788.7719999999999</v>
      </c>
      <c r="BX179" s="1">
        <v>3656.9430000000002</v>
      </c>
      <c r="BY179" s="1">
        <v>3536.4609999999998</v>
      </c>
      <c r="BZ179" s="1">
        <v>3419.857</v>
      </c>
      <c r="CA179" s="1">
        <v>3295.0610000000001</v>
      </c>
      <c r="CB179" s="1">
        <v>3169.489</v>
      </c>
      <c r="CC179" s="1">
        <v>3019.7040000000002</v>
      </c>
      <c r="CD179" s="1">
        <v>2834.4470000000001</v>
      </c>
      <c r="CE179" s="1">
        <v>2628.172</v>
      </c>
      <c r="CF179" s="1">
        <v>2425.5140000000001</v>
      </c>
      <c r="CG179" s="1">
        <v>2220.25</v>
      </c>
      <c r="CH179" s="1">
        <v>2037.655</v>
      </c>
      <c r="CI179" s="1">
        <v>1892.396</v>
      </c>
      <c r="CJ179" s="1">
        <v>1772.895</v>
      </c>
      <c r="CK179" s="1">
        <v>1652.7059999999999</v>
      </c>
      <c r="CL179" s="1">
        <v>1536.8779999999999</v>
      </c>
      <c r="CM179" s="1">
        <v>1425.18</v>
      </c>
      <c r="CN179" s="1">
        <v>1314.771</v>
      </c>
      <c r="CO179" s="1">
        <v>1207.213</v>
      </c>
      <c r="CP179" s="1">
        <v>1106.306</v>
      </c>
      <c r="CQ179" s="1">
        <v>1010.57</v>
      </c>
      <c r="CR179" s="1">
        <v>920.93</v>
      </c>
      <c r="CS179" s="1">
        <v>837.98900000000003</v>
      </c>
      <c r="CT179" s="1">
        <v>760.34500000000003</v>
      </c>
      <c r="CU179" s="1">
        <v>683.63199999999995</v>
      </c>
      <c r="CV179" s="1">
        <v>625.22199999999998</v>
      </c>
      <c r="CW179" s="1">
        <v>560.94399999999996</v>
      </c>
      <c r="CX179" s="1">
        <v>476.714</v>
      </c>
      <c r="CY179" s="1">
        <v>375.745</v>
      </c>
      <c r="CZ179" s="1">
        <v>294.55200000000002</v>
      </c>
      <c r="DA179" s="1">
        <v>248.471</v>
      </c>
      <c r="DB179" s="1">
        <v>209.93100000000001</v>
      </c>
      <c r="DC179" s="1">
        <v>162.05600000000001</v>
      </c>
      <c r="DD179" s="1">
        <v>104.846</v>
      </c>
      <c r="DE179" s="1">
        <v>77.414000000000001</v>
      </c>
      <c r="DF179" s="1">
        <v>43.698999999999998</v>
      </c>
      <c r="DG179" s="1">
        <v>72.415000000000006</v>
      </c>
      <c r="DI179" s="104">
        <f t="shared" si="5"/>
        <v>326766.7480000002</v>
      </c>
    </row>
    <row r="180" spans="1:113" x14ac:dyDescent="0.3">
      <c r="A180" s="1">
        <v>7830</v>
      </c>
      <c r="B180" s="1" t="s">
        <v>1041</v>
      </c>
      <c r="D180" s="1">
        <v>860</v>
      </c>
      <c r="E180" s="1">
        <v>2018</v>
      </c>
      <c r="F180" s="1" t="s">
        <v>404</v>
      </c>
      <c r="G180" s="93" t="s">
        <v>405</v>
      </c>
      <c r="H180" s="93">
        <f>VLOOKUP(G180, RPB!$E$3:$I$200, 5, 0)</f>
        <v>18</v>
      </c>
      <c r="I180" s="94">
        <f>IF(H180="-", "-", IF(H180=0, 0, SUM(K180:INDEX($K180:$DG180, H180))))</f>
        <v>10579.896999999999</v>
      </c>
      <c r="J180" s="94">
        <f t="shared" si="4"/>
        <v>21785.099000000002</v>
      </c>
      <c r="K180" s="1">
        <v>617.11099999999999</v>
      </c>
      <c r="L180" s="1">
        <v>635.63699999999994</v>
      </c>
      <c r="M180" s="1">
        <v>647.16700000000003</v>
      </c>
      <c r="N180" s="1">
        <v>638.721</v>
      </c>
      <c r="O180" s="1">
        <v>643.11500000000001</v>
      </c>
      <c r="P180" s="1">
        <v>642.62900000000002</v>
      </c>
      <c r="Q180" s="1">
        <v>637.89099999999996</v>
      </c>
      <c r="R180" s="1">
        <v>629.53099999999995</v>
      </c>
      <c r="S180" s="1">
        <v>618.79600000000005</v>
      </c>
      <c r="T180" s="1">
        <v>606.93499999999995</v>
      </c>
      <c r="U180" s="1">
        <v>591.48</v>
      </c>
      <c r="V180" s="1">
        <v>571.82100000000003</v>
      </c>
      <c r="W180" s="1">
        <v>550.44399999999996</v>
      </c>
      <c r="X180" s="1">
        <v>529.63699999999994</v>
      </c>
      <c r="Y180" s="1">
        <v>507.971</v>
      </c>
      <c r="Z180" s="1">
        <v>496.36099999999999</v>
      </c>
      <c r="AA180" s="1">
        <v>500.17200000000003</v>
      </c>
      <c r="AB180" s="1">
        <v>514.47799999999995</v>
      </c>
      <c r="AC180" s="1">
        <v>527.94200000000001</v>
      </c>
      <c r="AD180" s="1">
        <v>541.57100000000003</v>
      </c>
      <c r="AE180" s="1">
        <v>557.81500000000005</v>
      </c>
      <c r="AF180" s="1">
        <v>576.34400000000005</v>
      </c>
      <c r="AG180" s="1">
        <v>595.62900000000002</v>
      </c>
      <c r="AH180" s="1">
        <v>614.74</v>
      </c>
      <c r="AI180" s="1">
        <v>634.19299999999998</v>
      </c>
      <c r="AJ180" s="1">
        <v>646.55999999999995</v>
      </c>
      <c r="AK180" s="1">
        <v>648.14599999999996</v>
      </c>
      <c r="AL180" s="1">
        <v>641.86900000000003</v>
      </c>
      <c r="AM180" s="1">
        <v>634.97400000000005</v>
      </c>
      <c r="AN180" s="1">
        <v>626.76300000000003</v>
      </c>
      <c r="AO180" s="1">
        <v>614.423</v>
      </c>
      <c r="AP180" s="1">
        <v>597.52300000000002</v>
      </c>
      <c r="AQ180" s="1">
        <v>577.39499999999998</v>
      </c>
      <c r="AR180" s="1">
        <v>555.995</v>
      </c>
      <c r="AS180" s="1">
        <v>533.16600000000005</v>
      </c>
      <c r="AT180" s="1">
        <v>511.339</v>
      </c>
      <c r="AU180" s="1">
        <v>492.00299999999999</v>
      </c>
      <c r="AV180" s="1">
        <v>474.49</v>
      </c>
      <c r="AW180" s="1">
        <v>456.41899999999998</v>
      </c>
      <c r="AX180" s="1">
        <v>437.99900000000002</v>
      </c>
      <c r="AY180" s="1">
        <v>421.947</v>
      </c>
      <c r="AZ180" s="1">
        <v>409.29199999999997</v>
      </c>
      <c r="BA180" s="1">
        <v>398.97500000000002</v>
      </c>
      <c r="BB180" s="1">
        <v>389.18099999999998</v>
      </c>
      <c r="BC180" s="1">
        <v>380.601</v>
      </c>
      <c r="BD180" s="1">
        <v>370.94600000000003</v>
      </c>
      <c r="BE180" s="1">
        <v>359</v>
      </c>
      <c r="BF180" s="1">
        <v>346.03</v>
      </c>
      <c r="BG180" s="1">
        <v>333.78800000000001</v>
      </c>
      <c r="BH180" s="1">
        <v>321.04500000000002</v>
      </c>
      <c r="BI180" s="1">
        <v>312.60300000000001</v>
      </c>
      <c r="BJ180" s="1">
        <v>310.74299999999999</v>
      </c>
      <c r="BK180" s="1">
        <v>312.72500000000002</v>
      </c>
      <c r="BL180" s="1">
        <v>313.83100000000002</v>
      </c>
      <c r="BM180" s="1">
        <v>315.36799999999999</v>
      </c>
      <c r="BN180" s="1">
        <v>312.43700000000001</v>
      </c>
      <c r="BO180" s="1">
        <v>302.23700000000002</v>
      </c>
      <c r="BP180" s="1">
        <v>287.14100000000002</v>
      </c>
      <c r="BQ180" s="1">
        <v>272.36599999999999</v>
      </c>
      <c r="BR180" s="1">
        <v>256.92</v>
      </c>
      <c r="BS180" s="1">
        <v>241.37700000000001</v>
      </c>
      <c r="BT180" s="1">
        <v>226.56299999999999</v>
      </c>
      <c r="BU180" s="1">
        <v>211.999</v>
      </c>
      <c r="BV180" s="1">
        <v>196.983</v>
      </c>
      <c r="BW180" s="1">
        <v>182.38200000000001</v>
      </c>
      <c r="BX180" s="1">
        <v>165.68899999999999</v>
      </c>
      <c r="BY180" s="1">
        <v>145.821</v>
      </c>
      <c r="BZ180" s="1">
        <v>124.50700000000001</v>
      </c>
      <c r="CA180" s="1">
        <v>104.124</v>
      </c>
      <c r="CB180" s="1">
        <v>83.67</v>
      </c>
      <c r="CC180" s="1">
        <v>68.397000000000006</v>
      </c>
      <c r="CD180" s="1">
        <v>60.991999999999997</v>
      </c>
      <c r="CE180" s="1">
        <v>58.935000000000002</v>
      </c>
      <c r="CF180" s="1">
        <v>56.83</v>
      </c>
      <c r="CG180" s="1">
        <v>55.529000000000003</v>
      </c>
      <c r="CH180" s="1">
        <v>54.401000000000003</v>
      </c>
      <c r="CI180" s="1">
        <v>52.518000000000001</v>
      </c>
      <c r="CJ180" s="1">
        <v>50.183</v>
      </c>
      <c r="CK180" s="1">
        <v>48.802</v>
      </c>
      <c r="CL180" s="1">
        <v>48.302999999999997</v>
      </c>
      <c r="CM180" s="1">
        <v>46.436</v>
      </c>
      <c r="CN180" s="1">
        <v>42.284999999999997</v>
      </c>
      <c r="CO180" s="1">
        <v>36.75</v>
      </c>
      <c r="CP180" s="1">
        <v>31.582999999999998</v>
      </c>
      <c r="CQ180" s="1">
        <v>26.363</v>
      </c>
      <c r="CR180" s="1">
        <v>22.06</v>
      </c>
      <c r="CS180" s="1">
        <v>19.309999999999999</v>
      </c>
      <c r="CT180" s="1">
        <v>17.59</v>
      </c>
      <c r="CU180" s="1">
        <v>15.717000000000001</v>
      </c>
      <c r="CV180" s="1">
        <v>14.317</v>
      </c>
      <c r="CW180" s="1">
        <v>12.571999999999999</v>
      </c>
      <c r="CX180" s="1">
        <v>10.286</v>
      </c>
      <c r="CY180" s="1">
        <v>7.585</v>
      </c>
      <c r="CZ180" s="1">
        <v>5.3070000000000004</v>
      </c>
      <c r="DA180" s="1">
        <v>3.9660000000000002</v>
      </c>
      <c r="DB180" s="1">
        <v>3.2269999999999999</v>
      </c>
      <c r="DC180" s="1">
        <v>2.4180000000000001</v>
      </c>
      <c r="DD180" s="1">
        <v>1.54</v>
      </c>
      <c r="DE180" s="1">
        <v>1.091</v>
      </c>
      <c r="DF180" s="1">
        <v>0.7</v>
      </c>
      <c r="DG180" s="1">
        <v>1.5169999999999999</v>
      </c>
      <c r="DI180" s="104">
        <f t="shared" si="5"/>
        <v>32364.995999999999</v>
      </c>
    </row>
    <row r="181" spans="1:113" x14ac:dyDescent="0.3">
      <c r="A181" s="1">
        <v>16688</v>
      </c>
      <c r="B181" s="1" t="s">
        <v>1041</v>
      </c>
      <c r="D181" s="1">
        <v>670</v>
      </c>
      <c r="E181" s="1">
        <v>2018</v>
      </c>
      <c r="F181" s="1" t="s">
        <v>1059</v>
      </c>
      <c r="G181" s="93" t="s">
        <v>321</v>
      </c>
      <c r="H181" s="93">
        <f>VLOOKUP(G181, RPB!$E$3:$I$200, 5, 0)</f>
        <v>18</v>
      </c>
      <c r="I181" s="94">
        <f>IF(H181="-", "-", IF(H181=0, 0, SUM(K181:INDEX($K181:$DG181, H181))))</f>
        <v>31.358000000000001</v>
      </c>
      <c r="J181" s="94">
        <f t="shared" si="4"/>
        <v>78.842000000000098</v>
      </c>
      <c r="K181" s="1">
        <v>1.599</v>
      </c>
      <c r="L181" s="1">
        <v>1.617</v>
      </c>
      <c r="M181" s="1">
        <v>1.637</v>
      </c>
      <c r="N181" s="1">
        <v>1.619</v>
      </c>
      <c r="O181" s="1">
        <v>1.6559999999999999</v>
      </c>
      <c r="P181" s="1">
        <v>1.6910000000000001</v>
      </c>
      <c r="Q181" s="1">
        <v>1.722</v>
      </c>
      <c r="R181" s="1">
        <v>1.7509999999999999</v>
      </c>
      <c r="S181" s="1">
        <v>1.7769999999999999</v>
      </c>
      <c r="T181" s="1">
        <v>1.8029999999999999</v>
      </c>
      <c r="U181" s="1">
        <v>1.82</v>
      </c>
      <c r="V181" s="1">
        <v>1.821</v>
      </c>
      <c r="W181" s="1">
        <v>1.8140000000000001</v>
      </c>
      <c r="X181" s="1">
        <v>1.8049999999999999</v>
      </c>
      <c r="Y181" s="1">
        <v>1.7929999999999999</v>
      </c>
      <c r="Z181" s="1">
        <v>1.7909999999999999</v>
      </c>
      <c r="AA181" s="1">
        <v>1.8069999999999999</v>
      </c>
      <c r="AB181" s="1">
        <v>1.835</v>
      </c>
      <c r="AC181" s="1">
        <v>1.8580000000000001</v>
      </c>
      <c r="AD181" s="1">
        <v>1.88</v>
      </c>
      <c r="AE181" s="1">
        <v>1.893</v>
      </c>
      <c r="AF181" s="1">
        <v>1.89</v>
      </c>
      <c r="AG181" s="1">
        <v>1.8779999999999999</v>
      </c>
      <c r="AH181" s="1">
        <v>1.8660000000000001</v>
      </c>
      <c r="AI181" s="1">
        <v>1.853</v>
      </c>
      <c r="AJ181" s="1">
        <v>1.8360000000000001</v>
      </c>
      <c r="AK181" s="1">
        <v>1.8140000000000001</v>
      </c>
      <c r="AL181" s="1">
        <v>1.7889999999999999</v>
      </c>
      <c r="AM181" s="1">
        <v>1.762</v>
      </c>
      <c r="AN181" s="1">
        <v>1.7310000000000001</v>
      </c>
      <c r="AO181" s="1">
        <v>1.708</v>
      </c>
      <c r="AP181" s="1">
        <v>1.696</v>
      </c>
      <c r="AQ181" s="1">
        <v>1.69</v>
      </c>
      <c r="AR181" s="1">
        <v>1.6830000000000001</v>
      </c>
      <c r="AS181" s="1">
        <v>1.675</v>
      </c>
      <c r="AT181" s="1">
        <v>1.661</v>
      </c>
      <c r="AU181" s="1">
        <v>1.635</v>
      </c>
      <c r="AV181" s="1">
        <v>1.6020000000000001</v>
      </c>
      <c r="AW181" s="1">
        <v>1.57</v>
      </c>
      <c r="AX181" s="1">
        <v>1.538</v>
      </c>
      <c r="AY181" s="1">
        <v>1.506</v>
      </c>
      <c r="AZ181" s="1">
        <v>1.4750000000000001</v>
      </c>
      <c r="BA181" s="1">
        <v>1.444</v>
      </c>
      <c r="BB181" s="1">
        <v>1.4139999999999999</v>
      </c>
      <c r="BC181" s="1">
        <v>1.3859999999999999</v>
      </c>
      <c r="BD181" s="1">
        <v>1.361</v>
      </c>
      <c r="BE181" s="1">
        <v>1.337</v>
      </c>
      <c r="BF181" s="1">
        <v>1.3160000000000001</v>
      </c>
      <c r="BG181" s="1">
        <v>1.2949999999999999</v>
      </c>
      <c r="BH181" s="1">
        <v>1.268</v>
      </c>
      <c r="BI181" s="1">
        <v>1.2629999999999999</v>
      </c>
      <c r="BJ181" s="1">
        <v>1.29</v>
      </c>
      <c r="BK181" s="1">
        <v>1.3340000000000001</v>
      </c>
      <c r="BL181" s="1">
        <v>1.373</v>
      </c>
      <c r="BM181" s="1">
        <v>1.415</v>
      </c>
      <c r="BN181" s="1">
        <v>1.423</v>
      </c>
      <c r="BO181" s="1">
        <v>1.377</v>
      </c>
      <c r="BP181" s="1">
        <v>1.296</v>
      </c>
      <c r="BQ181" s="1">
        <v>1.2170000000000001</v>
      </c>
      <c r="BR181" s="1">
        <v>1.135</v>
      </c>
      <c r="BS181" s="1">
        <v>1.0569999999999999</v>
      </c>
      <c r="BT181" s="1">
        <v>0.99</v>
      </c>
      <c r="BU181" s="1">
        <v>0.93100000000000005</v>
      </c>
      <c r="BV181" s="1">
        <v>0.86699999999999999</v>
      </c>
      <c r="BW181" s="1">
        <v>0.80100000000000005</v>
      </c>
      <c r="BX181" s="1">
        <v>0.73899999999999999</v>
      </c>
      <c r="BY181" s="1">
        <v>0.68400000000000005</v>
      </c>
      <c r="BZ181" s="1">
        <v>0.63400000000000001</v>
      </c>
      <c r="CA181" s="1">
        <v>0.58599999999999997</v>
      </c>
      <c r="CB181" s="1">
        <v>0.54200000000000004</v>
      </c>
      <c r="CC181" s="1">
        <v>0.498</v>
      </c>
      <c r="CD181" s="1">
        <v>0.45300000000000001</v>
      </c>
      <c r="CE181" s="1">
        <v>0.41</v>
      </c>
      <c r="CF181" s="1">
        <v>0.36899999999999999</v>
      </c>
      <c r="CG181" s="1">
        <v>0.32800000000000001</v>
      </c>
      <c r="CH181" s="1">
        <v>0.30099999999999999</v>
      </c>
      <c r="CI181" s="1">
        <v>0.29199999999999998</v>
      </c>
      <c r="CJ181" s="1">
        <v>0.29599999999999999</v>
      </c>
      <c r="CK181" s="1">
        <v>0.29899999999999999</v>
      </c>
      <c r="CL181" s="1">
        <v>0.30599999999999999</v>
      </c>
      <c r="CM181" s="1">
        <v>0.30099999999999999</v>
      </c>
      <c r="CN181" s="1">
        <v>0.27700000000000002</v>
      </c>
      <c r="CO181" s="1">
        <v>0.24199999999999999</v>
      </c>
      <c r="CP181" s="1">
        <v>0.20899999999999999</v>
      </c>
      <c r="CQ181" s="1">
        <v>0.17799999999999999</v>
      </c>
      <c r="CR181" s="1">
        <v>0.14899999999999999</v>
      </c>
      <c r="CS181" s="1">
        <v>0.125</v>
      </c>
      <c r="CT181" s="1">
        <v>0.106</v>
      </c>
      <c r="CU181" s="1">
        <v>8.4000000000000005E-2</v>
      </c>
      <c r="CV181" s="1">
        <v>6.4000000000000001E-2</v>
      </c>
      <c r="CW181" s="1">
        <v>5.1999999999999998E-2</v>
      </c>
      <c r="CX181" s="1">
        <v>4.2999999999999997E-2</v>
      </c>
      <c r="CY181" s="1">
        <v>3.6999999999999998E-2</v>
      </c>
      <c r="CZ181" s="1">
        <v>3.4000000000000002E-2</v>
      </c>
      <c r="DA181" s="1">
        <v>3.1E-2</v>
      </c>
      <c r="DB181" s="1">
        <v>2.5999999999999999E-2</v>
      </c>
      <c r="DC181" s="1">
        <v>2.1000000000000001E-2</v>
      </c>
      <c r="DD181" s="1">
        <v>1.4999999999999999E-2</v>
      </c>
      <c r="DE181" s="1">
        <v>1.2E-2</v>
      </c>
      <c r="DF181" s="1">
        <v>7.0000000000000001E-3</v>
      </c>
      <c r="DG181" s="1">
        <v>1.2999999999999999E-2</v>
      </c>
      <c r="DI181" s="104">
        <f t="shared" si="5"/>
        <v>110.2000000000001</v>
      </c>
    </row>
    <row r="182" spans="1:113" x14ac:dyDescent="0.3">
      <c r="A182" s="1">
        <v>18838</v>
      </c>
      <c r="B182" s="1" t="s">
        <v>1041</v>
      </c>
      <c r="D182" s="1">
        <v>862</v>
      </c>
      <c r="E182" s="1">
        <v>2018</v>
      </c>
      <c r="F182" s="1" t="s">
        <v>1053</v>
      </c>
      <c r="G182" s="93" t="s">
        <v>409</v>
      </c>
      <c r="H182" s="93">
        <f>VLOOKUP(G182, RPB!$E$3:$I$200, 5, 0)</f>
        <v>18</v>
      </c>
      <c r="I182" s="94">
        <f>IF(H182="-", "-", IF(H182=0, 0, SUM(K182:INDEX($K182:$DG182, H182))))</f>
        <v>10541.337999999998</v>
      </c>
      <c r="J182" s="94">
        <f t="shared" si="4"/>
        <v>21839.883000000002</v>
      </c>
      <c r="K182" s="1">
        <v>590.45399999999995</v>
      </c>
      <c r="L182" s="1">
        <v>592.43399999999997</v>
      </c>
      <c r="M182" s="1">
        <v>593.82799999999997</v>
      </c>
      <c r="N182" s="1">
        <v>594.60500000000002</v>
      </c>
      <c r="O182" s="1">
        <v>594.899</v>
      </c>
      <c r="P182" s="1">
        <v>594.70600000000002</v>
      </c>
      <c r="Q182" s="1">
        <v>594.05399999999997</v>
      </c>
      <c r="R182" s="1">
        <v>592.96900000000005</v>
      </c>
      <c r="S182" s="1">
        <v>591.49199999999996</v>
      </c>
      <c r="T182" s="1">
        <v>589.66899999999998</v>
      </c>
      <c r="U182" s="1">
        <v>587.44000000000005</v>
      </c>
      <c r="V182" s="1">
        <v>584.79999999999995</v>
      </c>
      <c r="W182" s="1">
        <v>581.82399999999996</v>
      </c>
      <c r="X182" s="1">
        <v>578.67700000000002</v>
      </c>
      <c r="Y182" s="1">
        <v>575.42499999999995</v>
      </c>
      <c r="Z182" s="1">
        <v>571.9</v>
      </c>
      <c r="AA182" s="1">
        <v>568.07000000000005</v>
      </c>
      <c r="AB182" s="1">
        <v>564.09199999999998</v>
      </c>
      <c r="AC182" s="1">
        <v>560.07500000000005</v>
      </c>
      <c r="AD182" s="1">
        <v>555.89400000000001</v>
      </c>
      <c r="AE182" s="1">
        <v>552.423</v>
      </c>
      <c r="AF182" s="1">
        <v>550.07600000000002</v>
      </c>
      <c r="AG182" s="1">
        <v>548.43600000000004</v>
      </c>
      <c r="AH182" s="1">
        <v>546.38099999999997</v>
      </c>
      <c r="AI182" s="1">
        <v>543.78700000000003</v>
      </c>
      <c r="AJ182" s="1">
        <v>541.76599999999996</v>
      </c>
      <c r="AK182" s="1">
        <v>540.64599999999996</v>
      </c>
      <c r="AL182" s="1">
        <v>539.72400000000005</v>
      </c>
      <c r="AM182" s="1">
        <v>538.33600000000001</v>
      </c>
      <c r="AN182" s="1">
        <v>537.05700000000002</v>
      </c>
      <c r="AO182" s="1">
        <v>532.50599999999997</v>
      </c>
      <c r="AP182" s="1">
        <v>523.07100000000003</v>
      </c>
      <c r="AQ182" s="1">
        <v>510.44</v>
      </c>
      <c r="AR182" s="1">
        <v>497.83499999999998</v>
      </c>
      <c r="AS182" s="1">
        <v>484.52199999999999</v>
      </c>
      <c r="AT182" s="1">
        <v>472.42899999999997</v>
      </c>
      <c r="AU182" s="1">
        <v>462.81400000000002</v>
      </c>
      <c r="AV182" s="1">
        <v>454.714</v>
      </c>
      <c r="AW182" s="1">
        <v>446.23</v>
      </c>
      <c r="AX182" s="1">
        <v>438.13099999999997</v>
      </c>
      <c r="AY182" s="1">
        <v>428.78699999999998</v>
      </c>
      <c r="AZ182" s="1">
        <v>417.32299999999998</v>
      </c>
      <c r="BA182" s="1">
        <v>404.863</v>
      </c>
      <c r="BB182" s="1">
        <v>392.93799999999999</v>
      </c>
      <c r="BC182" s="1">
        <v>380.68200000000002</v>
      </c>
      <c r="BD182" s="1">
        <v>371.97199999999998</v>
      </c>
      <c r="BE182" s="1">
        <v>368.714</v>
      </c>
      <c r="BF182" s="1">
        <v>368.85899999999998</v>
      </c>
      <c r="BG182" s="1">
        <v>368.25900000000001</v>
      </c>
      <c r="BH182" s="1">
        <v>367.505</v>
      </c>
      <c r="BI182" s="1">
        <v>365.57600000000002</v>
      </c>
      <c r="BJ182" s="1">
        <v>361.464</v>
      </c>
      <c r="BK182" s="1">
        <v>355.51100000000002</v>
      </c>
      <c r="BL182" s="1">
        <v>349.54</v>
      </c>
      <c r="BM182" s="1">
        <v>343.75400000000002</v>
      </c>
      <c r="BN182" s="1">
        <v>334.33600000000001</v>
      </c>
      <c r="BO182" s="1">
        <v>319.74900000000002</v>
      </c>
      <c r="BP182" s="1">
        <v>301.80599999999998</v>
      </c>
      <c r="BQ182" s="1">
        <v>283.86900000000003</v>
      </c>
      <c r="BR182" s="1">
        <v>265.28199999999998</v>
      </c>
      <c r="BS182" s="1">
        <v>248.15100000000001</v>
      </c>
      <c r="BT182" s="1">
        <v>233.87100000000001</v>
      </c>
      <c r="BU182" s="1">
        <v>221.53299999999999</v>
      </c>
      <c r="BV182" s="1">
        <v>208.76900000000001</v>
      </c>
      <c r="BW182" s="1">
        <v>195.977</v>
      </c>
      <c r="BX182" s="1">
        <v>184.00800000000001</v>
      </c>
      <c r="BY182" s="1">
        <v>173.02600000000001</v>
      </c>
      <c r="BZ182" s="1">
        <v>162.816</v>
      </c>
      <c r="CA182" s="1">
        <v>153.01300000000001</v>
      </c>
      <c r="CB182" s="1">
        <v>143.70099999999999</v>
      </c>
      <c r="CC182" s="1">
        <v>134.523</v>
      </c>
      <c r="CD182" s="1">
        <v>125.265</v>
      </c>
      <c r="CE182" s="1">
        <v>116.087</v>
      </c>
      <c r="CF182" s="1">
        <v>107.36199999999999</v>
      </c>
      <c r="CG182" s="1">
        <v>99.012</v>
      </c>
      <c r="CH182" s="1">
        <v>91.037999999999997</v>
      </c>
      <c r="CI182" s="1">
        <v>83.477999999999994</v>
      </c>
      <c r="CJ182" s="1">
        <v>76.304000000000002</v>
      </c>
      <c r="CK182" s="1">
        <v>69.457999999999998</v>
      </c>
      <c r="CL182" s="1">
        <v>62.957000000000001</v>
      </c>
      <c r="CM182" s="1">
        <v>56.779000000000003</v>
      </c>
      <c r="CN182" s="1">
        <v>50.908999999999999</v>
      </c>
      <c r="CO182" s="1">
        <v>45.366</v>
      </c>
      <c r="CP182" s="1">
        <v>40.170999999999999</v>
      </c>
      <c r="CQ182" s="1">
        <v>35.305</v>
      </c>
      <c r="CR182" s="1">
        <v>30.855</v>
      </c>
      <c r="CS182" s="1">
        <v>26.859000000000002</v>
      </c>
      <c r="CT182" s="1">
        <v>23.27</v>
      </c>
      <c r="CU182" s="1">
        <v>19.850000000000001</v>
      </c>
      <c r="CV182" s="1">
        <v>16.954999999999998</v>
      </c>
      <c r="CW182" s="1">
        <v>14.565</v>
      </c>
      <c r="CX182" s="1">
        <v>12.211</v>
      </c>
      <c r="CY182" s="1">
        <v>9.8740000000000006</v>
      </c>
      <c r="CZ182" s="1">
        <v>8.0589999999999993</v>
      </c>
      <c r="DA182" s="1">
        <v>6.8959999999999999</v>
      </c>
      <c r="DB182" s="1">
        <v>5.8630000000000004</v>
      </c>
      <c r="DC182" s="1">
        <v>4.71</v>
      </c>
      <c r="DD182" s="1">
        <v>3.4380000000000002</v>
      </c>
      <c r="DE182" s="1">
        <v>2.8330000000000002</v>
      </c>
      <c r="DF182" s="1">
        <v>1.958</v>
      </c>
      <c r="DG182" s="1">
        <v>4.726</v>
      </c>
      <c r="DI182" s="104">
        <f t="shared" si="5"/>
        <v>32381.220999999998</v>
      </c>
    </row>
    <row r="183" spans="1:113" x14ac:dyDescent="0.3">
      <c r="A183" s="1">
        <v>9722</v>
      </c>
      <c r="B183" s="1" t="s">
        <v>1041</v>
      </c>
      <c r="D183" s="1">
        <v>704</v>
      </c>
      <c r="E183" s="1">
        <v>2018</v>
      </c>
      <c r="F183" s="1" t="s">
        <v>1082</v>
      </c>
      <c r="G183" s="93" t="s">
        <v>411</v>
      </c>
      <c r="H183" s="93">
        <f>VLOOKUP(G183, RPB!$E$3:$I$200, 5, 0)</f>
        <v>18</v>
      </c>
      <c r="I183" s="94">
        <f>IF(H183="-", "-", IF(H183=0, 0, SUM(K183:INDEX($K183:$DG183, H183))))</f>
        <v>26151.284000000003</v>
      </c>
      <c r="J183" s="94">
        <f t="shared" si="4"/>
        <v>70339.86199999995</v>
      </c>
      <c r="K183" s="1">
        <v>1503.664</v>
      </c>
      <c r="L183" s="1">
        <v>1535.547</v>
      </c>
      <c r="M183" s="1">
        <v>1555.4849999999999</v>
      </c>
      <c r="N183" s="1">
        <v>1559.0229999999999</v>
      </c>
      <c r="O183" s="1">
        <v>1559.6969999999999</v>
      </c>
      <c r="P183" s="1">
        <v>1552.778</v>
      </c>
      <c r="Q183" s="1">
        <v>1539.405</v>
      </c>
      <c r="R183" s="1">
        <v>1520.7170000000001</v>
      </c>
      <c r="S183" s="1">
        <v>1498.384</v>
      </c>
      <c r="T183" s="1">
        <v>1474.0740000000001</v>
      </c>
      <c r="U183" s="1">
        <v>1446.28</v>
      </c>
      <c r="V183" s="1">
        <v>1415.086</v>
      </c>
      <c r="W183" s="1">
        <v>1383.2159999999999</v>
      </c>
      <c r="X183" s="1">
        <v>1354.162</v>
      </c>
      <c r="Y183" s="1">
        <v>1328.24</v>
      </c>
      <c r="Z183" s="1">
        <v>1310.7049999999999</v>
      </c>
      <c r="AA183" s="1">
        <v>1304.875</v>
      </c>
      <c r="AB183" s="1">
        <v>1309.9459999999999</v>
      </c>
      <c r="AC183" s="1">
        <v>1316.3119999999999</v>
      </c>
      <c r="AD183" s="1">
        <v>1319.306</v>
      </c>
      <c r="AE183" s="1">
        <v>1352.2729999999999</v>
      </c>
      <c r="AF183" s="1">
        <v>1428.729</v>
      </c>
      <c r="AG183" s="1">
        <v>1530.5139999999999</v>
      </c>
      <c r="AH183" s="1">
        <v>1628.1469999999999</v>
      </c>
      <c r="AI183" s="1">
        <v>1730.1590000000001</v>
      </c>
      <c r="AJ183" s="1">
        <v>1798.9639999999999</v>
      </c>
      <c r="AK183" s="1">
        <v>1813.6980000000001</v>
      </c>
      <c r="AL183" s="1">
        <v>1791.931</v>
      </c>
      <c r="AM183" s="1">
        <v>1772.93</v>
      </c>
      <c r="AN183" s="1">
        <v>1749.8430000000001</v>
      </c>
      <c r="AO183" s="1">
        <v>1723.9880000000001</v>
      </c>
      <c r="AP183" s="1">
        <v>1700.2850000000001</v>
      </c>
      <c r="AQ183" s="1">
        <v>1676.8440000000001</v>
      </c>
      <c r="AR183" s="1">
        <v>1647.37</v>
      </c>
      <c r="AS183" s="1">
        <v>1613.7329999999999</v>
      </c>
      <c r="AT183" s="1">
        <v>1579.751</v>
      </c>
      <c r="AU183" s="1">
        <v>1546.9079999999999</v>
      </c>
      <c r="AV183" s="1">
        <v>1515.0650000000001</v>
      </c>
      <c r="AW183" s="1">
        <v>1481.9659999999999</v>
      </c>
      <c r="AX183" s="1">
        <v>1447.3019999999999</v>
      </c>
      <c r="AY183" s="1">
        <v>1417.634</v>
      </c>
      <c r="AZ183" s="1">
        <v>1395.7650000000001</v>
      </c>
      <c r="BA183" s="1">
        <v>1378.768</v>
      </c>
      <c r="BB183" s="1">
        <v>1361.2660000000001</v>
      </c>
      <c r="BC183" s="1">
        <v>1344.7560000000001</v>
      </c>
      <c r="BD183" s="1">
        <v>1324.817</v>
      </c>
      <c r="BE183" s="1">
        <v>1298.8420000000001</v>
      </c>
      <c r="BF183" s="1">
        <v>1269.153</v>
      </c>
      <c r="BG183" s="1">
        <v>1240.086</v>
      </c>
      <c r="BH183" s="1">
        <v>1210.056</v>
      </c>
      <c r="BI183" s="1">
        <v>1183.171</v>
      </c>
      <c r="BJ183" s="1">
        <v>1161.68</v>
      </c>
      <c r="BK183" s="1">
        <v>1143.087</v>
      </c>
      <c r="BL183" s="1">
        <v>1122.3969999999999</v>
      </c>
      <c r="BM183" s="1">
        <v>1100.306</v>
      </c>
      <c r="BN183" s="1">
        <v>1075.442</v>
      </c>
      <c r="BO183" s="1">
        <v>1046.519</v>
      </c>
      <c r="BP183" s="1">
        <v>1013.972</v>
      </c>
      <c r="BQ183" s="1">
        <v>980.13099999999997</v>
      </c>
      <c r="BR183" s="1">
        <v>945.25599999999997</v>
      </c>
      <c r="BS183" s="1">
        <v>904.45799999999997</v>
      </c>
      <c r="BT183" s="1">
        <v>855.76800000000003</v>
      </c>
      <c r="BU183" s="1">
        <v>801.50800000000004</v>
      </c>
      <c r="BV183" s="1">
        <v>747.471</v>
      </c>
      <c r="BW183" s="1">
        <v>694.3</v>
      </c>
      <c r="BX183" s="1">
        <v>637.26300000000003</v>
      </c>
      <c r="BY183" s="1">
        <v>575.173</v>
      </c>
      <c r="BZ183" s="1">
        <v>511.32499999999999</v>
      </c>
      <c r="CA183" s="1">
        <v>449.267</v>
      </c>
      <c r="CB183" s="1">
        <v>387.17399999999998</v>
      </c>
      <c r="CC183" s="1">
        <v>337.80700000000002</v>
      </c>
      <c r="CD183" s="1">
        <v>307.52800000000002</v>
      </c>
      <c r="CE183" s="1">
        <v>290.54599999999999</v>
      </c>
      <c r="CF183" s="1">
        <v>274.27</v>
      </c>
      <c r="CG183" s="1">
        <v>260.69099999999997</v>
      </c>
      <c r="CH183" s="1">
        <v>248.852</v>
      </c>
      <c r="CI183" s="1">
        <v>236.84</v>
      </c>
      <c r="CJ183" s="1">
        <v>225.20099999999999</v>
      </c>
      <c r="CK183" s="1">
        <v>216.13900000000001</v>
      </c>
      <c r="CL183" s="1">
        <v>208.90899999999999</v>
      </c>
      <c r="CM183" s="1">
        <v>201.66499999999999</v>
      </c>
      <c r="CN183" s="1">
        <v>193.602</v>
      </c>
      <c r="CO183" s="1">
        <v>184.834</v>
      </c>
      <c r="CP183" s="1">
        <v>176.75</v>
      </c>
      <c r="CQ183" s="1">
        <v>169.642</v>
      </c>
      <c r="CR183" s="1">
        <v>159.42599999999999</v>
      </c>
      <c r="CS183" s="1">
        <v>144.38900000000001</v>
      </c>
      <c r="CT183" s="1">
        <v>126.464</v>
      </c>
      <c r="CU183" s="1">
        <v>108.203</v>
      </c>
      <c r="CV183" s="1">
        <v>91.04</v>
      </c>
      <c r="CW183" s="1">
        <v>78.673000000000002</v>
      </c>
      <c r="CX183" s="1">
        <v>67.242000000000004</v>
      </c>
      <c r="CY183" s="1">
        <v>56.210999999999999</v>
      </c>
      <c r="CZ183" s="1">
        <v>47.604999999999997</v>
      </c>
      <c r="DA183" s="1">
        <v>42.070999999999998</v>
      </c>
      <c r="DB183" s="1">
        <v>36.256</v>
      </c>
      <c r="DC183" s="1">
        <v>29.195</v>
      </c>
      <c r="DD183" s="1">
        <v>20.89</v>
      </c>
      <c r="DE183" s="1">
        <v>16.899999999999999</v>
      </c>
      <c r="DF183" s="1">
        <v>11.593999999999999</v>
      </c>
      <c r="DG183" s="1">
        <v>27.597999999999999</v>
      </c>
      <c r="DI183" s="104">
        <f t="shared" si="5"/>
        <v>96491.14599999995</v>
      </c>
    </row>
    <row r="184" spans="1:113" x14ac:dyDescent="0.3">
      <c r="A184" s="1">
        <v>19956</v>
      </c>
      <c r="B184" s="1" t="s">
        <v>1041</v>
      </c>
      <c r="D184" s="1">
        <v>548</v>
      </c>
      <c r="E184" s="1">
        <v>2018</v>
      </c>
      <c r="F184" s="1" t="s">
        <v>406</v>
      </c>
      <c r="G184" s="93" t="s">
        <v>407</v>
      </c>
      <c r="H184" s="93">
        <f>VLOOKUP(G184, RPB!$E$3:$I$200, 5, 0)</f>
        <v>18</v>
      </c>
      <c r="I184" s="94">
        <f>IF(H184="-", "-", IF(H184=0, 0, SUM(K184:INDEX($K184:$DG184, H184))))</f>
        <v>116.88099999999997</v>
      </c>
      <c r="J184" s="94">
        <f t="shared" si="4"/>
        <v>165.23599999999988</v>
      </c>
      <c r="K184" s="1">
        <v>7.2729999999999997</v>
      </c>
      <c r="L184" s="1">
        <v>7.2089999999999996</v>
      </c>
      <c r="M184" s="1">
        <v>7.15</v>
      </c>
      <c r="N184" s="1">
        <v>6.806</v>
      </c>
      <c r="O184" s="1">
        <v>6.8739999999999997</v>
      </c>
      <c r="P184" s="1">
        <v>6.9180000000000001</v>
      </c>
      <c r="Q184" s="1">
        <v>6.9349999999999996</v>
      </c>
      <c r="R184" s="1">
        <v>6.9249999999999998</v>
      </c>
      <c r="S184" s="1">
        <v>6.9</v>
      </c>
      <c r="T184" s="1">
        <v>6.8769999999999998</v>
      </c>
      <c r="U184" s="1">
        <v>6.7670000000000003</v>
      </c>
      <c r="V184" s="1">
        <v>6.5359999999999996</v>
      </c>
      <c r="W184" s="1">
        <v>6.2309999999999999</v>
      </c>
      <c r="X184" s="1">
        <v>5.9269999999999996</v>
      </c>
      <c r="Y184" s="1">
        <v>5.5960000000000001</v>
      </c>
      <c r="Z184" s="1">
        <v>5.36</v>
      </c>
      <c r="AA184" s="1">
        <v>5.2859999999999996</v>
      </c>
      <c r="AB184" s="1">
        <v>5.3109999999999999</v>
      </c>
      <c r="AC184" s="1">
        <v>5.3209999999999997</v>
      </c>
      <c r="AD184" s="1">
        <v>5.35</v>
      </c>
      <c r="AE184" s="1">
        <v>5.3129999999999997</v>
      </c>
      <c r="AF184" s="1">
        <v>5.1589999999999998</v>
      </c>
      <c r="AG184" s="1">
        <v>4.9370000000000003</v>
      </c>
      <c r="AH184" s="1">
        <v>4.7370000000000001</v>
      </c>
      <c r="AI184" s="1">
        <v>4.5259999999999998</v>
      </c>
      <c r="AJ184" s="1">
        <v>4.4020000000000001</v>
      </c>
      <c r="AK184" s="1">
        <v>4.415</v>
      </c>
      <c r="AL184" s="1">
        <v>4.5119999999999996</v>
      </c>
      <c r="AM184" s="1">
        <v>4.59</v>
      </c>
      <c r="AN184" s="1">
        <v>4.6740000000000004</v>
      </c>
      <c r="AO184" s="1">
        <v>4.694</v>
      </c>
      <c r="AP184" s="1">
        <v>4.6070000000000002</v>
      </c>
      <c r="AQ184" s="1">
        <v>4.4480000000000004</v>
      </c>
      <c r="AR184" s="1">
        <v>4.3010000000000002</v>
      </c>
      <c r="AS184" s="1">
        <v>4.1550000000000002</v>
      </c>
      <c r="AT184" s="1">
        <v>3.996</v>
      </c>
      <c r="AU184" s="1">
        <v>3.83</v>
      </c>
      <c r="AV184" s="1">
        <v>3.66</v>
      </c>
      <c r="AW184" s="1">
        <v>3.484</v>
      </c>
      <c r="AX184" s="1">
        <v>3.3010000000000002</v>
      </c>
      <c r="AY184" s="1">
        <v>3.1459999999999999</v>
      </c>
      <c r="AZ184" s="1">
        <v>3.036</v>
      </c>
      <c r="BA184" s="1">
        <v>2.956</v>
      </c>
      <c r="BB184" s="1">
        <v>2.875</v>
      </c>
      <c r="BC184" s="1">
        <v>2.8010000000000002</v>
      </c>
      <c r="BD184" s="1">
        <v>2.722</v>
      </c>
      <c r="BE184" s="1">
        <v>2.629</v>
      </c>
      <c r="BF184" s="1">
        <v>2.5289999999999999</v>
      </c>
      <c r="BG184" s="1">
        <v>2.4340000000000002</v>
      </c>
      <c r="BH184" s="1">
        <v>2.3359999999999999</v>
      </c>
      <c r="BI184" s="1">
        <v>2.262</v>
      </c>
      <c r="BJ184" s="1">
        <v>2.2269999999999999</v>
      </c>
      <c r="BK184" s="1">
        <v>2.2130000000000001</v>
      </c>
      <c r="BL184" s="1">
        <v>2.1960000000000002</v>
      </c>
      <c r="BM184" s="1">
        <v>2.19</v>
      </c>
      <c r="BN184" s="1">
        <v>2.1360000000000001</v>
      </c>
      <c r="BO184" s="1">
        <v>2.004</v>
      </c>
      <c r="BP184" s="1">
        <v>1.8260000000000001</v>
      </c>
      <c r="BQ184" s="1">
        <v>1.6559999999999999</v>
      </c>
      <c r="BR184" s="1">
        <v>1.478</v>
      </c>
      <c r="BS184" s="1">
        <v>1.3460000000000001</v>
      </c>
      <c r="BT184" s="1">
        <v>1.2889999999999999</v>
      </c>
      <c r="BU184" s="1">
        <v>1.278</v>
      </c>
      <c r="BV184" s="1">
        <v>1.2609999999999999</v>
      </c>
      <c r="BW184" s="1">
        <v>1.25</v>
      </c>
      <c r="BX184" s="1">
        <v>1.214</v>
      </c>
      <c r="BY184" s="1">
        <v>1.1319999999999999</v>
      </c>
      <c r="BZ184" s="1">
        <v>1.0229999999999999</v>
      </c>
      <c r="CA184" s="1">
        <v>0.92300000000000004</v>
      </c>
      <c r="CB184" s="1">
        <v>0.82099999999999995</v>
      </c>
      <c r="CC184" s="1">
        <v>0.745</v>
      </c>
      <c r="CD184" s="1">
        <v>0.71099999999999997</v>
      </c>
      <c r="CE184" s="1">
        <v>0.70299999999999996</v>
      </c>
      <c r="CF184" s="1">
        <v>0.69</v>
      </c>
      <c r="CG184" s="1">
        <v>0.68100000000000005</v>
      </c>
      <c r="CH184" s="1">
        <v>0.65300000000000002</v>
      </c>
      <c r="CI184" s="1">
        <v>0.59299999999999997</v>
      </c>
      <c r="CJ184" s="1">
        <v>0.51200000000000001</v>
      </c>
      <c r="CK184" s="1">
        <v>0.438</v>
      </c>
      <c r="CL184" s="1">
        <v>0.36499999999999999</v>
      </c>
      <c r="CM184" s="1">
        <v>0.30099999999999999</v>
      </c>
      <c r="CN184" s="1">
        <v>0.251</v>
      </c>
      <c r="CO184" s="1">
        <v>0.21199999999999999</v>
      </c>
      <c r="CP184" s="1">
        <v>0.17299999999999999</v>
      </c>
      <c r="CQ184" s="1">
        <v>0.13500000000000001</v>
      </c>
      <c r="CR184" s="1">
        <v>0.104</v>
      </c>
      <c r="CS184" s="1">
        <v>8.2000000000000003E-2</v>
      </c>
      <c r="CT184" s="1">
        <v>6.6000000000000003E-2</v>
      </c>
      <c r="CU184" s="1">
        <v>5.1999999999999998E-2</v>
      </c>
      <c r="CV184" s="1">
        <v>4.2999999999999997E-2</v>
      </c>
      <c r="CW184" s="1">
        <v>3.5000000000000003E-2</v>
      </c>
      <c r="CX184" s="1">
        <v>2.7E-2</v>
      </c>
      <c r="CY184" s="1">
        <v>1.9E-2</v>
      </c>
      <c r="CZ184" s="1">
        <v>1.2999999999999999E-2</v>
      </c>
      <c r="DA184" s="1">
        <v>0.01</v>
      </c>
      <c r="DB184" s="1">
        <v>8.0000000000000002E-3</v>
      </c>
      <c r="DC184" s="1">
        <v>6.0000000000000001E-3</v>
      </c>
      <c r="DD184" s="1">
        <v>3.0000000000000001E-3</v>
      </c>
      <c r="DE184" s="1">
        <v>2E-3</v>
      </c>
      <c r="DF184" s="1">
        <v>1E-3</v>
      </c>
      <c r="DG184" s="1">
        <v>1E-3</v>
      </c>
      <c r="DI184" s="104">
        <f t="shared" si="5"/>
        <v>282.11699999999985</v>
      </c>
    </row>
    <row r="185" spans="1:113" x14ac:dyDescent="0.3">
      <c r="A185" s="1">
        <v>20558</v>
      </c>
      <c r="B185" s="1" t="s">
        <v>1041</v>
      </c>
      <c r="D185" s="1">
        <v>882</v>
      </c>
      <c r="E185" s="1">
        <v>2018</v>
      </c>
      <c r="F185" s="1" t="s">
        <v>322</v>
      </c>
      <c r="G185" s="93" t="s">
        <v>323</v>
      </c>
      <c r="H185" s="93">
        <f>VLOOKUP(G185, RPB!$E$3:$I$200, 5, 0)</f>
        <v>21</v>
      </c>
      <c r="I185" s="94">
        <f>IF(H185="-", "-", IF(H185=0, 0, SUM(K185:INDEX($K185:$DG185, H185))))</f>
        <v>96.426999999999978</v>
      </c>
      <c r="J185" s="94">
        <f t="shared" si="4"/>
        <v>101.26799999999999</v>
      </c>
      <c r="K185" s="1">
        <v>4.46</v>
      </c>
      <c r="L185" s="1">
        <v>4.548</v>
      </c>
      <c r="M185" s="1">
        <v>4.633</v>
      </c>
      <c r="N185" s="1">
        <v>4.54</v>
      </c>
      <c r="O185" s="1">
        <v>4.6920000000000002</v>
      </c>
      <c r="P185" s="1">
        <v>4.82</v>
      </c>
      <c r="Q185" s="1">
        <v>4.9240000000000004</v>
      </c>
      <c r="R185" s="1">
        <v>5.0019999999999998</v>
      </c>
      <c r="S185" s="1">
        <v>5.0609999999999999</v>
      </c>
      <c r="T185" s="1">
        <v>5.1079999999999997</v>
      </c>
      <c r="U185" s="1">
        <v>5.0940000000000003</v>
      </c>
      <c r="V185" s="1">
        <v>4.9939999999999998</v>
      </c>
      <c r="W185" s="1">
        <v>4.8380000000000001</v>
      </c>
      <c r="X185" s="1">
        <v>4.6719999999999997</v>
      </c>
      <c r="Y185" s="1">
        <v>4.484</v>
      </c>
      <c r="Z185" s="1">
        <v>4.3239999999999998</v>
      </c>
      <c r="AA185" s="1">
        <v>4.2190000000000003</v>
      </c>
      <c r="AB185" s="1">
        <v>4.1470000000000002</v>
      </c>
      <c r="AC185" s="1">
        <v>4.0570000000000004</v>
      </c>
      <c r="AD185" s="1">
        <v>3.96</v>
      </c>
      <c r="AE185" s="1">
        <v>3.85</v>
      </c>
      <c r="AF185" s="1">
        <v>3.7189999999999999</v>
      </c>
      <c r="AG185" s="1">
        <v>3.5739999999999998</v>
      </c>
      <c r="AH185" s="1">
        <v>3.4329999999999998</v>
      </c>
      <c r="AI185" s="1">
        <v>3.3010000000000002</v>
      </c>
      <c r="AJ185" s="1">
        <v>3.1440000000000001</v>
      </c>
      <c r="AK185" s="1">
        <v>2.9510000000000001</v>
      </c>
      <c r="AL185" s="1">
        <v>2.74</v>
      </c>
      <c r="AM185" s="1">
        <v>2.5379999999999998</v>
      </c>
      <c r="AN185" s="1">
        <v>2.335</v>
      </c>
      <c r="AO185" s="1">
        <v>2.1819999999999999</v>
      </c>
      <c r="AP185" s="1">
        <v>2.1070000000000002</v>
      </c>
      <c r="AQ185" s="1">
        <v>2.085</v>
      </c>
      <c r="AR185" s="1">
        <v>2.0630000000000002</v>
      </c>
      <c r="AS185" s="1">
        <v>2.052</v>
      </c>
      <c r="AT185" s="1">
        <v>2.0409999999999999</v>
      </c>
      <c r="AU185" s="1">
        <v>2.0209999999999999</v>
      </c>
      <c r="AV185" s="1">
        <v>1.9970000000000001</v>
      </c>
      <c r="AW185" s="1">
        <v>1.984</v>
      </c>
      <c r="AX185" s="1">
        <v>1.9770000000000001</v>
      </c>
      <c r="AY185" s="1">
        <v>1.9730000000000001</v>
      </c>
      <c r="AZ185" s="1">
        <v>1.9690000000000001</v>
      </c>
      <c r="BA185" s="1">
        <v>1.9650000000000001</v>
      </c>
      <c r="BB185" s="1">
        <v>1.962</v>
      </c>
      <c r="BC185" s="1">
        <v>1.9570000000000001</v>
      </c>
      <c r="BD185" s="1">
        <v>1.9510000000000001</v>
      </c>
      <c r="BE185" s="1">
        <v>1.9450000000000001</v>
      </c>
      <c r="BF185" s="1">
        <v>1.9370000000000001</v>
      </c>
      <c r="BG185" s="1">
        <v>1.9259999999999999</v>
      </c>
      <c r="BH185" s="1">
        <v>1.915</v>
      </c>
      <c r="BI185" s="1">
        <v>1.8879999999999999</v>
      </c>
      <c r="BJ185" s="1">
        <v>1.839</v>
      </c>
      <c r="BK185" s="1">
        <v>1.7749999999999999</v>
      </c>
      <c r="BL185" s="1">
        <v>1.71</v>
      </c>
      <c r="BM185" s="1">
        <v>1.64</v>
      </c>
      <c r="BN185" s="1">
        <v>1.575</v>
      </c>
      <c r="BO185" s="1">
        <v>1.5229999999999999</v>
      </c>
      <c r="BP185" s="1">
        <v>1.4770000000000001</v>
      </c>
      <c r="BQ185" s="1">
        <v>1.4279999999999999</v>
      </c>
      <c r="BR185" s="1">
        <v>1.3759999999999999</v>
      </c>
      <c r="BS185" s="1">
        <v>1.319</v>
      </c>
      <c r="BT185" s="1">
        <v>1.2529999999999999</v>
      </c>
      <c r="BU185" s="1">
        <v>1.181</v>
      </c>
      <c r="BV185" s="1">
        <v>1.111</v>
      </c>
      <c r="BW185" s="1">
        <v>1.0429999999999999</v>
      </c>
      <c r="BX185" s="1">
        <v>0.97199999999999998</v>
      </c>
      <c r="BY185" s="1">
        <v>0.89400000000000002</v>
      </c>
      <c r="BZ185" s="1">
        <v>0.81399999999999995</v>
      </c>
      <c r="CA185" s="1">
        <v>0.73699999999999999</v>
      </c>
      <c r="CB185" s="1">
        <v>0.65800000000000003</v>
      </c>
      <c r="CC185" s="1">
        <v>0.59799999999999998</v>
      </c>
      <c r="CD185" s="1">
        <v>0.56499999999999995</v>
      </c>
      <c r="CE185" s="1">
        <v>0.55000000000000004</v>
      </c>
      <c r="CF185" s="1">
        <v>0.53400000000000003</v>
      </c>
      <c r="CG185" s="1">
        <v>0.52300000000000002</v>
      </c>
      <c r="CH185" s="1">
        <v>0.504</v>
      </c>
      <c r="CI185" s="1">
        <v>0.47099999999999997</v>
      </c>
      <c r="CJ185" s="1">
        <v>0.43</v>
      </c>
      <c r="CK185" s="1">
        <v>0.39400000000000002</v>
      </c>
      <c r="CL185" s="1">
        <v>0.35899999999999999</v>
      </c>
      <c r="CM185" s="1">
        <v>0.32500000000000001</v>
      </c>
      <c r="CN185" s="1">
        <v>0.29299999999999998</v>
      </c>
      <c r="CO185" s="1">
        <v>0.26300000000000001</v>
      </c>
      <c r="CP185" s="1">
        <v>0.23300000000000001</v>
      </c>
      <c r="CQ185" s="1">
        <v>0.20300000000000001</v>
      </c>
      <c r="CR185" s="1">
        <v>0.17699999999999999</v>
      </c>
      <c r="CS185" s="1">
        <v>0.156</v>
      </c>
      <c r="CT185" s="1">
        <v>0.13700000000000001</v>
      </c>
      <c r="CU185" s="1">
        <v>0.12</v>
      </c>
      <c r="CV185" s="1">
        <v>0.106</v>
      </c>
      <c r="CW185" s="1">
        <v>9.1999999999999998E-2</v>
      </c>
      <c r="CX185" s="1">
        <v>7.4999999999999997E-2</v>
      </c>
      <c r="CY185" s="1">
        <v>5.6000000000000001E-2</v>
      </c>
      <c r="CZ185" s="1">
        <v>0.04</v>
      </c>
      <c r="DA185" s="1">
        <v>3.1E-2</v>
      </c>
      <c r="DB185" s="1">
        <v>2.5000000000000001E-2</v>
      </c>
      <c r="DC185" s="1">
        <v>1.9E-2</v>
      </c>
      <c r="DD185" s="1">
        <v>1.0999999999999999E-2</v>
      </c>
      <c r="DE185" s="1">
        <v>8.0000000000000002E-3</v>
      </c>
      <c r="DF185" s="1">
        <v>5.0000000000000001E-3</v>
      </c>
      <c r="DG185" s="1">
        <v>8.0000000000000002E-3</v>
      </c>
      <c r="DI185" s="104">
        <f t="shared" si="5"/>
        <v>197.69499999999996</v>
      </c>
    </row>
    <row r="186" spans="1:113" x14ac:dyDescent="0.3">
      <c r="A186" s="1">
        <v>11356</v>
      </c>
      <c r="B186" s="1" t="s">
        <v>1041</v>
      </c>
      <c r="D186" s="1">
        <v>887</v>
      </c>
      <c r="E186" s="1">
        <v>2018</v>
      </c>
      <c r="F186" s="1" t="s">
        <v>1079</v>
      </c>
      <c r="G186" s="93" t="s">
        <v>414</v>
      </c>
      <c r="H186" s="93">
        <f>VLOOKUP(G186, RPB!$E$3:$I$200, 5, 0)</f>
        <v>18</v>
      </c>
      <c r="I186" s="94">
        <f>IF(H186="-", "-", IF(H186=0, 0, SUM(K186:INDEX($K186:$DG186, H186))))</f>
        <v>13349.860999999997</v>
      </c>
      <c r="J186" s="94">
        <f t="shared" si="4"/>
        <v>15565.422999999995</v>
      </c>
      <c r="K186" s="1">
        <v>839.56700000000001</v>
      </c>
      <c r="L186" s="1">
        <v>834.99300000000005</v>
      </c>
      <c r="M186" s="1">
        <v>828.221</v>
      </c>
      <c r="N186" s="1">
        <v>824.649</v>
      </c>
      <c r="O186" s="1">
        <v>811.96</v>
      </c>
      <c r="P186" s="1">
        <v>798.26900000000001</v>
      </c>
      <c r="Q186" s="1">
        <v>783.77200000000005</v>
      </c>
      <c r="R186" s="1">
        <v>768.66200000000003</v>
      </c>
      <c r="S186" s="1">
        <v>753.05200000000002</v>
      </c>
      <c r="T186" s="1">
        <v>737.05700000000002</v>
      </c>
      <c r="U186" s="1">
        <v>721.27499999999998</v>
      </c>
      <c r="V186" s="1">
        <v>706.06299999999999</v>
      </c>
      <c r="W186" s="1">
        <v>691.37199999999996</v>
      </c>
      <c r="X186" s="1">
        <v>676.88</v>
      </c>
      <c r="Y186" s="1">
        <v>662.74900000000002</v>
      </c>
      <c r="Z186" s="1">
        <v>649.33199999999999</v>
      </c>
      <c r="AA186" s="1">
        <v>636.80399999999997</v>
      </c>
      <c r="AB186" s="1">
        <v>625.18399999999997</v>
      </c>
      <c r="AC186" s="1">
        <v>613.52700000000004</v>
      </c>
      <c r="AD186" s="1">
        <v>601.07500000000005</v>
      </c>
      <c r="AE186" s="1">
        <v>592.29499999999996</v>
      </c>
      <c r="AF186" s="1">
        <v>589.00900000000001</v>
      </c>
      <c r="AG186" s="1">
        <v>588.68899999999996</v>
      </c>
      <c r="AH186" s="1">
        <v>587.48199999999997</v>
      </c>
      <c r="AI186" s="1">
        <v>586.76300000000003</v>
      </c>
      <c r="AJ186" s="1">
        <v>580.15800000000002</v>
      </c>
      <c r="AK186" s="1">
        <v>564.29499999999996</v>
      </c>
      <c r="AL186" s="1">
        <v>542.25900000000001</v>
      </c>
      <c r="AM186" s="1">
        <v>520.67600000000004</v>
      </c>
      <c r="AN186" s="1">
        <v>498.423</v>
      </c>
      <c r="AO186" s="1">
        <v>476.37799999999999</v>
      </c>
      <c r="AP186" s="1">
        <v>455.70800000000003</v>
      </c>
      <c r="AQ186" s="1">
        <v>435.91699999999997</v>
      </c>
      <c r="AR186" s="1">
        <v>415.22199999999998</v>
      </c>
      <c r="AS186" s="1">
        <v>393.83800000000002</v>
      </c>
      <c r="AT186" s="1">
        <v>373.70499999999998</v>
      </c>
      <c r="AU186" s="1">
        <v>355.56599999999997</v>
      </c>
      <c r="AV186" s="1">
        <v>338.72899999999998</v>
      </c>
      <c r="AW186" s="1">
        <v>322.15899999999999</v>
      </c>
      <c r="AX186" s="1">
        <v>306.54500000000002</v>
      </c>
      <c r="AY186" s="1">
        <v>289.45800000000003</v>
      </c>
      <c r="AZ186" s="1">
        <v>269.74099999999999</v>
      </c>
      <c r="BA186" s="1">
        <v>248.83500000000001</v>
      </c>
      <c r="BB186" s="1">
        <v>229.05600000000001</v>
      </c>
      <c r="BC186" s="1">
        <v>209.601</v>
      </c>
      <c r="BD186" s="1">
        <v>193.77600000000001</v>
      </c>
      <c r="BE186" s="1">
        <v>183.35300000000001</v>
      </c>
      <c r="BF186" s="1">
        <v>176.678</v>
      </c>
      <c r="BG186" s="1">
        <v>170.202</v>
      </c>
      <c r="BH186" s="1">
        <v>164.48</v>
      </c>
      <c r="BI186" s="1">
        <v>159.13900000000001</v>
      </c>
      <c r="BJ186" s="1">
        <v>153.583</v>
      </c>
      <c r="BK186" s="1">
        <v>147.99799999999999</v>
      </c>
      <c r="BL186" s="1">
        <v>143.19200000000001</v>
      </c>
      <c r="BM186" s="1">
        <v>139.04400000000001</v>
      </c>
      <c r="BN186" s="1">
        <v>134.465</v>
      </c>
      <c r="BO186" s="1">
        <v>129.006</v>
      </c>
      <c r="BP186" s="1">
        <v>123.02200000000001</v>
      </c>
      <c r="BQ186" s="1">
        <v>117.32899999999999</v>
      </c>
      <c r="BR186" s="1">
        <v>111.77500000000001</v>
      </c>
      <c r="BS186" s="1">
        <v>106.35</v>
      </c>
      <c r="BT186" s="1">
        <v>101.136</v>
      </c>
      <c r="BU186" s="1">
        <v>96.093999999999994</v>
      </c>
      <c r="BV186" s="1">
        <v>91.046999999999997</v>
      </c>
      <c r="BW186" s="1">
        <v>85.957999999999998</v>
      </c>
      <c r="BX186" s="1">
        <v>81.210999999999999</v>
      </c>
      <c r="BY186" s="1">
        <v>76.957999999999998</v>
      </c>
      <c r="BZ186" s="1">
        <v>72.997</v>
      </c>
      <c r="CA186" s="1">
        <v>69.08</v>
      </c>
      <c r="CB186" s="1">
        <v>65.38</v>
      </c>
      <c r="CC186" s="1">
        <v>61.09</v>
      </c>
      <c r="CD186" s="1">
        <v>55.823999999999998</v>
      </c>
      <c r="CE186" s="1">
        <v>50.011000000000003</v>
      </c>
      <c r="CF186" s="1">
        <v>44.442999999999998</v>
      </c>
      <c r="CG186" s="1">
        <v>38.932000000000002</v>
      </c>
      <c r="CH186" s="1">
        <v>34.054000000000002</v>
      </c>
      <c r="CI186" s="1">
        <v>30.167999999999999</v>
      </c>
      <c r="CJ186" s="1">
        <v>26.994</v>
      </c>
      <c r="CK186" s="1">
        <v>23.891999999999999</v>
      </c>
      <c r="CL186" s="1">
        <v>20.986999999999998</v>
      </c>
      <c r="CM186" s="1">
        <v>18.273</v>
      </c>
      <c r="CN186" s="1">
        <v>15.685</v>
      </c>
      <c r="CO186" s="1">
        <v>13.260999999999999</v>
      </c>
      <c r="CP186" s="1">
        <v>11.093</v>
      </c>
      <c r="CQ186" s="1">
        <v>9.1430000000000007</v>
      </c>
      <c r="CR186" s="1">
        <v>7.4509999999999996</v>
      </c>
      <c r="CS186" s="1">
        <v>6.0380000000000003</v>
      </c>
      <c r="CT186" s="1">
        <v>4.8650000000000002</v>
      </c>
      <c r="CU186" s="1">
        <v>3.7909999999999999</v>
      </c>
      <c r="CV186" s="1">
        <v>2.948</v>
      </c>
      <c r="CW186" s="1">
        <v>2.3250000000000002</v>
      </c>
      <c r="CX186" s="1">
        <v>1.764</v>
      </c>
      <c r="CY186" s="1">
        <v>1.2549999999999999</v>
      </c>
      <c r="CZ186" s="1">
        <v>0.85399999999999998</v>
      </c>
      <c r="DA186" s="1">
        <v>0.63700000000000001</v>
      </c>
      <c r="DB186" s="1">
        <v>0.50600000000000001</v>
      </c>
      <c r="DC186" s="1">
        <v>0.35899999999999999</v>
      </c>
      <c r="DD186" s="1">
        <v>0.19700000000000001</v>
      </c>
      <c r="DE186" s="1">
        <v>0.106</v>
      </c>
      <c r="DF186" s="1">
        <v>5.1999999999999998E-2</v>
      </c>
      <c r="DG186" s="1">
        <v>6.3E-2</v>
      </c>
      <c r="DI186" s="104">
        <f t="shared" si="5"/>
        <v>28915.283999999992</v>
      </c>
    </row>
    <row r="187" spans="1:113" x14ac:dyDescent="0.3">
      <c r="A187" s="1">
        <v>4820</v>
      </c>
      <c r="B187" s="1" t="s">
        <v>1041</v>
      </c>
      <c r="D187" s="1">
        <v>710</v>
      </c>
      <c r="E187" s="1">
        <v>2018</v>
      </c>
      <c r="F187" s="1" t="s">
        <v>348</v>
      </c>
      <c r="G187" s="93" t="s">
        <v>349</v>
      </c>
      <c r="H187" s="93">
        <f>VLOOKUP(G187, RPB!$E$3:$I$200, 5, 0)</f>
        <v>18</v>
      </c>
      <c r="I187" s="94">
        <f>IF(H187="-", "-", IF(H187=0, 0, SUM(K187:INDEX($K187:$DG187, H187))))</f>
        <v>19610.140999999996</v>
      </c>
      <c r="J187" s="94">
        <f t="shared" si="4"/>
        <v>37788.279999999962</v>
      </c>
      <c r="K187" s="1">
        <v>1128.33</v>
      </c>
      <c r="L187" s="1">
        <v>1136.258</v>
      </c>
      <c r="M187" s="1">
        <v>1139.982</v>
      </c>
      <c r="N187" s="1">
        <v>1149.1189999999999</v>
      </c>
      <c r="O187" s="1">
        <v>1141.3109999999999</v>
      </c>
      <c r="P187" s="1">
        <v>1131.8879999999999</v>
      </c>
      <c r="Q187" s="1">
        <v>1121.2339999999999</v>
      </c>
      <c r="R187" s="1">
        <v>1109.7329999999999</v>
      </c>
      <c r="S187" s="1">
        <v>1097.4949999999999</v>
      </c>
      <c r="T187" s="1">
        <v>1084.634</v>
      </c>
      <c r="U187" s="1">
        <v>1072.8879999999999</v>
      </c>
      <c r="V187" s="1">
        <v>1063.1859999999999</v>
      </c>
      <c r="W187" s="1">
        <v>1055.095</v>
      </c>
      <c r="X187" s="1">
        <v>1047.088</v>
      </c>
      <c r="Y187" s="1">
        <v>1039.2660000000001</v>
      </c>
      <c r="Z187" s="1">
        <v>1033.423</v>
      </c>
      <c r="AA187" s="1">
        <v>1030.2380000000001</v>
      </c>
      <c r="AB187" s="1">
        <v>1028.973</v>
      </c>
      <c r="AC187" s="1">
        <v>1028.037</v>
      </c>
      <c r="AD187" s="1">
        <v>1027.5319999999999</v>
      </c>
      <c r="AE187" s="1">
        <v>1027.6210000000001</v>
      </c>
      <c r="AF187" s="1">
        <v>1028.153</v>
      </c>
      <c r="AG187" s="1">
        <v>1028.9280000000001</v>
      </c>
      <c r="AH187" s="1">
        <v>1029.316</v>
      </c>
      <c r="AI187" s="1">
        <v>1028.749</v>
      </c>
      <c r="AJ187" s="1">
        <v>1029.0450000000001</v>
      </c>
      <c r="AK187" s="1">
        <v>1030.817</v>
      </c>
      <c r="AL187" s="1">
        <v>1032.693</v>
      </c>
      <c r="AM187" s="1">
        <v>1032.865</v>
      </c>
      <c r="AN187" s="1">
        <v>1031.9090000000001</v>
      </c>
      <c r="AO187" s="1">
        <v>1025.857</v>
      </c>
      <c r="AP187" s="1">
        <v>1012.615</v>
      </c>
      <c r="AQ187" s="1">
        <v>993.87800000000004</v>
      </c>
      <c r="AR187" s="1">
        <v>974.23599999999999</v>
      </c>
      <c r="AS187" s="1">
        <v>953.73400000000004</v>
      </c>
      <c r="AT187" s="1">
        <v>928.68</v>
      </c>
      <c r="AU187" s="1">
        <v>898.01</v>
      </c>
      <c r="AV187" s="1">
        <v>863.77</v>
      </c>
      <c r="AW187" s="1">
        <v>828.92399999999998</v>
      </c>
      <c r="AX187" s="1">
        <v>792.70100000000002</v>
      </c>
      <c r="AY187" s="1">
        <v>760.03399999999999</v>
      </c>
      <c r="AZ187" s="1">
        <v>733.625</v>
      </c>
      <c r="BA187" s="1">
        <v>711.42499999999995</v>
      </c>
      <c r="BB187" s="1">
        <v>688.68200000000002</v>
      </c>
      <c r="BC187" s="1">
        <v>666.351</v>
      </c>
      <c r="BD187" s="1">
        <v>644.48</v>
      </c>
      <c r="BE187" s="1">
        <v>622.62199999999996</v>
      </c>
      <c r="BF187" s="1">
        <v>601.07899999999995</v>
      </c>
      <c r="BG187" s="1">
        <v>580.47699999999998</v>
      </c>
      <c r="BH187" s="1">
        <v>560.54300000000001</v>
      </c>
      <c r="BI187" s="1">
        <v>541.75699999999995</v>
      </c>
      <c r="BJ187" s="1">
        <v>524.37300000000005</v>
      </c>
      <c r="BK187" s="1">
        <v>508.01400000000001</v>
      </c>
      <c r="BL187" s="1">
        <v>491.98899999999998</v>
      </c>
      <c r="BM187" s="1">
        <v>476.36099999999999</v>
      </c>
      <c r="BN187" s="1">
        <v>460.82600000000002</v>
      </c>
      <c r="BO187" s="1">
        <v>445.142</v>
      </c>
      <c r="BP187" s="1">
        <v>429.36399999999998</v>
      </c>
      <c r="BQ187" s="1">
        <v>413.673</v>
      </c>
      <c r="BR187" s="1">
        <v>397.88200000000001</v>
      </c>
      <c r="BS187" s="1">
        <v>382.173</v>
      </c>
      <c r="BT187" s="1">
        <v>366.60599999999999</v>
      </c>
      <c r="BU187" s="1">
        <v>350.93299999999999</v>
      </c>
      <c r="BV187" s="1">
        <v>335.30099999999999</v>
      </c>
      <c r="BW187" s="1">
        <v>320.22300000000001</v>
      </c>
      <c r="BX187" s="1">
        <v>302.75299999999999</v>
      </c>
      <c r="BY187" s="1">
        <v>281.613</v>
      </c>
      <c r="BZ187" s="1">
        <v>258.40800000000002</v>
      </c>
      <c r="CA187" s="1">
        <v>235.804</v>
      </c>
      <c r="CB187" s="1">
        <v>213.00800000000001</v>
      </c>
      <c r="CC187" s="1">
        <v>193.239</v>
      </c>
      <c r="CD187" s="1">
        <v>178.28700000000001</v>
      </c>
      <c r="CE187" s="1">
        <v>166.59700000000001</v>
      </c>
      <c r="CF187" s="1">
        <v>154.881</v>
      </c>
      <c r="CG187" s="1">
        <v>143.864</v>
      </c>
      <c r="CH187" s="1">
        <v>132.63300000000001</v>
      </c>
      <c r="CI187" s="1">
        <v>120.425</v>
      </c>
      <c r="CJ187" s="1">
        <v>107.843</v>
      </c>
      <c r="CK187" s="1">
        <v>96.242000000000004</v>
      </c>
      <c r="CL187" s="1">
        <v>85.343999999999994</v>
      </c>
      <c r="CM187" s="1">
        <v>75.251000000000005</v>
      </c>
      <c r="CN187" s="1">
        <v>66.150000000000006</v>
      </c>
      <c r="CO187" s="1">
        <v>57.902999999999999</v>
      </c>
      <c r="CP187" s="1">
        <v>50.167999999999999</v>
      </c>
      <c r="CQ187" s="1">
        <v>42.987000000000002</v>
      </c>
      <c r="CR187" s="1">
        <v>36.481999999999999</v>
      </c>
      <c r="CS187" s="1">
        <v>30.67</v>
      </c>
      <c r="CT187" s="1">
        <v>25.504000000000001</v>
      </c>
      <c r="CU187" s="1">
        <v>20.609000000000002</v>
      </c>
      <c r="CV187" s="1">
        <v>16.594999999999999</v>
      </c>
      <c r="CW187" s="1">
        <v>13.547000000000001</v>
      </c>
      <c r="CX187" s="1">
        <v>10.664</v>
      </c>
      <c r="CY187" s="1">
        <v>7.8949999999999996</v>
      </c>
      <c r="CZ187" s="1">
        <v>5.7350000000000003</v>
      </c>
      <c r="DA187" s="1">
        <v>4.5179999999999998</v>
      </c>
      <c r="DB187" s="1">
        <v>3.6640000000000001</v>
      </c>
      <c r="DC187" s="1">
        <v>2.7080000000000002</v>
      </c>
      <c r="DD187" s="1">
        <v>1.6479999999999999</v>
      </c>
      <c r="DE187" s="1">
        <v>1.1040000000000001</v>
      </c>
      <c r="DF187" s="1">
        <v>0.59899999999999998</v>
      </c>
      <c r="DG187" s="1">
        <v>0.93300000000000005</v>
      </c>
      <c r="DI187" s="104">
        <f t="shared" si="5"/>
        <v>57398.420999999958</v>
      </c>
    </row>
    <row r="188" spans="1:113" x14ac:dyDescent="0.3">
      <c r="A188" s="1">
        <v>2756</v>
      </c>
      <c r="B188" s="1" t="s">
        <v>1041</v>
      </c>
      <c r="D188" s="1">
        <v>894</v>
      </c>
      <c r="E188" s="1">
        <v>2018</v>
      </c>
      <c r="F188" s="1" t="s">
        <v>415</v>
      </c>
      <c r="G188" s="93" t="s">
        <v>416</v>
      </c>
      <c r="H188" s="93">
        <f>VLOOKUP(G188, RPB!$E$3:$I$200, 5, 0)</f>
        <v>18</v>
      </c>
      <c r="I188" s="94">
        <f>IF(H188="-", "-", IF(H188=0, 0, SUM(K188:INDEX($K188:$DG188, H188))))</f>
        <v>9070.0879999999997</v>
      </c>
      <c r="J188" s="94">
        <f t="shared" si="4"/>
        <v>8539.0899999999965</v>
      </c>
      <c r="K188" s="1">
        <v>628.25</v>
      </c>
      <c r="L188" s="1">
        <v>607.63400000000001</v>
      </c>
      <c r="M188" s="1">
        <v>588.73800000000006</v>
      </c>
      <c r="N188" s="1">
        <v>574.04700000000003</v>
      </c>
      <c r="O188" s="1">
        <v>557.72</v>
      </c>
      <c r="P188" s="1">
        <v>542.56399999999996</v>
      </c>
      <c r="Q188" s="1">
        <v>528.44399999999996</v>
      </c>
      <c r="R188" s="1">
        <v>515.226</v>
      </c>
      <c r="S188" s="1">
        <v>502.74099999999999</v>
      </c>
      <c r="T188" s="1">
        <v>490.82100000000003</v>
      </c>
      <c r="U188" s="1">
        <v>479.50099999999998</v>
      </c>
      <c r="V188" s="1">
        <v>468.714</v>
      </c>
      <c r="W188" s="1">
        <v>458.22500000000002</v>
      </c>
      <c r="X188" s="1">
        <v>447.983</v>
      </c>
      <c r="Y188" s="1">
        <v>438.14299999999997</v>
      </c>
      <c r="Z188" s="1">
        <v>427.12599999999998</v>
      </c>
      <c r="AA188" s="1">
        <v>414.18700000000001</v>
      </c>
      <c r="AB188" s="1">
        <v>400.024</v>
      </c>
      <c r="AC188" s="1">
        <v>386.17500000000001</v>
      </c>
      <c r="AD188" s="1">
        <v>372.44900000000001</v>
      </c>
      <c r="AE188" s="1">
        <v>358.79899999999998</v>
      </c>
      <c r="AF188" s="1">
        <v>345.39299999999997</v>
      </c>
      <c r="AG188" s="1">
        <v>332.279</v>
      </c>
      <c r="AH188" s="1">
        <v>319.26900000000001</v>
      </c>
      <c r="AI188" s="1">
        <v>306.32100000000003</v>
      </c>
      <c r="AJ188" s="1">
        <v>294.36700000000002</v>
      </c>
      <c r="AK188" s="1">
        <v>283.82600000000002</v>
      </c>
      <c r="AL188" s="1">
        <v>274.30700000000002</v>
      </c>
      <c r="AM188" s="1">
        <v>264.97300000000001</v>
      </c>
      <c r="AN188" s="1">
        <v>255.95699999999999</v>
      </c>
      <c r="AO188" s="1">
        <v>247.16499999999999</v>
      </c>
      <c r="AP188" s="1">
        <v>238.453</v>
      </c>
      <c r="AQ188" s="1">
        <v>229.87</v>
      </c>
      <c r="AR188" s="1">
        <v>221.56299999999999</v>
      </c>
      <c r="AS188" s="1">
        <v>213.44800000000001</v>
      </c>
      <c r="AT188" s="1">
        <v>205.54400000000001</v>
      </c>
      <c r="AU188" s="1">
        <v>197.85599999999999</v>
      </c>
      <c r="AV188" s="1">
        <v>190.30500000000001</v>
      </c>
      <c r="AW188" s="1">
        <v>182.85400000000001</v>
      </c>
      <c r="AX188" s="1">
        <v>175.56399999999999</v>
      </c>
      <c r="AY188" s="1">
        <v>167.95699999999999</v>
      </c>
      <c r="AZ188" s="1">
        <v>159.80699999999999</v>
      </c>
      <c r="BA188" s="1">
        <v>151.34100000000001</v>
      </c>
      <c r="BB188" s="1">
        <v>143.08199999999999</v>
      </c>
      <c r="BC188" s="1">
        <v>135.01599999999999</v>
      </c>
      <c r="BD188" s="1">
        <v>126.953</v>
      </c>
      <c r="BE188" s="1">
        <v>118.883</v>
      </c>
      <c r="BF188" s="1">
        <v>110.93600000000001</v>
      </c>
      <c r="BG188" s="1">
        <v>103.212</v>
      </c>
      <c r="BH188" s="1">
        <v>95.638000000000005</v>
      </c>
      <c r="BI188" s="1">
        <v>88.849000000000004</v>
      </c>
      <c r="BJ188" s="1">
        <v>83.152000000000001</v>
      </c>
      <c r="BK188" s="1">
        <v>78.27</v>
      </c>
      <c r="BL188" s="1">
        <v>73.602000000000004</v>
      </c>
      <c r="BM188" s="1">
        <v>69.254999999999995</v>
      </c>
      <c r="BN188" s="1">
        <v>65.144000000000005</v>
      </c>
      <c r="BO188" s="1">
        <v>61.16</v>
      </c>
      <c r="BP188" s="1">
        <v>57.356000000000002</v>
      </c>
      <c r="BQ188" s="1">
        <v>53.87</v>
      </c>
      <c r="BR188" s="1">
        <v>50.648000000000003</v>
      </c>
      <c r="BS188" s="1">
        <v>47.695999999999998</v>
      </c>
      <c r="BT188" s="1">
        <v>45.02</v>
      </c>
      <c r="BU188" s="1">
        <v>42.58</v>
      </c>
      <c r="BV188" s="1">
        <v>40.305999999999997</v>
      </c>
      <c r="BW188" s="1">
        <v>38.186</v>
      </c>
      <c r="BX188" s="1">
        <v>36.21</v>
      </c>
      <c r="BY188" s="1">
        <v>34.357999999999997</v>
      </c>
      <c r="BZ188" s="1">
        <v>32.607999999999997</v>
      </c>
      <c r="CA188" s="1">
        <v>30.957000000000001</v>
      </c>
      <c r="CB188" s="1">
        <v>29.407</v>
      </c>
      <c r="CC188" s="1">
        <v>27.821000000000002</v>
      </c>
      <c r="CD188" s="1">
        <v>26.129000000000001</v>
      </c>
      <c r="CE188" s="1">
        <v>24.38</v>
      </c>
      <c r="CF188" s="1">
        <v>22.699000000000002</v>
      </c>
      <c r="CG188" s="1">
        <v>21.074000000000002</v>
      </c>
      <c r="CH188" s="1">
        <v>19.440999999999999</v>
      </c>
      <c r="CI188" s="1">
        <v>17.783999999999999</v>
      </c>
      <c r="CJ188" s="1">
        <v>16.129000000000001</v>
      </c>
      <c r="CK188" s="1">
        <v>14.526</v>
      </c>
      <c r="CL188" s="1">
        <v>12.975</v>
      </c>
      <c r="CM188" s="1">
        <v>11.486000000000001</v>
      </c>
      <c r="CN188" s="1">
        <v>10.074</v>
      </c>
      <c r="CO188" s="1">
        <v>8.7420000000000009</v>
      </c>
      <c r="CP188" s="1">
        <v>7.4770000000000003</v>
      </c>
      <c r="CQ188" s="1">
        <v>6.2770000000000001</v>
      </c>
      <c r="CR188" s="1">
        <v>5.2069999999999999</v>
      </c>
      <c r="CS188" s="1">
        <v>4.2949999999999999</v>
      </c>
      <c r="CT188" s="1">
        <v>3.516</v>
      </c>
      <c r="CU188" s="1">
        <v>2.76</v>
      </c>
      <c r="CV188" s="1">
        <v>2.1360000000000001</v>
      </c>
      <c r="CW188" s="1">
        <v>1.69</v>
      </c>
      <c r="CX188" s="1">
        <v>1.29</v>
      </c>
      <c r="CY188" s="1">
        <v>0.92300000000000004</v>
      </c>
      <c r="CZ188" s="1">
        <v>0.63100000000000001</v>
      </c>
      <c r="DA188" s="1">
        <v>0.47199999999999998</v>
      </c>
      <c r="DB188" s="1">
        <v>0.376</v>
      </c>
      <c r="DC188" s="1">
        <v>0.26700000000000002</v>
      </c>
      <c r="DD188" s="1">
        <v>0.14499999999999999</v>
      </c>
      <c r="DE188" s="1">
        <v>8.4000000000000005E-2</v>
      </c>
      <c r="DF188" s="1">
        <v>4.1000000000000002E-2</v>
      </c>
      <c r="DG188" s="1">
        <v>4.7E-2</v>
      </c>
      <c r="DI188" s="104">
        <f t="shared" si="5"/>
        <v>17609.177999999996</v>
      </c>
    </row>
    <row r="189" spans="1:113" x14ac:dyDescent="0.3">
      <c r="A189" s="1">
        <v>2842</v>
      </c>
      <c r="B189" s="1" t="s">
        <v>1041</v>
      </c>
      <c r="D189" s="1">
        <v>716</v>
      </c>
      <c r="E189" s="1">
        <v>2018</v>
      </c>
      <c r="F189" s="1" t="s">
        <v>417</v>
      </c>
      <c r="G189" s="93" t="s">
        <v>418</v>
      </c>
      <c r="H189" s="93">
        <f>VLOOKUP(G189, RPB!$E$3:$I$200, 5, 0)</f>
        <v>18</v>
      </c>
      <c r="I189" s="94">
        <f>IF(H189="-", "-", IF(H189=0, 0, SUM(K189:INDEX($K189:$DG189, H189))))</f>
        <v>8007.5669999999991</v>
      </c>
      <c r="J189" s="94">
        <f t="shared" si="4"/>
        <v>8905.6939999999995</v>
      </c>
      <c r="K189" s="1">
        <v>501.75700000000001</v>
      </c>
      <c r="L189" s="1">
        <v>507.786</v>
      </c>
      <c r="M189" s="1">
        <v>509.834</v>
      </c>
      <c r="N189" s="1">
        <v>515.14300000000003</v>
      </c>
      <c r="O189" s="1">
        <v>507.06</v>
      </c>
      <c r="P189" s="1">
        <v>497.19799999999998</v>
      </c>
      <c r="Q189" s="1">
        <v>485.863</v>
      </c>
      <c r="R189" s="1">
        <v>473.36200000000002</v>
      </c>
      <c r="S189" s="1">
        <v>459.892</v>
      </c>
      <c r="T189" s="1">
        <v>445.64499999999998</v>
      </c>
      <c r="U189" s="1">
        <v>431.49400000000003</v>
      </c>
      <c r="V189" s="1">
        <v>417.97</v>
      </c>
      <c r="W189" s="1">
        <v>405.04399999999998</v>
      </c>
      <c r="X189" s="1">
        <v>392.03399999999999</v>
      </c>
      <c r="Y189" s="1">
        <v>378.93400000000003</v>
      </c>
      <c r="Z189" s="1">
        <v>367.61500000000001</v>
      </c>
      <c r="AA189" s="1">
        <v>358.89800000000002</v>
      </c>
      <c r="AB189" s="1">
        <v>352.03800000000001</v>
      </c>
      <c r="AC189" s="1">
        <v>345.34699999999998</v>
      </c>
      <c r="AD189" s="1">
        <v>339.01100000000002</v>
      </c>
      <c r="AE189" s="1">
        <v>333.26600000000002</v>
      </c>
      <c r="AF189" s="1">
        <v>328.012</v>
      </c>
      <c r="AG189" s="1">
        <v>323.10399999999998</v>
      </c>
      <c r="AH189" s="1">
        <v>318.47000000000003</v>
      </c>
      <c r="AI189" s="1">
        <v>314.08300000000003</v>
      </c>
      <c r="AJ189" s="1">
        <v>309.35899999999998</v>
      </c>
      <c r="AK189" s="1">
        <v>303.98399999999998</v>
      </c>
      <c r="AL189" s="1">
        <v>298.11200000000002</v>
      </c>
      <c r="AM189" s="1">
        <v>292.10500000000002</v>
      </c>
      <c r="AN189" s="1">
        <v>285.76600000000002</v>
      </c>
      <c r="AO189" s="1">
        <v>279.33</v>
      </c>
      <c r="AP189" s="1">
        <v>272.91300000000001</v>
      </c>
      <c r="AQ189" s="1">
        <v>266.26100000000002</v>
      </c>
      <c r="AR189" s="1">
        <v>259.2</v>
      </c>
      <c r="AS189" s="1">
        <v>251.99</v>
      </c>
      <c r="AT189" s="1">
        <v>243.13</v>
      </c>
      <c r="AU189" s="1">
        <v>231.92599999999999</v>
      </c>
      <c r="AV189" s="1">
        <v>219.154</v>
      </c>
      <c r="AW189" s="1">
        <v>206.43</v>
      </c>
      <c r="AX189" s="1">
        <v>193.608</v>
      </c>
      <c r="AY189" s="1">
        <v>180.791</v>
      </c>
      <c r="AZ189" s="1">
        <v>168.249</v>
      </c>
      <c r="BA189" s="1">
        <v>156.047</v>
      </c>
      <c r="BB189" s="1">
        <v>143.965</v>
      </c>
      <c r="BC189" s="1">
        <v>132.03299999999999</v>
      </c>
      <c r="BD189" s="1">
        <v>121.229</v>
      </c>
      <c r="BE189" s="1">
        <v>112.017</v>
      </c>
      <c r="BF189" s="1">
        <v>104.069</v>
      </c>
      <c r="BG189" s="1">
        <v>96.498999999999995</v>
      </c>
      <c r="BH189" s="1">
        <v>89.367999999999995</v>
      </c>
      <c r="BI189" s="1">
        <v>83.248999999999995</v>
      </c>
      <c r="BJ189" s="1">
        <v>78.302000000000007</v>
      </c>
      <c r="BK189" s="1">
        <v>74.260000000000005</v>
      </c>
      <c r="BL189" s="1">
        <v>70.668000000000006</v>
      </c>
      <c r="BM189" s="1">
        <v>67.582999999999998</v>
      </c>
      <c r="BN189" s="1">
        <v>64.653999999999996</v>
      </c>
      <c r="BO189" s="1">
        <v>61.649000000000001</v>
      </c>
      <c r="BP189" s="1">
        <v>58.674999999999997</v>
      </c>
      <c r="BQ189" s="1">
        <v>56.009</v>
      </c>
      <c r="BR189" s="1">
        <v>53.521999999999998</v>
      </c>
      <c r="BS189" s="1">
        <v>51.289000000000001</v>
      </c>
      <c r="BT189" s="1">
        <v>49.348999999999997</v>
      </c>
      <c r="BU189" s="1">
        <v>47.573</v>
      </c>
      <c r="BV189" s="1">
        <v>45.906999999999996</v>
      </c>
      <c r="BW189" s="1">
        <v>44.503999999999998</v>
      </c>
      <c r="BX189" s="1">
        <v>42.427</v>
      </c>
      <c r="BY189" s="1">
        <v>39.249000000000002</v>
      </c>
      <c r="BZ189" s="1">
        <v>35.451999999999998</v>
      </c>
      <c r="CA189" s="1">
        <v>31.837</v>
      </c>
      <c r="CB189" s="1">
        <v>28.111000000000001</v>
      </c>
      <c r="CC189" s="1">
        <v>25.361999999999998</v>
      </c>
      <c r="CD189" s="1">
        <v>24.17</v>
      </c>
      <c r="CE189" s="1">
        <v>23.963999999999999</v>
      </c>
      <c r="CF189" s="1">
        <v>23.635999999999999</v>
      </c>
      <c r="CG189" s="1">
        <v>23.457999999999998</v>
      </c>
      <c r="CH189" s="1">
        <v>22.780999999999999</v>
      </c>
      <c r="CI189" s="1">
        <v>21.186</v>
      </c>
      <c r="CJ189" s="1">
        <v>19.023</v>
      </c>
      <c r="CK189" s="1">
        <v>17.068999999999999</v>
      </c>
      <c r="CL189" s="1">
        <v>15.175000000000001</v>
      </c>
      <c r="CM189" s="1">
        <v>13.417</v>
      </c>
      <c r="CN189" s="1">
        <v>11.91</v>
      </c>
      <c r="CO189" s="1">
        <v>10.587999999999999</v>
      </c>
      <c r="CP189" s="1">
        <v>9.2629999999999999</v>
      </c>
      <c r="CQ189" s="1">
        <v>7.9729999999999999</v>
      </c>
      <c r="CR189" s="1">
        <v>6.7919999999999998</v>
      </c>
      <c r="CS189" s="1">
        <v>5.74</v>
      </c>
      <c r="CT189" s="1">
        <v>4.8019999999999996</v>
      </c>
      <c r="CU189" s="1">
        <v>3.8839999999999999</v>
      </c>
      <c r="CV189" s="1">
        <v>3.12</v>
      </c>
      <c r="CW189" s="1">
        <v>2.544</v>
      </c>
      <c r="CX189" s="1">
        <v>1.9870000000000001</v>
      </c>
      <c r="CY189" s="1">
        <v>1.4430000000000001</v>
      </c>
      <c r="CZ189" s="1">
        <v>0.99299999999999999</v>
      </c>
      <c r="DA189" s="1">
        <v>0.73099999999999998</v>
      </c>
      <c r="DB189" s="1">
        <v>0.58499999999999996</v>
      </c>
      <c r="DC189" s="1">
        <v>0.42499999999999999</v>
      </c>
      <c r="DD189" s="1">
        <v>0.25</v>
      </c>
      <c r="DE189" s="1">
        <v>0.15</v>
      </c>
      <c r="DF189" s="1">
        <v>7.5999999999999998E-2</v>
      </c>
      <c r="DG189" s="1">
        <v>0.1</v>
      </c>
      <c r="DI189" s="104">
        <f t="shared" si="5"/>
        <v>16913.260999999999</v>
      </c>
    </row>
    <row r="190" spans="1:113" x14ac:dyDescent="0.3">
      <c r="A190" s="1">
        <v>4</v>
      </c>
      <c r="B190" s="1" t="s">
        <v>1041</v>
      </c>
      <c r="D190" s="1">
        <v>900</v>
      </c>
      <c r="E190" s="1">
        <v>2018</v>
      </c>
      <c r="F190" s="1" t="s">
        <v>1129</v>
      </c>
      <c r="H190" s="93" t="e">
        <f>VLOOKUP(G190, RPB!$E$3:$I$200, 5, 0)</f>
        <v>#N/A</v>
      </c>
      <c r="I190" s="94" t="e">
        <f>IF(H190="-", "-", IF(H190=0, 0, SUM(K190:INDEX($K190:$DG190, H190))))</f>
        <v>#N/A</v>
      </c>
      <c r="J190" s="94" t="e">
        <f t="shared" si="4"/>
        <v>#N/A</v>
      </c>
      <c r="K190" s="1">
        <v>136342.27499999999</v>
      </c>
      <c r="L190" s="1">
        <v>136239.967</v>
      </c>
      <c r="M190" s="1">
        <v>135933.81299999999</v>
      </c>
      <c r="N190" s="1">
        <v>135504.992</v>
      </c>
      <c r="O190" s="1">
        <v>134847.986</v>
      </c>
      <c r="P190" s="1">
        <v>134051.443</v>
      </c>
      <c r="Q190" s="1">
        <v>133131.97899999999</v>
      </c>
      <c r="R190" s="1">
        <v>132106.144</v>
      </c>
      <c r="S190" s="1">
        <v>131002.766</v>
      </c>
      <c r="T190" s="1">
        <v>129850.607</v>
      </c>
      <c r="U190" s="1">
        <v>128605.223</v>
      </c>
      <c r="V190" s="1">
        <v>127258.749</v>
      </c>
      <c r="W190" s="1">
        <v>125864.398</v>
      </c>
      <c r="X190" s="1">
        <v>124505.033</v>
      </c>
      <c r="Y190" s="1">
        <v>123190.171</v>
      </c>
      <c r="Z190" s="1">
        <v>121971.588</v>
      </c>
      <c r="AA190" s="1">
        <v>120892.141</v>
      </c>
      <c r="AB190" s="1">
        <v>119959.522</v>
      </c>
      <c r="AC190" s="1">
        <v>119101.428</v>
      </c>
      <c r="AD190" s="1">
        <v>118287.74099999999</v>
      </c>
      <c r="AE190" s="1">
        <v>117841.78</v>
      </c>
      <c r="AF190" s="1">
        <v>117903.10400000001</v>
      </c>
      <c r="AG190" s="1">
        <v>118316.75900000001</v>
      </c>
      <c r="AH190" s="1">
        <v>118669.151</v>
      </c>
      <c r="AI190" s="1">
        <v>118900.05100000001</v>
      </c>
      <c r="AJ190" s="1">
        <v>119441.072</v>
      </c>
      <c r="AK190" s="1">
        <v>120419.015</v>
      </c>
      <c r="AL190" s="1">
        <v>121550.83500000001</v>
      </c>
      <c r="AM190" s="1">
        <v>122551.875</v>
      </c>
      <c r="AN190" s="1">
        <v>123629.34</v>
      </c>
      <c r="AO190" s="1">
        <v>123524.48</v>
      </c>
      <c r="AP190" s="1">
        <v>121629.535</v>
      </c>
      <c r="AQ190" s="1">
        <v>118558.363</v>
      </c>
      <c r="AR190" s="1">
        <v>115580.864</v>
      </c>
      <c r="AS190" s="1">
        <v>112501.014</v>
      </c>
      <c r="AT190" s="1">
        <v>109584.29</v>
      </c>
      <c r="AU190" s="1">
        <v>107109.74800000001</v>
      </c>
      <c r="AV190" s="1">
        <v>104971.84</v>
      </c>
      <c r="AW190" s="1">
        <v>102700.27499999999</v>
      </c>
      <c r="AX190" s="1">
        <v>100286.32</v>
      </c>
      <c r="AY190" s="1">
        <v>98525.047999999995</v>
      </c>
      <c r="AZ190" s="1">
        <v>97732.735000000001</v>
      </c>
      <c r="BA190" s="1">
        <v>97555.735000000001</v>
      </c>
      <c r="BB190" s="1">
        <v>97313.285999999993</v>
      </c>
      <c r="BC190" s="1">
        <v>97128.495000000097</v>
      </c>
      <c r="BD190" s="1">
        <v>96675.524000000005</v>
      </c>
      <c r="BE190" s="1">
        <v>95719.066000000006</v>
      </c>
      <c r="BF190" s="1">
        <v>94397.872000000003</v>
      </c>
      <c r="BG190" s="1">
        <v>93105.31</v>
      </c>
      <c r="BH190" s="1">
        <v>91785.73</v>
      </c>
      <c r="BI190" s="1">
        <v>90203.104999999996</v>
      </c>
      <c r="BJ190" s="1">
        <v>88286.429000000004</v>
      </c>
      <c r="BK190" s="1">
        <v>86115.04</v>
      </c>
      <c r="BL190" s="1">
        <v>83882.289999999994</v>
      </c>
      <c r="BM190" s="1">
        <v>81601.070000000007</v>
      </c>
      <c r="BN190" s="1">
        <v>79141.695000000007</v>
      </c>
      <c r="BO190" s="1">
        <v>76475.856</v>
      </c>
      <c r="BP190" s="1">
        <v>73694.05</v>
      </c>
      <c r="BQ190" s="1">
        <v>70842.202999999994</v>
      </c>
      <c r="BR190" s="1">
        <v>67823.667000000001</v>
      </c>
      <c r="BS190" s="1">
        <v>65236.946000000004</v>
      </c>
      <c r="BT190" s="1">
        <v>63356.692999999999</v>
      </c>
      <c r="BU190" s="1">
        <v>61878.353000000003</v>
      </c>
      <c r="BV190" s="1">
        <v>60294.696999999898</v>
      </c>
      <c r="BW190" s="1">
        <v>58793.675999999999</v>
      </c>
      <c r="BX190" s="1">
        <v>56693.413</v>
      </c>
      <c r="BY190" s="1">
        <v>53631.067999999999</v>
      </c>
      <c r="BZ190" s="1">
        <v>49968.663</v>
      </c>
      <c r="CA190" s="1">
        <v>46444.553999999996</v>
      </c>
      <c r="CB190" s="1">
        <v>42927.248</v>
      </c>
      <c r="CC190" s="1">
        <v>39636.885000000002</v>
      </c>
      <c r="CD190" s="1">
        <v>36762.773999999998</v>
      </c>
      <c r="CE190" s="1">
        <v>34201.197</v>
      </c>
      <c r="CF190" s="1">
        <v>31619.215</v>
      </c>
      <c r="CG190" s="1">
        <v>29035.558000000001</v>
      </c>
      <c r="CH190" s="1">
        <v>26789.107</v>
      </c>
      <c r="CI190" s="1">
        <v>25000.074000000001</v>
      </c>
      <c r="CJ190" s="1">
        <v>23521.830999999998</v>
      </c>
      <c r="CK190" s="1">
        <v>22108.428</v>
      </c>
      <c r="CL190" s="1">
        <v>20834.042000000001</v>
      </c>
      <c r="CM190" s="1">
        <v>19408.675999999999</v>
      </c>
      <c r="CN190" s="1">
        <v>17671.063999999998</v>
      </c>
      <c r="CO190" s="1">
        <v>15763.423000000001</v>
      </c>
      <c r="CP190" s="1">
        <v>13989.556</v>
      </c>
      <c r="CQ190" s="1">
        <v>12289.112999999999</v>
      </c>
      <c r="CR190" s="1">
        <v>10724.550999999999</v>
      </c>
      <c r="CS190" s="1">
        <v>9357.5939999999991</v>
      </c>
      <c r="CT190" s="1">
        <v>8147.6679999999997</v>
      </c>
      <c r="CU190" s="1">
        <v>6924.3329999999996</v>
      </c>
      <c r="CV190" s="1">
        <v>5892.567</v>
      </c>
      <c r="CW190" s="1">
        <v>5040.4380000000001</v>
      </c>
      <c r="CX190" s="1">
        <v>4127.9139999999998</v>
      </c>
      <c r="CY190" s="1">
        <v>3157.9229999999998</v>
      </c>
      <c r="CZ190" s="1">
        <v>2382.8020000000001</v>
      </c>
      <c r="DA190" s="1">
        <v>1946.76</v>
      </c>
      <c r="DB190" s="1">
        <v>1616.0160000000001</v>
      </c>
      <c r="DC190" s="1">
        <v>1216.2529999999999</v>
      </c>
      <c r="DD190" s="1">
        <v>747.50900000000001</v>
      </c>
      <c r="DE190" s="1">
        <v>541.601</v>
      </c>
      <c r="DF190" s="1">
        <v>304.988</v>
      </c>
      <c r="DG190" s="1">
        <v>512.27099999999996</v>
      </c>
      <c r="DI190" s="104">
        <f t="shared" si="5"/>
        <v>7632819.3249999993</v>
      </c>
    </row>
    <row r="191" spans="1:113" x14ac:dyDescent="0.3">
      <c r="A191" s="1">
        <v>90</v>
      </c>
      <c r="B191" s="1" t="s">
        <v>1041</v>
      </c>
      <c r="C191" s="1" t="s">
        <v>1127</v>
      </c>
      <c r="D191" s="1">
        <v>901</v>
      </c>
      <c r="E191" s="1">
        <v>2018</v>
      </c>
      <c r="F191" s="1" t="s">
        <v>1128</v>
      </c>
      <c r="H191" s="93" t="e">
        <f>VLOOKUP(G191, RPB!$E$3:$I$200, 5, 0)</f>
        <v>#N/A</v>
      </c>
      <c r="I191" s="94" t="e">
        <f>IF(H191="-", "-", IF(H191=0, 0, SUM(K191:INDEX($K191:$DG191, H191))))</f>
        <v>#N/A</v>
      </c>
      <c r="J191" s="94" t="e">
        <f t="shared" si="4"/>
        <v>#N/A</v>
      </c>
      <c r="K191" s="1">
        <v>13593.156000000001</v>
      </c>
      <c r="L191" s="1">
        <v>13721.208000000001</v>
      </c>
      <c r="M191" s="1">
        <v>13822.094999999999</v>
      </c>
      <c r="N191" s="1">
        <v>13638.641</v>
      </c>
      <c r="O191" s="1">
        <v>13799.09</v>
      </c>
      <c r="P191" s="1">
        <v>13920.504000000001</v>
      </c>
      <c r="Q191" s="1">
        <v>14005.589</v>
      </c>
      <c r="R191" s="1">
        <v>14057.028</v>
      </c>
      <c r="S191" s="1">
        <v>14086.593999999999</v>
      </c>
      <c r="T191" s="1">
        <v>14106.018</v>
      </c>
      <c r="U191" s="1">
        <v>14072.717000000001</v>
      </c>
      <c r="V191" s="1">
        <v>13971.261</v>
      </c>
      <c r="W191" s="1">
        <v>13831.514999999999</v>
      </c>
      <c r="X191" s="1">
        <v>13701.588</v>
      </c>
      <c r="Y191" s="1">
        <v>13575.198</v>
      </c>
      <c r="Z191" s="1">
        <v>13499.858</v>
      </c>
      <c r="AA191" s="1">
        <v>13505.234</v>
      </c>
      <c r="AB191" s="1">
        <v>13576.204</v>
      </c>
      <c r="AC191" s="1">
        <v>13655.778</v>
      </c>
      <c r="AD191" s="1">
        <v>13740.718999999999</v>
      </c>
      <c r="AE191" s="1">
        <v>13917.695</v>
      </c>
      <c r="AF191" s="1">
        <v>14219.458000000001</v>
      </c>
      <c r="AG191" s="1">
        <v>14603.852999999999</v>
      </c>
      <c r="AH191" s="1">
        <v>14986.951999999999</v>
      </c>
      <c r="AI191" s="1">
        <v>15374.678</v>
      </c>
      <c r="AJ191" s="1">
        <v>15754.107</v>
      </c>
      <c r="AK191" s="1">
        <v>16106.751</v>
      </c>
      <c r="AL191" s="1">
        <v>16429.87</v>
      </c>
      <c r="AM191" s="1">
        <v>16748.550999999999</v>
      </c>
      <c r="AN191" s="1">
        <v>17069.02</v>
      </c>
      <c r="AO191" s="1">
        <v>17287.055</v>
      </c>
      <c r="AP191" s="1">
        <v>17356.796999999999</v>
      </c>
      <c r="AQ191" s="1">
        <v>17324.433000000001</v>
      </c>
      <c r="AR191" s="1">
        <v>17288.312999999998</v>
      </c>
      <c r="AS191" s="1">
        <v>17236.327000000001</v>
      </c>
      <c r="AT191" s="1">
        <v>17174.71</v>
      </c>
      <c r="AU191" s="1">
        <v>17118.940999999999</v>
      </c>
      <c r="AV191" s="1">
        <v>17069.218000000001</v>
      </c>
      <c r="AW191" s="1">
        <v>17001.404999999999</v>
      </c>
      <c r="AX191" s="1">
        <v>16909.694</v>
      </c>
      <c r="AY191" s="1">
        <v>16879.341</v>
      </c>
      <c r="AZ191" s="1">
        <v>16947.011999999999</v>
      </c>
      <c r="BA191" s="1">
        <v>17073.474999999999</v>
      </c>
      <c r="BB191" s="1">
        <v>17192.867999999999</v>
      </c>
      <c r="BC191" s="1">
        <v>17330.36</v>
      </c>
      <c r="BD191" s="1">
        <v>17397.902999999998</v>
      </c>
      <c r="BE191" s="1">
        <v>17348.894</v>
      </c>
      <c r="BF191" s="1">
        <v>17231.07</v>
      </c>
      <c r="BG191" s="1">
        <v>17121.652999999998</v>
      </c>
      <c r="BH191" s="1">
        <v>16984.606</v>
      </c>
      <c r="BI191" s="1">
        <v>16946.873</v>
      </c>
      <c r="BJ191" s="1">
        <v>17072.79</v>
      </c>
      <c r="BK191" s="1">
        <v>17290.871999999999</v>
      </c>
      <c r="BL191" s="1">
        <v>17472.026999999998</v>
      </c>
      <c r="BM191" s="1">
        <v>17650.129000000001</v>
      </c>
      <c r="BN191" s="1">
        <v>17715.829000000002</v>
      </c>
      <c r="BO191" s="1">
        <v>17604.242999999999</v>
      </c>
      <c r="BP191" s="1">
        <v>17369.825000000001</v>
      </c>
      <c r="BQ191" s="1">
        <v>17131.635999999999</v>
      </c>
      <c r="BR191" s="1">
        <v>16865.559000000001</v>
      </c>
      <c r="BS191" s="1">
        <v>16589.329000000002</v>
      </c>
      <c r="BT191" s="1">
        <v>16323.609</v>
      </c>
      <c r="BU191" s="1">
        <v>16054.184999999999</v>
      </c>
      <c r="BV191" s="1">
        <v>15741.513999999999</v>
      </c>
      <c r="BW191" s="1">
        <v>15387.942999999999</v>
      </c>
      <c r="BX191" s="1">
        <v>15022.050999999999</v>
      </c>
      <c r="BY191" s="1">
        <v>14652.32</v>
      </c>
      <c r="BZ191" s="1">
        <v>14265.355</v>
      </c>
      <c r="CA191" s="1">
        <v>13862.971</v>
      </c>
      <c r="CB191" s="1">
        <v>13473.203</v>
      </c>
      <c r="CC191" s="1">
        <v>12954.235000000001</v>
      </c>
      <c r="CD191" s="1">
        <v>12244.807000000001</v>
      </c>
      <c r="CE191" s="1">
        <v>11425.214</v>
      </c>
      <c r="CF191" s="1">
        <v>10614.572</v>
      </c>
      <c r="CG191" s="1">
        <v>9762.1389999999992</v>
      </c>
      <c r="CH191" s="1">
        <v>9093.7880000000005</v>
      </c>
      <c r="CI191" s="1">
        <v>8725.4050000000007</v>
      </c>
      <c r="CJ191" s="1">
        <v>8542.3430000000008</v>
      </c>
      <c r="CK191" s="1">
        <v>8327.0450000000001</v>
      </c>
      <c r="CL191" s="1">
        <v>8138.5789999999997</v>
      </c>
      <c r="CM191" s="1">
        <v>7823.6629999999996</v>
      </c>
      <c r="CN191" s="1">
        <v>7289.0820000000003</v>
      </c>
      <c r="CO191" s="1">
        <v>6618.5810000000001</v>
      </c>
      <c r="CP191" s="1">
        <v>5988.607</v>
      </c>
      <c r="CQ191" s="1">
        <v>5363.27</v>
      </c>
      <c r="CR191" s="1">
        <v>4787.4170000000004</v>
      </c>
      <c r="CS191" s="1">
        <v>4300.902</v>
      </c>
      <c r="CT191" s="1">
        <v>3876.326</v>
      </c>
      <c r="CU191" s="1">
        <v>3430.605</v>
      </c>
      <c r="CV191" s="1">
        <v>3056.203</v>
      </c>
      <c r="CW191" s="1">
        <v>2698.3939999999998</v>
      </c>
      <c r="CX191" s="1">
        <v>2259.268</v>
      </c>
      <c r="CY191" s="1">
        <v>1750.848</v>
      </c>
      <c r="CZ191" s="1">
        <v>1340.9829999999999</v>
      </c>
      <c r="DA191" s="1">
        <v>1115.8689999999999</v>
      </c>
      <c r="DB191" s="1">
        <v>934.59199999999998</v>
      </c>
      <c r="DC191" s="1">
        <v>704.899</v>
      </c>
      <c r="DD191" s="1">
        <v>426.81200000000001</v>
      </c>
      <c r="DE191" s="1">
        <v>309.666</v>
      </c>
      <c r="DF191" s="1">
        <v>170.04499999999999</v>
      </c>
      <c r="DG191" s="1">
        <v>268.25</v>
      </c>
      <c r="DI191" s="104">
        <f t="shared" si="5"/>
        <v>1263199.6769999992</v>
      </c>
    </row>
    <row r="192" spans="1:113" x14ac:dyDescent="0.3">
      <c r="A192" s="1">
        <v>176</v>
      </c>
      <c r="B192" s="1" t="s">
        <v>1041</v>
      </c>
      <c r="C192" s="1" t="s">
        <v>1125</v>
      </c>
      <c r="D192" s="1">
        <v>902</v>
      </c>
      <c r="E192" s="1">
        <v>2018</v>
      </c>
      <c r="F192" s="1" t="s">
        <v>1126</v>
      </c>
      <c r="H192" s="93" t="e">
        <f>VLOOKUP(G192, RPB!$E$3:$I$200, 5, 0)</f>
        <v>#N/A</v>
      </c>
      <c r="I192" s="94" t="e">
        <f>IF(H192="-", "-", IF(H192=0, 0, SUM(K192:INDEX($K192:$DG192, H192))))</f>
        <v>#N/A</v>
      </c>
      <c r="J192" s="94" t="e">
        <f t="shared" si="4"/>
        <v>#N/A</v>
      </c>
      <c r="K192" s="1">
        <v>122749.11900000001</v>
      </c>
      <c r="L192" s="1">
        <v>122518.75900000001</v>
      </c>
      <c r="M192" s="1">
        <v>122111.71799999999</v>
      </c>
      <c r="N192" s="1">
        <v>121866.351</v>
      </c>
      <c r="O192" s="1">
        <v>121048.89599999999</v>
      </c>
      <c r="P192" s="1">
        <v>120130.939</v>
      </c>
      <c r="Q192" s="1">
        <v>119126.39</v>
      </c>
      <c r="R192" s="1">
        <v>118049.11599999999</v>
      </c>
      <c r="S192" s="1">
        <v>116916.17200000001</v>
      </c>
      <c r="T192" s="1">
        <v>115744.58900000001</v>
      </c>
      <c r="U192" s="1">
        <v>114532.50599999999</v>
      </c>
      <c r="V192" s="1">
        <v>113287.488</v>
      </c>
      <c r="W192" s="1">
        <v>112032.883</v>
      </c>
      <c r="X192" s="1">
        <v>110803.44500000001</v>
      </c>
      <c r="Y192" s="1">
        <v>109614.973</v>
      </c>
      <c r="Z192" s="1">
        <v>108471.73</v>
      </c>
      <c r="AA192" s="1">
        <v>107386.90700000001</v>
      </c>
      <c r="AB192" s="1">
        <v>106383.318</v>
      </c>
      <c r="AC192" s="1">
        <v>105445.65</v>
      </c>
      <c r="AD192" s="1">
        <v>104547.022</v>
      </c>
      <c r="AE192" s="1">
        <v>103924.08500000001</v>
      </c>
      <c r="AF192" s="1">
        <v>103683.64599999999</v>
      </c>
      <c r="AG192" s="1">
        <v>103712.906</v>
      </c>
      <c r="AH192" s="1">
        <v>103682.19899999999</v>
      </c>
      <c r="AI192" s="1">
        <v>103525.37300000001</v>
      </c>
      <c r="AJ192" s="1">
        <v>103686.965</v>
      </c>
      <c r="AK192" s="1">
        <v>104312.264</v>
      </c>
      <c r="AL192" s="1">
        <v>105120.965</v>
      </c>
      <c r="AM192" s="1">
        <v>105803.32399999999</v>
      </c>
      <c r="AN192" s="1">
        <v>106560.32000000001</v>
      </c>
      <c r="AO192" s="1">
        <v>106237.425</v>
      </c>
      <c r="AP192" s="1">
        <v>104272.738</v>
      </c>
      <c r="AQ192" s="1">
        <v>101233.93</v>
      </c>
      <c r="AR192" s="1">
        <v>98292.551000000007</v>
      </c>
      <c r="AS192" s="1">
        <v>95264.687000000005</v>
      </c>
      <c r="AT192" s="1">
        <v>92409.58</v>
      </c>
      <c r="AU192" s="1">
        <v>89990.807000000001</v>
      </c>
      <c r="AV192" s="1">
        <v>87902.622000000003</v>
      </c>
      <c r="AW192" s="1">
        <v>85698.87</v>
      </c>
      <c r="AX192" s="1">
        <v>83376.626000000004</v>
      </c>
      <c r="AY192" s="1">
        <v>81645.706999999995</v>
      </c>
      <c r="AZ192" s="1">
        <v>80785.722999999998</v>
      </c>
      <c r="BA192" s="1">
        <v>80482.259999999995</v>
      </c>
      <c r="BB192" s="1">
        <v>80120.418000000005</v>
      </c>
      <c r="BC192" s="1">
        <v>79798.135000000097</v>
      </c>
      <c r="BD192" s="1">
        <v>79277.620999999999</v>
      </c>
      <c r="BE192" s="1">
        <v>78370.172000000006</v>
      </c>
      <c r="BF192" s="1">
        <v>77166.801999999996</v>
      </c>
      <c r="BG192" s="1">
        <v>75983.657000000007</v>
      </c>
      <c r="BH192" s="1">
        <v>74801.123999999996</v>
      </c>
      <c r="BI192" s="1">
        <v>73256.232000000004</v>
      </c>
      <c r="BJ192" s="1">
        <v>71213.638999999996</v>
      </c>
      <c r="BK192" s="1">
        <v>68824.168000000005</v>
      </c>
      <c r="BL192" s="1">
        <v>66410.263000000006</v>
      </c>
      <c r="BM192" s="1">
        <v>63950.940999999999</v>
      </c>
      <c r="BN192" s="1">
        <v>61425.866000000002</v>
      </c>
      <c r="BO192" s="1">
        <v>58871.612999999998</v>
      </c>
      <c r="BP192" s="1">
        <v>56324.224999999999</v>
      </c>
      <c r="BQ192" s="1">
        <v>53710.567000000003</v>
      </c>
      <c r="BR192" s="1">
        <v>50958.108</v>
      </c>
      <c r="BS192" s="1">
        <v>48647.616999999998</v>
      </c>
      <c r="BT192" s="1">
        <v>47033.084000000003</v>
      </c>
      <c r="BU192" s="1">
        <v>45824.167999999998</v>
      </c>
      <c r="BV192" s="1">
        <v>44553.182999999997</v>
      </c>
      <c r="BW192" s="1">
        <v>43405.733</v>
      </c>
      <c r="BX192" s="1">
        <v>41671.362000000001</v>
      </c>
      <c r="BY192" s="1">
        <v>38978.748</v>
      </c>
      <c r="BZ192" s="1">
        <v>35703.307999999997</v>
      </c>
      <c r="CA192" s="1">
        <v>32581.582999999999</v>
      </c>
      <c r="CB192" s="1">
        <v>29454.044999999998</v>
      </c>
      <c r="CC192" s="1">
        <v>26682.65</v>
      </c>
      <c r="CD192" s="1">
        <v>24517.967000000001</v>
      </c>
      <c r="CE192" s="1">
        <v>22775.983</v>
      </c>
      <c r="CF192" s="1">
        <v>21004.643</v>
      </c>
      <c r="CG192" s="1">
        <v>19273.419000000002</v>
      </c>
      <c r="CH192" s="1">
        <v>17695.319</v>
      </c>
      <c r="CI192" s="1">
        <v>16274.669</v>
      </c>
      <c r="CJ192" s="1">
        <v>14979.487999999999</v>
      </c>
      <c r="CK192" s="1">
        <v>13781.383</v>
      </c>
      <c r="CL192" s="1">
        <v>12695.463</v>
      </c>
      <c r="CM192" s="1">
        <v>11585.013000000001</v>
      </c>
      <c r="CN192" s="1">
        <v>10381.982</v>
      </c>
      <c r="CO192" s="1">
        <v>9144.8420000000096</v>
      </c>
      <c r="CP192" s="1">
        <v>8000.9489999999996</v>
      </c>
      <c r="CQ192" s="1">
        <v>6925.8429999999998</v>
      </c>
      <c r="CR192" s="1">
        <v>5937.13400000001</v>
      </c>
      <c r="CS192" s="1">
        <v>5056.692</v>
      </c>
      <c r="CT192" s="1">
        <v>4271.3419999999996</v>
      </c>
      <c r="CU192" s="1">
        <v>3493.7280000000001</v>
      </c>
      <c r="CV192" s="1">
        <v>2836.364</v>
      </c>
      <c r="CW192" s="1">
        <v>2342.0439999999999</v>
      </c>
      <c r="CX192" s="1">
        <v>1868.646</v>
      </c>
      <c r="CY192" s="1">
        <v>1407.075</v>
      </c>
      <c r="CZ192" s="1">
        <v>1041.819</v>
      </c>
      <c r="DA192" s="1">
        <v>830.89099999999996</v>
      </c>
      <c r="DB192" s="1">
        <v>681.42399999999895</v>
      </c>
      <c r="DC192" s="1">
        <v>511.35399999999902</v>
      </c>
      <c r="DD192" s="1">
        <v>320.697</v>
      </c>
      <c r="DE192" s="1">
        <v>231.935</v>
      </c>
      <c r="DF192" s="1">
        <v>134.94300000000001</v>
      </c>
      <c r="DG192" s="1">
        <v>244.02099999999999</v>
      </c>
      <c r="DI192" s="104">
        <f t="shared" si="5"/>
        <v>6369619.6479999973</v>
      </c>
    </row>
    <row r="193" spans="1:113" x14ac:dyDescent="0.3">
      <c r="A193" s="1">
        <v>262</v>
      </c>
      <c r="B193" s="1" t="s">
        <v>1041</v>
      </c>
      <c r="C193" s="1" t="s">
        <v>1123</v>
      </c>
      <c r="D193" s="1">
        <v>941</v>
      </c>
      <c r="E193" s="1">
        <v>2018</v>
      </c>
      <c r="F193" s="1" t="s">
        <v>1124</v>
      </c>
      <c r="H193" s="93" t="e">
        <f>VLOOKUP(G193, RPB!$E$3:$I$200, 5, 0)</f>
        <v>#N/A</v>
      </c>
      <c r="I193" s="94" t="e">
        <f>IF(H193="-", "-", IF(H193=0, 0, SUM(K193:INDEX($K193:$DG193, H193))))</f>
        <v>#N/A</v>
      </c>
      <c r="J193" s="94" t="e">
        <f t="shared" si="4"/>
        <v>#N/A</v>
      </c>
      <c r="K193" s="1">
        <v>30641.673999999999</v>
      </c>
      <c r="L193" s="1">
        <v>29977.907999999999</v>
      </c>
      <c r="M193" s="1">
        <v>29356.787</v>
      </c>
      <c r="N193" s="1">
        <v>28847.421999999999</v>
      </c>
      <c r="O193" s="1">
        <v>28296.523000000001</v>
      </c>
      <c r="P193" s="1">
        <v>27770.828000000001</v>
      </c>
      <c r="Q193" s="1">
        <v>27266.044000000002</v>
      </c>
      <c r="R193" s="1">
        <v>26777.874</v>
      </c>
      <c r="S193" s="1">
        <v>26303.866999999998</v>
      </c>
      <c r="T193" s="1">
        <v>25841.583999999999</v>
      </c>
      <c r="U193" s="1">
        <v>25377.469000000001</v>
      </c>
      <c r="V193" s="1">
        <v>24903.517</v>
      </c>
      <c r="W193" s="1">
        <v>24420.987000000001</v>
      </c>
      <c r="X193" s="1">
        <v>23941.514999999999</v>
      </c>
      <c r="Y193" s="1">
        <v>23465.625</v>
      </c>
      <c r="Z193" s="1">
        <v>22964.92</v>
      </c>
      <c r="AA193" s="1">
        <v>22427.323</v>
      </c>
      <c r="AB193" s="1">
        <v>21864.839</v>
      </c>
      <c r="AC193" s="1">
        <v>21303.976999999999</v>
      </c>
      <c r="AD193" s="1">
        <v>20742.324000000001</v>
      </c>
      <c r="AE193" s="1">
        <v>20177.262999999999</v>
      </c>
      <c r="AF193" s="1">
        <v>19611.095000000001</v>
      </c>
      <c r="AG193" s="1">
        <v>19046.295999999998</v>
      </c>
      <c r="AH193" s="1">
        <v>18485.102999999999</v>
      </c>
      <c r="AI193" s="1">
        <v>17929.522000000001</v>
      </c>
      <c r="AJ193" s="1">
        <v>17383.708999999999</v>
      </c>
      <c r="AK193" s="1">
        <v>16850.773000000001</v>
      </c>
      <c r="AL193" s="1">
        <v>16332.061</v>
      </c>
      <c r="AM193" s="1">
        <v>15818.733</v>
      </c>
      <c r="AN193" s="1">
        <v>15304.076999999999</v>
      </c>
      <c r="AO193" s="1">
        <v>14836.117</v>
      </c>
      <c r="AP193" s="1">
        <v>14435.146000000001</v>
      </c>
      <c r="AQ193" s="1">
        <v>14075.855</v>
      </c>
      <c r="AR193" s="1">
        <v>13718.745999999999</v>
      </c>
      <c r="AS193" s="1">
        <v>13379.071</v>
      </c>
      <c r="AT193" s="1">
        <v>12992.936</v>
      </c>
      <c r="AU193" s="1">
        <v>12526.892</v>
      </c>
      <c r="AV193" s="1">
        <v>12013.441999999999</v>
      </c>
      <c r="AW193" s="1">
        <v>11518.44</v>
      </c>
      <c r="AX193" s="1">
        <v>11028.630999999999</v>
      </c>
      <c r="AY193" s="1">
        <v>10567.944</v>
      </c>
      <c r="AZ193" s="1">
        <v>10154.919</v>
      </c>
      <c r="BA193" s="1">
        <v>9777.0650000000005</v>
      </c>
      <c r="BB193" s="1">
        <v>9400.9330000000009</v>
      </c>
      <c r="BC193" s="1">
        <v>9030.2970000000005</v>
      </c>
      <c r="BD193" s="1">
        <v>8683.0159999999996</v>
      </c>
      <c r="BE193" s="1">
        <v>8363.7119999999995</v>
      </c>
      <c r="BF193" s="1">
        <v>8065.2449999999999</v>
      </c>
      <c r="BG193" s="1">
        <v>7775.3159999999998</v>
      </c>
      <c r="BH193" s="1">
        <v>7495.6980000000003</v>
      </c>
      <c r="BI193" s="1">
        <v>7216.9970000000003</v>
      </c>
      <c r="BJ193" s="1">
        <v>6933.0320000000002</v>
      </c>
      <c r="BK193" s="1">
        <v>6646.9840000000004</v>
      </c>
      <c r="BL193" s="1">
        <v>6369.6940000000004</v>
      </c>
      <c r="BM193" s="1">
        <v>6100.8249999999998</v>
      </c>
      <c r="BN193" s="1">
        <v>5827.4859999999999</v>
      </c>
      <c r="BO193" s="1">
        <v>5544.9269999999997</v>
      </c>
      <c r="BP193" s="1">
        <v>5258.85</v>
      </c>
      <c r="BQ193" s="1">
        <v>4979.8159999999998</v>
      </c>
      <c r="BR193" s="1">
        <v>4705.8010000000004</v>
      </c>
      <c r="BS193" s="1">
        <v>4443.442</v>
      </c>
      <c r="BT193" s="1">
        <v>4197.1329999999998</v>
      </c>
      <c r="BU193" s="1">
        <v>3964.0909999999999</v>
      </c>
      <c r="BV193" s="1">
        <v>3736.107</v>
      </c>
      <c r="BW193" s="1">
        <v>3513.5929999999998</v>
      </c>
      <c r="BX193" s="1">
        <v>3303.5990000000002</v>
      </c>
      <c r="BY193" s="1">
        <v>3108.4090000000001</v>
      </c>
      <c r="BZ193" s="1">
        <v>2924.8009999999999</v>
      </c>
      <c r="CA193" s="1">
        <v>2747.3339999999998</v>
      </c>
      <c r="CB193" s="1">
        <v>2577.201</v>
      </c>
      <c r="CC193" s="1">
        <v>2409.02</v>
      </c>
      <c r="CD193" s="1">
        <v>2239.6060000000002</v>
      </c>
      <c r="CE193" s="1">
        <v>2071.221</v>
      </c>
      <c r="CF193" s="1">
        <v>1910.07</v>
      </c>
      <c r="CG193" s="1">
        <v>1755.866</v>
      </c>
      <c r="CH193" s="1">
        <v>1604.0429999999999</v>
      </c>
      <c r="CI193" s="1">
        <v>1453.2750000000001</v>
      </c>
      <c r="CJ193" s="1">
        <v>1305.742</v>
      </c>
      <c r="CK193" s="1">
        <v>1164.8409999999999</v>
      </c>
      <c r="CL193" s="1">
        <v>1029.7270000000001</v>
      </c>
      <c r="CM193" s="1">
        <v>905.08299999999997</v>
      </c>
      <c r="CN193" s="1">
        <v>793.52800000000002</v>
      </c>
      <c r="CO193" s="1">
        <v>693.08299999999997</v>
      </c>
      <c r="CP193" s="1">
        <v>598.89</v>
      </c>
      <c r="CQ193" s="1">
        <v>511.62599999999998</v>
      </c>
      <c r="CR193" s="1">
        <v>432.58300000000003</v>
      </c>
      <c r="CS193" s="1">
        <v>361.82799999999997</v>
      </c>
      <c r="CT193" s="1">
        <v>298.91199999999998</v>
      </c>
      <c r="CU193" s="1">
        <v>239.184</v>
      </c>
      <c r="CV193" s="1">
        <v>190.517</v>
      </c>
      <c r="CW193" s="1">
        <v>154.071</v>
      </c>
      <c r="CX193" s="1">
        <v>120.471</v>
      </c>
      <c r="CY193" s="1">
        <v>88.847999999999999</v>
      </c>
      <c r="CZ193" s="1">
        <v>63.783999999999999</v>
      </c>
      <c r="DA193" s="1">
        <v>49.628999999999998</v>
      </c>
      <c r="DB193" s="1">
        <v>40.322000000000003</v>
      </c>
      <c r="DC193" s="1">
        <v>29.675999999999998</v>
      </c>
      <c r="DD193" s="1">
        <v>17.702999999999999</v>
      </c>
      <c r="DE193" s="1">
        <v>12.553000000000001</v>
      </c>
      <c r="DF193" s="1">
        <v>7.18</v>
      </c>
      <c r="DG193" s="1">
        <v>12.67</v>
      </c>
      <c r="DI193" s="104">
        <f t="shared" si="5"/>
        <v>1025936.7340000001</v>
      </c>
    </row>
    <row r="194" spans="1:113" x14ac:dyDescent="0.3">
      <c r="A194" s="1">
        <v>348</v>
      </c>
      <c r="B194" s="1" t="s">
        <v>1041</v>
      </c>
      <c r="C194" s="1" t="s">
        <v>1121</v>
      </c>
      <c r="D194" s="1">
        <v>934</v>
      </c>
      <c r="E194" s="1">
        <v>2018</v>
      </c>
      <c r="F194" s="1" t="s">
        <v>1122</v>
      </c>
      <c r="H194" s="93" t="e">
        <f>VLOOKUP(G194, RPB!$E$3:$I$200, 5, 0)</f>
        <v>#N/A</v>
      </c>
      <c r="I194" s="94" t="e">
        <f>IF(H194="-", "-", IF(H194=0, 0, SUM(K194:INDEX($K194:$DG194, H194))))</f>
        <v>#N/A</v>
      </c>
      <c r="J194" s="94" t="e">
        <f t="shared" si="4"/>
        <v>#N/A</v>
      </c>
      <c r="K194" s="1">
        <v>92107.445000000007</v>
      </c>
      <c r="L194" s="1">
        <v>92540.850999999995</v>
      </c>
      <c r="M194" s="1">
        <v>92754.930999999997</v>
      </c>
      <c r="N194" s="1">
        <v>93018.929000000004</v>
      </c>
      <c r="O194" s="1">
        <v>92752.373000000007</v>
      </c>
      <c r="P194" s="1">
        <v>92360.111000000004</v>
      </c>
      <c r="Q194" s="1">
        <v>91860.346000000005</v>
      </c>
      <c r="R194" s="1">
        <v>91271.241999999998</v>
      </c>
      <c r="S194" s="1">
        <v>90612.304999999993</v>
      </c>
      <c r="T194" s="1">
        <v>89903.005000000005</v>
      </c>
      <c r="U194" s="1">
        <v>89155.036999999997</v>
      </c>
      <c r="V194" s="1">
        <v>88383.971000000005</v>
      </c>
      <c r="W194" s="1">
        <v>87611.895999999993</v>
      </c>
      <c r="X194" s="1">
        <v>86861.93</v>
      </c>
      <c r="Y194" s="1">
        <v>86149.347999999998</v>
      </c>
      <c r="Z194" s="1">
        <v>85506.81</v>
      </c>
      <c r="AA194" s="1">
        <v>84959.584000000003</v>
      </c>
      <c r="AB194" s="1">
        <v>84518.479000000007</v>
      </c>
      <c r="AC194" s="1">
        <v>84141.672999999995</v>
      </c>
      <c r="AD194" s="1">
        <v>83804.698000000004</v>
      </c>
      <c r="AE194" s="1">
        <v>83746.822</v>
      </c>
      <c r="AF194" s="1">
        <v>84072.551000000007</v>
      </c>
      <c r="AG194" s="1">
        <v>84666.610000000102</v>
      </c>
      <c r="AH194" s="1">
        <v>85197.096000000005</v>
      </c>
      <c r="AI194" s="1">
        <v>85595.850999999995</v>
      </c>
      <c r="AJ194" s="1">
        <v>86303.255999999994</v>
      </c>
      <c r="AK194" s="1">
        <v>87461.490999999995</v>
      </c>
      <c r="AL194" s="1">
        <v>88788.903999999995</v>
      </c>
      <c r="AM194" s="1">
        <v>89984.591000000102</v>
      </c>
      <c r="AN194" s="1">
        <v>91256.243000000002</v>
      </c>
      <c r="AO194" s="1">
        <v>91401.308000000005</v>
      </c>
      <c r="AP194" s="1">
        <v>89837.592000000004</v>
      </c>
      <c r="AQ194" s="1">
        <v>87158.074999999997</v>
      </c>
      <c r="AR194" s="1">
        <v>84573.804999999993</v>
      </c>
      <c r="AS194" s="1">
        <v>81885.615999999995</v>
      </c>
      <c r="AT194" s="1">
        <v>79416.644</v>
      </c>
      <c r="AU194" s="1">
        <v>77463.914999999994</v>
      </c>
      <c r="AV194" s="1">
        <v>75889.179999999993</v>
      </c>
      <c r="AW194" s="1">
        <v>74180.429999999993</v>
      </c>
      <c r="AX194" s="1">
        <v>72347.994999999995</v>
      </c>
      <c r="AY194" s="1">
        <v>71077.763000000006</v>
      </c>
      <c r="AZ194" s="1">
        <v>70630.804000000004</v>
      </c>
      <c r="BA194" s="1">
        <v>70705.195000000007</v>
      </c>
      <c r="BB194" s="1">
        <v>70719.485000000001</v>
      </c>
      <c r="BC194" s="1">
        <v>70767.838000000003</v>
      </c>
      <c r="BD194" s="1">
        <v>70594.604999999996</v>
      </c>
      <c r="BE194" s="1">
        <v>70006.460000000006</v>
      </c>
      <c r="BF194" s="1">
        <v>69101.557000000001</v>
      </c>
      <c r="BG194" s="1">
        <v>68208.341</v>
      </c>
      <c r="BH194" s="1">
        <v>67305.426000000007</v>
      </c>
      <c r="BI194" s="1">
        <v>66039.235000000001</v>
      </c>
      <c r="BJ194" s="1">
        <v>64280.607000000004</v>
      </c>
      <c r="BK194" s="1">
        <v>62177.184000000001</v>
      </c>
      <c r="BL194" s="1">
        <v>60040.569000000003</v>
      </c>
      <c r="BM194" s="1">
        <v>57850.116000000002</v>
      </c>
      <c r="BN194" s="1">
        <v>55598.38</v>
      </c>
      <c r="BO194" s="1">
        <v>53326.686000000002</v>
      </c>
      <c r="BP194" s="1">
        <v>51065.375</v>
      </c>
      <c r="BQ194" s="1">
        <v>48730.750999999997</v>
      </c>
      <c r="BR194" s="1">
        <v>46252.307000000001</v>
      </c>
      <c r="BS194" s="1">
        <v>44204.175000000003</v>
      </c>
      <c r="BT194" s="1">
        <v>42835.951000000001</v>
      </c>
      <c r="BU194" s="1">
        <v>41860.076999999997</v>
      </c>
      <c r="BV194" s="1">
        <v>40817.076000000001</v>
      </c>
      <c r="BW194" s="1">
        <v>39892.14</v>
      </c>
      <c r="BX194" s="1">
        <v>38367.762999999999</v>
      </c>
      <c r="BY194" s="1">
        <v>35870.339</v>
      </c>
      <c r="BZ194" s="1">
        <v>32778.506999999998</v>
      </c>
      <c r="CA194" s="1">
        <v>29834.249</v>
      </c>
      <c r="CB194" s="1">
        <v>26876.844000000001</v>
      </c>
      <c r="CC194" s="1">
        <v>24273.63</v>
      </c>
      <c r="CD194" s="1">
        <v>22278.361000000001</v>
      </c>
      <c r="CE194" s="1">
        <v>20704.761999999999</v>
      </c>
      <c r="CF194" s="1">
        <v>19094.573</v>
      </c>
      <c r="CG194" s="1">
        <v>17517.553</v>
      </c>
      <c r="CH194" s="1">
        <v>16091.276</v>
      </c>
      <c r="CI194" s="1">
        <v>14821.394</v>
      </c>
      <c r="CJ194" s="1">
        <v>13673.745999999999</v>
      </c>
      <c r="CK194" s="1">
        <v>12616.541999999999</v>
      </c>
      <c r="CL194" s="1">
        <v>11665.736000000001</v>
      </c>
      <c r="CM194" s="1">
        <v>10679.93</v>
      </c>
      <c r="CN194" s="1">
        <v>9588.4539999999997</v>
      </c>
      <c r="CO194" s="1">
        <v>8451.7590000000091</v>
      </c>
      <c r="CP194" s="1">
        <v>7402.0590000000002</v>
      </c>
      <c r="CQ194" s="1">
        <v>6414.2169999999996</v>
      </c>
      <c r="CR194" s="1">
        <v>5504.5510000000104</v>
      </c>
      <c r="CS194" s="1">
        <v>4694.8639999999996</v>
      </c>
      <c r="CT194" s="1">
        <v>3972.43</v>
      </c>
      <c r="CU194" s="1">
        <v>3254.5439999999999</v>
      </c>
      <c r="CV194" s="1">
        <v>2645.8470000000002</v>
      </c>
      <c r="CW194" s="1">
        <v>2187.973</v>
      </c>
      <c r="CX194" s="1">
        <v>1748.175</v>
      </c>
      <c r="CY194" s="1">
        <v>1318.2270000000001</v>
      </c>
      <c r="CZ194" s="1">
        <v>978.03499999999997</v>
      </c>
      <c r="DA194" s="1">
        <v>781.26199999999903</v>
      </c>
      <c r="DB194" s="1">
        <v>641.10199999999998</v>
      </c>
      <c r="DC194" s="1">
        <v>481.678</v>
      </c>
      <c r="DD194" s="1">
        <v>302.99400000000003</v>
      </c>
      <c r="DE194" s="1">
        <v>219.38200000000001</v>
      </c>
      <c r="DF194" s="1">
        <v>127.76300000000001</v>
      </c>
      <c r="DG194" s="1">
        <v>231.351</v>
      </c>
      <c r="DI194" s="104">
        <f t="shared" si="5"/>
        <v>5343682.9139999999</v>
      </c>
    </row>
    <row r="195" spans="1:113" x14ac:dyDescent="0.3">
      <c r="A195" s="1">
        <v>434</v>
      </c>
      <c r="B195" s="1" t="s">
        <v>1041</v>
      </c>
      <c r="D195" s="1">
        <v>948</v>
      </c>
      <c r="E195" s="1">
        <v>2018</v>
      </c>
      <c r="F195" s="1" t="s">
        <v>1120</v>
      </c>
      <c r="H195" s="93" t="e">
        <f>VLOOKUP(G195, RPB!$E$3:$I$200, 5, 0)</f>
        <v>#N/A</v>
      </c>
      <c r="I195" s="94" t="e">
        <f>IF(H195="-", "-", IF(H195=0, 0, SUM(K195:INDEX($K195:$DG195, H195))))</f>
        <v>#N/A</v>
      </c>
      <c r="J195" s="94" t="e">
        <f t="shared" si="4"/>
        <v>#N/A</v>
      </c>
      <c r="K195" s="1">
        <v>106394.285</v>
      </c>
      <c r="L195" s="1">
        <v>105717.898</v>
      </c>
      <c r="M195" s="1">
        <v>104988.274</v>
      </c>
      <c r="N195" s="1">
        <v>104383.533</v>
      </c>
      <c r="O195" s="1">
        <v>103528.34</v>
      </c>
      <c r="P195" s="1">
        <v>102640.783</v>
      </c>
      <c r="Q195" s="1">
        <v>101723.21</v>
      </c>
      <c r="R195" s="1">
        <v>100777.925</v>
      </c>
      <c r="S195" s="1">
        <v>99813.137000000002</v>
      </c>
      <c r="T195" s="1">
        <v>98837.032000000007</v>
      </c>
      <c r="U195" s="1">
        <v>97822.597999999998</v>
      </c>
      <c r="V195" s="1">
        <v>96760.403999999995</v>
      </c>
      <c r="W195" s="1">
        <v>95670.388000000094</v>
      </c>
      <c r="X195" s="1">
        <v>94580.619000000006</v>
      </c>
      <c r="Y195" s="1">
        <v>93483.914000000106</v>
      </c>
      <c r="Z195" s="1">
        <v>92430.074999999997</v>
      </c>
      <c r="AA195" s="1">
        <v>91446.289000000004</v>
      </c>
      <c r="AB195" s="1">
        <v>90512.260999999999</v>
      </c>
      <c r="AC195" s="1">
        <v>89572.403000000006</v>
      </c>
      <c r="AD195" s="1">
        <v>88628.085000000006</v>
      </c>
      <c r="AE195" s="1">
        <v>87721.638000000006</v>
      </c>
      <c r="AF195" s="1">
        <v>86865.413</v>
      </c>
      <c r="AG195" s="1">
        <v>86037.626000000004</v>
      </c>
      <c r="AH195" s="1">
        <v>85195.706000000006</v>
      </c>
      <c r="AI195" s="1">
        <v>84338.02</v>
      </c>
      <c r="AJ195" s="1">
        <v>83464.894</v>
      </c>
      <c r="AK195" s="1">
        <v>82568.8679999999</v>
      </c>
      <c r="AL195" s="1">
        <v>81640.834000000003</v>
      </c>
      <c r="AM195" s="1">
        <v>80672.027000000002</v>
      </c>
      <c r="AN195" s="1">
        <v>79655.676999999996</v>
      </c>
      <c r="AO195" s="1">
        <v>78576.98</v>
      </c>
      <c r="AP195" s="1">
        <v>77424.813000000097</v>
      </c>
      <c r="AQ195" s="1">
        <v>76194.725999999995</v>
      </c>
      <c r="AR195" s="1">
        <v>74924.164000000004</v>
      </c>
      <c r="AS195" s="1">
        <v>73642.581999999995</v>
      </c>
      <c r="AT195" s="1">
        <v>72152.065000000002</v>
      </c>
      <c r="AU195" s="1">
        <v>70369.712</v>
      </c>
      <c r="AV195" s="1">
        <v>68402.085000000006</v>
      </c>
      <c r="AW195" s="1">
        <v>66433.722999999998</v>
      </c>
      <c r="AX195" s="1">
        <v>64421.864000000001</v>
      </c>
      <c r="AY195" s="1">
        <v>62537.743000000002</v>
      </c>
      <c r="AZ195" s="1">
        <v>60883.516000000003</v>
      </c>
      <c r="BA195" s="1">
        <v>59382.934000000001</v>
      </c>
      <c r="BB195" s="1">
        <v>57854.419000000002</v>
      </c>
      <c r="BC195" s="1">
        <v>56330.497000000003</v>
      </c>
      <c r="BD195" s="1">
        <v>54833.220999999998</v>
      </c>
      <c r="BE195" s="1">
        <v>53354.226000000002</v>
      </c>
      <c r="BF195" s="1">
        <v>51893.813000000002</v>
      </c>
      <c r="BG195" s="1">
        <v>50453.356</v>
      </c>
      <c r="BH195" s="1">
        <v>49023.733999999997</v>
      </c>
      <c r="BI195" s="1">
        <v>47621.014999999999</v>
      </c>
      <c r="BJ195" s="1">
        <v>46250.4030000001</v>
      </c>
      <c r="BK195" s="1">
        <v>44896.161999999997</v>
      </c>
      <c r="BL195" s="1">
        <v>43539.930999999997</v>
      </c>
      <c r="BM195" s="1">
        <v>42188.462</v>
      </c>
      <c r="BN195" s="1">
        <v>40788.978000000003</v>
      </c>
      <c r="BO195" s="1">
        <v>39314.281999999999</v>
      </c>
      <c r="BP195" s="1">
        <v>37786.786</v>
      </c>
      <c r="BQ195" s="1">
        <v>36257.997000000003</v>
      </c>
      <c r="BR195" s="1">
        <v>34719.855000000003</v>
      </c>
      <c r="BS195" s="1">
        <v>33168.483999999997</v>
      </c>
      <c r="BT195" s="1">
        <v>31607.816999999999</v>
      </c>
      <c r="BU195" s="1">
        <v>30038.381000000001</v>
      </c>
      <c r="BV195" s="1">
        <v>28475.906999999999</v>
      </c>
      <c r="BW195" s="1">
        <v>26940.307000000001</v>
      </c>
      <c r="BX195" s="1">
        <v>25347.463</v>
      </c>
      <c r="BY195" s="1">
        <v>23664.562999999998</v>
      </c>
      <c r="BZ195" s="1">
        <v>21945.504000000001</v>
      </c>
      <c r="CA195" s="1">
        <v>20269.472000000002</v>
      </c>
      <c r="CB195" s="1">
        <v>18611.614000000001</v>
      </c>
      <c r="CC195" s="1">
        <v>17107.489000000001</v>
      </c>
      <c r="CD195" s="1">
        <v>15829.797</v>
      </c>
      <c r="CE195" s="1">
        <v>14717.555</v>
      </c>
      <c r="CF195" s="1">
        <v>13631.646000000001</v>
      </c>
      <c r="CG195" s="1">
        <v>12593.4</v>
      </c>
      <c r="CH195" s="1">
        <v>11611.484</v>
      </c>
      <c r="CI195" s="1">
        <v>10674.157999999999</v>
      </c>
      <c r="CJ195" s="1">
        <v>9780.2189999999991</v>
      </c>
      <c r="CK195" s="1">
        <v>8945.0239999999994</v>
      </c>
      <c r="CL195" s="1">
        <v>8171.2389999999996</v>
      </c>
      <c r="CM195" s="1">
        <v>7400.4110000000001</v>
      </c>
      <c r="CN195" s="1">
        <v>6606.7639999999901</v>
      </c>
      <c r="CO195" s="1">
        <v>5815.4539999999997</v>
      </c>
      <c r="CP195" s="1">
        <v>5076.3329999999996</v>
      </c>
      <c r="CQ195" s="1">
        <v>4378.1499999999996</v>
      </c>
      <c r="CR195" s="1">
        <v>3744.7130000000002</v>
      </c>
      <c r="CS195" s="1">
        <v>3192.4749999999999</v>
      </c>
      <c r="CT195" s="1">
        <v>2708.6880000000001</v>
      </c>
      <c r="CU195" s="1">
        <v>2234.3270000000002</v>
      </c>
      <c r="CV195" s="1">
        <v>1838.934</v>
      </c>
      <c r="CW195" s="1">
        <v>1531.3230000000001</v>
      </c>
      <c r="CX195" s="1">
        <v>1228.739</v>
      </c>
      <c r="CY195" s="1">
        <v>927.72299999999996</v>
      </c>
      <c r="CZ195" s="1">
        <v>689.36099999999999</v>
      </c>
      <c r="DA195" s="1">
        <v>553.27099999999996</v>
      </c>
      <c r="DB195" s="1">
        <v>455.608</v>
      </c>
      <c r="DC195" s="1">
        <v>342.77699999999999</v>
      </c>
      <c r="DD195" s="1">
        <v>214.79900000000001</v>
      </c>
      <c r="DE195" s="1">
        <v>158.53800000000001</v>
      </c>
      <c r="DF195" s="1">
        <v>92.690000000000097</v>
      </c>
      <c r="DG195" s="1">
        <v>169.52500000000001</v>
      </c>
      <c r="DI195" s="104">
        <f t="shared" si="5"/>
        <v>4922818.3260000004</v>
      </c>
    </row>
    <row r="196" spans="1:113" x14ac:dyDescent="0.3">
      <c r="A196" s="1">
        <v>520</v>
      </c>
      <c r="B196" s="1" t="s">
        <v>1041</v>
      </c>
      <c r="C196" s="1" t="s">
        <v>1114</v>
      </c>
      <c r="D196" s="1">
        <v>1503</v>
      </c>
      <c r="E196" s="1">
        <v>2018</v>
      </c>
      <c r="F196" s="1" t="s">
        <v>1119</v>
      </c>
      <c r="H196" s="93" t="e">
        <f>VLOOKUP(G196, RPB!$E$3:$I$200, 5, 0)</f>
        <v>#N/A</v>
      </c>
      <c r="I196" s="94" t="e">
        <f>IF(H196="-", "-", IF(H196=0, 0, SUM(K196:INDEX($K196:$DG196, H196))))</f>
        <v>#N/A</v>
      </c>
      <c r="J196" s="94" t="e">
        <f t="shared" ref="J196:J254" si="6">IF(H196="-", "-", SUM(K196:DG196)-I196)</f>
        <v>#N/A</v>
      </c>
      <c r="K196" s="1">
        <v>13035.468000000001</v>
      </c>
      <c r="L196" s="1">
        <v>13063.791999999999</v>
      </c>
      <c r="M196" s="1">
        <v>13091.657999999999</v>
      </c>
      <c r="N196" s="1">
        <v>12812.351000000001</v>
      </c>
      <c r="O196" s="1">
        <v>12969.644</v>
      </c>
      <c r="P196" s="1">
        <v>13102.704</v>
      </c>
      <c r="Q196" s="1">
        <v>13212.269</v>
      </c>
      <c r="R196" s="1">
        <v>13299.064</v>
      </c>
      <c r="S196" s="1">
        <v>13374.871999999999</v>
      </c>
      <c r="T196" s="1">
        <v>13451.421</v>
      </c>
      <c r="U196" s="1">
        <v>13474.34</v>
      </c>
      <c r="V196" s="1">
        <v>13422.300999999999</v>
      </c>
      <c r="W196" s="1">
        <v>13329.112999999999</v>
      </c>
      <c r="X196" s="1">
        <v>13247.111000000001</v>
      </c>
      <c r="Y196" s="1">
        <v>13162.45</v>
      </c>
      <c r="Z196" s="1">
        <v>13148.710999999999</v>
      </c>
      <c r="AA196" s="1">
        <v>13246.787</v>
      </c>
      <c r="AB196" s="1">
        <v>13424.736000000001</v>
      </c>
      <c r="AC196" s="1">
        <v>13598.002</v>
      </c>
      <c r="AD196" s="1">
        <v>13769.427</v>
      </c>
      <c r="AE196" s="1">
        <v>13995.328</v>
      </c>
      <c r="AF196" s="1">
        <v>14290.71</v>
      </c>
      <c r="AG196" s="1">
        <v>14626.039000000001</v>
      </c>
      <c r="AH196" s="1">
        <v>14961.358</v>
      </c>
      <c r="AI196" s="1">
        <v>15310.168</v>
      </c>
      <c r="AJ196" s="1">
        <v>15588.118</v>
      </c>
      <c r="AK196" s="1">
        <v>15750.883</v>
      </c>
      <c r="AL196" s="1">
        <v>15835.672</v>
      </c>
      <c r="AM196" s="1">
        <v>15923.146000000001</v>
      </c>
      <c r="AN196" s="1">
        <v>15996.14</v>
      </c>
      <c r="AO196" s="1">
        <v>16070.186</v>
      </c>
      <c r="AP196" s="1">
        <v>16160.769</v>
      </c>
      <c r="AQ196" s="1">
        <v>16256.127</v>
      </c>
      <c r="AR196" s="1">
        <v>16335.587</v>
      </c>
      <c r="AS196" s="1">
        <v>16411.146000000001</v>
      </c>
      <c r="AT196" s="1">
        <v>16450.294000000002</v>
      </c>
      <c r="AU196" s="1">
        <v>16437.328000000001</v>
      </c>
      <c r="AV196" s="1">
        <v>16393.649000000001</v>
      </c>
      <c r="AW196" s="1">
        <v>16348.46</v>
      </c>
      <c r="AX196" s="1">
        <v>16286.432000000001</v>
      </c>
      <c r="AY196" s="1">
        <v>16279.037</v>
      </c>
      <c r="AZ196" s="1">
        <v>16361.778</v>
      </c>
      <c r="BA196" s="1">
        <v>16497.802</v>
      </c>
      <c r="BB196" s="1">
        <v>16618.34</v>
      </c>
      <c r="BC196" s="1">
        <v>16741.406999999999</v>
      </c>
      <c r="BD196" s="1">
        <v>16816.263999999999</v>
      </c>
      <c r="BE196" s="1">
        <v>16812.088</v>
      </c>
      <c r="BF196" s="1">
        <v>16755.344000000001</v>
      </c>
      <c r="BG196" s="1">
        <v>16696.146000000001</v>
      </c>
      <c r="BH196" s="1">
        <v>16615.823</v>
      </c>
      <c r="BI196" s="1">
        <v>16560.241000000002</v>
      </c>
      <c r="BJ196" s="1">
        <v>16554.46</v>
      </c>
      <c r="BK196" s="1">
        <v>16569.771000000001</v>
      </c>
      <c r="BL196" s="1">
        <v>16556.768</v>
      </c>
      <c r="BM196" s="1">
        <v>16530.54</v>
      </c>
      <c r="BN196" s="1">
        <v>16436.887999999999</v>
      </c>
      <c r="BO196" s="1">
        <v>16245.521000000001</v>
      </c>
      <c r="BP196" s="1">
        <v>15983.883</v>
      </c>
      <c r="BQ196" s="1">
        <v>15714.307000000001</v>
      </c>
      <c r="BR196" s="1">
        <v>15429.85</v>
      </c>
      <c r="BS196" s="1">
        <v>15122.112999999999</v>
      </c>
      <c r="BT196" s="1">
        <v>14794.983</v>
      </c>
      <c r="BU196" s="1">
        <v>14453.519</v>
      </c>
      <c r="BV196" s="1">
        <v>14085.995999999999</v>
      </c>
      <c r="BW196" s="1">
        <v>13679.286</v>
      </c>
      <c r="BX196" s="1">
        <v>13325.168</v>
      </c>
      <c r="BY196" s="1">
        <v>13063.198</v>
      </c>
      <c r="BZ196" s="1">
        <v>12845.5</v>
      </c>
      <c r="CA196" s="1">
        <v>12605.261</v>
      </c>
      <c r="CB196" s="1">
        <v>12380.56</v>
      </c>
      <c r="CC196" s="1">
        <v>12008.484</v>
      </c>
      <c r="CD196" s="1">
        <v>11409.127</v>
      </c>
      <c r="CE196" s="1">
        <v>10670.103999999999</v>
      </c>
      <c r="CF196" s="1">
        <v>9948.41</v>
      </c>
      <c r="CG196" s="1">
        <v>9200.0380000000005</v>
      </c>
      <c r="CH196" s="1">
        <v>8567.6329999999998</v>
      </c>
      <c r="CI196" s="1">
        <v>8134.0150000000003</v>
      </c>
      <c r="CJ196" s="1">
        <v>7826.4570000000003</v>
      </c>
      <c r="CK196" s="1">
        <v>7492.6289999999999</v>
      </c>
      <c r="CL196" s="1">
        <v>7166.8320000000003</v>
      </c>
      <c r="CM196" s="1">
        <v>6801.1559999999999</v>
      </c>
      <c r="CN196" s="1">
        <v>6357.7060000000001</v>
      </c>
      <c r="CO196" s="1">
        <v>5867.0829999999996</v>
      </c>
      <c r="CP196" s="1">
        <v>5400.4539999999997</v>
      </c>
      <c r="CQ196" s="1">
        <v>4946.7979999999998</v>
      </c>
      <c r="CR196" s="1">
        <v>4498.2269999999999</v>
      </c>
      <c r="CS196" s="1">
        <v>4058.9679999999998</v>
      </c>
      <c r="CT196" s="1">
        <v>3630.66</v>
      </c>
      <c r="CU196" s="1">
        <v>3189.0169999999998</v>
      </c>
      <c r="CV196" s="1">
        <v>2819.1129999999998</v>
      </c>
      <c r="CW196" s="1">
        <v>2483.6469999999999</v>
      </c>
      <c r="CX196" s="1">
        <v>2089.5889999999999</v>
      </c>
      <c r="CY196" s="1">
        <v>1642.328</v>
      </c>
      <c r="CZ196" s="1">
        <v>1287.9829999999999</v>
      </c>
      <c r="DA196" s="1">
        <v>1093.0889999999999</v>
      </c>
      <c r="DB196" s="1">
        <v>919.14700000000005</v>
      </c>
      <c r="DC196" s="1">
        <v>696.95100000000002</v>
      </c>
      <c r="DD196" s="1">
        <v>426.52100000000002</v>
      </c>
      <c r="DE196" s="1">
        <v>313.30399999999997</v>
      </c>
      <c r="DF196" s="1">
        <v>173.18199999999999</v>
      </c>
      <c r="DG196" s="1">
        <v>276.77699999999999</v>
      </c>
      <c r="DI196" s="104">
        <f t="shared" ref="DI196:DI254" si="7">SUM(K196:DG196)</f>
        <v>1197191.0319999994</v>
      </c>
    </row>
    <row r="197" spans="1:113" x14ac:dyDescent="0.3">
      <c r="A197" s="1">
        <v>606</v>
      </c>
      <c r="B197" s="1" t="s">
        <v>1041</v>
      </c>
      <c r="C197" s="1" t="s">
        <v>1114</v>
      </c>
      <c r="D197" s="1">
        <v>1517</v>
      </c>
      <c r="E197" s="1">
        <v>2018</v>
      </c>
      <c r="F197" s="1" t="s">
        <v>1118</v>
      </c>
      <c r="H197" s="93" t="e">
        <f>VLOOKUP(G197, RPB!$E$3:$I$200, 5, 0)</f>
        <v>#N/A</v>
      </c>
      <c r="I197" s="94" t="e">
        <f>IF(H197="-", "-", IF(H197=0, 0, SUM(K197:INDEX($K197:$DG197, H197))))</f>
        <v>#N/A</v>
      </c>
      <c r="J197" s="94" t="e">
        <f t="shared" si="6"/>
        <v>#N/A</v>
      </c>
      <c r="K197" s="1">
        <v>100423.628</v>
      </c>
      <c r="L197" s="1">
        <v>100837.901</v>
      </c>
      <c r="M197" s="1">
        <v>101025.382</v>
      </c>
      <c r="N197" s="1">
        <v>101330.962</v>
      </c>
      <c r="O197" s="1">
        <v>100995.54700000001</v>
      </c>
      <c r="P197" s="1">
        <v>100530.66499999999</v>
      </c>
      <c r="Q197" s="1">
        <v>99954.554000000004</v>
      </c>
      <c r="R197" s="1">
        <v>99285.406000000003</v>
      </c>
      <c r="S197" s="1">
        <v>98540.578999999998</v>
      </c>
      <c r="T197" s="1">
        <v>97737.42</v>
      </c>
      <c r="U197" s="1">
        <v>96898.429000000004</v>
      </c>
      <c r="V197" s="1">
        <v>96043.524999999994</v>
      </c>
      <c r="W197" s="1">
        <v>95188.335999999996</v>
      </c>
      <c r="X197" s="1">
        <v>94352.671000000002</v>
      </c>
      <c r="Y197" s="1">
        <v>93561.43</v>
      </c>
      <c r="Z197" s="1">
        <v>92799.27</v>
      </c>
      <c r="AA197" s="1">
        <v>92070.107999999993</v>
      </c>
      <c r="AB197" s="1">
        <v>91411.438999999998</v>
      </c>
      <c r="AC197" s="1">
        <v>90828.981</v>
      </c>
      <c r="AD197" s="1">
        <v>90288.167000000001</v>
      </c>
      <c r="AE197" s="1">
        <v>90065.947</v>
      </c>
      <c r="AF197" s="1">
        <v>90290.217999999993</v>
      </c>
      <c r="AG197" s="1">
        <v>90829.294999999998</v>
      </c>
      <c r="AH197" s="1">
        <v>91299.614000000001</v>
      </c>
      <c r="AI197" s="1">
        <v>91629.116999999998</v>
      </c>
      <c r="AJ197" s="1">
        <v>92322.451000000001</v>
      </c>
      <c r="AK197" s="1">
        <v>93544.001999999993</v>
      </c>
      <c r="AL197" s="1">
        <v>94977.563999999998</v>
      </c>
      <c r="AM197" s="1">
        <v>96271.634000000005</v>
      </c>
      <c r="AN197" s="1">
        <v>97651.42</v>
      </c>
      <c r="AO197" s="1">
        <v>97823.812000000005</v>
      </c>
      <c r="AP197" s="1">
        <v>96158.726000000097</v>
      </c>
      <c r="AQ197" s="1">
        <v>93291.357999999993</v>
      </c>
      <c r="AR197" s="1">
        <v>90525.206999999995</v>
      </c>
      <c r="AS197" s="1">
        <v>87645.475000000006</v>
      </c>
      <c r="AT197" s="1">
        <v>84982.381999999998</v>
      </c>
      <c r="AU197" s="1">
        <v>82846.697</v>
      </c>
      <c r="AV197" s="1">
        <v>81094.98</v>
      </c>
      <c r="AW197" s="1">
        <v>79197.892999999996</v>
      </c>
      <c r="AX197" s="1">
        <v>77171.144</v>
      </c>
      <c r="AY197" s="1">
        <v>75710.73</v>
      </c>
      <c r="AZ197" s="1">
        <v>75081.668999999994</v>
      </c>
      <c r="BA197" s="1">
        <v>74982.067999999999</v>
      </c>
      <c r="BB197" s="1">
        <v>74830.417000000001</v>
      </c>
      <c r="BC197" s="1">
        <v>74725.534</v>
      </c>
      <c r="BD197" s="1">
        <v>74402.784</v>
      </c>
      <c r="BE197" s="1">
        <v>73665.895999999993</v>
      </c>
      <c r="BF197" s="1">
        <v>72621.426000000007</v>
      </c>
      <c r="BG197" s="1">
        <v>71597.38</v>
      </c>
      <c r="BH197" s="1">
        <v>70558.270999999993</v>
      </c>
      <c r="BI197" s="1">
        <v>69230.608999999997</v>
      </c>
      <c r="BJ197" s="1">
        <v>67520.489000000001</v>
      </c>
      <c r="BK197" s="1">
        <v>65532.343999999997</v>
      </c>
      <c r="BL197" s="1">
        <v>63505.962</v>
      </c>
      <c r="BM197" s="1">
        <v>61443.091999999997</v>
      </c>
      <c r="BN197" s="1">
        <v>59247.593999999997</v>
      </c>
      <c r="BO197" s="1">
        <v>56911.95</v>
      </c>
      <c r="BP197" s="1">
        <v>54510.212</v>
      </c>
      <c r="BQ197" s="1">
        <v>52044.180999999997</v>
      </c>
      <c r="BR197" s="1">
        <v>49417.779000000002</v>
      </c>
      <c r="BS197" s="1">
        <v>47262.002</v>
      </c>
      <c r="BT197" s="1">
        <v>45860.589</v>
      </c>
      <c r="BU197" s="1">
        <v>44891.459000000003</v>
      </c>
      <c r="BV197" s="1">
        <v>43835.351000000002</v>
      </c>
      <c r="BW197" s="1">
        <v>42900.057999999997</v>
      </c>
      <c r="BX197" s="1">
        <v>41295.133000000002</v>
      </c>
      <c r="BY197" s="1">
        <v>38608.059000000001</v>
      </c>
      <c r="BZ197" s="1">
        <v>35258.203999999998</v>
      </c>
      <c r="CA197" s="1">
        <v>32069.986000000001</v>
      </c>
      <c r="CB197" s="1">
        <v>28869.547999999999</v>
      </c>
      <c r="CC197" s="1">
        <v>26047.591</v>
      </c>
      <c r="CD197" s="1">
        <v>23878.924999999999</v>
      </c>
      <c r="CE197" s="1">
        <v>22167.894</v>
      </c>
      <c r="CF197" s="1">
        <v>20413.867999999999</v>
      </c>
      <c r="CG197" s="1">
        <v>18680.757000000001</v>
      </c>
      <c r="CH197" s="1">
        <v>17168.68</v>
      </c>
      <c r="CI197" s="1">
        <v>15915.562</v>
      </c>
      <c r="CJ197" s="1">
        <v>14845.816999999999</v>
      </c>
      <c r="CK197" s="1">
        <v>13863.561</v>
      </c>
      <c r="CL197" s="1">
        <v>13009.084999999999</v>
      </c>
      <c r="CM197" s="1">
        <v>12036.137000000001</v>
      </c>
      <c r="CN197" s="1">
        <v>10819.029</v>
      </c>
      <c r="CO197" s="1">
        <v>9470.8680000000004</v>
      </c>
      <c r="CP197" s="1">
        <v>8228.42</v>
      </c>
      <c r="CQ197" s="1">
        <v>7041.9040000000005</v>
      </c>
      <c r="CR197" s="1">
        <v>5979.1390000000001</v>
      </c>
      <c r="CS197" s="1">
        <v>5096.8909999999996</v>
      </c>
      <c r="CT197" s="1">
        <v>4353.9560000000001</v>
      </c>
      <c r="CU197" s="1">
        <v>3608.7440000000001</v>
      </c>
      <c r="CV197" s="1">
        <v>2976.018</v>
      </c>
      <c r="CW197" s="1">
        <v>2480.3049999999998</v>
      </c>
      <c r="CX197" s="1">
        <v>1980.4659999999999</v>
      </c>
      <c r="CY197" s="1">
        <v>1474.6110000000001</v>
      </c>
      <c r="CZ197" s="1">
        <v>1066.9949999999999</v>
      </c>
      <c r="DA197" s="1">
        <v>832.97199999999998</v>
      </c>
      <c r="DB197" s="1">
        <v>680.35</v>
      </c>
      <c r="DC197" s="1">
        <v>507.51799999999997</v>
      </c>
      <c r="DD197" s="1">
        <v>314.48200000000003</v>
      </c>
      <c r="DE197" s="1">
        <v>224.37200000000001</v>
      </c>
      <c r="DF197" s="1">
        <v>129.834</v>
      </c>
      <c r="DG197" s="1">
        <v>232.85300000000001</v>
      </c>
      <c r="DI197" s="104">
        <f t="shared" si="7"/>
        <v>5737641.7159999991</v>
      </c>
    </row>
    <row r="198" spans="1:113" x14ac:dyDescent="0.3">
      <c r="A198" s="1">
        <v>692</v>
      </c>
      <c r="B198" s="1" t="s">
        <v>1041</v>
      </c>
      <c r="C198" s="1" t="s">
        <v>1114</v>
      </c>
      <c r="D198" s="1">
        <v>1502</v>
      </c>
      <c r="E198" s="1">
        <v>2018</v>
      </c>
      <c r="F198" s="1" t="s">
        <v>1117</v>
      </c>
      <c r="H198" s="93" t="e">
        <f>VLOOKUP(G198, RPB!$E$3:$I$200, 5, 0)</f>
        <v>#N/A</v>
      </c>
      <c r="I198" s="94" t="e">
        <f>IF(H198="-", "-", IF(H198=0, 0, SUM(K198:INDEX($K198:$DG198, H198))))</f>
        <v>#N/A</v>
      </c>
      <c r="J198" s="94" t="e">
        <f t="shared" si="6"/>
        <v>#N/A</v>
      </c>
      <c r="K198" s="1">
        <v>35200.58</v>
      </c>
      <c r="L198" s="1">
        <v>35991.99</v>
      </c>
      <c r="M198" s="1">
        <v>36548.805999999997</v>
      </c>
      <c r="N198" s="1">
        <v>37269.186999999998</v>
      </c>
      <c r="O198" s="1">
        <v>37236.985999999997</v>
      </c>
      <c r="P198" s="1">
        <v>37091.481</v>
      </c>
      <c r="Q198" s="1">
        <v>36853.790999999997</v>
      </c>
      <c r="R198" s="1">
        <v>36545.002999999997</v>
      </c>
      <c r="S198" s="1">
        <v>36176.917999999998</v>
      </c>
      <c r="T198" s="1">
        <v>35761.326000000001</v>
      </c>
      <c r="U198" s="1">
        <v>35365.826000000001</v>
      </c>
      <c r="V198" s="1">
        <v>35030.108</v>
      </c>
      <c r="W198" s="1">
        <v>34747.366999999998</v>
      </c>
      <c r="X198" s="1">
        <v>34492.006000000001</v>
      </c>
      <c r="Y198" s="1">
        <v>34294.205999999998</v>
      </c>
      <c r="Z198" s="1">
        <v>34129.639000000003</v>
      </c>
      <c r="AA198" s="1">
        <v>33991.925000000003</v>
      </c>
      <c r="AB198" s="1">
        <v>33920.135000000002</v>
      </c>
      <c r="AC198" s="1">
        <v>33937.349000000002</v>
      </c>
      <c r="AD198" s="1">
        <v>34012.154000000002</v>
      </c>
      <c r="AE198" s="1">
        <v>34372.434999999998</v>
      </c>
      <c r="AF198" s="1">
        <v>35125.502</v>
      </c>
      <c r="AG198" s="1">
        <v>36162.599000000002</v>
      </c>
      <c r="AH198" s="1">
        <v>37149.993999999999</v>
      </c>
      <c r="AI198" s="1">
        <v>38013.267</v>
      </c>
      <c r="AJ198" s="1">
        <v>39249.838000000003</v>
      </c>
      <c r="AK198" s="1">
        <v>41027.978999999999</v>
      </c>
      <c r="AL198" s="1">
        <v>43039.453999999998</v>
      </c>
      <c r="AM198" s="1">
        <v>44939.862999999998</v>
      </c>
      <c r="AN198" s="1">
        <v>46956.675000000003</v>
      </c>
      <c r="AO198" s="1">
        <v>47818.607000000004</v>
      </c>
      <c r="AP198" s="1">
        <v>46908.428999999996</v>
      </c>
      <c r="AQ198" s="1">
        <v>44857.875999999997</v>
      </c>
      <c r="AR198" s="1">
        <v>42934.256999999998</v>
      </c>
      <c r="AS198" s="1">
        <v>40906.142999999996</v>
      </c>
      <c r="AT198" s="1">
        <v>39224.881000000001</v>
      </c>
      <c r="AU198" s="1">
        <v>38250.22</v>
      </c>
      <c r="AV198" s="1">
        <v>37772.923000000003</v>
      </c>
      <c r="AW198" s="1">
        <v>37151.396000000001</v>
      </c>
      <c r="AX198" s="1">
        <v>36426.851000000002</v>
      </c>
      <c r="AY198" s="1">
        <v>36186.163999999997</v>
      </c>
      <c r="AZ198" s="1">
        <v>36629.574999999997</v>
      </c>
      <c r="BA198" s="1">
        <v>37502.618999999999</v>
      </c>
      <c r="BB198" s="1">
        <v>38337.995000000003</v>
      </c>
      <c r="BC198" s="1">
        <v>39214.093000000001</v>
      </c>
      <c r="BD198" s="1">
        <v>39849.082999999999</v>
      </c>
      <c r="BE198" s="1">
        <v>40050.307999999997</v>
      </c>
      <c r="BF198" s="1">
        <v>39925.267999999996</v>
      </c>
      <c r="BG198" s="1">
        <v>39806.432000000001</v>
      </c>
      <c r="BH198" s="1">
        <v>39666.004000000001</v>
      </c>
      <c r="BI198" s="1">
        <v>39207.317000000003</v>
      </c>
      <c r="BJ198" s="1">
        <v>38328.182999999997</v>
      </c>
      <c r="BK198" s="1">
        <v>37150.487000000001</v>
      </c>
      <c r="BL198" s="1">
        <v>35937.239000000001</v>
      </c>
      <c r="BM198" s="1">
        <v>34682.536999999997</v>
      </c>
      <c r="BN198" s="1">
        <v>33340.553999999996</v>
      </c>
      <c r="BO198" s="1">
        <v>31930.237000000001</v>
      </c>
      <c r="BP198" s="1">
        <v>30503.821</v>
      </c>
      <c r="BQ198" s="1">
        <v>29014.496999999999</v>
      </c>
      <c r="BR198" s="1">
        <v>27375.54</v>
      </c>
      <c r="BS198" s="1">
        <v>26214.145</v>
      </c>
      <c r="BT198" s="1">
        <v>25807.196</v>
      </c>
      <c r="BU198" s="1">
        <v>25836.652999999998</v>
      </c>
      <c r="BV198" s="1">
        <v>25778.608</v>
      </c>
      <c r="BW198" s="1">
        <v>25823.067999999999</v>
      </c>
      <c r="BX198" s="1">
        <v>25253.493999999999</v>
      </c>
      <c r="BY198" s="1">
        <v>23687.614000000001</v>
      </c>
      <c r="BZ198" s="1">
        <v>21498.643</v>
      </c>
      <c r="CA198" s="1">
        <v>19440.205999999998</v>
      </c>
      <c r="CB198" s="1">
        <v>17359.364000000001</v>
      </c>
      <c r="CC198" s="1">
        <v>15540.380999999999</v>
      </c>
      <c r="CD198" s="1">
        <v>14200.017</v>
      </c>
      <c r="CE198" s="1">
        <v>13190.69</v>
      </c>
      <c r="CF198" s="1">
        <v>12123.593999999999</v>
      </c>
      <c r="CG198" s="1">
        <v>11047.101000000001</v>
      </c>
      <c r="CH198" s="1">
        <v>10145.412</v>
      </c>
      <c r="CI198" s="1">
        <v>9461.9480000000003</v>
      </c>
      <c r="CJ198" s="1">
        <v>8926.9550000000108</v>
      </c>
      <c r="CK198" s="1">
        <v>8439.5419999999995</v>
      </c>
      <c r="CL198" s="1">
        <v>8034.634</v>
      </c>
      <c r="CM198" s="1">
        <v>7526.6220000000003</v>
      </c>
      <c r="CN198" s="1">
        <v>6817.5309999999999</v>
      </c>
      <c r="CO198" s="1">
        <v>5993.1369999999997</v>
      </c>
      <c r="CP198" s="1">
        <v>5237.3360000000002</v>
      </c>
      <c r="CQ198" s="1">
        <v>4513.5129999999999</v>
      </c>
      <c r="CR198" s="1">
        <v>3857.8310000000001</v>
      </c>
      <c r="CS198" s="1">
        <v>3306.8090000000002</v>
      </c>
      <c r="CT198" s="1">
        <v>2836.3389999999999</v>
      </c>
      <c r="CU198" s="1">
        <v>2356.1709999999998</v>
      </c>
      <c r="CV198" s="1">
        <v>1945.886</v>
      </c>
      <c r="CW198" s="1">
        <v>1625.001</v>
      </c>
      <c r="CX198" s="1">
        <v>1299.9100000000001</v>
      </c>
      <c r="CY198" s="1">
        <v>969.06899999999996</v>
      </c>
      <c r="CZ198" s="1">
        <v>701.625</v>
      </c>
      <c r="DA198" s="1">
        <v>547.22199999999998</v>
      </c>
      <c r="DB198" s="1">
        <v>446.80099999999999</v>
      </c>
      <c r="DC198" s="1">
        <v>333.255</v>
      </c>
      <c r="DD198" s="1">
        <v>206.58500000000001</v>
      </c>
      <c r="DE198" s="1">
        <v>147.49299999999999</v>
      </c>
      <c r="DF198" s="1">
        <v>84.668000000000006</v>
      </c>
      <c r="DG198" s="1">
        <v>148.82499999999999</v>
      </c>
      <c r="DI198" s="104">
        <f t="shared" si="7"/>
        <v>2640234.8190000001</v>
      </c>
    </row>
    <row r="199" spans="1:113" x14ac:dyDescent="0.3">
      <c r="A199" s="1">
        <v>778</v>
      </c>
      <c r="B199" s="1" t="s">
        <v>1041</v>
      </c>
      <c r="C199" s="1" t="s">
        <v>1114</v>
      </c>
      <c r="D199" s="1">
        <v>1501</v>
      </c>
      <c r="E199" s="1">
        <v>2018</v>
      </c>
      <c r="F199" s="1" t="s">
        <v>1116</v>
      </c>
      <c r="H199" s="93" t="e">
        <f>VLOOKUP(G199, RPB!$E$3:$I$200, 5, 0)</f>
        <v>#N/A</v>
      </c>
      <c r="I199" s="94" t="e">
        <f>IF(H199="-", "-", IF(H199=0, 0, SUM(K199:INDEX($K199:$DG199, H199))))</f>
        <v>#N/A</v>
      </c>
      <c r="J199" s="94" t="e">
        <f t="shared" si="6"/>
        <v>#N/A</v>
      </c>
      <c r="K199" s="1">
        <v>65223.048000000003</v>
      </c>
      <c r="L199" s="1">
        <v>64845.911</v>
      </c>
      <c r="M199" s="1">
        <v>64476.576000000001</v>
      </c>
      <c r="N199" s="1">
        <v>64061.775000000001</v>
      </c>
      <c r="O199" s="1">
        <v>63758.561000000002</v>
      </c>
      <c r="P199" s="1">
        <v>63439.184000000001</v>
      </c>
      <c r="Q199" s="1">
        <v>63100.762999999999</v>
      </c>
      <c r="R199" s="1">
        <v>62740.402999999998</v>
      </c>
      <c r="S199" s="1">
        <v>62363.661</v>
      </c>
      <c r="T199" s="1">
        <v>61976.093999999997</v>
      </c>
      <c r="U199" s="1">
        <v>61532.603000000003</v>
      </c>
      <c r="V199" s="1">
        <v>61013.417000000001</v>
      </c>
      <c r="W199" s="1">
        <v>60440.968999999997</v>
      </c>
      <c r="X199" s="1">
        <v>59860.665000000001</v>
      </c>
      <c r="Y199" s="1">
        <v>59267.224000000002</v>
      </c>
      <c r="Z199" s="1">
        <v>58669.631000000001</v>
      </c>
      <c r="AA199" s="1">
        <v>58078.182999999997</v>
      </c>
      <c r="AB199" s="1">
        <v>57491.303999999996</v>
      </c>
      <c r="AC199" s="1">
        <v>56891.631999999998</v>
      </c>
      <c r="AD199" s="1">
        <v>56276.012999999999</v>
      </c>
      <c r="AE199" s="1">
        <v>55693.512000000002</v>
      </c>
      <c r="AF199" s="1">
        <v>55164.716</v>
      </c>
      <c r="AG199" s="1">
        <v>54666.696000000004</v>
      </c>
      <c r="AH199" s="1">
        <v>54149.62</v>
      </c>
      <c r="AI199" s="1">
        <v>53615.85</v>
      </c>
      <c r="AJ199" s="1">
        <v>53072.612999999998</v>
      </c>
      <c r="AK199" s="1">
        <v>52516.023000000001</v>
      </c>
      <c r="AL199" s="1">
        <v>51938.11</v>
      </c>
      <c r="AM199" s="1">
        <v>51331.771000000001</v>
      </c>
      <c r="AN199" s="1">
        <v>50694.745000000003</v>
      </c>
      <c r="AO199" s="1">
        <v>50005.205000000002</v>
      </c>
      <c r="AP199" s="1">
        <v>49250.296999999999</v>
      </c>
      <c r="AQ199" s="1">
        <v>48433.482000000004</v>
      </c>
      <c r="AR199" s="1">
        <v>47590.95</v>
      </c>
      <c r="AS199" s="1">
        <v>46739.332000000002</v>
      </c>
      <c r="AT199" s="1">
        <v>45757.500999999997</v>
      </c>
      <c r="AU199" s="1">
        <v>44596.476999999999</v>
      </c>
      <c r="AV199" s="1">
        <v>43322.057000000001</v>
      </c>
      <c r="AW199" s="1">
        <v>42046.497000000003</v>
      </c>
      <c r="AX199" s="1">
        <v>40744.292999999998</v>
      </c>
      <c r="AY199" s="1">
        <v>39524.565999999999</v>
      </c>
      <c r="AZ199" s="1">
        <v>38452.093999999997</v>
      </c>
      <c r="BA199" s="1">
        <v>37479.449000000001</v>
      </c>
      <c r="BB199" s="1">
        <v>36492.421999999999</v>
      </c>
      <c r="BC199" s="1">
        <v>35511.440999999999</v>
      </c>
      <c r="BD199" s="1">
        <v>34553.701000000001</v>
      </c>
      <c r="BE199" s="1">
        <v>33615.588000000003</v>
      </c>
      <c r="BF199" s="1">
        <v>32696.157999999999</v>
      </c>
      <c r="BG199" s="1">
        <v>31790.948</v>
      </c>
      <c r="BH199" s="1">
        <v>30892.267</v>
      </c>
      <c r="BI199" s="1">
        <v>30023.292000000001</v>
      </c>
      <c r="BJ199" s="1">
        <v>29192.306</v>
      </c>
      <c r="BK199" s="1">
        <v>28381.857</v>
      </c>
      <c r="BL199" s="1">
        <v>27568.723000000002</v>
      </c>
      <c r="BM199" s="1">
        <v>26760.555</v>
      </c>
      <c r="BN199" s="1">
        <v>25907.040000000001</v>
      </c>
      <c r="BO199" s="1">
        <v>24981.713</v>
      </c>
      <c r="BP199" s="1">
        <v>24006.391</v>
      </c>
      <c r="BQ199" s="1">
        <v>23029.684000000001</v>
      </c>
      <c r="BR199" s="1">
        <v>22042.239000000001</v>
      </c>
      <c r="BS199" s="1">
        <v>21047.857</v>
      </c>
      <c r="BT199" s="1">
        <v>20053.393</v>
      </c>
      <c r="BU199" s="1">
        <v>19054.806</v>
      </c>
      <c r="BV199" s="1">
        <v>18056.742999999999</v>
      </c>
      <c r="BW199" s="1">
        <v>17076.990000000002</v>
      </c>
      <c r="BX199" s="1">
        <v>16041.638999999999</v>
      </c>
      <c r="BY199" s="1">
        <v>14920.445</v>
      </c>
      <c r="BZ199" s="1">
        <v>13759.561</v>
      </c>
      <c r="CA199" s="1">
        <v>12629.78</v>
      </c>
      <c r="CB199" s="1">
        <v>11510.183999999999</v>
      </c>
      <c r="CC199" s="1">
        <v>10507.21</v>
      </c>
      <c r="CD199" s="1">
        <v>9678.9079999999994</v>
      </c>
      <c r="CE199" s="1">
        <v>8977.2039999999997</v>
      </c>
      <c r="CF199" s="1">
        <v>8290.2739999999994</v>
      </c>
      <c r="CG199" s="1">
        <v>7633.6559999999999</v>
      </c>
      <c r="CH199" s="1">
        <v>7023.268</v>
      </c>
      <c r="CI199" s="1">
        <v>6453.6139999999996</v>
      </c>
      <c r="CJ199" s="1">
        <v>5918.8620000000001</v>
      </c>
      <c r="CK199" s="1">
        <v>5424.0190000000002</v>
      </c>
      <c r="CL199" s="1">
        <v>4974.451</v>
      </c>
      <c r="CM199" s="1">
        <v>4509.5150000000003</v>
      </c>
      <c r="CN199" s="1">
        <v>4001.498</v>
      </c>
      <c r="CO199" s="1">
        <v>3477.7310000000002</v>
      </c>
      <c r="CP199" s="1">
        <v>2991.0839999999998</v>
      </c>
      <c r="CQ199" s="1">
        <v>2528.3910000000001</v>
      </c>
      <c r="CR199" s="1">
        <v>2121.308</v>
      </c>
      <c r="CS199" s="1">
        <v>1790.0820000000001</v>
      </c>
      <c r="CT199" s="1">
        <v>1517.617</v>
      </c>
      <c r="CU199" s="1">
        <v>1252.5730000000001</v>
      </c>
      <c r="CV199" s="1">
        <v>1030.1320000000001</v>
      </c>
      <c r="CW199" s="1">
        <v>855.30399999999997</v>
      </c>
      <c r="CX199" s="1">
        <v>680.55600000000004</v>
      </c>
      <c r="CY199" s="1">
        <v>505.54199999999997</v>
      </c>
      <c r="CZ199" s="1">
        <v>365.37</v>
      </c>
      <c r="DA199" s="1">
        <v>285.75</v>
      </c>
      <c r="DB199" s="1">
        <v>233.54900000000001</v>
      </c>
      <c r="DC199" s="1">
        <v>174.26300000000001</v>
      </c>
      <c r="DD199" s="1">
        <v>107.89700000000001</v>
      </c>
      <c r="DE199" s="1">
        <v>76.879000000000005</v>
      </c>
      <c r="DF199" s="1">
        <v>45.165999999999997</v>
      </c>
      <c r="DG199" s="1">
        <v>84.028000000000006</v>
      </c>
      <c r="DI199" s="104">
        <f t="shared" si="7"/>
        <v>3097406.8969999999</v>
      </c>
    </row>
    <row r="200" spans="1:113" x14ac:dyDescent="0.3">
      <c r="A200" s="1">
        <v>864</v>
      </c>
      <c r="B200" s="1" t="s">
        <v>1041</v>
      </c>
      <c r="C200" s="1" t="s">
        <v>1114</v>
      </c>
      <c r="D200" s="1">
        <v>1500</v>
      </c>
      <c r="E200" s="1">
        <v>2018</v>
      </c>
      <c r="F200" s="1" t="s">
        <v>1115</v>
      </c>
      <c r="H200" s="93" t="e">
        <f>VLOOKUP(G200, RPB!$E$3:$I$200, 5, 0)</f>
        <v>#N/A</v>
      </c>
      <c r="I200" s="94" t="e">
        <f>IF(H200="-", "-", IF(H200=0, 0, SUM(K200:INDEX($K200:$DG200, H200))))</f>
        <v>#N/A</v>
      </c>
      <c r="J200" s="94" t="e">
        <f t="shared" si="6"/>
        <v>#N/A</v>
      </c>
      <c r="K200" s="1">
        <v>22834.98</v>
      </c>
      <c r="L200" s="1">
        <v>22290.003000000001</v>
      </c>
      <c r="M200" s="1">
        <v>21768.413</v>
      </c>
      <c r="N200" s="1">
        <v>21313.114000000001</v>
      </c>
      <c r="O200" s="1">
        <v>20834.157999999999</v>
      </c>
      <c r="P200" s="1">
        <v>20369.366999999998</v>
      </c>
      <c r="Q200" s="1">
        <v>19916.385999999999</v>
      </c>
      <c r="R200" s="1">
        <v>19472.861000000001</v>
      </c>
      <c r="S200" s="1">
        <v>19038.482</v>
      </c>
      <c r="T200" s="1">
        <v>18612.942999999999</v>
      </c>
      <c r="U200" s="1">
        <v>18183.659</v>
      </c>
      <c r="V200" s="1">
        <v>17744.174999999999</v>
      </c>
      <c r="W200" s="1">
        <v>17298.280999999999</v>
      </c>
      <c r="X200" s="1">
        <v>16856.716</v>
      </c>
      <c r="Y200" s="1">
        <v>16417.937000000002</v>
      </c>
      <c r="Z200" s="1">
        <v>15975.525</v>
      </c>
      <c r="AA200" s="1">
        <v>15527.549000000001</v>
      </c>
      <c r="AB200" s="1">
        <v>15076.137000000001</v>
      </c>
      <c r="AC200" s="1">
        <v>14627.759</v>
      </c>
      <c r="AD200" s="1">
        <v>14183.996999999999</v>
      </c>
      <c r="AE200" s="1">
        <v>13735.069</v>
      </c>
      <c r="AF200" s="1">
        <v>13277.682000000001</v>
      </c>
      <c r="AG200" s="1">
        <v>12818.023999999999</v>
      </c>
      <c r="AH200" s="1">
        <v>12365.857</v>
      </c>
      <c r="AI200" s="1">
        <v>11919.532999999999</v>
      </c>
      <c r="AJ200" s="1">
        <v>11490.263000000001</v>
      </c>
      <c r="AK200" s="1">
        <v>11084.718999999999</v>
      </c>
      <c r="AL200" s="1">
        <v>10698.888000000001</v>
      </c>
      <c r="AM200" s="1">
        <v>10319.064</v>
      </c>
      <c r="AN200" s="1">
        <v>9944.3809999999994</v>
      </c>
      <c r="AO200" s="1">
        <v>9593.6020000000008</v>
      </c>
      <c r="AP200" s="1">
        <v>9273.5390000000007</v>
      </c>
      <c r="AQ200" s="1">
        <v>8974.6360000000004</v>
      </c>
      <c r="AR200" s="1">
        <v>8684.0259999999998</v>
      </c>
      <c r="AS200" s="1">
        <v>8408.49</v>
      </c>
      <c r="AT200" s="1">
        <v>8115.7250000000004</v>
      </c>
      <c r="AU200" s="1">
        <v>7789.683</v>
      </c>
      <c r="AV200" s="1">
        <v>7446.9040000000005</v>
      </c>
      <c r="AW200" s="1">
        <v>7117.3270000000002</v>
      </c>
      <c r="AX200" s="1">
        <v>6791.8310000000001</v>
      </c>
      <c r="AY200" s="1">
        <v>6498.0240000000003</v>
      </c>
      <c r="AZ200" s="1">
        <v>6251.674</v>
      </c>
      <c r="BA200" s="1">
        <v>6037.9</v>
      </c>
      <c r="BB200" s="1">
        <v>5826.2250000000004</v>
      </c>
      <c r="BC200" s="1">
        <v>5622.9309999999996</v>
      </c>
      <c r="BD200" s="1">
        <v>5417.6260000000002</v>
      </c>
      <c r="BE200" s="1">
        <v>5202.1369999999997</v>
      </c>
      <c r="BF200" s="1">
        <v>4982.1670000000004</v>
      </c>
      <c r="BG200" s="1">
        <v>4772.924</v>
      </c>
      <c r="BH200" s="1">
        <v>4572.9260000000004</v>
      </c>
      <c r="BI200" s="1">
        <v>4373.8019999999997</v>
      </c>
      <c r="BJ200" s="1">
        <v>4173.3940000000002</v>
      </c>
      <c r="BK200" s="1">
        <v>3975.3229999999999</v>
      </c>
      <c r="BL200" s="1">
        <v>3782.5149999999999</v>
      </c>
      <c r="BM200" s="1">
        <v>3591.0010000000002</v>
      </c>
      <c r="BN200" s="1">
        <v>3421.5790000000002</v>
      </c>
      <c r="BO200" s="1">
        <v>3283.81</v>
      </c>
      <c r="BP200" s="1">
        <v>3166.6109999999999</v>
      </c>
      <c r="BQ200" s="1">
        <v>3051.645</v>
      </c>
      <c r="BR200" s="1">
        <v>2945.3220000000001</v>
      </c>
      <c r="BS200" s="1">
        <v>2823.384</v>
      </c>
      <c r="BT200" s="1">
        <v>2672.7719999999999</v>
      </c>
      <c r="BU200" s="1">
        <v>2506.018</v>
      </c>
      <c r="BV200" s="1">
        <v>2347.0360000000001</v>
      </c>
      <c r="BW200" s="1">
        <v>2189.0500000000002</v>
      </c>
      <c r="BX200" s="1">
        <v>2048.9760000000001</v>
      </c>
      <c r="BY200" s="1">
        <v>1936.9960000000001</v>
      </c>
      <c r="BZ200" s="1">
        <v>1843.559</v>
      </c>
      <c r="CA200" s="1">
        <v>1749.288</v>
      </c>
      <c r="CB200" s="1">
        <v>1658.4929999999999</v>
      </c>
      <c r="CC200" s="1">
        <v>1563.431</v>
      </c>
      <c r="CD200" s="1">
        <v>1458.4449999999999</v>
      </c>
      <c r="CE200" s="1">
        <v>1347.902</v>
      </c>
      <c r="CF200" s="1">
        <v>1242.6110000000001</v>
      </c>
      <c r="CG200" s="1">
        <v>1141.3779999999999</v>
      </c>
      <c r="CH200" s="1">
        <v>1040.2940000000001</v>
      </c>
      <c r="CI200" s="1">
        <v>938.82399999999996</v>
      </c>
      <c r="CJ200" s="1">
        <v>838.65800000000002</v>
      </c>
      <c r="CK200" s="1">
        <v>742.07600000000002</v>
      </c>
      <c r="CL200" s="1">
        <v>648.66600000000005</v>
      </c>
      <c r="CM200" s="1">
        <v>562.601</v>
      </c>
      <c r="CN200" s="1">
        <v>486.21199999999999</v>
      </c>
      <c r="CO200" s="1">
        <v>418.00799999999998</v>
      </c>
      <c r="CP200" s="1">
        <v>353.83699999999999</v>
      </c>
      <c r="CQ200" s="1">
        <v>294.14400000000001</v>
      </c>
      <c r="CR200" s="1">
        <v>241.50399999999999</v>
      </c>
      <c r="CS200" s="1">
        <v>196.66800000000001</v>
      </c>
      <c r="CT200" s="1">
        <v>158.6</v>
      </c>
      <c r="CU200" s="1">
        <v>122.73099999999999</v>
      </c>
      <c r="CV200" s="1">
        <v>94.13</v>
      </c>
      <c r="CW200" s="1">
        <v>73.611000000000004</v>
      </c>
      <c r="CX200" s="1">
        <v>55.429000000000002</v>
      </c>
      <c r="CY200" s="1">
        <v>39.015000000000001</v>
      </c>
      <c r="CZ200" s="1">
        <v>26.212</v>
      </c>
      <c r="DA200" s="1">
        <v>19.297999999999998</v>
      </c>
      <c r="DB200" s="1">
        <v>15.324999999999999</v>
      </c>
      <c r="DC200" s="1">
        <v>10.84</v>
      </c>
      <c r="DD200" s="1">
        <v>5.8559999999999999</v>
      </c>
      <c r="DE200" s="1">
        <v>3.403</v>
      </c>
      <c r="DF200" s="1">
        <v>1.6419999999999999</v>
      </c>
      <c r="DG200" s="1">
        <v>1.956</v>
      </c>
      <c r="DI200" s="104">
        <f t="shared" si="7"/>
        <v>695060.10000000033</v>
      </c>
    </row>
    <row r="201" spans="1:113" x14ac:dyDescent="0.3">
      <c r="A201" s="1">
        <v>950</v>
      </c>
      <c r="B201" s="1" t="s">
        <v>1041</v>
      </c>
      <c r="C201" s="1" t="s">
        <v>1112</v>
      </c>
      <c r="D201" s="1">
        <v>947</v>
      </c>
      <c r="E201" s="1">
        <v>2018</v>
      </c>
      <c r="F201" s="1" t="s">
        <v>1113</v>
      </c>
      <c r="H201" s="93" t="e">
        <f>VLOOKUP(G201, RPB!$E$3:$I$200, 5, 0)</f>
        <v>#N/A</v>
      </c>
      <c r="I201" s="94" t="e">
        <f>IF(H201="-", "-", IF(H201=0, 0, SUM(K201:INDEX($K201:$DG201, H201))))</f>
        <v>#N/A</v>
      </c>
      <c r="J201" s="94" t="e">
        <f t="shared" si="6"/>
        <v>#N/A</v>
      </c>
      <c r="K201" s="1">
        <v>35078.932000000001</v>
      </c>
      <c r="L201" s="1">
        <v>34286.998</v>
      </c>
      <c r="M201" s="1">
        <v>33501.449000000001</v>
      </c>
      <c r="N201" s="1">
        <v>32849.980000000003</v>
      </c>
      <c r="O201" s="1">
        <v>32051.084999999999</v>
      </c>
      <c r="P201" s="1">
        <v>31263.081999999999</v>
      </c>
      <c r="Q201" s="1">
        <v>30485.241999999998</v>
      </c>
      <c r="R201" s="1">
        <v>29716.826000000001</v>
      </c>
      <c r="S201" s="1">
        <v>28958.232</v>
      </c>
      <c r="T201" s="1">
        <v>28209.85</v>
      </c>
      <c r="U201" s="1">
        <v>27465.326000000001</v>
      </c>
      <c r="V201" s="1">
        <v>26721.668000000001</v>
      </c>
      <c r="W201" s="1">
        <v>25981.517</v>
      </c>
      <c r="X201" s="1">
        <v>25251.495999999999</v>
      </c>
      <c r="Y201" s="1">
        <v>24531.437999999998</v>
      </c>
      <c r="Z201" s="1">
        <v>23817.696</v>
      </c>
      <c r="AA201" s="1">
        <v>23109.494999999999</v>
      </c>
      <c r="AB201" s="1">
        <v>22408.975999999999</v>
      </c>
      <c r="AC201" s="1">
        <v>21721.24</v>
      </c>
      <c r="AD201" s="1">
        <v>21047.873</v>
      </c>
      <c r="AE201" s="1">
        <v>20383.303</v>
      </c>
      <c r="AF201" s="1">
        <v>19726.116000000002</v>
      </c>
      <c r="AG201" s="1">
        <v>19080.865000000002</v>
      </c>
      <c r="AH201" s="1">
        <v>18450.581999999999</v>
      </c>
      <c r="AI201" s="1">
        <v>17831.111000000001</v>
      </c>
      <c r="AJ201" s="1">
        <v>17249.047999999999</v>
      </c>
      <c r="AK201" s="1">
        <v>16716.797999999999</v>
      </c>
      <c r="AL201" s="1">
        <v>16221.174000000001</v>
      </c>
      <c r="AM201" s="1">
        <v>15734.045</v>
      </c>
      <c r="AN201" s="1">
        <v>15258.018</v>
      </c>
      <c r="AO201" s="1">
        <v>14793.11</v>
      </c>
      <c r="AP201" s="1">
        <v>14335.513999999999</v>
      </c>
      <c r="AQ201" s="1">
        <v>13883.571</v>
      </c>
      <c r="AR201" s="1">
        <v>13442.257</v>
      </c>
      <c r="AS201" s="1">
        <v>13013.986999999999</v>
      </c>
      <c r="AT201" s="1">
        <v>12569.040999999999</v>
      </c>
      <c r="AU201" s="1">
        <v>12094.195</v>
      </c>
      <c r="AV201" s="1">
        <v>11602.991</v>
      </c>
      <c r="AW201" s="1">
        <v>11122.701999999999</v>
      </c>
      <c r="AX201" s="1">
        <v>10648.514999999999</v>
      </c>
      <c r="AY201" s="1">
        <v>10189.450999999999</v>
      </c>
      <c r="AZ201" s="1">
        <v>9752.9680000000008</v>
      </c>
      <c r="BA201" s="1">
        <v>9334.9639999999999</v>
      </c>
      <c r="BB201" s="1">
        <v>8924.5990000000002</v>
      </c>
      <c r="BC201" s="1">
        <v>8524.8940000000002</v>
      </c>
      <c r="BD201" s="1">
        <v>8137.741</v>
      </c>
      <c r="BE201" s="1">
        <v>7763.3050000000003</v>
      </c>
      <c r="BF201" s="1">
        <v>7402.6549999999997</v>
      </c>
      <c r="BG201" s="1">
        <v>7055.0360000000001</v>
      </c>
      <c r="BH201" s="1">
        <v>6718.549</v>
      </c>
      <c r="BI201" s="1">
        <v>6405.7489999999998</v>
      </c>
      <c r="BJ201" s="1">
        <v>6122.1289999999999</v>
      </c>
      <c r="BK201" s="1">
        <v>5861.201</v>
      </c>
      <c r="BL201" s="1">
        <v>5609.893</v>
      </c>
      <c r="BM201" s="1">
        <v>5369.5519999999997</v>
      </c>
      <c r="BN201" s="1">
        <v>5137.7030000000004</v>
      </c>
      <c r="BO201" s="1">
        <v>4911.375</v>
      </c>
      <c r="BP201" s="1">
        <v>4690.7780000000002</v>
      </c>
      <c r="BQ201" s="1">
        <v>4479.0129999999999</v>
      </c>
      <c r="BR201" s="1">
        <v>4275.3220000000001</v>
      </c>
      <c r="BS201" s="1">
        <v>4073.2420000000002</v>
      </c>
      <c r="BT201" s="1">
        <v>3869.7739999999999</v>
      </c>
      <c r="BU201" s="1">
        <v>3666.7629999999999</v>
      </c>
      <c r="BV201" s="1">
        <v>3469.4380000000001</v>
      </c>
      <c r="BW201" s="1">
        <v>3277.299</v>
      </c>
      <c r="BX201" s="1">
        <v>3086.491</v>
      </c>
      <c r="BY201" s="1">
        <v>2895.7829999999999</v>
      </c>
      <c r="BZ201" s="1">
        <v>2706.7559999999999</v>
      </c>
      <c r="CA201" s="1">
        <v>2522.2809999999999</v>
      </c>
      <c r="CB201" s="1">
        <v>2341.8780000000002</v>
      </c>
      <c r="CC201" s="1">
        <v>2167.4</v>
      </c>
      <c r="CD201" s="1">
        <v>2000.0889999999999</v>
      </c>
      <c r="CE201" s="1">
        <v>1839.242</v>
      </c>
      <c r="CF201" s="1">
        <v>1683.548</v>
      </c>
      <c r="CG201" s="1">
        <v>1534.0930000000001</v>
      </c>
      <c r="CH201" s="1">
        <v>1388.2809999999999</v>
      </c>
      <c r="CI201" s="1">
        <v>1244.982</v>
      </c>
      <c r="CJ201" s="1">
        <v>1106.076</v>
      </c>
      <c r="CK201" s="1">
        <v>974.38400000000001</v>
      </c>
      <c r="CL201" s="1">
        <v>849.09100000000001</v>
      </c>
      <c r="CM201" s="1">
        <v>734.69799999999998</v>
      </c>
      <c r="CN201" s="1">
        <v>633.65499999999997</v>
      </c>
      <c r="CO201" s="1">
        <v>543.97500000000002</v>
      </c>
      <c r="CP201" s="1">
        <v>460.815</v>
      </c>
      <c r="CQ201" s="1">
        <v>384.66</v>
      </c>
      <c r="CR201" s="1">
        <v>317.125</v>
      </c>
      <c r="CS201" s="1">
        <v>258.39100000000002</v>
      </c>
      <c r="CT201" s="1">
        <v>207.666</v>
      </c>
      <c r="CU201" s="1">
        <v>160.43100000000001</v>
      </c>
      <c r="CV201" s="1">
        <v>122.765</v>
      </c>
      <c r="CW201" s="1">
        <v>95.73</v>
      </c>
      <c r="CX201" s="1">
        <v>72.085999999999999</v>
      </c>
      <c r="CY201" s="1">
        <v>50.997999999999998</v>
      </c>
      <c r="CZ201" s="1">
        <v>34.545000000000002</v>
      </c>
      <c r="DA201" s="1">
        <v>25.74</v>
      </c>
      <c r="DB201" s="1">
        <v>20.510999999999999</v>
      </c>
      <c r="DC201" s="1">
        <v>14.619</v>
      </c>
      <c r="DD201" s="1">
        <v>8.0649999999999995</v>
      </c>
      <c r="DE201" s="1">
        <v>4.7830000000000004</v>
      </c>
      <c r="DF201" s="1">
        <v>2.383</v>
      </c>
      <c r="DG201" s="1">
        <v>3.0880000000000001</v>
      </c>
      <c r="DI201" s="104">
        <f t="shared" si="7"/>
        <v>1050135.8409999995</v>
      </c>
    </row>
    <row r="202" spans="1:113" x14ac:dyDescent="0.3">
      <c r="A202" s="1">
        <v>1036</v>
      </c>
      <c r="B202" s="1" t="s">
        <v>1041</v>
      </c>
      <c r="D202" s="1">
        <v>903</v>
      </c>
      <c r="E202" s="1">
        <v>2018</v>
      </c>
      <c r="F202" s="1" t="s">
        <v>1111</v>
      </c>
      <c r="H202" s="93" t="e">
        <f>VLOOKUP(G202, RPB!$E$3:$I$200, 5, 0)</f>
        <v>#N/A</v>
      </c>
      <c r="I202" s="94" t="e">
        <f>IF(H202="-", "-", IF(H202=0, 0, SUM(K202:INDEX($K202:$DG202, H202))))</f>
        <v>#N/A</v>
      </c>
      <c r="J202" s="94" t="e">
        <f t="shared" si="6"/>
        <v>#N/A</v>
      </c>
      <c r="K202" s="1">
        <v>40585.792999999998</v>
      </c>
      <c r="L202" s="1">
        <v>39915.586000000003</v>
      </c>
      <c r="M202" s="1">
        <v>39189.222999999998</v>
      </c>
      <c r="N202" s="1">
        <v>38751.828000000001</v>
      </c>
      <c r="O202" s="1">
        <v>37808.125999999997</v>
      </c>
      <c r="P202" s="1">
        <v>36857.010999999999</v>
      </c>
      <c r="Q202" s="1">
        <v>35903.197</v>
      </c>
      <c r="R202" s="1">
        <v>34951.385999999999</v>
      </c>
      <c r="S202" s="1">
        <v>34000.921999999999</v>
      </c>
      <c r="T202" s="1">
        <v>33051.141000000003</v>
      </c>
      <c r="U202" s="1">
        <v>32133.608</v>
      </c>
      <c r="V202" s="1">
        <v>31263.766</v>
      </c>
      <c r="W202" s="1">
        <v>30430.208999999999</v>
      </c>
      <c r="X202" s="1">
        <v>29607.778999999999</v>
      </c>
      <c r="Y202" s="1">
        <v>28803.5</v>
      </c>
      <c r="Z202" s="1">
        <v>28010.416000000001</v>
      </c>
      <c r="AA202" s="1">
        <v>27223.192999999999</v>
      </c>
      <c r="AB202" s="1">
        <v>26448.171999999999</v>
      </c>
      <c r="AC202" s="1">
        <v>25696.114000000001</v>
      </c>
      <c r="AD202" s="1">
        <v>24963.761999999999</v>
      </c>
      <c r="AE202" s="1">
        <v>24263.436000000002</v>
      </c>
      <c r="AF202" s="1">
        <v>23601.999</v>
      </c>
      <c r="AG202" s="1">
        <v>22973.33</v>
      </c>
      <c r="AH202" s="1">
        <v>22359.754000000001</v>
      </c>
      <c r="AI202" s="1">
        <v>21759.143</v>
      </c>
      <c r="AJ202" s="1">
        <v>21192.133000000002</v>
      </c>
      <c r="AK202" s="1">
        <v>20665.371999999999</v>
      </c>
      <c r="AL202" s="1">
        <v>20166.575000000001</v>
      </c>
      <c r="AM202" s="1">
        <v>19675.300999999999</v>
      </c>
      <c r="AN202" s="1">
        <v>19193.87</v>
      </c>
      <c r="AO202" s="1">
        <v>18705.204000000002</v>
      </c>
      <c r="AP202" s="1">
        <v>18198.137999999999</v>
      </c>
      <c r="AQ202" s="1">
        <v>17677.651000000002</v>
      </c>
      <c r="AR202" s="1">
        <v>17164.03</v>
      </c>
      <c r="AS202" s="1">
        <v>16658.21</v>
      </c>
      <c r="AT202" s="1">
        <v>16127.3</v>
      </c>
      <c r="AU202" s="1">
        <v>15558.549000000001</v>
      </c>
      <c r="AV202" s="1">
        <v>14967.382</v>
      </c>
      <c r="AW202" s="1">
        <v>14383.83</v>
      </c>
      <c r="AX202" s="1">
        <v>13804.154</v>
      </c>
      <c r="AY202" s="1">
        <v>13238.253000000001</v>
      </c>
      <c r="AZ202" s="1">
        <v>12694.838</v>
      </c>
      <c r="BA202" s="1">
        <v>12171.225</v>
      </c>
      <c r="BB202" s="1">
        <v>11655.467000000001</v>
      </c>
      <c r="BC202" s="1">
        <v>11149.291999999999</v>
      </c>
      <c r="BD202" s="1">
        <v>10668.974</v>
      </c>
      <c r="BE202" s="1">
        <v>10221.251</v>
      </c>
      <c r="BF202" s="1">
        <v>9800.7070000000003</v>
      </c>
      <c r="BG202" s="1">
        <v>9393.1550000000007</v>
      </c>
      <c r="BH202" s="1">
        <v>8998.9369999999999</v>
      </c>
      <c r="BI202" s="1">
        <v>8627.5040000000008</v>
      </c>
      <c r="BJ202" s="1">
        <v>8281.3109999999997</v>
      </c>
      <c r="BK202" s="1">
        <v>7955.2740000000003</v>
      </c>
      <c r="BL202" s="1">
        <v>7640.9610000000002</v>
      </c>
      <c r="BM202" s="1">
        <v>7339.0029999999997</v>
      </c>
      <c r="BN202" s="1">
        <v>7042.9070000000002</v>
      </c>
      <c r="BO202" s="1">
        <v>6748.223</v>
      </c>
      <c r="BP202" s="1">
        <v>6456.451</v>
      </c>
      <c r="BQ202" s="1">
        <v>6173.5339999999997</v>
      </c>
      <c r="BR202" s="1">
        <v>5898.2520000000004</v>
      </c>
      <c r="BS202" s="1">
        <v>5624.2449999999999</v>
      </c>
      <c r="BT202" s="1">
        <v>5348.8879999999999</v>
      </c>
      <c r="BU202" s="1">
        <v>5073.9210000000003</v>
      </c>
      <c r="BV202" s="1">
        <v>4804.68</v>
      </c>
      <c r="BW202" s="1">
        <v>4541.3389999999999</v>
      </c>
      <c r="BX202" s="1">
        <v>4277.7359999999999</v>
      </c>
      <c r="BY202" s="1">
        <v>4011.7280000000001</v>
      </c>
      <c r="BZ202" s="1">
        <v>3746.4780000000001</v>
      </c>
      <c r="CA202" s="1">
        <v>3487.576</v>
      </c>
      <c r="CB202" s="1">
        <v>3234.2750000000001</v>
      </c>
      <c r="CC202" s="1">
        <v>2990.277</v>
      </c>
      <c r="CD202" s="1">
        <v>2758.1179999999999</v>
      </c>
      <c r="CE202" s="1">
        <v>2536.62</v>
      </c>
      <c r="CF202" s="1">
        <v>2322.0149999999999</v>
      </c>
      <c r="CG202" s="1">
        <v>2115.067</v>
      </c>
      <c r="CH202" s="1">
        <v>1918.3219999999999</v>
      </c>
      <c r="CI202" s="1">
        <v>1732.702</v>
      </c>
      <c r="CJ202" s="1">
        <v>1557.5820000000001</v>
      </c>
      <c r="CK202" s="1">
        <v>1391.537</v>
      </c>
      <c r="CL202" s="1">
        <v>1234.9749999999999</v>
      </c>
      <c r="CM202" s="1">
        <v>1087.6559999999999</v>
      </c>
      <c r="CN202" s="1">
        <v>949.35500000000002</v>
      </c>
      <c r="CO202" s="1">
        <v>820.38699999999994</v>
      </c>
      <c r="CP202" s="1">
        <v>701.00199999999995</v>
      </c>
      <c r="CQ202" s="1">
        <v>590.79999999999995</v>
      </c>
      <c r="CR202" s="1">
        <v>491.70800000000003</v>
      </c>
      <c r="CS202" s="1">
        <v>404.61500000000001</v>
      </c>
      <c r="CT202" s="1">
        <v>328.44799999999998</v>
      </c>
      <c r="CU202" s="1">
        <v>255.57300000000001</v>
      </c>
      <c r="CV202" s="1">
        <v>196.11699999999999</v>
      </c>
      <c r="CW202" s="1">
        <v>153.89400000000001</v>
      </c>
      <c r="CX202" s="1">
        <v>116.721</v>
      </c>
      <c r="CY202" s="1">
        <v>83.242000000000004</v>
      </c>
      <c r="CZ202" s="1">
        <v>56.64</v>
      </c>
      <c r="DA202" s="1">
        <v>42.116</v>
      </c>
      <c r="DB202" s="1">
        <v>33.594000000000001</v>
      </c>
      <c r="DC202" s="1">
        <v>24.018999999999998</v>
      </c>
      <c r="DD202" s="1">
        <v>13.398999999999999</v>
      </c>
      <c r="DE202" s="1">
        <v>8.1460000000000008</v>
      </c>
      <c r="DF202" s="1">
        <v>4.0750000000000002</v>
      </c>
      <c r="DG202" s="1">
        <v>5.3179999999999996</v>
      </c>
      <c r="DI202" s="104">
        <f t="shared" si="7"/>
        <v>1287920.5179999995</v>
      </c>
    </row>
    <row r="203" spans="1:113" x14ac:dyDescent="0.3">
      <c r="A203" s="1">
        <v>1122</v>
      </c>
      <c r="B203" s="1" t="s">
        <v>1041</v>
      </c>
      <c r="D203" s="1">
        <v>910</v>
      </c>
      <c r="E203" s="1">
        <v>2018</v>
      </c>
      <c r="F203" s="1" t="s">
        <v>1110</v>
      </c>
      <c r="H203" s="93" t="e">
        <f>VLOOKUP(G203, RPB!$E$3:$I$200, 5, 0)</f>
        <v>#N/A</v>
      </c>
      <c r="I203" s="94" t="e">
        <f>IF(H203="-", "-", IF(H203=0, 0, SUM(K203:INDEX($K203:$DG203, H203))))</f>
        <v>#N/A</v>
      </c>
      <c r="J203" s="94" t="e">
        <f t="shared" si="6"/>
        <v>#N/A</v>
      </c>
      <c r="K203" s="1">
        <v>14218.063</v>
      </c>
      <c r="L203" s="1">
        <v>13906.36</v>
      </c>
      <c r="M203" s="1">
        <v>13605.11</v>
      </c>
      <c r="N203" s="1">
        <v>13339.745000000001</v>
      </c>
      <c r="O203" s="1">
        <v>13055.555</v>
      </c>
      <c r="P203" s="1">
        <v>12778.15</v>
      </c>
      <c r="Q203" s="1">
        <v>12506.438</v>
      </c>
      <c r="R203" s="1">
        <v>12239.311</v>
      </c>
      <c r="S203" s="1">
        <v>11976.428</v>
      </c>
      <c r="T203" s="1">
        <v>11717.433000000001</v>
      </c>
      <c r="U203" s="1">
        <v>11457.495000000001</v>
      </c>
      <c r="V203" s="1">
        <v>11194.014999999999</v>
      </c>
      <c r="W203" s="1">
        <v>10928.142</v>
      </c>
      <c r="X203" s="1">
        <v>10663.489</v>
      </c>
      <c r="Y203" s="1">
        <v>10399.18</v>
      </c>
      <c r="Z203" s="1">
        <v>10133.013000000001</v>
      </c>
      <c r="AA203" s="1">
        <v>9864.2000000000007</v>
      </c>
      <c r="AB203" s="1">
        <v>9593.0480000000007</v>
      </c>
      <c r="AC203" s="1">
        <v>9323.1849999999995</v>
      </c>
      <c r="AD203" s="1">
        <v>9056.9030000000002</v>
      </c>
      <c r="AE203" s="1">
        <v>8780.6380000000008</v>
      </c>
      <c r="AF203" s="1">
        <v>8488.9709999999995</v>
      </c>
      <c r="AG203" s="1">
        <v>8189.7020000000002</v>
      </c>
      <c r="AH203" s="1">
        <v>7895.0780000000004</v>
      </c>
      <c r="AI203" s="1">
        <v>7601.4610000000002</v>
      </c>
      <c r="AJ203" s="1">
        <v>7326.2340000000004</v>
      </c>
      <c r="AK203" s="1">
        <v>7078.9089999999997</v>
      </c>
      <c r="AL203" s="1">
        <v>6851.5060000000003</v>
      </c>
      <c r="AM203" s="1">
        <v>6625.1549999999997</v>
      </c>
      <c r="AN203" s="1">
        <v>6402.0150000000003</v>
      </c>
      <c r="AO203" s="1">
        <v>6186.4489999999996</v>
      </c>
      <c r="AP203" s="1">
        <v>5978.223</v>
      </c>
      <c r="AQ203" s="1">
        <v>5775.2389999999996</v>
      </c>
      <c r="AR203" s="1">
        <v>5577.2169999999996</v>
      </c>
      <c r="AS203" s="1">
        <v>5386.1229999999996</v>
      </c>
      <c r="AT203" s="1">
        <v>5186.2489999999998</v>
      </c>
      <c r="AU203" s="1">
        <v>4970.3459999999995</v>
      </c>
      <c r="AV203" s="1">
        <v>4745.8959999999997</v>
      </c>
      <c r="AW203" s="1">
        <v>4527.4459999999999</v>
      </c>
      <c r="AX203" s="1">
        <v>4311.893</v>
      </c>
      <c r="AY203" s="1">
        <v>4106.6490000000003</v>
      </c>
      <c r="AZ203" s="1">
        <v>3916.8119999999999</v>
      </c>
      <c r="BA203" s="1">
        <v>3738.7040000000002</v>
      </c>
      <c r="BB203" s="1">
        <v>3564.0320000000002</v>
      </c>
      <c r="BC203" s="1">
        <v>3395.0239999999999</v>
      </c>
      <c r="BD203" s="1">
        <v>3230.0439999999999</v>
      </c>
      <c r="BE203" s="1">
        <v>3067.6390000000001</v>
      </c>
      <c r="BF203" s="1">
        <v>2909.5749999999998</v>
      </c>
      <c r="BG203" s="1">
        <v>2758.5479999999998</v>
      </c>
      <c r="BH203" s="1">
        <v>2613.3780000000002</v>
      </c>
      <c r="BI203" s="1">
        <v>2478.9290000000001</v>
      </c>
      <c r="BJ203" s="1">
        <v>2357.6790000000001</v>
      </c>
      <c r="BK203" s="1">
        <v>2247.0940000000001</v>
      </c>
      <c r="BL203" s="1">
        <v>2141.3310000000001</v>
      </c>
      <c r="BM203" s="1">
        <v>2040.5650000000001</v>
      </c>
      <c r="BN203" s="1">
        <v>1946.7750000000001</v>
      </c>
      <c r="BO203" s="1">
        <v>1860.0260000000001</v>
      </c>
      <c r="BP203" s="1">
        <v>1778.893</v>
      </c>
      <c r="BQ203" s="1">
        <v>1701.9359999999999</v>
      </c>
      <c r="BR203" s="1">
        <v>1629.501</v>
      </c>
      <c r="BS203" s="1">
        <v>1556.684</v>
      </c>
      <c r="BT203" s="1">
        <v>1480.9010000000001</v>
      </c>
      <c r="BU203" s="1">
        <v>1403.961</v>
      </c>
      <c r="BV203" s="1">
        <v>1330.096</v>
      </c>
      <c r="BW203" s="1">
        <v>1258.269</v>
      </c>
      <c r="BX203" s="1">
        <v>1188.654</v>
      </c>
      <c r="BY203" s="1">
        <v>1121.691</v>
      </c>
      <c r="BZ203" s="1">
        <v>1056.8389999999999</v>
      </c>
      <c r="CA203" s="1">
        <v>993.346</v>
      </c>
      <c r="CB203" s="1">
        <v>931.65499999999997</v>
      </c>
      <c r="CC203" s="1">
        <v>869.86800000000005</v>
      </c>
      <c r="CD203" s="1">
        <v>807.05200000000002</v>
      </c>
      <c r="CE203" s="1">
        <v>744.23599999999999</v>
      </c>
      <c r="CF203" s="1">
        <v>683.553</v>
      </c>
      <c r="CG203" s="1">
        <v>624.81299999999999</v>
      </c>
      <c r="CH203" s="1">
        <v>568.1</v>
      </c>
      <c r="CI203" s="1">
        <v>513.74900000000002</v>
      </c>
      <c r="CJ203" s="1">
        <v>461.86099999999999</v>
      </c>
      <c r="CK203" s="1">
        <v>412.08199999999999</v>
      </c>
      <c r="CL203" s="1">
        <v>364.34699999999998</v>
      </c>
      <c r="CM203" s="1">
        <v>320.44799999999998</v>
      </c>
      <c r="CN203" s="1">
        <v>281.20499999999998</v>
      </c>
      <c r="CO203" s="1">
        <v>245.876</v>
      </c>
      <c r="CP203" s="1">
        <v>212.92599999999999</v>
      </c>
      <c r="CQ203" s="1">
        <v>182.684</v>
      </c>
      <c r="CR203" s="1">
        <v>154.66</v>
      </c>
      <c r="CS203" s="1">
        <v>128.47399999999999</v>
      </c>
      <c r="CT203" s="1">
        <v>104.411</v>
      </c>
      <c r="CU203" s="1">
        <v>81.239000000000004</v>
      </c>
      <c r="CV203" s="1">
        <v>62.222999999999999</v>
      </c>
      <c r="CW203" s="1">
        <v>48.932000000000002</v>
      </c>
      <c r="CX203" s="1">
        <v>37.279000000000003</v>
      </c>
      <c r="CY203" s="1">
        <v>26.782</v>
      </c>
      <c r="CZ203" s="1">
        <v>18.489999999999998</v>
      </c>
      <c r="DA203" s="1">
        <v>13.773</v>
      </c>
      <c r="DB203" s="1">
        <v>11.023</v>
      </c>
      <c r="DC203" s="1">
        <v>7.8819999999999997</v>
      </c>
      <c r="DD203" s="1">
        <v>4.3550000000000004</v>
      </c>
      <c r="DE203" s="1">
        <v>2.6269999999999998</v>
      </c>
      <c r="DF203" s="1">
        <v>1.296</v>
      </c>
      <c r="DG203" s="1">
        <v>1.643</v>
      </c>
      <c r="DI203" s="104">
        <f t="shared" si="7"/>
        <v>433643.13199999993</v>
      </c>
    </row>
    <row r="204" spans="1:113" x14ac:dyDescent="0.3">
      <c r="A204" s="1">
        <v>1982</v>
      </c>
      <c r="B204" s="1" t="s">
        <v>1041</v>
      </c>
      <c r="D204" s="1">
        <v>175</v>
      </c>
      <c r="E204" s="1">
        <v>2018</v>
      </c>
      <c r="F204" s="1" t="s">
        <v>1109</v>
      </c>
      <c r="H204" s="93" t="e">
        <f>VLOOKUP(G204, RPB!$E$3:$I$200, 5, 0)</f>
        <v>#N/A</v>
      </c>
      <c r="I204" s="94" t="e">
        <f>IF(H204="-", "-", IF(H204=0, 0, SUM(K204:INDEX($K204:$DG204, H204))))</f>
        <v>#N/A</v>
      </c>
      <c r="J204" s="94" t="e">
        <f t="shared" si="6"/>
        <v>#N/A</v>
      </c>
      <c r="K204" s="1">
        <v>7.0940000000000003</v>
      </c>
      <c r="L204" s="1">
        <v>7.125</v>
      </c>
      <c r="M204" s="1">
        <v>7.15</v>
      </c>
      <c r="N204" s="1">
        <v>6.92</v>
      </c>
      <c r="O204" s="1">
        <v>7.0330000000000004</v>
      </c>
      <c r="P204" s="1">
        <v>7.1159999999999997</v>
      </c>
      <c r="Q204" s="1">
        <v>7.1680000000000001</v>
      </c>
      <c r="R204" s="1">
        <v>7.1859999999999999</v>
      </c>
      <c r="S204" s="1">
        <v>7.181</v>
      </c>
      <c r="T204" s="1">
        <v>7.1589999999999998</v>
      </c>
      <c r="U204" s="1">
        <v>7.07</v>
      </c>
      <c r="V204" s="1">
        <v>6.8929999999999998</v>
      </c>
      <c r="W204" s="1">
        <v>6.6550000000000002</v>
      </c>
      <c r="X204" s="1">
        <v>6.4039999999999999</v>
      </c>
      <c r="Y204" s="1">
        <v>6.1269999999999998</v>
      </c>
      <c r="Z204" s="1">
        <v>5.8810000000000002</v>
      </c>
      <c r="AA204" s="1">
        <v>5.6989999999999998</v>
      </c>
      <c r="AB204" s="1">
        <v>5.5519999999999996</v>
      </c>
      <c r="AC204" s="1">
        <v>5.3929999999999998</v>
      </c>
      <c r="AD204" s="1">
        <v>5.2430000000000003</v>
      </c>
      <c r="AE204" s="1">
        <v>5.0469999999999997</v>
      </c>
      <c r="AF204" s="1">
        <v>4.7759999999999998</v>
      </c>
      <c r="AG204" s="1">
        <v>4.4649999999999999</v>
      </c>
      <c r="AH204" s="1">
        <v>4.1719999999999997</v>
      </c>
      <c r="AI204" s="1">
        <v>3.8759999999999999</v>
      </c>
      <c r="AJ204" s="1">
        <v>3.6549999999999998</v>
      </c>
      <c r="AK204" s="1">
        <v>3.552</v>
      </c>
      <c r="AL204" s="1">
        <v>3.5270000000000001</v>
      </c>
      <c r="AM204" s="1">
        <v>3.5</v>
      </c>
      <c r="AN204" s="1">
        <v>3.4870000000000001</v>
      </c>
      <c r="AO204" s="1">
        <v>3.4609999999999999</v>
      </c>
      <c r="AP204" s="1">
        <v>3.4039999999999999</v>
      </c>
      <c r="AQ204" s="1">
        <v>3.327</v>
      </c>
      <c r="AR204" s="1">
        <v>3.2639999999999998</v>
      </c>
      <c r="AS204" s="1">
        <v>3.2040000000000002</v>
      </c>
      <c r="AT204" s="1">
        <v>3.1589999999999998</v>
      </c>
      <c r="AU204" s="1">
        <v>3.1360000000000001</v>
      </c>
      <c r="AV204" s="1">
        <v>3.125</v>
      </c>
      <c r="AW204" s="1">
        <v>3.1080000000000001</v>
      </c>
      <c r="AX204" s="1">
        <v>3.0910000000000002</v>
      </c>
      <c r="AY204" s="1">
        <v>3.048</v>
      </c>
      <c r="AZ204" s="1">
        <v>2.9620000000000002</v>
      </c>
      <c r="BA204" s="1">
        <v>2.847</v>
      </c>
      <c r="BB204" s="1">
        <v>2.734</v>
      </c>
      <c r="BC204" s="1">
        <v>2.6190000000000002</v>
      </c>
      <c r="BD204" s="1">
        <v>2.496</v>
      </c>
      <c r="BE204" s="1">
        <v>2.3660000000000001</v>
      </c>
      <c r="BF204" s="1">
        <v>2.234</v>
      </c>
      <c r="BG204" s="1">
        <v>2.0990000000000002</v>
      </c>
      <c r="BH204" s="1">
        <v>1.9610000000000001</v>
      </c>
      <c r="BI204" s="1">
        <v>1.8380000000000001</v>
      </c>
      <c r="BJ204" s="1">
        <v>1.7370000000000001</v>
      </c>
      <c r="BK204" s="1">
        <v>1.6519999999999999</v>
      </c>
      <c r="BL204" s="1">
        <v>1.5680000000000001</v>
      </c>
      <c r="BM204" s="1">
        <v>1.488</v>
      </c>
      <c r="BN204" s="1">
        <v>1.411</v>
      </c>
      <c r="BO204" s="1">
        <v>1.335</v>
      </c>
      <c r="BP204" s="1">
        <v>1.2609999999999999</v>
      </c>
      <c r="BQ204" s="1">
        <v>1.1930000000000001</v>
      </c>
      <c r="BR204" s="1">
        <v>1.127</v>
      </c>
      <c r="BS204" s="1">
        <v>1.069</v>
      </c>
      <c r="BT204" s="1">
        <v>1.018</v>
      </c>
      <c r="BU204" s="1">
        <v>0.97299999999999998</v>
      </c>
      <c r="BV204" s="1">
        <v>0.93100000000000005</v>
      </c>
      <c r="BW204" s="1">
        <v>0.89200000000000002</v>
      </c>
      <c r="BX204" s="1">
        <v>0.85</v>
      </c>
      <c r="BY204" s="1">
        <v>0.80100000000000005</v>
      </c>
      <c r="BZ204" s="1">
        <v>0.749</v>
      </c>
      <c r="CA204" s="1">
        <v>0.69899999999999995</v>
      </c>
      <c r="CB204" s="1">
        <v>0.65</v>
      </c>
      <c r="CC204" s="1">
        <v>0.60699999999999998</v>
      </c>
      <c r="CD204" s="1">
        <v>0.56999999999999995</v>
      </c>
      <c r="CE204" s="1">
        <v>0.53900000000000003</v>
      </c>
      <c r="CF204" s="1">
        <v>0.50800000000000001</v>
      </c>
      <c r="CG204" s="1">
        <v>0.47899999999999998</v>
      </c>
      <c r="CH204" s="1">
        <v>0.44800000000000001</v>
      </c>
      <c r="CI204" s="1">
        <v>0.41299999999999998</v>
      </c>
      <c r="CJ204" s="1">
        <v>0.377</v>
      </c>
      <c r="CK204" s="1">
        <v>0.34200000000000003</v>
      </c>
      <c r="CL204" s="1">
        <v>0.308</v>
      </c>
      <c r="CM204" s="1">
        <v>0.27700000000000002</v>
      </c>
      <c r="CN204" s="1">
        <v>0.25</v>
      </c>
      <c r="CO204" s="1">
        <v>0.22600000000000001</v>
      </c>
      <c r="CP204" s="1">
        <v>0.20300000000000001</v>
      </c>
      <c r="CQ204" s="1">
        <v>0.18099999999999999</v>
      </c>
      <c r="CR204" s="1">
        <v>0.16</v>
      </c>
      <c r="CS204" s="1">
        <v>0.14000000000000001</v>
      </c>
      <c r="CT204" s="1">
        <v>0.12</v>
      </c>
      <c r="CU204" s="1">
        <v>0.10100000000000001</v>
      </c>
      <c r="CV204" s="1">
        <v>8.5000000000000006E-2</v>
      </c>
      <c r="CW204" s="1">
        <v>7.2999999999999995E-2</v>
      </c>
      <c r="CX204" s="1">
        <v>0.06</v>
      </c>
      <c r="CY204" s="1">
        <v>4.8000000000000001E-2</v>
      </c>
      <c r="CZ204" s="1">
        <v>3.9E-2</v>
      </c>
      <c r="DA204" s="1">
        <v>3.4000000000000002E-2</v>
      </c>
      <c r="DB204" s="1">
        <v>2.9000000000000001E-2</v>
      </c>
      <c r="DC204" s="1">
        <v>2.1999999999999999E-2</v>
      </c>
      <c r="DD204" s="1">
        <v>1.4999999999999999E-2</v>
      </c>
      <c r="DE204" s="1">
        <v>1.2E-2</v>
      </c>
      <c r="DF204" s="1">
        <v>7.0000000000000001E-3</v>
      </c>
      <c r="DG204" s="1">
        <v>1.6E-2</v>
      </c>
      <c r="DI204" s="104">
        <f t="shared" si="7"/>
        <v>259.68199999999996</v>
      </c>
    </row>
    <row r="205" spans="1:113" x14ac:dyDescent="0.3">
      <c r="A205" s="1">
        <v>2154</v>
      </c>
      <c r="B205" s="1" t="s">
        <v>1041</v>
      </c>
      <c r="D205" s="1">
        <v>638</v>
      </c>
      <c r="E205" s="1">
        <v>2018</v>
      </c>
      <c r="F205" s="1" t="s">
        <v>1108</v>
      </c>
      <c r="H205" s="93" t="e">
        <f>VLOOKUP(G205, RPB!$E$3:$I$200, 5, 0)</f>
        <v>#N/A</v>
      </c>
      <c r="I205" s="94" t="e">
        <f>IF(H205="-", "-", IF(H205=0, 0, SUM(K205:INDEX($K205:$DG205, H205))))</f>
        <v>#N/A</v>
      </c>
      <c r="J205" s="94" t="e">
        <f t="shared" si="6"/>
        <v>#N/A</v>
      </c>
      <c r="K205" s="1">
        <v>13.157999999999999</v>
      </c>
      <c r="L205" s="1">
        <v>13.202</v>
      </c>
      <c r="M205" s="1">
        <v>13.257</v>
      </c>
      <c r="N205" s="1">
        <v>13.755000000000001</v>
      </c>
      <c r="O205" s="1">
        <v>13.654</v>
      </c>
      <c r="P205" s="1">
        <v>13.583</v>
      </c>
      <c r="Q205" s="1">
        <v>13.542999999999999</v>
      </c>
      <c r="R205" s="1">
        <v>13.529</v>
      </c>
      <c r="S205" s="1">
        <v>13.525</v>
      </c>
      <c r="T205" s="1">
        <v>13.513</v>
      </c>
      <c r="U205" s="1">
        <v>13.571999999999999</v>
      </c>
      <c r="V205" s="1">
        <v>13.736000000000001</v>
      </c>
      <c r="W205" s="1">
        <v>13.952</v>
      </c>
      <c r="X205" s="1">
        <v>14.147</v>
      </c>
      <c r="Y205" s="1">
        <v>14.346</v>
      </c>
      <c r="Z205" s="1">
        <v>14.412000000000001</v>
      </c>
      <c r="AA205" s="1">
        <v>14.271000000000001</v>
      </c>
      <c r="AB205" s="1">
        <v>13.988</v>
      </c>
      <c r="AC205" s="1">
        <v>13.707000000000001</v>
      </c>
      <c r="AD205" s="1">
        <v>13.41</v>
      </c>
      <c r="AE205" s="1">
        <v>13.08</v>
      </c>
      <c r="AF205" s="1">
        <v>12.728999999999999</v>
      </c>
      <c r="AG205" s="1">
        <v>12.362</v>
      </c>
      <c r="AH205" s="1">
        <v>11.986000000000001</v>
      </c>
      <c r="AI205" s="1">
        <v>11.606999999999999</v>
      </c>
      <c r="AJ205" s="1">
        <v>11.244</v>
      </c>
      <c r="AK205" s="1">
        <v>10.91</v>
      </c>
      <c r="AL205" s="1">
        <v>10.608000000000001</v>
      </c>
      <c r="AM205" s="1">
        <v>10.327999999999999</v>
      </c>
      <c r="AN205" s="1">
        <v>10.074</v>
      </c>
      <c r="AO205" s="1">
        <v>9.8829999999999991</v>
      </c>
      <c r="AP205" s="1">
        <v>9.7729999999999997</v>
      </c>
      <c r="AQ205" s="1">
        <v>9.734</v>
      </c>
      <c r="AR205" s="1">
        <v>9.718</v>
      </c>
      <c r="AS205" s="1">
        <v>9.7140000000000004</v>
      </c>
      <c r="AT205" s="1">
        <v>9.8230000000000004</v>
      </c>
      <c r="AU205" s="1">
        <v>10.082000000000001</v>
      </c>
      <c r="AV205" s="1">
        <v>10.436</v>
      </c>
      <c r="AW205" s="1">
        <v>10.803000000000001</v>
      </c>
      <c r="AX205" s="1">
        <v>11.212</v>
      </c>
      <c r="AY205" s="1">
        <v>11.521000000000001</v>
      </c>
      <c r="AZ205" s="1">
        <v>11.654999999999999</v>
      </c>
      <c r="BA205" s="1">
        <v>11.682</v>
      </c>
      <c r="BB205" s="1">
        <v>11.723000000000001</v>
      </c>
      <c r="BC205" s="1">
        <v>11.727</v>
      </c>
      <c r="BD205" s="1">
        <v>11.84</v>
      </c>
      <c r="BE205" s="1">
        <v>12.14</v>
      </c>
      <c r="BF205" s="1">
        <v>12.538</v>
      </c>
      <c r="BG205" s="1">
        <v>12.88</v>
      </c>
      <c r="BH205" s="1">
        <v>13.208</v>
      </c>
      <c r="BI205" s="1">
        <v>13.374000000000001</v>
      </c>
      <c r="BJ205" s="1">
        <v>13.294</v>
      </c>
      <c r="BK205" s="1">
        <v>13.04</v>
      </c>
      <c r="BL205" s="1">
        <v>12.782</v>
      </c>
      <c r="BM205" s="1">
        <v>12.499000000000001</v>
      </c>
      <c r="BN205" s="1">
        <v>12.16</v>
      </c>
      <c r="BO205" s="1">
        <v>11.77</v>
      </c>
      <c r="BP205" s="1">
        <v>11.345000000000001</v>
      </c>
      <c r="BQ205" s="1">
        <v>10.884</v>
      </c>
      <c r="BR205" s="1">
        <v>10.374000000000001</v>
      </c>
      <c r="BS205" s="1">
        <v>9.9350000000000005</v>
      </c>
      <c r="BT205" s="1">
        <v>9.6219999999999999</v>
      </c>
      <c r="BU205" s="1">
        <v>9.3810000000000002</v>
      </c>
      <c r="BV205" s="1">
        <v>9.1170000000000009</v>
      </c>
      <c r="BW205" s="1">
        <v>8.8680000000000003</v>
      </c>
      <c r="BX205" s="1">
        <v>8.5139999999999993</v>
      </c>
      <c r="BY205" s="1">
        <v>7.9930000000000003</v>
      </c>
      <c r="BZ205" s="1">
        <v>7.3730000000000002</v>
      </c>
      <c r="CA205" s="1">
        <v>6.7779999999999996</v>
      </c>
      <c r="CB205" s="1">
        <v>6.1769999999999996</v>
      </c>
      <c r="CC205" s="1">
        <v>5.6619999999999999</v>
      </c>
      <c r="CD205" s="1">
        <v>5.2889999999999997</v>
      </c>
      <c r="CE205" s="1">
        <v>5.0119999999999996</v>
      </c>
      <c r="CF205" s="1">
        <v>4.726</v>
      </c>
      <c r="CG205" s="1">
        <v>4.45</v>
      </c>
      <c r="CH205" s="1">
        <v>4.1859999999999999</v>
      </c>
      <c r="CI205" s="1">
        <v>3.923</v>
      </c>
      <c r="CJ205" s="1">
        <v>3.6659999999999999</v>
      </c>
      <c r="CK205" s="1">
        <v>3.4260000000000002</v>
      </c>
      <c r="CL205" s="1">
        <v>3.2040000000000002</v>
      </c>
      <c r="CM205" s="1">
        <v>2.9740000000000002</v>
      </c>
      <c r="CN205" s="1">
        <v>2.7250000000000001</v>
      </c>
      <c r="CO205" s="1">
        <v>2.468</v>
      </c>
      <c r="CP205" s="1">
        <v>2.2229999999999999</v>
      </c>
      <c r="CQ205" s="1">
        <v>1.9910000000000001</v>
      </c>
      <c r="CR205" s="1">
        <v>1.7629999999999999</v>
      </c>
      <c r="CS205" s="1">
        <v>1.5389999999999999</v>
      </c>
      <c r="CT205" s="1">
        <v>1.323</v>
      </c>
      <c r="CU205" s="1">
        <v>1.107</v>
      </c>
      <c r="CV205" s="1">
        <v>0.91</v>
      </c>
      <c r="CW205" s="1">
        <v>0.77100000000000002</v>
      </c>
      <c r="CX205" s="1">
        <v>0.65</v>
      </c>
      <c r="CY205" s="1">
        <v>0.54200000000000004</v>
      </c>
      <c r="CZ205" s="1">
        <v>0.46500000000000002</v>
      </c>
      <c r="DA205" s="1">
        <v>0.42399999999999999</v>
      </c>
      <c r="DB205" s="1">
        <v>0.36399999999999999</v>
      </c>
      <c r="DC205" s="1">
        <v>0.28599999999999998</v>
      </c>
      <c r="DD205" s="1">
        <v>0.19</v>
      </c>
      <c r="DE205" s="1">
        <v>0.151</v>
      </c>
      <c r="DF205" s="1">
        <v>9.2999999999999999E-2</v>
      </c>
      <c r="DG205" s="1">
        <v>0.184</v>
      </c>
      <c r="DI205" s="104">
        <f t="shared" si="7"/>
        <v>883.24699999999996</v>
      </c>
    </row>
    <row r="206" spans="1:113" x14ac:dyDescent="0.3">
      <c r="A206" s="1">
        <v>2928</v>
      </c>
      <c r="B206" s="1" t="s">
        <v>1041</v>
      </c>
      <c r="D206" s="1">
        <v>911</v>
      </c>
      <c r="E206" s="1">
        <v>2018</v>
      </c>
      <c r="F206" s="1" t="s">
        <v>1106</v>
      </c>
      <c r="H206" s="93" t="e">
        <f>VLOOKUP(G206, RPB!$E$3:$I$200, 5, 0)</f>
        <v>#N/A</v>
      </c>
      <c r="I206" s="94" t="e">
        <f>IF(H206="-", "-", IF(H206=0, 0, SUM(K206:INDEX($K206:$DG206, H206))))</f>
        <v>#N/A</v>
      </c>
      <c r="J206" s="94" t="e">
        <f t="shared" si="6"/>
        <v>#N/A</v>
      </c>
      <c r="K206" s="1">
        <v>6215.1059999999998</v>
      </c>
      <c r="L206" s="1">
        <v>6048.74</v>
      </c>
      <c r="M206" s="1">
        <v>5883.5720000000001</v>
      </c>
      <c r="N206" s="1">
        <v>5742.0119999999997</v>
      </c>
      <c r="O206" s="1">
        <v>5576.5990000000002</v>
      </c>
      <c r="P206" s="1">
        <v>5412.8950000000004</v>
      </c>
      <c r="Q206" s="1">
        <v>5250.7749999999996</v>
      </c>
      <c r="R206" s="1">
        <v>5090.107</v>
      </c>
      <c r="S206" s="1">
        <v>4931.5429999999997</v>
      </c>
      <c r="T206" s="1">
        <v>4775.732</v>
      </c>
      <c r="U206" s="1">
        <v>4618.6629999999996</v>
      </c>
      <c r="V206" s="1">
        <v>4458.6549999999997</v>
      </c>
      <c r="W206" s="1">
        <v>4297.9049999999997</v>
      </c>
      <c r="X206" s="1">
        <v>4140.8010000000004</v>
      </c>
      <c r="Y206" s="1">
        <v>3987.0529999999999</v>
      </c>
      <c r="Z206" s="1">
        <v>3837.299</v>
      </c>
      <c r="AA206" s="1">
        <v>3692.4920000000002</v>
      </c>
      <c r="AB206" s="1">
        <v>3552.8240000000001</v>
      </c>
      <c r="AC206" s="1">
        <v>3416.826</v>
      </c>
      <c r="AD206" s="1">
        <v>3283.942</v>
      </c>
      <c r="AE206" s="1">
        <v>3160.835</v>
      </c>
      <c r="AF206" s="1">
        <v>3050.4070000000002</v>
      </c>
      <c r="AG206" s="1">
        <v>2949.5430000000001</v>
      </c>
      <c r="AH206" s="1">
        <v>2851.913</v>
      </c>
      <c r="AI206" s="1">
        <v>2758.4029999999998</v>
      </c>
      <c r="AJ206" s="1">
        <v>2667.558</v>
      </c>
      <c r="AK206" s="1">
        <v>2577.893</v>
      </c>
      <c r="AL206" s="1">
        <v>2489.8670000000002</v>
      </c>
      <c r="AM206" s="1">
        <v>2405.4540000000002</v>
      </c>
      <c r="AN206" s="1">
        <v>2324.279</v>
      </c>
      <c r="AO206" s="1">
        <v>2243.9580000000001</v>
      </c>
      <c r="AP206" s="1">
        <v>2163.5050000000001</v>
      </c>
      <c r="AQ206" s="1">
        <v>2083.607</v>
      </c>
      <c r="AR206" s="1">
        <v>2005.9860000000001</v>
      </c>
      <c r="AS206" s="1">
        <v>1930.3520000000001</v>
      </c>
      <c r="AT206" s="1">
        <v>1856.261</v>
      </c>
      <c r="AU206" s="1">
        <v>1783.6859999999999</v>
      </c>
      <c r="AV206" s="1">
        <v>1712.723</v>
      </c>
      <c r="AW206" s="1">
        <v>1643.547</v>
      </c>
      <c r="AX206" s="1">
        <v>1576.203</v>
      </c>
      <c r="AY206" s="1">
        <v>1510.607</v>
      </c>
      <c r="AZ206" s="1">
        <v>1446.7619999999999</v>
      </c>
      <c r="BA206" s="1">
        <v>1384.77</v>
      </c>
      <c r="BB206" s="1">
        <v>1324.683</v>
      </c>
      <c r="BC206" s="1">
        <v>1266.4290000000001</v>
      </c>
      <c r="BD206" s="1">
        <v>1210.615</v>
      </c>
      <c r="BE206" s="1">
        <v>1157.539</v>
      </c>
      <c r="BF206" s="1">
        <v>1106.915</v>
      </c>
      <c r="BG206" s="1">
        <v>1058.0429999999999</v>
      </c>
      <c r="BH206" s="1">
        <v>1010.897</v>
      </c>
      <c r="BI206" s="1">
        <v>965.97299999999996</v>
      </c>
      <c r="BJ206" s="1">
        <v>923.38800000000003</v>
      </c>
      <c r="BK206" s="1">
        <v>882.83699999999999</v>
      </c>
      <c r="BL206" s="1">
        <v>843.84900000000005</v>
      </c>
      <c r="BM206" s="1">
        <v>806.47699999999998</v>
      </c>
      <c r="BN206" s="1">
        <v>770.17100000000005</v>
      </c>
      <c r="BO206" s="1">
        <v>734.59299999999996</v>
      </c>
      <c r="BP206" s="1">
        <v>699.90599999999995</v>
      </c>
      <c r="BQ206" s="1">
        <v>666.41499999999996</v>
      </c>
      <c r="BR206" s="1">
        <v>633.82299999999998</v>
      </c>
      <c r="BS206" s="1">
        <v>602.78599999999994</v>
      </c>
      <c r="BT206" s="1">
        <v>573.57600000000002</v>
      </c>
      <c r="BU206" s="1">
        <v>545.69200000000001</v>
      </c>
      <c r="BV206" s="1">
        <v>518.54200000000003</v>
      </c>
      <c r="BW206" s="1">
        <v>492.5</v>
      </c>
      <c r="BX206" s="1">
        <v>465.505</v>
      </c>
      <c r="BY206" s="1">
        <v>436.55399999999997</v>
      </c>
      <c r="BZ206" s="1">
        <v>406.66399999999999</v>
      </c>
      <c r="CA206" s="1">
        <v>377.76299999999998</v>
      </c>
      <c r="CB206" s="1">
        <v>349.36</v>
      </c>
      <c r="CC206" s="1">
        <v>322.75099999999998</v>
      </c>
      <c r="CD206" s="1">
        <v>298.73899999999998</v>
      </c>
      <c r="CE206" s="1">
        <v>276.64100000000002</v>
      </c>
      <c r="CF206" s="1">
        <v>255.05099999999999</v>
      </c>
      <c r="CG206" s="1">
        <v>234.351</v>
      </c>
      <c r="CH206" s="1">
        <v>213.863</v>
      </c>
      <c r="CI206" s="1">
        <v>193.149</v>
      </c>
      <c r="CJ206" s="1">
        <v>172.649</v>
      </c>
      <c r="CK206" s="1">
        <v>153.28</v>
      </c>
      <c r="CL206" s="1">
        <v>134.90899999999999</v>
      </c>
      <c r="CM206" s="1">
        <v>117.687</v>
      </c>
      <c r="CN206" s="1">
        <v>101.79900000000001</v>
      </c>
      <c r="CO206" s="1">
        <v>87.183000000000007</v>
      </c>
      <c r="CP206" s="1">
        <v>73.527000000000001</v>
      </c>
      <c r="CQ206" s="1">
        <v>60.805</v>
      </c>
      <c r="CR206" s="1">
        <v>49.654000000000003</v>
      </c>
      <c r="CS206" s="1">
        <v>40.343000000000004</v>
      </c>
      <c r="CT206" s="1">
        <v>32.572000000000003</v>
      </c>
      <c r="CU206" s="1">
        <v>25.234000000000002</v>
      </c>
      <c r="CV206" s="1">
        <v>19.347000000000001</v>
      </c>
      <c r="CW206" s="1">
        <v>15.113</v>
      </c>
      <c r="CX206" s="1">
        <v>11.361000000000001</v>
      </c>
      <c r="CY206" s="1">
        <v>7.9809999999999999</v>
      </c>
      <c r="CZ206" s="1">
        <v>5.3250000000000002</v>
      </c>
      <c r="DA206" s="1">
        <v>3.927</v>
      </c>
      <c r="DB206" s="1">
        <v>3.1030000000000002</v>
      </c>
      <c r="DC206" s="1">
        <v>2.1859999999999999</v>
      </c>
      <c r="DD206" s="1">
        <v>1.1759999999999999</v>
      </c>
      <c r="DE206" s="1">
        <v>0.66200000000000003</v>
      </c>
      <c r="DF206" s="1">
        <v>0.317</v>
      </c>
      <c r="DG206" s="1">
        <v>0.36299999999999999</v>
      </c>
      <c r="DI206" s="104">
        <f t="shared" si="7"/>
        <v>168538.20300000001</v>
      </c>
    </row>
    <row r="207" spans="1:113" x14ac:dyDescent="0.3">
      <c r="A207" s="1">
        <v>3788</v>
      </c>
      <c r="B207" s="1" t="s">
        <v>1041</v>
      </c>
      <c r="D207" s="1">
        <v>912</v>
      </c>
      <c r="E207" s="1">
        <v>2018</v>
      </c>
      <c r="F207" s="1" t="s">
        <v>1102</v>
      </c>
      <c r="H207" s="93" t="e">
        <f>VLOOKUP(G207, RPB!$E$3:$I$200, 5, 0)</f>
        <v>#N/A</v>
      </c>
      <c r="I207" s="94" t="e">
        <f>IF(H207="-", "-", IF(H207=0, 0, SUM(K207:INDEX($K207:$DG207, H207))))</f>
        <v>#N/A</v>
      </c>
      <c r="J207" s="94" t="e">
        <f t="shared" si="6"/>
        <v>#N/A</v>
      </c>
      <c r="K207" s="1">
        <v>5506.8609999999999</v>
      </c>
      <c r="L207" s="1">
        <v>5628.5879999999997</v>
      </c>
      <c r="M207" s="1">
        <v>5687.7740000000003</v>
      </c>
      <c r="N207" s="1">
        <v>5901.848</v>
      </c>
      <c r="O207" s="1">
        <v>5757.0410000000002</v>
      </c>
      <c r="P207" s="1">
        <v>5593.9290000000001</v>
      </c>
      <c r="Q207" s="1">
        <v>5417.9549999999999</v>
      </c>
      <c r="R207" s="1">
        <v>5234.5600000000004</v>
      </c>
      <c r="S207" s="1">
        <v>5042.6899999999996</v>
      </c>
      <c r="T207" s="1">
        <v>4841.2910000000002</v>
      </c>
      <c r="U207" s="1">
        <v>4668.2820000000002</v>
      </c>
      <c r="V207" s="1">
        <v>4542.098</v>
      </c>
      <c r="W207" s="1">
        <v>4448.692</v>
      </c>
      <c r="X207" s="1">
        <v>4356.2830000000004</v>
      </c>
      <c r="Y207" s="1">
        <v>4272.0619999999999</v>
      </c>
      <c r="Z207" s="1">
        <v>4192.72</v>
      </c>
      <c r="AA207" s="1">
        <v>4113.6980000000003</v>
      </c>
      <c r="AB207" s="1">
        <v>4039.1959999999999</v>
      </c>
      <c r="AC207" s="1">
        <v>3974.8739999999998</v>
      </c>
      <c r="AD207" s="1">
        <v>3915.8890000000001</v>
      </c>
      <c r="AE207" s="1">
        <v>3880.1329999999998</v>
      </c>
      <c r="AF207" s="1">
        <v>3875.8829999999998</v>
      </c>
      <c r="AG207" s="1">
        <v>3892.4650000000001</v>
      </c>
      <c r="AH207" s="1">
        <v>3909.172</v>
      </c>
      <c r="AI207" s="1">
        <v>3928.0320000000002</v>
      </c>
      <c r="AJ207" s="1">
        <v>3943.085</v>
      </c>
      <c r="AK207" s="1">
        <v>3948.5740000000001</v>
      </c>
      <c r="AL207" s="1">
        <v>3945.4009999999998</v>
      </c>
      <c r="AM207" s="1">
        <v>3941.2559999999999</v>
      </c>
      <c r="AN207" s="1">
        <v>3935.8519999999999</v>
      </c>
      <c r="AO207" s="1">
        <v>3912.0940000000001</v>
      </c>
      <c r="AP207" s="1">
        <v>3862.6239999999998</v>
      </c>
      <c r="AQ207" s="1">
        <v>3794.08</v>
      </c>
      <c r="AR207" s="1">
        <v>3721.7730000000001</v>
      </c>
      <c r="AS207" s="1">
        <v>3644.223</v>
      </c>
      <c r="AT207" s="1">
        <v>3558.259</v>
      </c>
      <c r="AU207" s="1">
        <v>3464.3539999999998</v>
      </c>
      <c r="AV207" s="1">
        <v>3364.3910000000001</v>
      </c>
      <c r="AW207" s="1">
        <v>3261.1280000000002</v>
      </c>
      <c r="AX207" s="1">
        <v>3155.6390000000001</v>
      </c>
      <c r="AY207" s="1">
        <v>3048.8020000000001</v>
      </c>
      <c r="AZ207" s="1">
        <v>2941.87</v>
      </c>
      <c r="BA207" s="1">
        <v>2836.261</v>
      </c>
      <c r="BB207" s="1">
        <v>2730.8679999999999</v>
      </c>
      <c r="BC207" s="1">
        <v>2624.3980000000001</v>
      </c>
      <c r="BD207" s="1">
        <v>2531.2330000000002</v>
      </c>
      <c r="BE207" s="1">
        <v>2457.9459999999999</v>
      </c>
      <c r="BF207" s="1">
        <v>2398.0520000000001</v>
      </c>
      <c r="BG207" s="1">
        <v>2338.1190000000001</v>
      </c>
      <c r="BH207" s="1">
        <v>2280.3879999999999</v>
      </c>
      <c r="BI207" s="1">
        <v>2221.7550000000001</v>
      </c>
      <c r="BJ207" s="1">
        <v>2159.1819999999998</v>
      </c>
      <c r="BK207" s="1">
        <v>2094.0729999999999</v>
      </c>
      <c r="BL207" s="1">
        <v>2031.068</v>
      </c>
      <c r="BM207" s="1">
        <v>1969.451</v>
      </c>
      <c r="BN207" s="1">
        <v>1905.204</v>
      </c>
      <c r="BO207" s="1">
        <v>1836.848</v>
      </c>
      <c r="BP207" s="1">
        <v>1765.673</v>
      </c>
      <c r="BQ207" s="1">
        <v>1694.521</v>
      </c>
      <c r="BR207" s="1">
        <v>1622.93</v>
      </c>
      <c r="BS207" s="1">
        <v>1551.0029999999999</v>
      </c>
      <c r="BT207" s="1">
        <v>1479.114</v>
      </c>
      <c r="BU207" s="1">
        <v>1407.1579999999999</v>
      </c>
      <c r="BV207" s="1">
        <v>1335.242</v>
      </c>
      <c r="BW207" s="1">
        <v>1264.04</v>
      </c>
      <c r="BX207" s="1">
        <v>1191.2449999999999</v>
      </c>
      <c r="BY207" s="1">
        <v>1115.9449999999999</v>
      </c>
      <c r="BZ207" s="1">
        <v>1039.722</v>
      </c>
      <c r="CA207" s="1">
        <v>965.29499999999996</v>
      </c>
      <c r="CB207" s="1">
        <v>892.39700000000005</v>
      </c>
      <c r="CC207" s="1">
        <v>822.87699999999995</v>
      </c>
      <c r="CD207" s="1">
        <v>758.029</v>
      </c>
      <c r="CE207" s="1">
        <v>697.37800000000004</v>
      </c>
      <c r="CF207" s="1">
        <v>638.46699999999998</v>
      </c>
      <c r="CG207" s="1">
        <v>580.97400000000005</v>
      </c>
      <c r="CH207" s="1">
        <v>530.04100000000005</v>
      </c>
      <c r="CI207" s="1">
        <v>487.72</v>
      </c>
      <c r="CJ207" s="1">
        <v>451.50599999999997</v>
      </c>
      <c r="CK207" s="1">
        <v>417.15300000000002</v>
      </c>
      <c r="CL207" s="1">
        <v>385.88400000000001</v>
      </c>
      <c r="CM207" s="1">
        <v>352.95800000000003</v>
      </c>
      <c r="CN207" s="1">
        <v>315.7</v>
      </c>
      <c r="CO207" s="1">
        <v>276.41199999999998</v>
      </c>
      <c r="CP207" s="1">
        <v>240.18700000000001</v>
      </c>
      <c r="CQ207" s="1">
        <v>206.14</v>
      </c>
      <c r="CR207" s="1">
        <v>174.583</v>
      </c>
      <c r="CS207" s="1">
        <v>146.22399999999999</v>
      </c>
      <c r="CT207" s="1">
        <v>120.782</v>
      </c>
      <c r="CU207" s="1">
        <v>95.141999999999996</v>
      </c>
      <c r="CV207" s="1">
        <v>73.352000000000004</v>
      </c>
      <c r="CW207" s="1">
        <v>58.164000000000001</v>
      </c>
      <c r="CX207" s="1">
        <v>44.634999999999998</v>
      </c>
      <c r="CY207" s="1">
        <v>32.244</v>
      </c>
      <c r="CZ207" s="1">
        <v>22.094999999999999</v>
      </c>
      <c r="DA207" s="1">
        <v>16.376000000000001</v>
      </c>
      <c r="DB207" s="1">
        <v>13.083</v>
      </c>
      <c r="DC207" s="1">
        <v>9.4</v>
      </c>
      <c r="DD207" s="1">
        <v>5.3339999999999996</v>
      </c>
      <c r="DE207" s="1">
        <v>3.363</v>
      </c>
      <c r="DF207" s="1">
        <v>1.6919999999999999</v>
      </c>
      <c r="DG207" s="1">
        <v>2.23</v>
      </c>
      <c r="DI207" s="104">
        <f t="shared" si="7"/>
        <v>237784.67700000008</v>
      </c>
    </row>
    <row r="208" spans="1:113" x14ac:dyDescent="0.3">
      <c r="A208" s="1">
        <v>4390</v>
      </c>
      <c r="B208" s="1" t="s">
        <v>1041</v>
      </c>
      <c r="D208" s="1">
        <v>732</v>
      </c>
      <c r="E208" s="1">
        <v>2018</v>
      </c>
      <c r="F208" s="1" t="s">
        <v>1100</v>
      </c>
      <c r="H208" s="93" t="e">
        <f>VLOOKUP(G208, RPB!$E$3:$I$200, 5, 0)</f>
        <v>#N/A</v>
      </c>
      <c r="I208" s="94" t="e">
        <f>IF(H208="-", "-", IF(H208=0, 0, SUM(K208:INDEX($K208:$DG208, H208))))</f>
        <v>#N/A</v>
      </c>
      <c r="J208" s="94" t="e">
        <f t="shared" si="6"/>
        <v>#N/A</v>
      </c>
      <c r="K208" s="1">
        <v>11.013999999999999</v>
      </c>
      <c r="L208" s="1">
        <v>11.183</v>
      </c>
      <c r="M208" s="1">
        <v>11.26</v>
      </c>
      <c r="N208" s="1">
        <v>11.577999999999999</v>
      </c>
      <c r="O208" s="1">
        <v>11.346</v>
      </c>
      <c r="P208" s="1">
        <v>11.093999999999999</v>
      </c>
      <c r="Q208" s="1">
        <v>10.83</v>
      </c>
      <c r="R208" s="1">
        <v>10.563000000000001</v>
      </c>
      <c r="S208" s="1">
        <v>10.29</v>
      </c>
      <c r="T208" s="1">
        <v>10.007999999999999</v>
      </c>
      <c r="U208" s="1">
        <v>9.7889999999999997</v>
      </c>
      <c r="V208" s="1">
        <v>9.6669999999999998</v>
      </c>
      <c r="W208" s="1">
        <v>9.6129999999999995</v>
      </c>
      <c r="X208" s="1">
        <v>9.5679999999999996</v>
      </c>
      <c r="Y208" s="1">
        <v>9.5470000000000006</v>
      </c>
      <c r="Z208" s="1">
        <v>9.5310000000000006</v>
      </c>
      <c r="AA208" s="1">
        <v>9.5069999999999997</v>
      </c>
      <c r="AB208" s="1">
        <v>9.4890000000000008</v>
      </c>
      <c r="AC208" s="1">
        <v>9.4909999999999997</v>
      </c>
      <c r="AD208" s="1">
        <v>9.5</v>
      </c>
      <c r="AE208" s="1">
        <v>9.5719999999999992</v>
      </c>
      <c r="AF208" s="1">
        <v>9.7349999999999994</v>
      </c>
      <c r="AG208" s="1">
        <v>9.952</v>
      </c>
      <c r="AH208" s="1">
        <v>10.162000000000001</v>
      </c>
      <c r="AI208" s="1">
        <v>10.372999999999999</v>
      </c>
      <c r="AJ208" s="1">
        <v>10.553000000000001</v>
      </c>
      <c r="AK208" s="1">
        <v>10.676</v>
      </c>
      <c r="AL208" s="1">
        <v>10.754</v>
      </c>
      <c r="AM208" s="1">
        <v>10.824</v>
      </c>
      <c r="AN208" s="1">
        <v>10.882</v>
      </c>
      <c r="AO208" s="1">
        <v>10.893000000000001</v>
      </c>
      <c r="AP208" s="1">
        <v>10.845000000000001</v>
      </c>
      <c r="AQ208" s="1">
        <v>10.75</v>
      </c>
      <c r="AR208" s="1">
        <v>10.632</v>
      </c>
      <c r="AS208" s="1">
        <v>10.488</v>
      </c>
      <c r="AT208" s="1">
        <v>10.317</v>
      </c>
      <c r="AU208" s="1">
        <v>10.121</v>
      </c>
      <c r="AV208" s="1">
        <v>9.9009999999999998</v>
      </c>
      <c r="AW208" s="1">
        <v>9.66</v>
      </c>
      <c r="AX208" s="1">
        <v>9.4039999999999999</v>
      </c>
      <c r="AY208" s="1">
        <v>9.1170000000000009</v>
      </c>
      <c r="AZ208" s="1">
        <v>8.7940000000000005</v>
      </c>
      <c r="BA208" s="1">
        <v>8.4459999999999997</v>
      </c>
      <c r="BB208" s="1">
        <v>8.0920000000000005</v>
      </c>
      <c r="BC208" s="1">
        <v>7.7290000000000001</v>
      </c>
      <c r="BD208" s="1">
        <v>7.3789999999999996</v>
      </c>
      <c r="BE208" s="1">
        <v>7.056</v>
      </c>
      <c r="BF208" s="1">
        <v>6.7510000000000003</v>
      </c>
      <c r="BG208" s="1">
        <v>6.4450000000000003</v>
      </c>
      <c r="BH208" s="1">
        <v>6.1429999999999998</v>
      </c>
      <c r="BI208" s="1">
        <v>5.8520000000000003</v>
      </c>
      <c r="BJ208" s="1">
        <v>5.5780000000000003</v>
      </c>
      <c r="BK208" s="1">
        <v>5.3170000000000002</v>
      </c>
      <c r="BL208" s="1">
        <v>5.0599999999999996</v>
      </c>
      <c r="BM208" s="1">
        <v>4.8019999999999996</v>
      </c>
      <c r="BN208" s="1">
        <v>4.5709999999999997</v>
      </c>
      <c r="BO208" s="1">
        <v>4.3769999999999998</v>
      </c>
      <c r="BP208" s="1">
        <v>4.2050000000000001</v>
      </c>
      <c r="BQ208" s="1">
        <v>4.0330000000000004</v>
      </c>
      <c r="BR208" s="1">
        <v>3.8719999999999999</v>
      </c>
      <c r="BS208" s="1">
        <v>3.67</v>
      </c>
      <c r="BT208" s="1">
        <v>3.4020000000000001</v>
      </c>
      <c r="BU208" s="1">
        <v>3.093</v>
      </c>
      <c r="BV208" s="1">
        <v>2.798</v>
      </c>
      <c r="BW208" s="1">
        <v>2.5089999999999999</v>
      </c>
      <c r="BX208" s="1">
        <v>2.2280000000000002</v>
      </c>
      <c r="BY208" s="1">
        <v>1.9650000000000001</v>
      </c>
      <c r="BZ208" s="1">
        <v>1.7190000000000001</v>
      </c>
      <c r="CA208" s="1">
        <v>1.48</v>
      </c>
      <c r="CB208" s="1">
        <v>1.2450000000000001</v>
      </c>
      <c r="CC208" s="1">
        <v>1.05</v>
      </c>
      <c r="CD208" s="1">
        <v>0.90900000000000003</v>
      </c>
      <c r="CE208" s="1">
        <v>0.80800000000000005</v>
      </c>
      <c r="CF208" s="1">
        <v>0.71499999999999997</v>
      </c>
      <c r="CG208" s="1">
        <v>0.63500000000000001</v>
      </c>
      <c r="CH208" s="1">
        <v>0.56699999999999995</v>
      </c>
      <c r="CI208" s="1">
        <v>0.505</v>
      </c>
      <c r="CJ208" s="1">
        <v>0.44900000000000001</v>
      </c>
      <c r="CK208" s="1">
        <v>0.40500000000000003</v>
      </c>
      <c r="CL208" s="1">
        <v>0.372</v>
      </c>
      <c r="CM208" s="1">
        <v>0.33700000000000002</v>
      </c>
      <c r="CN208" s="1">
        <v>0.29399999999999998</v>
      </c>
      <c r="CO208" s="1">
        <v>0.247</v>
      </c>
      <c r="CP208" s="1">
        <v>0.20699999999999999</v>
      </c>
      <c r="CQ208" s="1">
        <v>0.17100000000000001</v>
      </c>
      <c r="CR208" s="1">
        <v>0.14000000000000001</v>
      </c>
      <c r="CS208" s="1">
        <v>0.115</v>
      </c>
      <c r="CT208" s="1">
        <v>9.5000000000000001E-2</v>
      </c>
      <c r="CU208" s="1">
        <v>7.5999999999999998E-2</v>
      </c>
      <c r="CV208" s="1">
        <v>6.0999999999999999E-2</v>
      </c>
      <c r="CW208" s="1">
        <v>4.9000000000000002E-2</v>
      </c>
      <c r="CX208" s="1">
        <v>3.7999999999999999E-2</v>
      </c>
      <c r="CY208" s="1">
        <v>2.7E-2</v>
      </c>
      <c r="CZ208" s="1">
        <v>1.7999999999999999E-2</v>
      </c>
      <c r="DA208" s="1">
        <v>1.4E-2</v>
      </c>
      <c r="DB208" s="1">
        <v>1.0999999999999999E-2</v>
      </c>
      <c r="DC208" s="1">
        <v>8.0000000000000002E-3</v>
      </c>
      <c r="DD208" s="1">
        <v>4.0000000000000001E-3</v>
      </c>
      <c r="DE208" s="1">
        <v>2E-3</v>
      </c>
      <c r="DF208" s="1">
        <v>1E-3</v>
      </c>
      <c r="DG208" s="1">
        <v>1E-3</v>
      </c>
      <c r="DI208" s="104">
        <f t="shared" si="7"/>
        <v>567.42099999999994</v>
      </c>
    </row>
    <row r="209" spans="1:113" x14ac:dyDescent="0.3">
      <c r="A209" s="1">
        <v>4476</v>
      </c>
      <c r="B209" s="1" t="s">
        <v>1041</v>
      </c>
      <c r="D209" s="1">
        <v>913</v>
      </c>
      <c r="E209" s="1">
        <v>2018</v>
      </c>
      <c r="F209" s="1" t="s">
        <v>1099</v>
      </c>
      <c r="H209" s="93" t="e">
        <f>VLOOKUP(G209, RPB!$E$3:$I$200, 5, 0)</f>
        <v>#N/A</v>
      </c>
      <c r="I209" s="94" t="e">
        <f>IF(H209="-", "-", IF(H209=0, 0, SUM(K209:INDEX($K209:$DG209, H209))))</f>
        <v>#N/A</v>
      </c>
      <c r="J209" s="94" t="e">
        <f t="shared" si="6"/>
        <v>#N/A</v>
      </c>
      <c r="K209" s="1">
        <v>1345.4059999999999</v>
      </c>
      <c r="L209" s="1">
        <v>1353.2850000000001</v>
      </c>
      <c r="M209" s="1">
        <v>1355.942</v>
      </c>
      <c r="N209" s="1">
        <v>1366.739</v>
      </c>
      <c r="O209" s="1">
        <v>1354.557</v>
      </c>
      <c r="P209" s="1">
        <v>1340.568</v>
      </c>
      <c r="Q209" s="1">
        <v>1325.258</v>
      </c>
      <c r="R209" s="1">
        <v>1309.114</v>
      </c>
      <c r="S209" s="1">
        <v>1292.2380000000001</v>
      </c>
      <c r="T209" s="1">
        <v>1274.7339999999999</v>
      </c>
      <c r="U209" s="1">
        <v>1259.011</v>
      </c>
      <c r="V209" s="1">
        <v>1246.327</v>
      </c>
      <c r="W209" s="1">
        <v>1236.0129999999999</v>
      </c>
      <c r="X209" s="1">
        <v>1225.855</v>
      </c>
      <c r="Y209" s="1">
        <v>1215.9390000000001</v>
      </c>
      <c r="Z209" s="1">
        <v>1208.7339999999999</v>
      </c>
      <c r="AA209" s="1">
        <v>1205.1289999999999</v>
      </c>
      <c r="AB209" s="1">
        <v>1204.0409999999999</v>
      </c>
      <c r="AC209" s="1">
        <v>1203.2850000000001</v>
      </c>
      <c r="AD209" s="1">
        <v>1203.048</v>
      </c>
      <c r="AE209" s="1">
        <v>1203.0119999999999</v>
      </c>
      <c r="AF209" s="1">
        <v>1202.7090000000001</v>
      </c>
      <c r="AG209" s="1">
        <v>1202.104</v>
      </c>
      <c r="AH209" s="1">
        <v>1201.0540000000001</v>
      </c>
      <c r="AI209" s="1">
        <v>1198.9090000000001</v>
      </c>
      <c r="AJ209" s="1">
        <v>1197.1569999999999</v>
      </c>
      <c r="AK209" s="1">
        <v>1196.2940000000001</v>
      </c>
      <c r="AL209" s="1">
        <v>1195.0530000000001</v>
      </c>
      <c r="AM209" s="1">
        <v>1191.845</v>
      </c>
      <c r="AN209" s="1">
        <v>1187.221</v>
      </c>
      <c r="AO209" s="1">
        <v>1177.183</v>
      </c>
      <c r="AP209" s="1">
        <v>1159.6469999999999</v>
      </c>
      <c r="AQ209" s="1">
        <v>1136.325</v>
      </c>
      <c r="AR209" s="1">
        <v>1111.9000000000001</v>
      </c>
      <c r="AS209" s="1">
        <v>1086.5050000000001</v>
      </c>
      <c r="AT209" s="1">
        <v>1056.098</v>
      </c>
      <c r="AU209" s="1">
        <v>1019.49</v>
      </c>
      <c r="AV209" s="1">
        <v>978.95600000000002</v>
      </c>
      <c r="AW209" s="1">
        <v>937.851</v>
      </c>
      <c r="AX209" s="1">
        <v>895.36</v>
      </c>
      <c r="AY209" s="1">
        <v>856.72299999999996</v>
      </c>
      <c r="AZ209" s="1">
        <v>824.84900000000005</v>
      </c>
      <c r="BA209" s="1">
        <v>797.59900000000005</v>
      </c>
      <c r="BB209" s="1">
        <v>769.899</v>
      </c>
      <c r="BC209" s="1">
        <v>742.73599999999999</v>
      </c>
      <c r="BD209" s="1">
        <v>716.53099999999995</v>
      </c>
      <c r="BE209" s="1">
        <v>690.98099999999999</v>
      </c>
      <c r="BF209" s="1">
        <v>666.24400000000003</v>
      </c>
      <c r="BG209" s="1">
        <v>642.64</v>
      </c>
      <c r="BH209" s="1">
        <v>619.92700000000002</v>
      </c>
      <c r="BI209" s="1">
        <v>598.58799999999997</v>
      </c>
      <c r="BJ209" s="1">
        <v>578.83299999999997</v>
      </c>
      <c r="BK209" s="1">
        <v>560.27800000000002</v>
      </c>
      <c r="BL209" s="1">
        <v>542.24</v>
      </c>
      <c r="BM209" s="1">
        <v>524.75699999999995</v>
      </c>
      <c r="BN209" s="1">
        <v>507.48200000000003</v>
      </c>
      <c r="BO209" s="1">
        <v>490.14699999999999</v>
      </c>
      <c r="BP209" s="1">
        <v>472.79199999999997</v>
      </c>
      <c r="BQ209" s="1">
        <v>455.59500000000003</v>
      </c>
      <c r="BR209" s="1">
        <v>438.34699999999998</v>
      </c>
      <c r="BS209" s="1">
        <v>421.19600000000003</v>
      </c>
      <c r="BT209" s="1">
        <v>404.16800000000001</v>
      </c>
      <c r="BU209" s="1">
        <v>387.012</v>
      </c>
      <c r="BV209" s="1">
        <v>369.91800000000001</v>
      </c>
      <c r="BW209" s="1">
        <v>353.43099999999998</v>
      </c>
      <c r="BX209" s="1">
        <v>334.34800000000001</v>
      </c>
      <c r="BY209" s="1">
        <v>311.27800000000002</v>
      </c>
      <c r="BZ209" s="1">
        <v>285.95400000000001</v>
      </c>
      <c r="CA209" s="1">
        <v>261.27999999999997</v>
      </c>
      <c r="CB209" s="1">
        <v>236.42</v>
      </c>
      <c r="CC209" s="1">
        <v>214.71100000000001</v>
      </c>
      <c r="CD209" s="1">
        <v>198.029</v>
      </c>
      <c r="CE209" s="1">
        <v>184.77</v>
      </c>
      <c r="CF209" s="1">
        <v>171.49799999999999</v>
      </c>
      <c r="CG209" s="1">
        <v>158.95599999999999</v>
      </c>
      <c r="CH209" s="1">
        <v>146.327</v>
      </c>
      <c r="CI209" s="1">
        <v>132.87799999999999</v>
      </c>
      <c r="CJ209" s="1">
        <v>119.176</v>
      </c>
      <c r="CK209" s="1">
        <v>106.51600000000001</v>
      </c>
      <c r="CL209" s="1">
        <v>94.638999999999996</v>
      </c>
      <c r="CM209" s="1">
        <v>83.575999999999993</v>
      </c>
      <c r="CN209" s="1">
        <v>73.471999999999994</v>
      </c>
      <c r="CO209" s="1">
        <v>64.225999999999999</v>
      </c>
      <c r="CP209" s="1">
        <v>55.570999999999998</v>
      </c>
      <c r="CQ209" s="1">
        <v>47.533000000000001</v>
      </c>
      <c r="CR209" s="1">
        <v>40.255000000000003</v>
      </c>
      <c r="CS209" s="1">
        <v>33.776000000000003</v>
      </c>
      <c r="CT209" s="1">
        <v>28.033000000000001</v>
      </c>
      <c r="CU209" s="1">
        <v>22.573</v>
      </c>
      <c r="CV209" s="1">
        <v>18.087</v>
      </c>
      <c r="CW209" s="1">
        <v>14.711</v>
      </c>
      <c r="CX209" s="1">
        <v>11.547000000000001</v>
      </c>
      <c r="CY209" s="1">
        <v>8.532</v>
      </c>
      <c r="CZ209" s="1">
        <v>6.1749999999999998</v>
      </c>
      <c r="DA209" s="1">
        <v>4.8520000000000003</v>
      </c>
      <c r="DB209" s="1">
        <v>3.9289999999999998</v>
      </c>
      <c r="DC209" s="1">
        <v>2.895</v>
      </c>
      <c r="DD209" s="1">
        <v>1.7470000000000001</v>
      </c>
      <c r="DE209" s="1">
        <v>1.1559999999999999</v>
      </c>
      <c r="DF209" s="1">
        <v>0.624</v>
      </c>
      <c r="DG209" s="1">
        <v>0.95899999999999996</v>
      </c>
      <c r="DI209" s="104">
        <f t="shared" si="7"/>
        <v>65973.817999999985</v>
      </c>
    </row>
    <row r="210" spans="1:113" x14ac:dyDescent="0.3">
      <c r="A210" s="1">
        <v>4992</v>
      </c>
      <c r="B210" s="1" t="s">
        <v>1041</v>
      </c>
      <c r="C210" s="1">
        <v>3</v>
      </c>
      <c r="D210" s="1">
        <v>914</v>
      </c>
      <c r="E210" s="1">
        <v>2018</v>
      </c>
      <c r="F210" s="1" t="s">
        <v>1098</v>
      </c>
      <c r="H210" s="93" t="e">
        <f>VLOOKUP(G210, RPB!$E$3:$I$200, 5, 0)</f>
        <v>#N/A</v>
      </c>
      <c r="I210" s="94" t="e">
        <f>IF(H210="-", "-", IF(H210=0, 0, SUM(K210:INDEX($K210:$DG210, H210))))</f>
        <v>#N/A</v>
      </c>
      <c r="J210" s="94" t="e">
        <f t="shared" si="6"/>
        <v>#N/A</v>
      </c>
      <c r="K210" s="1">
        <v>13300.357</v>
      </c>
      <c r="L210" s="1">
        <v>12978.612999999999</v>
      </c>
      <c r="M210" s="1">
        <v>12656.825000000001</v>
      </c>
      <c r="N210" s="1">
        <v>12401.484</v>
      </c>
      <c r="O210" s="1">
        <v>12064.374</v>
      </c>
      <c r="P210" s="1">
        <v>11731.468999999999</v>
      </c>
      <c r="Q210" s="1">
        <v>11402.771000000001</v>
      </c>
      <c r="R210" s="1">
        <v>11078.294</v>
      </c>
      <c r="S210" s="1">
        <v>10758.022999999999</v>
      </c>
      <c r="T210" s="1">
        <v>10441.950999999999</v>
      </c>
      <c r="U210" s="1">
        <v>10130.156999999999</v>
      </c>
      <c r="V210" s="1">
        <v>9822.6710000000003</v>
      </c>
      <c r="W210" s="1">
        <v>9519.4570000000003</v>
      </c>
      <c r="X210" s="1">
        <v>9221.3510000000006</v>
      </c>
      <c r="Y210" s="1">
        <v>8929.2659999999996</v>
      </c>
      <c r="Z210" s="1">
        <v>8638.65</v>
      </c>
      <c r="AA210" s="1">
        <v>8347.6740000000009</v>
      </c>
      <c r="AB210" s="1">
        <v>8059.0630000000001</v>
      </c>
      <c r="AC210" s="1">
        <v>7777.9440000000004</v>
      </c>
      <c r="AD210" s="1">
        <v>7503.98</v>
      </c>
      <c r="AE210" s="1">
        <v>7238.8180000000002</v>
      </c>
      <c r="AF210" s="1">
        <v>6984.0290000000005</v>
      </c>
      <c r="AG210" s="1">
        <v>6739.5159999999996</v>
      </c>
      <c r="AH210" s="1">
        <v>6502.5370000000003</v>
      </c>
      <c r="AI210" s="1">
        <v>6272.3379999999997</v>
      </c>
      <c r="AJ210" s="1">
        <v>6058.0990000000002</v>
      </c>
      <c r="AK210" s="1">
        <v>5863.7020000000002</v>
      </c>
      <c r="AL210" s="1">
        <v>5684.7479999999996</v>
      </c>
      <c r="AM210" s="1">
        <v>5511.5910000000003</v>
      </c>
      <c r="AN210" s="1">
        <v>5344.5029999999997</v>
      </c>
      <c r="AO210" s="1">
        <v>5185.5200000000004</v>
      </c>
      <c r="AP210" s="1">
        <v>5034.1390000000001</v>
      </c>
      <c r="AQ210" s="1">
        <v>4888.3999999999996</v>
      </c>
      <c r="AR210" s="1">
        <v>4747.1540000000005</v>
      </c>
      <c r="AS210" s="1">
        <v>4611.0069999999996</v>
      </c>
      <c r="AT210" s="1">
        <v>4470.433</v>
      </c>
      <c r="AU210" s="1">
        <v>4320.6729999999998</v>
      </c>
      <c r="AV210" s="1">
        <v>4165.4160000000002</v>
      </c>
      <c r="AW210" s="1">
        <v>4013.8580000000002</v>
      </c>
      <c r="AX210" s="1">
        <v>3865.0590000000002</v>
      </c>
      <c r="AY210" s="1">
        <v>3715.4720000000002</v>
      </c>
      <c r="AZ210" s="1">
        <v>3564.5450000000001</v>
      </c>
      <c r="BA210" s="1">
        <v>3413.8910000000001</v>
      </c>
      <c r="BB210" s="1">
        <v>3265.9850000000001</v>
      </c>
      <c r="BC210" s="1">
        <v>3120.7049999999999</v>
      </c>
      <c r="BD210" s="1">
        <v>2980.5509999999999</v>
      </c>
      <c r="BE210" s="1">
        <v>2847.1460000000002</v>
      </c>
      <c r="BF210" s="1">
        <v>2719.9209999999998</v>
      </c>
      <c r="BG210" s="1">
        <v>2595.8049999999998</v>
      </c>
      <c r="BH210" s="1">
        <v>2474.3470000000002</v>
      </c>
      <c r="BI210" s="1">
        <v>2362.259</v>
      </c>
      <c r="BJ210" s="1">
        <v>2262.2289999999998</v>
      </c>
      <c r="BK210" s="1">
        <v>2170.9920000000002</v>
      </c>
      <c r="BL210" s="1">
        <v>2082.473</v>
      </c>
      <c r="BM210" s="1">
        <v>1997.7529999999999</v>
      </c>
      <c r="BN210" s="1">
        <v>1913.2750000000001</v>
      </c>
      <c r="BO210" s="1">
        <v>1826.6089999999999</v>
      </c>
      <c r="BP210" s="1">
        <v>1739.1869999999999</v>
      </c>
      <c r="BQ210" s="1">
        <v>1655.067</v>
      </c>
      <c r="BR210" s="1">
        <v>1573.6510000000001</v>
      </c>
      <c r="BS210" s="1">
        <v>1492.576</v>
      </c>
      <c r="BT210" s="1">
        <v>1411.1289999999999</v>
      </c>
      <c r="BU210" s="1">
        <v>1330.098</v>
      </c>
      <c r="BV210" s="1">
        <v>1250.8820000000001</v>
      </c>
      <c r="BW210" s="1">
        <v>1173.0989999999999</v>
      </c>
      <c r="BX210" s="1">
        <v>1097.9839999999999</v>
      </c>
      <c r="BY210" s="1">
        <v>1026.26</v>
      </c>
      <c r="BZ210" s="1">
        <v>957.29899999999998</v>
      </c>
      <c r="CA210" s="1">
        <v>889.89200000000005</v>
      </c>
      <c r="CB210" s="1">
        <v>824.44299999999998</v>
      </c>
      <c r="CC210" s="1">
        <v>760.07</v>
      </c>
      <c r="CD210" s="1">
        <v>696.26900000000001</v>
      </c>
      <c r="CE210" s="1">
        <v>633.59500000000003</v>
      </c>
      <c r="CF210" s="1">
        <v>573.44600000000003</v>
      </c>
      <c r="CG210" s="1">
        <v>515.97299999999996</v>
      </c>
      <c r="CH210" s="1">
        <v>459.99099999999999</v>
      </c>
      <c r="CI210" s="1">
        <v>405.20600000000002</v>
      </c>
      <c r="CJ210" s="1">
        <v>352.39</v>
      </c>
      <c r="CK210" s="1">
        <v>302.50599999999997</v>
      </c>
      <c r="CL210" s="1">
        <v>255.196</v>
      </c>
      <c r="CM210" s="1">
        <v>212.98699999999999</v>
      </c>
      <c r="CN210" s="1">
        <v>177.179</v>
      </c>
      <c r="CO210" s="1">
        <v>146.69</v>
      </c>
      <c r="CP210" s="1">
        <v>118.791</v>
      </c>
      <c r="CQ210" s="1">
        <v>93.638000000000005</v>
      </c>
      <c r="CR210" s="1">
        <v>72.555999999999997</v>
      </c>
      <c r="CS210" s="1">
        <v>55.798000000000002</v>
      </c>
      <c r="CT210" s="1">
        <v>42.65</v>
      </c>
      <c r="CU210" s="1">
        <v>31.385000000000002</v>
      </c>
      <c r="CV210" s="1">
        <v>23.108000000000001</v>
      </c>
      <c r="CW210" s="1">
        <v>16.974</v>
      </c>
      <c r="CX210" s="1">
        <v>11.898999999999999</v>
      </c>
      <c r="CY210" s="1">
        <v>7.7030000000000003</v>
      </c>
      <c r="CZ210" s="1">
        <v>4.5549999999999997</v>
      </c>
      <c r="DA210" s="1">
        <v>3.1880000000000002</v>
      </c>
      <c r="DB210" s="1">
        <v>2.456</v>
      </c>
      <c r="DC210" s="1">
        <v>1.6559999999999999</v>
      </c>
      <c r="DD210" s="1">
        <v>0.78700000000000003</v>
      </c>
      <c r="DE210" s="1">
        <v>0.33800000000000002</v>
      </c>
      <c r="DF210" s="1">
        <v>0.14599999999999999</v>
      </c>
      <c r="DG210" s="1">
        <v>0.123</v>
      </c>
      <c r="DI210" s="104">
        <f t="shared" si="7"/>
        <v>381980.68800000008</v>
      </c>
    </row>
    <row r="211" spans="1:113" x14ac:dyDescent="0.3">
      <c r="A211" s="1">
        <v>6454</v>
      </c>
      <c r="B211" s="1" t="s">
        <v>1041</v>
      </c>
      <c r="D211" s="1">
        <v>935</v>
      </c>
      <c r="E211" s="1">
        <v>2018</v>
      </c>
      <c r="F211" s="1" t="s">
        <v>1096</v>
      </c>
      <c r="H211" s="93" t="e">
        <f>VLOOKUP(G211, RPB!$E$3:$I$200, 5, 0)</f>
        <v>#N/A</v>
      </c>
      <c r="I211" s="94" t="e">
        <f>IF(H211="-", "-", IF(H211=0, 0, SUM(K211:INDEX($K211:$DG211, H211))))</f>
        <v>#N/A</v>
      </c>
      <c r="J211" s="94" t="e">
        <f t="shared" si="6"/>
        <v>#N/A</v>
      </c>
      <c r="K211" s="1">
        <v>72372.471999999994</v>
      </c>
      <c r="L211" s="1">
        <v>72801.173999999999</v>
      </c>
      <c r="M211" s="1">
        <v>73112.803</v>
      </c>
      <c r="N211" s="1">
        <v>73195.812999999995</v>
      </c>
      <c r="O211" s="1">
        <v>73363.384999999995</v>
      </c>
      <c r="P211" s="1">
        <v>73430.192999999999</v>
      </c>
      <c r="Q211" s="1">
        <v>73404.976999999999</v>
      </c>
      <c r="R211" s="1">
        <v>73296.468999999997</v>
      </c>
      <c r="S211" s="1">
        <v>73125.736999999994</v>
      </c>
      <c r="T211" s="1">
        <v>72913.837</v>
      </c>
      <c r="U211" s="1">
        <v>72607.903000000006</v>
      </c>
      <c r="V211" s="1">
        <v>72192.039999999994</v>
      </c>
      <c r="W211" s="1">
        <v>71711.936000000002</v>
      </c>
      <c r="X211" s="1">
        <v>71247.963000000003</v>
      </c>
      <c r="Y211" s="1">
        <v>70806.567999999999</v>
      </c>
      <c r="Z211" s="1">
        <v>70407.98</v>
      </c>
      <c r="AA211" s="1">
        <v>70077.854999999996</v>
      </c>
      <c r="AB211" s="1">
        <v>69830.358999999997</v>
      </c>
      <c r="AC211" s="1">
        <v>69628.823000000004</v>
      </c>
      <c r="AD211" s="1">
        <v>69450.376999999993</v>
      </c>
      <c r="AE211" s="1">
        <v>69535.736999999994</v>
      </c>
      <c r="AF211" s="1">
        <v>69991.517000000007</v>
      </c>
      <c r="AG211" s="1">
        <v>70704.691999999995</v>
      </c>
      <c r="AH211" s="1">
        <v>71350.452000000005</v>
      </c>
      <c r="AI211" s="1">
        <v>71867.574999999997</v>
      </c>
      <c r="AJ211" s="1">
        <v>72674.732000000004</v>
      </c>
      <c r="AK211" s="1">
        <v>73906.737999999998</v>
      </c>
      <c r="AL211" s="1">
        <v>75298.452999999994</v>
      </c>
      <c r="AM211" s="1">
        <v>76567.741999999998</v>
      </c>
      <c r="AN211" s="1">
        <v>77912.370999999999</v>
      </c>
      <c r="AO211" s="1">
        <v>78192.509999999995</v>
      </c>
      <c r="AP211" s="1">
        <v>76857.126000000004</v>
      </c>
      <c r="AQ211" s="1">
        <v>74469.873000000007</v>
      </c>
      <c r="AR211" s="1">
        <v>72182.887000000002</v>
      </c>
      <c r="AS211" s="1">
        <v>69810.725999999995</v>
      </c>
      <c r="AT211" s="1">
        <v>67649.728000000003</v>
      </c>
      <c r="AU211" s="1">
        <v>65978.266000000003</v>
      </c>
      <c r="AV211" s="1">
        <v>64673.222000000002</v>
      </c>
      <c r="AW211" s="1">
        <v>63247.589</v>
      </c>
      <c r="AX211" s="1">
        <v>61696.146999999997</v>
      </c>
      <c r="AY211" s="1">
        <v>60751.663</v>
      </c>
      <c r="AZ211" s="1">
        <v>60697.624000000003</v>
      </c>
      <c r="BA211" s="1">
        <v>61202.512999999999</v>
      </c>
      <c r="BB211" s="1">
        <v>61636.862999999998</v>
      </c>
      <c r="BC211" s="1">
        <v>62109.195</v>
      </c>
      <c r="BD211" s="1">
        <v>62301.754999999997</v>
      </c>
      <c r="BE211" s="1">
        <v>61986.94</v>
      </c>
      <c r="BF211" s="1">
        <v>61292.358</v>
      </c>
      <c r="BG211" s="1">
        <v>60613.682999999997</v>
      </c>
      <c r="BH211" s="1">
        <v>59920.292000000001</v>
      </c>
      <c r="BI211" s="1">
        <v>58852.159</v>
      </c>
      <c r="BJ211" s="1">
        <v>57285.012999999999</v>
      </c>
      <c r="BK211" s="1">
        <v>55369.082000000002</v>
      </c>
      <c r="BL211" s="1">
        <v>53414.057000000001</v>
      </c>
      <c r="BM211" s="1">
        <v>51400.224999999999</v>
      </c>
      <c r="BN211" s="1">
        <v>49339.328000000001</v>
      </c>
      <c r="BO211" s="1">
        <v>47282.284</v>
      </c>
      <c r="BP211" s="1">
        <v>45253.790999999997</v>
      </c>
      <c r="BQ211" s="1">
        <v>43155.118000000002</v>
      </c>
      <c r="BR211" s="1">
        <v>40918.997000000003</v>
      </c>
      <c r="BS211" s="1">
        <v>39124.339999999997</v>
      </c>
      <c r="BT211" s="1">
        <v>38021.724999999999</v>
      </c>
      <c r="BU211" s="1">
        <v>37323.248</v>
      </c>
      <c r="BV211" s="1">
        <v>36558.222000000002</v>
      </c>
      <c r="BW211" s="1">
        <v>35902.156000000003</v>
      </c>
      <c r="BX211" s="1">
        <v>34688.661999999997</v>
      </c>
      <c r="BY211" s="1">
        <v>32564.616000000002</v>
      </c>
      <c r="BZ211" s="1">
        <v>29878.429</v>
      </c>
      <c r="CA211" s="1">
        <v>27327.016</v>
      </c>
      <c r="CB211" s="1">
        <v>24765.385999999999</v>
      </c>
      <c r="CC211" s="1">
        <v>22483.378000000001</v>
      </c>
      <c r="CD211" s="1">
        <v>20693.741000000002</v>
      </c>
      <c r="CE211" s="1">
        <v>19246.864000000001</v>
      </c>
      <c r="CF211" s="1">
        <v>17763.177</v>
      </c>
      <c r="CG211" s="1">
        <v>16297.915000000001</v>
      </c>
      <c r="CH211" s="1">
        <v>14981.672</v>
      </c>
      <c r="CI211" s="1">
        <v>13834.902</v>
      </c>
      <c r="CJ211" s="1">
        <v>12815.25</v>
      </c>
      <c r="CK211" s="1">
        <v>11866.725</v>
      </c>
      <c r="CL211" s="1">
        <v>11008.665999999999</v>
      </c>
      <c r="CM211" s="1">
        <v>10116.365</v>
      </c>
      <c r="CN211" s="1">
        <v>9124.5740000000005</v>
      </c>
      <c r="CO211" s="1">
        <v>8088.1130000000003</v>
      </c>
      <c r="CP211" s="1">
        <v>7129.2280000000001</v>
      </c>
      <c r="CQ211" s="1">
        <v>6226.1390000000001</v>
      </c>
      <c r="CR211" s="1">
        <v>5384.4120000000003</v>
      </c>
      <c r="CS211" s="1">
        <v>4619.9430000000002</v>
      </c>
      <c r="CT211" s="1">
        <v>3925.8359999999998</v>
      </c>
      <c r="CU211" s="1">
        <v>3232.9569999999999</v>
      </c>
      <c r="CV211" s="1">
        <v>2643.42</v>
      </c>
      <c r="CW211" s="1">
        <v>2198.172</v>
      </c>
      <c r="CX211" s="1">
        <v>1764.9749999999999</v>
      </c>
      <c r="CY211" s="1">
        <v>1336.1030000000001</v>
      </c>
      <c r="CZ211" s="1">
        <v>996.76199999999994</v>
      </c>
      <c r="DA211" s="1">
        <v>800.37900000000002</v>
      </c>
      <c r="DB211" s="1">
        <v>658.53200000000004</v>
      </c>
      <c r="DC211" s="1">
        <v>496.45600000000002</v>
      </c>
      <c r="DD211" s="1">
        <v>314.149</v>
      </c>
      <c r="DE211" s="1">
        <v>228.25800000000001</v>
      </c>
      <c r="DF211" s="1">
        <v>132.935</v>
      </c>
      <c r="DG211" s="1">
        <v>239.60900000000001</v>
      </c>
      <c r="DI211" s="104">
        <f t="shared" si="7"/>
        <v>4545133.0939999996</v>
      </c>
    </row>
    <row r="212" spans="1:113" x14ac:dyDescent="0.3">
      <c r="A212" s="1">
        <v>6540</v>
      </c>
      <c r="B212" s="1" t="s">
        <v>1041</v>
      </c>
      <c r="D212" s="1">
        <v>906</v>
      </c>
      <c r="E212" s="1">
        <v>2018</v>
      </c>
      <c r="F212" s="1" t="s">
        <v>1095</v>
      </c>
      <c r="H212" s="93" t="e">
        <f>VLOOKUP(G212, RPB!$E$3:$I$200, 5, 0)</f>
        <v>#N/A</v>
      </c>
      <c r="I212" s="94" t="e">
        <f>IF(H212="-", "-", IF(H212=0, 0, SUM(K212:INDEX($K212:$DG212, H212))))</f>
        <v>#N/A</v>
      </c>
      <c r="J212" s="94" t="e">
        <f t="shared" si="6"/>
        <v>#N/A</v>
      </c>
      <c r="K212" s="1">
        <v>18242.708999999999</v>
      </c>
      <c r="L212" s="1">
        <v>18706.941999999999</v>
      </c>
      <c r="M212" s="1">
        <v>19043.418000000001</v>
      </c>
      <c r="N212" s="1">
        <v>19412.366000000002</v>
      </c>
      <c r="O212" s="1">
        <v>19456.329000000002</v>
      </c>
      <c r="P212" s="1">
        <v>19431.128000000001</v>
      </c>
      <c r="Q212" s="1">
        <v>19348.876</v>
      </c>
      <c r="R212" s="1">
        <v>19221.689999999999</v>
      </c>
      <c r="S212" s="1">
        <v>19058.934000000001</v>
      </c>
      <c r="T212" s="1">
        <v>18869.965</v>
      </c>
      <c r="U212" s="1">
        <v>18680.679</v>
      </c>
      <c r="V212" s="1">
        <v>18508.699000000001</v>
      </c>
      <c r="W212" s="1">
        <v>18357.874</v>
      </c>
      <c r="X212" s="1">
        <v>18233.069</v>
      </c>
      <c r="Y212" s="1">
        <v>18155.665000000001</v>
      </c>
      <c r="Z212" s="1">
        <v>18091.43</v>
      </c>
      <c r="AA212" s="1">
        <v>18031.186000000002</v>
      </c>
      <c r="AB212" s="1">
        <v>18012.106</v>
      </c>
      <c r="AC212" s="1">
        <v>18063.632000000001</v>
      </c>
      <c r="AD212" s="1">
        <v>18159.587</v>
      </c>
      <c r="AE212" s="1">
        <v>18487.018</v>
      </c>
      <c r="AF212" s="1">
        <v>19135.63</v>
      </c>
      <c r="AG212" s="1">
        <v>20017.447</v>
      </c>
      <c r="AH212" s="1">
        <v>20855.64</v>
      </c>
      <c r="AI212" s="1">
        <v>21586.613000000001</v>
      </c>
      <c r="AJ212" s="1">
        <v>22640.154999999999</v>
      </c>
      <c r="AK212" s="1">
        <v>24163.828000000001</v>
      </c>
      <c r="AL212" s="1">
        <v>25894.022000000001</v>
      </c>
      <c r="AM212" s="1">
        <v>27539.717000000001</v>
      </c>
      <c r="AN212" s="1">
        <v>29303.274000000001</v>
      </c>
      <c r="AO212" s="1">
        <v>30071.437000000002</v>
      </c>
      <c r="AP212" s="1">
        <v>29306.522000000001</v>
      </c>
      <c r="AQ212" s="1">
        <v>27567.203000000001</v>
      </c>
      <c r="AR212" s="1">
        <v>25965.339</v>
      </c>
      <c r="AS212" s="1">
        <v>24297.164000000001</v>
      </c>
      <c r="AT212" s="1">
        <v>22986.690999999999</v>
      </c>
      <c r="AU212" s="1">
        <v>22363.314999999999</v>
      </c>
      <c r="AV212" s="1">
        <v>22233.276999999998</v>
      </c>
      <c r="AW212" s="1">
        <v>21992.018</v>
      </c>
      <c r="AX212" s="1">
        <v>21662.762999999999</v>
      </c>
      <c r="AY212" s="1">
        <v>21850.185000000001</v>
      </c>
      <c r="AZ212" s="1">
        <v>22763.599999999999</v>
      </c>
      <c r="BA212" s="1">
        <v>24127.789000000001</v>
      </c>
      <c r="BB212" s="1">
        <v>25446.294999999998</v>
      </c>
      <c r="BC212" s="1">
        <v>26804.1</v>
      </c>
      <c r="BD212" s="1">
        <v>27869.278999999999</v>
      </c>
      <c r="BE212" s="1">
        <v>28421.452000000001</v>
      </c>
      <c r="BF212" s="1">
        <v>28587.67</v>
      </c>
      <c r="BG212" s="1">
        <v>28761.101999999999</v>
      </c>
      <c r="BH212" s="1">
        <v>28917.995999999999</v>
      </c>
      <c r="BI212" s="1">
        <v>28688.678</v>
      </c>
      <c r="BJ212" s="1">
        <v>27945.935000000001</v>
      </c>
      <c r="BK212" s="1">
        <v>26850.798999999999</v>
      </c>
      <c r="BL212" s="1">
        <v>25723.129000000001</v>
      </c>
      <c r="BM212" s="1">
        <v>24536.875</v>
      </c>
      <c r="BN212" s="1">
        <v>23350.781999999999</v>
      </c>
      <c r="BO212" s="1">
        <v>22238.842000000001</v>
      </c>
      <c r="BP212" s="1">
        <v>21204.392</v>
      </c>
      <c r="BQ212" s="1">
        <v>20105.035</v>
      </c>
      <c r="BR212" s="1">
        <v>18883.156999999999</v>
      </c>
      <c r="BS212" s="1">
        <v>18101.202000000001</v>
      </c>
      <c r="BT212" s="1">
        <v>17997.445</v>
      </c>
      <c r="BU212" s="1">
        <v>18293.467000000001</v>
      </c>
      <c r="BV212" s="1">
        <v>18522.982</v>
      </c>
      <c r="BW212" s="1">
        <v>18839.745999999999</v>
      </c>
      <c r="BX212" s="1">
        <v>18664.575000000001</v>
      </c>
      <c r="BY212" s="1">
        <v>17681.419000000002</v>
      </c>
      <c r="BZ212" s="1">
        <v>16185.002</v>
      </c>
      <c r="CA212" s="1">
        <v>14789.06</v>
      </c>
      <c r="CB212" s="1">
        <v>13374.380999999999</v>
      </c>
      <c r="CC212" s="1">
        <v>12106.574000000001</v>
      </c>
      <c r="CD212" s="1">
        <v>11130.995999999999</v>
      </c>
      <c r="CE212" s="1">
        <v>10355.655000000001</v>
      </c>
      <c r="CF212" s="1">
        <v>9530.3649999999998</v>
      </c>
      <c r="CG212" s="1">
        <v>8689.759</v>
      </c>
      <c r="CH212" s="1">
        <v>7963.1610000000001</v>
      </c>
      <c r="CI212" s="1">
        <v>7385.08</v>
      </c>
      <c r="CJ212" s="1">
        <v>6911.116</v>
      </c>
      <c r="CK212" s="1">
        <v>6465.549</v>
      </c>
      <c r="CL212" s="1">
        <v>6067.3389999999999</v>
      </c>
      <c r="CM212" s="1">
        <v>5639.3540000000003</v>
      </c>
      <c r="CN212" s="1">
        <v>5136.7280000000001</v>
      </c>
      <c r="CO212" s="1">
        <v>4594.6779999999999</v>
      </c>
      <c r="CP212" s="1">
        <v>4096.2150000000001</v>
      </c>
      <c r="CQ212" s="1">
        <v>3628.2640000000001</v>
      </c>
      <c r="CR212" s="1">
        <v>3179.1990000000001</v>
      </c>
      <c r="CS212" s="1">
        <v>2752.6869999999999</v>
      </c>
      <c r="CT212" s="1">
        <v>2351.1790000000001</v>
      </c>
      <c r="CU212" s="1">
        <v>1945.5540000000001</v>
      </c>
      <c r="CV212" s="1">
        <v>1596.6579999999999</v>
      </c>
      <c r="CW212" s="1">
        <v>1334.8910000000001</v>
      </c>
      <c r="CX212" s="1">
        <v>1078.8530000000001</v>
      </c>
      <c r="CY212" s="1">
        <v>823.32100000000003</v>
      </c>
      <c r="CZ212" s="1">
        <v>621.46100000000001</v>
      </c>
      <c r="DA212" s="1">
        <v>503.49</v>
      </c>
      <c r="DB212" s="1">
        <v>415.54300000000001</v>
      </c>
      <c r="DC212" s="1">
        <v>314.69600000000003</v>
      </c>
      <c r="DD212" s="1">
        <v>200.946</v>
      </c>
      <c r="DE212" s="1">
        <v>147.084</v>
      </c>
      <c r="DF212" s="1">
        <v>85.105999999999995</v>
      </c>
      <c r="DG212" s="1">
        <v>150.304</v>
      </c>
      <c r="DI212" s="104">
        <f t="shared" si="7"/>
        <v>1653883.5330000003</v>
      </c>
    </row>
    <row r="213" spans="1:113" x14ac:dyDescent="0.3">
      <c r="A213" s="1">
        <v>7314</v>
      </c>
      <c r="B213" s="1" t="s">
        <v>1041</v>
      </c>
      <c r="C213" s="1">
        <v>7</v>
      </c>
      <c r="D213" s="1">
        <v>921</v>
      </c>
      <c r="E213" s="1">
        <v>2018</v>
      </c>
      <c r="F213" s="1" t="s">
        <v>1089</v>
      </c>
      <c r="H213" s="93" t="e">
        <f>VLOOKUP(G213, RPB!$E$3:$I$200, 5, 0)</f>
        <v>#N/A</v>
      </c>
      <c r="I213" s="94" t="e">
        <f>IF(H213="-", "-", IF(H213=0, 0, SUM(K213:INDEX($K213:$DG213, H213))))</f>
        <v>#N/A</v>
      </c>
      <c r="J213" s="94" t="e">
        <f t="shared" si="6"/>
        <v>#N/A</v>
      </c>
      <c r="K213" s="1">
        <v>37244.716</v>
      </c>
      <c r="L213" s="1">
        <v>37100.709000000003</v>
      </c>
      <c r="M213" s="1">
        <v>37016.383000000002</v>
      </c>
      <c r="N213" s="1">
        <v>36538.845000000001</v>
      </c>
      <c r="O213" s="1">
        <v>36766.103000000003</v>
      </c>
      <c r="P213" s="1">
        <v>36977.599000000002</v>
      </c>
      <c r="Q213" s="1">
        <v>37166.046999999999</v>
      </c>
      <c r="R213" s="1">
        <v>37324.175999999999</v>
      </c>
      <c r="S213" s="1">
        <v>37463.417999999998</v>
      </c>
      <c r="T213" s="1">
        <v>37595.216</v>
      </c>
      <c r="U213" s="1">
        <v>37618.69</v>
      </c>
      <c r="V213" s="1">
        <v>37489.127</v>
      </c>
      <c r="W213" s="1">
        <v>37255.402999999998</v>
      </c>
      <c r="X213" s="1">
        <v>37010.027999999998</v>
      </c>
      <c r="Y213" s="1">
        <v>36733.214</v>
      </c>
      <c r="Z213" s="1">
        <v>36480.264999999999</v>
      </c>
      <c r="AA213" s="1">
        <v>36287.659</v>
      </c>
      <c r="AB213" s="1">
        <v>36129.277000000002</v>
      </c>
      <c r="AC213" s="1">
        <v>35943.224000000002</v>
      </c>
      <c r="AD213" s="1">
        <v>35742.714</v>
      </c>
      <c r="AE213" s="1">
        <v>35530.319000000003</v>
      </c>
      <c r="AF213" s="1">
        <v>35301.411</v>
      </c>
      <c r="AG213" s="1">
        <v>35060.228999999999</v>
      </c>
      <c r="AH213" s="1">
        <v>34803.786999999997</v>
      </c>
      <c r="AI213" s="1">
        <v>34518.451999999997</v>
      </c>
      <c r="AJ213" s="1">
        <v>34265.900999999998</v>
      </c>
      <c r="AK213" s="1">
        <v>34071.927000000003</v>
      </c>
      <c r="AL213" s="1">
        <v>33899.572999999997</v>
      </c>
      <c r="AM213" s="1">
        <v>33688.701000000001</v>
      </c>
      <c r="AN213" s="1">
        <v>33454.485999999997</v>
      </c>
      <c r="AO213" s="1">
        <v>33125.249000000003</v>
      </c>
      <c r="AP213" s="1">
        <v>32660.191999999999</v>
      </c>
      <c r="AQ213" s="1">
        <v>32090.878000000001</v>
      </c>
      <c r="AR213" s="1">
        <v>31505.23</v>
      </c>
      <c r="AS213" s="1">
        <v>30904.345000000001</v>
      </c>
      <c r="AT213" s="1">
        <v>30211.636999999999</v>
      </c>
      <c r="AU213" s="1">
        <v>29403.829000000002</v>
      </c>
      <c r="AV213" s="1">
        <v>28522.378000000001</v>
      </c>
      <c r="AW213" s="1">
        <v>27631.719000000001</v>
      </c>
      <c r="AX213" s="1">
        <v>26718.62</v>
      </c>
      <c r="AY213" s="1">
        <v>25864.964</v>
      </c>
      <c r="AZ213" s="1">
        <v>25118.017</v>
      </c>
      <c r="BA213" s="1">
        <v>24445.785</v>
      </c>
      <c r="BB213" s="1">
        <v>23764.911</v>
      </c>
      <c r="BC213" s="1">
        <v>23087.159</v>
      </c>
      <c r="BD213" s="1">
        <v>22447.093000000001</v>
      </c>
      <c r="BE213" s="1">
        <v>21852.030999999999</v>
      </c>
      <c r="BF213" s="1">
        <v>21290.273000000001</v>
      </c>
      <c r="BG213" s="1">
        <v>20737.694</v>
      </c>
      <c r="BH213" s="1">
        <v>20192.966</v>
      </c>
      <c r="BI213" s="1">
        <v>19660.969000000001</v>
      </c>
      <c r="BJ213" s="1">
        <v>19139.678</v>
      </c>
      <c r="BK213" s="1">
        <v>18621.902999999998</v>
      </c>
      <c r="BL213" s="1">
        <v>18106.614000000001</v>
      </c>
      <c r="BM213" s="1">
        <v>17598.988000000001</v>
      </c>
      <c r="BN213" s="1">
        <v>17048.601999999999</v>
      </c>
      <c r="BO213" s="1">
        <v>16431.804</v>
      </c>
      <c r="BP213" s="1">
        <v>15771.262000000001</v>
      </c>
      <c r="BQ213" s="1">
        <v>15110.021000000001</v>
      </c>
      <c r="BR213" s="1">
        <v>14435.535</v>
      </c>
      <c r="BS213" s="1">
        <v>13779.803</v>
      </c>
      <c r="BT213" s="1">
        <v>13161.816999999999</v>
      </c>
      <c r="BU213" s="1">
        <v>12563.444</v>
      </c>
      <c r="BV213" s="1">
        <v>11960.341</v>
      </c>
      <c r="BW213" s="1">
        <v>11372.728999999999</v>
      </c>
      <c r="BX213" s="1">
        <v>10724.38</v>
      </c>
      <c r="BY213" s="1">
        <v>9979.8719999999994</v>
      </c>
      <c r="BZ213" s="1">
        <v>9184.134</v>
      </c>
      <c r="CA213" s="1">
        <v>8412.3909999999996</v>
      </c>
      <c r="CB213" s="1">
        <v>7643.4290000000001</v>
      </c>
      <c r="CC213" s="1">
        <v>6963.6090000000004</v>
      </c>
      <c r="CD213" s="1">
        <v>6421.5749999999998</v>
      </c>
      <c r="CE213" s="1">
        <v>5976.3320000000003</v>
      </c>
      <c r="CF213" s="1">
        <v>5536.2690000000002</v>
      </c>
      <c r="CG213" s="1">
        <v>5117.3530000000001</v>
      </c>
      <c r="CH213" s="1">
        <v>4716.5020000000004</v>
      </c>
      <c r="CI213" s="1">
        <v>4322.2380000000003</v>
      </c>
      <c r="CJ213" s="1">
        <v>3938.9319999999998</v>
      </c>
      <c r="CK213" s="1">
        <v>3584.6320000000001</v>
      </c>
      <c r="CL213" s="1">
        <v>3258.34</v>
      </c>
      <c r="CM213" s="1">
        <v>2934.1990000000001</v>
      </c>
      <c r="CN213" s="1">
        <v>2601.9479999999999</v>
      </c>
      <c r="CO213" s="1">
        <v>2272.0639999999999</v>
      </c>
      <c r="CP213" s="1">
        <v>1964.4580000000001</v>
      </c>
      <c r="CQ213" s="1">
        <v>1674.1859999999999</v>
      </c>
      <c r="CR213" s="1">
        <v>1414.172</v>
      </c>
      <c r="CS213" s="1">
        <v>1192.547</v>
      </c>
      <c r="CT213" s="1">
        <v>1002.552</v>
      </c>
      <c r="CU213" s="1">
        <v>817.84400000000005</v>
      </c>
      <c r="CV213" s="1">
        <v>663.86900000000003</v>
      </c>
      <c r="CW213" s="1">
        <v>545.94299999999998</v>
      </c>
      <c r="CX213" s="1">
        <v>432.54300000000001</v>
      </c>
      <c r="CY213" s="1">
        <v>322.10599999999999</v>
      </c>
      <c r="CZ213" s="1">
        <v>235.43299999999999</v>
      </c>
      <c r="DA213" s="1">
        <v>186.03299999999999</v>
      </c>
      <c r="DB213" s="1">
        <v>151.411</v>
      </c>
      <c r="DC213" s="1">
        <v>112.42400000000001</v>
      </c>
      <c r="DD213" s="1">
        <v>69.072999999999993</v>
      </c>
      <c r="DE213" s="1">
        <v>48.881999999999998</v>
      </c>
      <c r="DF213" s="1">
        <v>27.971</v>
      </c>
      <c r="DG213" s="1">
        <v>48.860999999999997</v>
      </c>
      <c r="DI213" s="104">
        <f t="shared" si="7"/>
        <v>1963314.5860000006</v>
      </c>
    </row>
    <row r="214" spans="1:113" x14ac:dyDescent="0.3">
      <c r="A214" s="1">
        <v>7400</v>
      </c>
      <c r="B214" s="1" t="s">
        <v>1041</v>
      </c>
      <c r="D214" s="1">
        <v>5500</v>
      </c>
      <c r="E214" s="1">
        <v>2018</v>
      </c>
      <c r="F214" s="1" t="s">
        <v>1088</v>
      </c>
      <c r="H214" s="93" t="e">
        <f>VLOOKUP(G214, RPB!$E$3:$I$200, 5, 0)</f>
        <v>#N/A</v>
      </c>
      <c r="I214" s="94" t="e">
        <f>IF(H214="-", "-", IF(H214=0, 0, SUM(K214:INDEX($K214:$DG214, H214))))</f>
        <v>#N/A</v>
      </c>
      <c r="J214" s="94" t="e">
        <f t="shared" si="6"/>
        <v>#N/A</v>
      </c>
      <c r="K214" s="1">
        <v>1467.7</v>
      </c>
      <c r="L214" s="1">
        <v>1531.1220000000001</v>
      </c>
      <c r="M214" s="1">
        <v>1570.3130000000001</v>
      </c>
      <c r="N214" s="1">
        <v>1589.32</v>
      </c>
      <c r="O214" s="1">
        <v>1583.194</v>
      </c>
      <c r="P214" s="1">
        <v>1563.575</v>
      </c>
      <c r="Q214" s="1">
        <v>1532.558</v>
      </c>
      <c r="R214" s="1">
        <v>1492.2380000000001</v>
      </c>
      <c r="S214" s="1">
        <v>1445.144</v>
      </c>
      <c r="T214" s="1">
        <v>1393.806</v>
      </c>
      <c r="U214" s="1">
        <v>1338.144</v>
      </c>
      <c r="V214" s="1">
        <v>1279.385</v>
      </c>
      <c r="W214" s="1">
        <v>1220.9259999999999</v>
      </c>
      <c r="X214" s="1">
        <v>1163.587</v>
      </c>
      <c r="Y214" s="1">
        <v>1105.5809999999999</v>
      </c>
      <c r="Z214" s="1">
        <v>1068.4190000000001</v>
      </c>
      <c r="AA214" s="1">
        <v>1062.3989999999999</v>
      </c>
      <c r="AB214" s="1">
        <v>1078.3969999999999</v>
      </c>
      <c r="AC214" s="1">
        <v>1094.615</v>
      </c>
      <c r="AD214" s="1">
        <v>1112.5540000000001</v>
      </c>
      <c r="AE214" s="1">
        <v>1139.884</v>
      </c>
      <c r="AF214" s="1">
        <v>1177.306</v>
      </c>
      <c r="AG214" s="1">
        <v>1220.3810000000001</v>
      </c>
      <c r="AH214" s="1">
        <v>1263.3589999999999</v>
      </c>
      <c r="AI214" s="1">
        <v>1306.6559999999999</v>
      </c>
      <c r="AJ214" s="1">
        <v>1340.0650000000001</v>
      </c>
      <c r="AK214" s="1">
        <v>1357.6569999999999</v>
      </c>
      <c r="AL214" s="1">
        <v>1362.365</v>
      </c>
      <c r="AM214" s="1">
        <v>1365.634</v>
      </c>
      <c r="AN214" s="1">
        <v>1368.2809999999999</v>
      </c>
      <c r="AO214" s="1">
        <v>1351.93</v>
      </c>
      <c r="AP214" s="1">
        <v>1309.579</v>
      </c>
      <c r="AQ214" s="1">
        <v>1250.211</v>
      </c>
      <c r="AR214" s="1">
        <v>1189.8109999999999</v>
      </c>
      <c r="AS214" s="1">
        <v>1125.1869999999999</v>
      </c>
      <c r="AT214" s="1">
        <v>1068.662</v>
      </c>
      <c r="AU214" s="1">
        <v>1027.9960000000001</v>
      </c>
      <c r="AV214" s="1">
        <v>998.01700000000005</v>
      </c>
      <c r="AW214" s="1">
        <v>965.24599999999998</v>
      </c>
      <c r="AX214" s="1">
        <v>931.72699999999998</v>
      </c>
      <c r="AY214" s="1">
        <v>902.76700000000005</v>
      </c>
      <c r="AZ214" s="1">
        <v>879.44600000000003</v>
      </c>
      <c r="BA214" s="1">
        <v>860.14</v>
      </c>
      <c r="BB214" s="1">
        <v>842.76900000000001</v>
      </c>
      <c r="BC214" s="1">
        <v>828.51400000000001</v>
      </c>
      <c r="BD214" s="1">
        <v>811.47500000000002</v>
      </c>
      <c r="BE214" s="1">
        <v>788.75099999999998</v>
      </c>
      <c r="BF214" s="1">
        <v>763.33799999999997</v>
      </c>
      <c r="BG214" s="1">
        <v>739.30499999999995</v>
      </c>
      <c r="BH214" s="1">
        <v>713.64200000000005</v>
      </c>
      <c r="BI214" s="1">
        <v>698.13900000000001</v>
      </c>
      <c r="BJ214" s="1">
        <v>698.36599999999999</v>
      </c>
      <c r="BK214" s="1">
        <v>707.56200000000001</v>
      </c>
      <c r="BL214" s="1">
        <v>714.50400000000002</v>
      </c>
      <c r="BM214" s="1">
        <v>722.774</v>
      </c>
      <c r="BN214" s="1">
        <v>718.29300000000001</v>
      </c>
      <c r="BO214" s="1">
        <v>693.351</v>
      </c>
      <c r="BP214" s="1">
        <v>654.94000000000005</v>
      </c>
      <c r="BQ214" s="1">
        <v>617.51499999999999</v>
      </c>
      <c r="BR214" s="1">
        <v>577.87</v>
      </c>
      <c r="BS214" s="1">
        <v>541.05399999999997</v>
      </c>
      <c r="BT214" s="1">
        <v>510.92700000000002</v>
      </c>
      <c r="BU214" s="1">
        <v>484.47800000000001</v>
      </c>
      <c r="BV214" s="1">
        <v>456.23099999999999</v>
      </c>
      <c r="BW214" s="1">
        <v>428.96600000000001</v>
      </c>
      <c r="BX214" s="1">
        <v>395.47199999999998</v>
      </c>
      <c r="BY214" s="1">
        <v>352.161</v>
      </c>
      <c r="BZ214" s="1">
        <v>303.76</v>
      </c>
      <c r="CA214" s="1">
        <v>257.86900000000003</v>
      </c>
      <c r="CB214" s="1">
        <v>212.09399999999999</v>
      </c>
      <c r="CC214" s="1">
        <v>176.815</v>
      </c>
      <c r="CD214" s="1">
        <v>157.68899999999999</v>
      </c>
      <c r="CE214" s="1">
        <v>149.73599999999999</v>
      </c>
      <c r="CF214" s="1">
        <v>141.48599999999999</v>
      </c>
      <c r="CG214" s="1">
        <v>134.24299999999999</v>
      </c>
      <c r="CH214" s="1">
        <v>129.911</v>
      </c>
      <c r="CI214" s="1">
        <v>127.97199999999999</v>
      </c>
      <c r="CJ214" s="1">
        <v>127.39</v>
      </c>
      <c r="CK214" s="1">
        <v>128.43100000000001</v>
      </c>
      <c r="CL214" s="1">
        <v>131.964</v>
      </c>
      <c r="CM214" s="1">
        <v>129.28800000000001</v>
      </c>
      <c r="CN214" s="1">
        <v>116.38500000000001</v>
      </c>
      <c r="CO214" s="1">
        <v>97.215000000000003</v>
      </c>
      <c r="CP214" s="1">
        <v>79.510999999999996</v>
      </c>
      <c r="CQ214" s="1">
        <v>61.433</v>
      </c>
      <c r="CR214" s="1">
        <v>47.203000000000003</v>
      </c>
      <c r="CS214" s="1">
        <v>39.609000000000002</v>
      </c>
      <c r="CT214" s="1">
        <v>36.387</v>
      </c>
      <c r="CU214" s="1">
        <v>32.725000000000001</v>
      </c>
      <c r="CV214" s="1">
        <v>29.411999999999999</v>
      </c>
      <c r="CW214" s="1">
        <v>25.657</v>
      </c>
      <c r="CX214" s="1">
        <v>20.710999999999999</v>
      </c>
      <c r="CY214" s="1">
        <v>14.922000000000001</v>
      </c>
      <c r="CZ214" s="1">
        <v>10.074999999999999</v>
      </c>
      <c r="DA214" s="1">
        <v>7.3159999999999998</v>
      </c>
      <c r="DB214" s="1">
        <v>5.8970000000000002</v>
      </c>
      <c r="DC214" s="1">
        <v>4.3090000000000002</v>
      </c>
      <c r="DD214" s="1">
        <v>2.552</v>
      </c>
      <c r="DE214" s="1">
        <v>1.714</v>
      </c>
      <c r="DF214" s="1">
        <v>1.0389999999999999</v>
      </c>
      <c r="DG214" s="1">
        <v>2.0640000000000001</v>
      </c>
      <c r="DI214" s="104">
        <f t="shared" si="7"/>
        <v>71860.464999999997</v>
      </c>
    </row>
    <row r="215" spans="1:113" x14ac:dyDescent="0.3">
      <c r="A215" s="1">
        <v>7916</v>
      </c>
      <c r="B215" s="1" t="s">
        <v>1041</v>
      </c>
      <c r="D215" s="1">
        <v>5501</v>
      </c>
      <c r="E215" s="1">
        <v>2018</v>
      </c>
      <c r="F215" s="1" t="s">
        <v>1086</v>
      </c>
      <c r="H215" s="93" t="e">
        <f>VLOOKUP(G215, RPB!$E$3:$I$200, 5, 0)</f>
        <v>#N/A</v>
      </c>
      <c r="I215" s="94" t="e">
        <f>IF(H215="-", "-", IF(H215=0, 0, SUM(K215:INDEX($K215:$DG215, H215))))</f>
        <v>#N/A</v>
      </c>
      <c r="J215" s="94" t="e">
        <f t="shared" si="6"/>
        <v>#N/A</v>
      </c>
      <c r="K215" s="1">
        <v>35777.016000000003</v>
      </c>
      <c r="L215" s="1">
        <v>35569.587</v>
      </c>
      <c r="M215" s="1">
        <v>35446.07</v>
      </c>
      <c r="N215" s="1">
        <v>34949.525000000001</v>
      </c>
      <c r="O215" s="1">
        <v>35182.909</v>
      </c>
      <c r="P215" s="1">
        <v>35414.023999999998</v>
      </c>
      <c r="Q215" s="1">
        <v>35633.489000000001</v>
      </c>
      <c r="R215" s="1">
        <v>35831.938000000002</v>
      </c>
      <c r="S215" s="1">
        <v>36018.273999999998</v>
      </c>
      <c r="T215" s="1">
        <v>36201.410000000003</v>
      </c>
      <c r="U215" s="1">
        <v>36280.546000000002</v>
      </c>
      <c r="V215" s="1">
        <v>36209.741999999998</v>
      </c>
      <c r="W215" s="1">
        <v>36034.476999999999</v>
      </c>
      <c r="X215" s="1">
        <v>35846.440999999999</v>
      </c>
      <c r="Y215" s="1">
        <v>35627.633000000002</v>
      </c>
      <c r="Z215" s="1">
        <v>35411.845999999998</v>
      </c>
      <c r="AA215" s="1">
        <v>35225.26</v>
      </c>
      <c r="AB215" s="1">
        <v>35050.879999999997</v>
      </c>
      <c r="AC215" s="1">
        <v>34848.608999999997</v>
      </c>
      <c r="AD215" s="1">
        <v>34630.160000000003</v>
      </c>
      <c r="AE215" s="1">
        <v>34390.434999999998</v>
      </c>
      <c r="AF215" s="1">
        <v>34124.105000000003</v>
      </c>
      <c r="AG215" s="1">
        <v>33839.847999999998</v>
      </c>
      <c r="AH215" s="1">
        <v>33540.428</v>
      </c>
      <c r="AI215" s="1">
        <v>33211.796000000002</v>
      </c>
      <c r="AJ215" s="1">
        <v>32925.836000000003</v>
      </c>
      <c r="AK215" s="1">
        <v>32714.27</v>
      </c>
      <c r="AL215" s="1">
        <v>32537.207999999999</v>
      </c>
      <c r="AM215" s="1">
        <v>32323.066999999999</v>
      </c>
      <c r="AN215" s="1">
        <v>32086.205000000002</v>
      </c>
      <c r="AO215" s="1">
        <v>31773.319</v>
      </c>
      <c r="AP215" s="1">
        <v>31350.613000000001</v>
      </c>
      <c r="AQ215" s="1">
        <v>30840.667000000001</v>
      </c>
      <c r="AR215" s="1">
        <v>30315.419000000002</v>
      </c>
      <c r="AS215" s="1">
        <v>29779.157999999999</v>
      </c>
      <c r="AT215" s="1">
        <v>29142.974999999999</v>
      </c>
      <c r="AU215" s="1">
        <v>28375.832999999999</v>
      </c>
      <c r="AV215" s="1">
        <v>27524.361000000001</v>
      </c>
      <c r="AW215" s="1">
        <v>26666.473000000002</v>
      </c>
      <c r="AX215" s="1">
        <v>25786.893</v>
      </c>
      <c r="AY215" s="1">
        <v>24962.197</v>
      </c>
      <c r="AZ215" s="1">
        <v>24238.571</v>
      </c>
      <c r="BA215" s="1">
        <v>23585.645</v>
      </c>
      <c r="BB215" s="1">
        <v>22922.142</v>
      </c>
      <c r="BC215" s="1">
        <v>22258.645</v>
      </c>
      <c r="BD215" s="1">
        <v>21635.617999999999</v>
      </c>
      <c r="BE215" s="1">
        <v>21063.279999999999</v>
      </c>
      <c r="BF215" s="1">
        <v>20526.935000000001</v>
      </c>
      <c r="BG215" s="1">
        <v>19998.388999999999</v>
      </c>
      <c r="BH215" s="1">
        <v>19479.324000000001</v>
      </c>
      <c r="BI215" s="1">
        <v>18962.830000000002</v>
      </c>
      <c r="BJ215" s="1">
        <v>18441.312000000002</v>
      </c>
      <c r="BK215" s="1">
        <v>17914.341</v>
      </c>
      <c r="BL215" s="1">
        <v>17392.11</v>
      </c>
      <c r="BM215" s="1">
        <v>16876.214</v>
      </c>
      <c r="BN215" s="1">
        <v>16330.308999999999</v>
      </c>
      <c r="BO215" s="1">
        <v>15738.453</v>
      </c>
      <c r="BP215" s="1">
        <v>15116.322</v>
      </c>
      <c r="BQ215" s="1">
        <v>14492.505999999999</v>
      </c>
      <c r="BR215" s="1">
        <v>13857.665000000001</v>
      </c>
      <c r="BS215" s="1">
        <v>13238.749</v>
      </c>
      <c r="BT215" s="1">
        <v>12650.89</v>
      </c>
      <c r="BU215" s="1">
        <v>12078.966</v>
      </c>
      <c r="BV215" s="1">
        <v>11504.11</v>
      </c>
      <c r="BW215" s="1">
        <v>10943.763000000001</v>
      </c>
      <c r="BX215" s="1">
        <v>10328.907999999999</v>
      </c>
      <c r="BY215" s="1">
        <v>9627.7109999999993</v>
      </c>
      <c r="BZ215" s="1">
        <v>8880.3739999999998</v>
      </c>
      <c r="CA215" s="1">
        <v>8154.5219999999999</v>
      </c>
      <c r="CB215" s="1">
        <v>7431.335</v>
      </c>
      <c r="CC215" s="1">
        <v>6786.7939999999999</v>
      </c>
      <c r="CD215" s="1">
        <v>6263.8860000000004</v>
      </c>
      <c r="CE215" s="1">
        <v>5826.5959999999995</v>
      </c>
      <c r="CF215" s="1">
        <v>5394.7830000000004</v>
      </c>
      <c r="CG215" s="1">
        <v>4983.1099999999997</v>
      </c>
      <c r="CH215" s="1">
        <v>4586.5910000000003</v>
      </c>
      <c r="CI215" s="1">
        <v>4194.2659999999996</v>
      </c>
      <c r="CJ215" s="1">
        <v>3811.5419999999999</v>
      </c>
      <c r="CK215" s="1">
        <v>3456.201</v>
      </c>
      <c r="CL215" s="1">
        <v>3126.3760000000002</v>
      </c>
      <c r="CM215" s="1">
        <v>2804.9110000000001</v>
      </c>
      <c r="CN215" s="1">
        <v>2485.5630000000001</v>
      </c>
      <c r="CO215" s="1">
        <v>2174.8490000000002</v>
      </c>
      <c r="CP215" s="1">
        <v>1884.9469999999999</v>
      </c>
      <c r="CQ215" s="1">
        <v>1612.7529999999999</v>
      </c>
      <c r="CR215" s="1">
        <v>1366.9690000000001</v>
      </c>
      <c r="CS215" s="1">
        <v>1152.9380000000001</v>
      </c>
      <c r="CT215" s="1">
        <v>966.16499999999996</v>
      </c>
      <c r="CU215" s="1">
        <v>785.11900000000003</v>
      </c>
      <c r="CV215" s="1">
        <v>634.45699999999999</v>
      </c>
      <c r="CW215" s="1">
        <v>520.28599999999994</v>
      </c>
      <c r="CX215" s="1">
        <v>411.83199999999999</v>
      </c>
      <c r="CY215" s="1">
        <v>307.18400000000003</v>
      </c>
      <c r="CZ215" s="1">
        <v>225.358</v>
      </c>
      <c r="DA215" s="1">
        <v>178.71700000000001</v>
      </c>
      <c r="DB215" s="1">
        <v>145.51400000000001</v>
      </c>
      <c r="DC215" s="1">
        <v>108.11499999999999</v>
      </c>
      <c r="DD215" s="1">
        <v>66.521000000000001</v>
      </c>
      <c r="DE215" s="1">
        <v>47.167999999999999</v>
      </c>
      <c r="DF215" s="1">
        <v>26.931999999999999</v>
      </c>
      <c r="DG215" s="1">
        <v>46.796999999999997</v>
      </c>
      <c r="DI215" s="104">
        <f t="shared" si="7"/>
        <v>1891454.1209999998</v>
      </c>
    </row>
    <row r="216" spans="1:113" x14ac:dyDescent="0.3">
      <c r="A216" s="1">
        <v>8776</v>
      </c>
      <c r="B216" s="1" t="s">
        <v>1041</v>
      </c>
      <c r="D216" s="1">
        <v>920</v>
      </c>
      <c r="E216" s="1">
        <v>2018</v>
      </c>
      <c r="F216" s="1" t="s">
        <v>1084</v>
      </c>
      <c r="H216" s="93" t="e">
        <f>VLOOKUP(G216, RPB!$E$3:$I$200, 5, 0)</f>
        <v>#N/A</v>
      </c>
      <c r="I216" s="94" t="e">
        <f>IF(H216="-", "-", IF(H216=0, 0, SUM(K216:INDEX($K216:$DG216, H216))))</f>
        <v>#N/A</v>
      </c>
      <c r="J216" s="94" t="e">
        <f t="shared" si="6"/>
        <v>#N/A</v>
      </c>
      <c r="K216" s="1">
        <v>11398.234</v>
      </c>
      <c r="L216" s="1">
        <v>11462.57</v>
      </c>
      <c r="M216" s="1">
        <v>11502.208000000001</v>
      </c>
      <c r="N216" s="1">
        <v>11652.852000000001</v>
      </c>
      <c r="O216" s="1">
        <v>11591.578</v>
      </c>
      <c r="P216" s="1">
        <v>11525.807000000001</v>
      </c>
      <c r="Q216" s="1">
        <v>11457.609</v>
      </c>
      <c r="R216" s="1">
        <v>11389.046</v>
      </c>
      <c r="S216" s="1">
        <v>11318.284</v>
      </c>
      <c r="T216" s="1">
        <v>11243.486999999999</v>
      </c>
      <c r="U216" s="1">
        <v>11186.241</v>
      </c>
      <c r="V216" s="1">
        <v>11156.43</v>
      </c>
      <c r="W216" s="1">
        <v>11144.4</v>
      </c>
      <c r="X216" s="1">
        <v>11132.829</v>
      </c>
      <c r="Y216" s="1">
        <v>11127.824000000001</v>
      </c>
      <c r="Z216" s="1">
        <v>11111.27</v>
      </c>
      <c r="AA216" s="1">
        <v>11073.257</v>
      </c>
      <c r="AB216" s="1">
        <v>11024.057000000001</v>
      </c>
      <c r="AC216" s="1">
        <v>10975.98</v>
      </c>
      <c r="AD216" s="1">
        <v>10917.123</v>
      </c>
      <c r="AE216" s="1">
        <v>10895.986999999999</v>
      </c>
      <c r="AF216" s="1">
        <v>10934.903</v>
      </c>
      <c r="AG216" s="1">
        <v>11005.871999999999</v>
      </c>
      <c r="AH216" s="1">
        <v>11066.723</v>
      </c>
      <c r="AI216" s="1">
        <v>11135.691999999999</v>
      </c>
      <c r="AJ216" s="1">
        <v>11134.785</v>
      </c>
      <c r="AK216" s="1">
        <v>11024.065000000001</v>
      </c>
      <c r="AL216" s="1">
        <v>10843.772999999999</v>
      </c>
      <c r="AM216" s="1">
        <v>10667.944</v>
      </c>
      <c r="AN216" s="1">
        <v>10474.384</v>
      </c>
      <c r="AO216" s="1">
        <v>10326.85</v>
      </c>
      <c r="AP216" s="1">
        <v>10262.156000000001</v>
      </c>
      <c r="AQ216" s="1">
        <v>10245.498</v>
      </c>
      <c r="AR216" s="1">
        <v>10211.558999999999</v>
      </c>
      <c r="AS216" s="1">
        <v>10180.958000000001</v>
      </c>
      <c r="AT216" s="1">
        <v>10099.591</v>
      </c>
      <c r="AU216" s="1">
        <v>9936.3940000000002</v>
      </c>
      <c r="AV216" s="1">
        <v>9722.5709999999999</v>
      </c>
      <c r="AW216" s="1">
        <v>9515.7849999999999</v>
      </c>
      <c r="AX216" s="1">
        <v>9298.9599999999991</v>
      </c>
      <c r="AY216" s="1">
        <v>9120.5380000000005</v>
      </c>
      <c r="AZ216" s="1">
        <v>9008.6640000000007</v>
      </c>
      <c r="BA216" s="1">
        <v>8936.8770000000004</v>
      </c>
      <c r="BB216" s="1">
        <v>8850.8320000000003</v>
      </c>
      <c r="BC216" s="1">
        <v>8761.7009999999991</v>
      </c>
      <c r="BD216" s="1">
        <v>8651.4069999999992</v>
      </c>
      <c r="BE216" s="1">
        <v>8505.5820000000003</v>
      </c>
      <c r="BF216" s="1">
        <v>8334.2270000000008</v>
      </c>
      <c r="BG216" s="1">
        <v>8162.6530000000002</v>
      </c>
      <c r="BH216" s="1">
        <v>7986.9170000000004</v>
      </c>
      <c r="BI216" s="1">
        <v>7799.0230000000001</v>
      </c>
      <c r="BJ216" s="1">
        <v>7597.8789999999999</v>
      </c>
      <c r="BK216" s="1">
        <v>7385.7640000000001</v>
      </c>
      <c r="BL216" s="1">
        <v>7164.5659999999998</v>
      </c>
      <c r="BM216" s="1">
        <v>6932.1319999999996</v>
      </c>
      <c r="BN216" s="1">
        <v>6700.78</v>
      </c>
      <c r="BO216" s="1">
        <v>6476.2669999999998</v>
      </c>
      <c r="BP216" s="1">
        <v>6252.2870000000003</v>
      </c>
      <c r="BQ216" s="1">
        <v>6020.3670000000002</v>
      </c>
      <c r="BR216" s="1">
        <v>5786.5190000000002</v>
      </c>
      <c r="BS216" s="1">
        <v>5526.2719999999999</v>
      </c>
      <c r="BT216" s="1">
        <v>5227.9840000000004</v>
      </c>
      <c r="BU216" s="1">
        <v>4905.4110000000001</v>
      </c>
      <c r="BV216" s="1">
        <v>4587.0029999999997</v>
      </c>
      <c r="BW216" s="1">
        <v>4270.7240000000002</v>
      </c>
      <c r="BX216" s="1">
        <v>3957.8409999999999</v>
      </c>
      <c r="BY216" s="1">
        <v>3653.0459999999998</v>
      </c>
      <c r="BZ216" s="1">
        <v>3358.2890000000002</v>
      </c>
      <c r="CA216" s="1">
        <v>3069.0369999999998</v>
      </c>
      <c r="CB216" s="1">
        <v>2784.0410000000002</v>
      </c>
      <c r="CC216" s="1">
        <v>2531.107</v>
      </c>
      <c r="CD216" s="1">
        <v>2322.9650000000001</v>
      </c>
      <c r="CE216" s="1">
        <v>2148.143</v>
      </c>
      <c r="CF216" s="1">
        <v>1980.617</v>
      </c>
      <c r="CG216" s="1">
        <v>1823.4090000000001</v>
      </c>
      <c r="CH216" s="1">
        <v>1679.6849999999999</v>
      </c>
      <c r="CI216" s="1">
        <v>1547.7</v>
      </c>
      <c r="CJ216" s="1">
        <v>1425.585</v>
      </c>
      <c r="CK216" s="1">
        <v>1314.221</v>
      </c>
      <c r="CL216" s="1">
        <v>1214.6210000000001</v>
      </c>
      <c r="CM216" s="1">
        <v>1110.9649999999999</v>
      </c>
      <c r="CN216" s="1">
        <v>995.81700000000001</v>
      </c>
      <c r="CO216" s="1">
        <v>875.79100000000005</v>
      </c>
      <c r="CP216" s="1">
        <v>764.77599999999995</v>
      </c>
      <c r="CQ216" s="1">
        <v>659.84400000000005</v>
      </c>
      <c r="CR216" s="1">
        <v>564.774</v>
      </c>
      <c r="CS216" s="1">
        <v>482.79599999999999</v>
      </c>
      <c r="CT216" s="1">
        <v>411.54199999999997</v>
      </c>
      <c r="CU216" s="1">
        <v>341.01</v>
      </c>
      <c r="CV216" s="1">
        <v>281.75099999999998</v>
      </c>
      <c r="CW216" s="1">
        <v>235.58500000000001</v>
      </c>
      <c r="CX216" s="1">
        <v>189.982</v>
      </c>
      <c r="CY216" s="1">
        <v>144.53</v>
      </c>
      <c r="CZ216" s="1">
        <v>107.869</v>
      </c>
      <c r="DA216" s="1">
        <v>86.632000000000005</v>
      </c>
      <c r="DB216" s="1">
        <v>72.066999999999993</v>
      </c>
      <c r="DC216" s="1">
        <v>55.262</v>
      </c>
      <c r="DD216" s="1">
        <v>36.22</v>
      </c>
      <c r="DE216" s="1">
        <v>27.175999999999998</v>
      </c>
      <c r="DF216" s="1">
        <v>17.225999999999999</v>
      </c>
      <c r="DG216" s="1">
        <v>36.741999999999997</v>
      </c>
      <c r="DI216" s="104">
        <f t="shared" si="7"/>
        <v>655636.57599999965</v>
      </c>
    </row>
    <row r="217" spans="1:113" x14ac:dyDescent="0.3">
      <c r="A217" s="1">
        <v>9808</v>
      </c>
      <c r="B217" s="1" t="s">
        <v>1041</v>
      </c>
      <c r="D217" s="1">
        <v>922</v>
      </c>
      <c r="E217" s="1">
        <v>2018</v>
      </c>
      <c r="F217" s="1" t="s">
        <v>1081</v>
      </c>
      <c r="H217" s="93" t="e">
        <f>VLOOKUP(G217, RPB!$E$3:$I$200, 5, 0)</f>
        <v>#N/A</v>
      </c>
      <c r="I217" s="94" t="e">
        <f>IF(H217="-", "-", IF(H217=0, 0, SUM(K217:INDEX($K217:$DG217, H217))))</f>
        <v>#N/A</v>
      </c>
      <c r="J217" s="94" t="e">
        <f t="shared" si="6"/>
        <v>#N/A</v>
      </c>
      <c r="K217" s="1">
        <v>5486.8130000000001</v>
      </c>
      <c r="L217" s="1">
        <v>5530.9530000000004</v>
      </c>
      <c r="M217" s="1">
        <v>5550.7939999999999</v>
      </c>
      <c r="N217" s="1">
        <v>5591.75</v>
      </c>
      <c r="O217" s="1">
        <v>5549.375</v>
      </c>
      <c r="P217" s="1">
        <v>5495.6589999999997</v>
      </c>
      <c r="Q217" s="1">
        <v>5432.4449999999997</v>
      </c>
      <c r="R217" s="1">
        <v>5361.5569999999998</v>
      </c>
      <c r="S217" s="1">
        <v>5285.1009999999997</v>
      </c>
      <c r="T217" s="1">
        <v>5205.1689999999999</v>
      </c>
      <c r="U217" s="1">
        <v>5122.2929999999997</v>
      </c>
      <c r="V217" s="1">
        <v>5037.7839999999997</v>
      </c>
      <c r="W217" s="1">
        <v>4954.259</v>
      </c>
      <c r="X217" s="1">
        <v>4872.0370000000003</v>
      </c>
      <c r="Y217" s="1">
        <v>4789.8649999999998</v>
      </c>
      <c r="Z217" s="1">
        <v>4725.0150000000003</v>
      </c>
      <c r="AA217" s="1">
        <v>4685.7529999999997</v>
      </c>
      <c r="AB217" s="1">
        <v>4664.9189999999999</v>
      </c>
      <c r="AC217" s="1">
        <v>4645.9870000000001</v>
      </c>
      <c r="AD217" s="1">
        <v>4630.9530000000004</v>
      </c>
      <c r="AE217" s="1">
        <v>4622.4129999999996</v>
      </c>
      <c r="AF217" s="1">
        <v>4619.5730000000003</v>
      </c>
      <c r="AG217" s="1">
        <v>4621.1440000000002</v>
      </c>
      <c r="AH217" s="1">
        <v>4624.3019999999997</v>
      </c>
      <c r="AI217" s="1">
        <v>4626.8180000000002</v>
      </c>
      <c r="AJ217" s="1">
        <v>4633.8909999999996</v>
      </c>
      <c r="AK217" s="1">
        <v>4646.9179999999997</v>
      </c>
      <c r="AL217" s="1">
        <v>4661.085</v>
      </c>
      <c r="AM217" s="1">
        <v>4671.38</v>
      </c>
      <c r="AN217" s="1">
        <v>4680.2269999999999</v>
      </c>
      <c r="AO217" s="1">
        <v>4668.9740000000002</v>
      </c>
      <c r="AP217" s="1">
        <v>4628.2560000000003</v>
      </c>
      <c r="AQ217" s="1">
        <v>4566.2939999999999</v>
      </c>
      <c r="AR217" s="1">
        <v>4500.759</v>
      </c>
      <c r="AS217" s="1">
        <v>4428.259</v>
      </c>
      <c r="AT217" s="1">
        <v>4351.8090000000002</v>
      </c>
      <c r="AU217" s="1">
        <v>4274.7280000000001</v>
      </c>
      <c r="AV217" s="1">
        <v>4194.9960000000001</v>
      </c>
      <c r="AW217" s="1">
        <v>4108.067</v>
      </c>
      <c r="AX217" s="1">
        <v>4015.8040000000001</v>
      </c>
      <c r="AY217" s="1">
        <v>3915.9760000000001</v>
      </c>
      <c r="AZ217" s="1">
        <v>3807.3429999999998</v>
      </c>
      <c r="BA217" s="1">
        <v>3692.0619999999999</v>
      </c>
      <c r="BB217" s="1">
        <v>3574.8249999999998</v>
      </c>
      <c r="BC217" s="1">
        <v>3456.2350000000001</v>
      </c>
      <c r="BD217" s="1">
        <v>3333.9760000000001</v>
      </c>
      <c r="BE217" s="1">
        <v>3207.875</v>
      </c>
      <c r="BF217" s="1">
        <v>3080.1880000000001</v>
      </c>
      <c r="BG217" s="1">
        <v>2952.2339999999999</v>
      </c>
      <c r="BH217" s="1">
        <v>2822.413</v>
      </c>
      <c r="BI217" s="1">
        <v>2703.489</v>
      </c>
      <c r="BJ217" s="1">
        <v>2601.5210000000002</v>
      </c>
      <c r="BK217" s="1">
        <v>2510.616</v>
      </c>
      <c r="BL217" s="1">
        <v>2419.748</v>
      </c>
      <c r="BM217" s="1">
        <v>2332.23</v>
      </c>
      <c r="BN217" s="1">
        <v>2239.1640000000002</v>
      </c>
      <c r="BO217" s="1">
        <v>2135.3710000000001</v>
      </c>
      <c r="BP217" s="1">
        <v>2025.85</v>
      </c>
      <c r="BQ217" s="1">
        <v>1919.6949999999999</v>
      </c>
      <c r="BR217" s="1">
        <v>1813.7860000000001</v>
      </c>
      <c r="BS217" s="1">
        <v>1717.0630000000001</v>
      </c>
      <c r="BT217" s="1">
        <v>1634.479</v>
      </c>
      <c r="BU217" s="1">
        <v>1560.9259999999999</v>
      </c>
      <c r="BV217" s="1">
        <v>1487.896</v>
      </c>
      <c r="BW217" s="1">
        <v>1418.9570000000001</v>
      </c>
      <c r="BX217" s="1">
        <v>1341.866</v>
      </c>
      <c r="BY217" s="1">
        <v>1250.279</v>
      </c>
      <c r="BZ217" s="1">
        <v>1151.0039999999999</v>
      </c>
      <c r="CA217" s="1">
        <v>1056.528</v>
      </c>
      <c r="CB217" s="1">
        <v>963.53499999999997</v>
      </c>
      <c r="CC217" s="1">
        <v>882.08799999999997</v>
      </c>
      <c r="CD217" s="1">
        <v>818.20500000000004</v>
      </c>
      <c r="CE217" s="1">
        <v>766.73400000000004</v>
      </c>
      <c r="CF217" s="1">
        <v>715.92600000000004</v>
      </c>
      <c r="CG217" s="1">
        <v>667.39400000000001</v>
      </c>
      <c r="CH217" s="1">
        <v>622.32399999999996</v>
      </c>
      <c r="CI217" s="1">
        <v>579.88400000000001</v>
      </c>
      <c r="CJ217" s="1">
        <v>539.61699999999996</v>
      </c>
      <c r="CK217" s="1">
        <v>502.32299999999998</v>
      </c>
      <c r="CL217" s="1">
        <v>468.36599999999999</v>
      </c>
      <c r="CM217" s="1">
        <v>431.84699999999998</v>
      </c>
      <c r="CN217" s="1">
        <v>390.08100000000002</v>
      </c>
      <c r="CO217" s="1">
        <v>345.58</v>
      </c>
      <c r="CP217" s="1">
        <v>303.779</v>
      </c>
      <c r="CQ217" s="1">
        <v>263.84500000000003</v>
      </c>
      <c r="CR217" s="1">
        <v>226.267</v>
      </c>
      <c r="CS217" s="1">
        <v>191.91300000000001</v>
      </c>
      <c r="CT217" s="1">
        <v>160.56299999999999</v>
      </c>
      <c r="CU217" s="1">
        <v>128.54900000000001</v>
      </c>
      <c r="CV217" s="1">
        <v>101.142</v>
      </c>
      <c r="CW217" s="1">
        <v>81.753</v>
      </c>
      <c r="CX217" s="1">
        <v>63.597000000000001</v>
      </c>
      <c r="CY217" s="1">
        <v>46.146000000000001</v>
      </c>
      <c r="CZ217" s="1">
        <v>31.998999999999999</v>
      </c>
      <c r="DA217" s="1">
        <v>24.224</v>
      </c>
      <c r="DB217" s="1">
        <v>19.510999999999999</v>
      </c>
      <c r="DC217" s="1">
        <v>14.074</v>
      </c>
      <c r="DD217" s="1">
        <v>7.91</v>
      </c>
      <c r="DE217" s="1">
        <v>5.1159999999999997</v>
      </c>
      <c r="DF217" s="1">
        <v>2.6320000000000001</v>
      </c>
      <c r="DG217" s="1">
        <v>3.702</v>
      </c>
      <c r="DI217" s="104">
        <f t="shared" si="7"/>
        <v>272298.39899999992</v>
      </c>
    </row>
    <row r="218" spans="1:113" x14ac:dyDescent="0.3">
      <c r="A218" s="1">
        <v>11442</v>
      </c>
      <c r="B218" s="1" t="s">
        <v>1041</v>
      </c>
      <c r="D218" s="1">
        <v>908</v>
      </c>
      <c r="E218" s="1">
        <v>2018</v>
      </c>
      <c r="F218" s="1" t="s">
        <v>1078</v>
      </c>
      <c r="H218" s="93" t="e">
        <f>VLOOKUP(G218, RPB!$E$3:$I$200, 5, 0)</f>
        <v>#N/A</v>
      </c>
      <c r="I218" s="94" t="e">
        <f>IF(H218="-", "-", IF(H218=0, 0, SUM(K218:INDEX($K218:$DG218, H218))))</f>
        <v>#N/A</v>
      </c>
      <c r="J218" s="94" t="e">
        <f t="shared" si="6"/>
        <v>#N/A</v>
      </c>
      <c r="K218" s="1">
        <v>7654.8270000000002</v>
      </c>
      <c r="L218" s="1">
        <v>7819.9949999999999</v>
      </c>
      <c r="M218" s="1">
        <v>7943.4939999999997</v>
      </c>
      <c r="N218" s="1">
        <v>7933.2539999999999</v>
      </c>
      <c r="O218" s="1">
        <v>8017.7150000000001</v>
      </c>
      <c r="P218" s="1">
        <v>8068.3010000000004</v>
      </c>
      <c r="Q218" s="1">
        <v>8088.5290000000005</v>
      </c>
      <c r="R218" s="1">
        <v>8081.8940000000002</v>
      </c>
      <c r="S218" s="1">
        <v>8055.7449999999999</v>
      </c>
      <c r="T218" s="1">
        <v>8017.3969999999999</v>
      </c>
      <c r="U218" s="1">
        <v>7951.2280000000001</v>
      </c>
      <c r="V218" s="1">
        <v>7853.0780000000004</v>
      </c>
      <c r="W218" s="1">
        <v>7737.9340000000002</v>
      </c>
      <c r="X218" s="1">
        <v>7628.8040000000001</v>
      </c>
      <c r="Y218" s="1">
        <v>7525.69</v>
      </c>
      <c r="Z218" s="1">
        <v>7449.558</v>
      </c>
      <c r="AA218" s="1">
        <v>7414.7070000000003</v>
      </c>
      <c r="AB218" s="1">
        <v>7418.0159999999996</v>
      </c>
      <c r="AC218" s="1">
        <v>7434.9970000000003</v>
      </c>
      <c r="AD218" s="1">
        <v>7462.0879999999997</v>
      </c>
      <c r="AE218" s="1">
        <v>7561.0709999999999</v>
      </c>
      <c r="AF218" s="1">
        <v>7757.5609999999997</v>
      </c>
      <c r="AG218" s="1">
        <v>8022.7370000000001</v>
      </c>
      <c r="AH218" s="1">
        <v>8290.0259999999998</v>
      </c>
      <c r="AI218" s="1">
        <v>8558.1409999999996</v>
      </c>
      <c r="AJ218" s="1">
        <v>8856.5190000000002</v>
      </c>
      <c r="AK218" s="1">
        <v>9188.3389999999999</v>
      </c>
      <c r="AL218" s="1">
        <v>9531.2270000000008</v>
      </c>
      <c r="AM218" s="1">
        <v>9868.741</v>
      </c>
      <c r="AN218" s="1">
        <v>10215.148999999999</v>
      </c>
      <c r="AO218" s="1">
        <v>10456.896000000001</v>
      </c>
      <c r="AP218" s="1">
        <v>10539.212</v>
      </c>
      <c r="AQ218" s="1">
        <v>10513.858</v>
      </c>
      <c r="AR218" s="1">
        <v>10489.77</v>
      </c>
      <c r="AS218" s="1">
        <v>10448.044</v>
      </c>
      <c r="AT218" s="1">
        <v>10410.195</v>
      </c>
      <c r="AU218" s="1">
        <v>10398.84</v>
      </c>
      <c r="AV218" s="1">
        <v>10402.921</v>
      </c>
      <c r="AW218" s="1">
        <v>10386.796</v>
      </c>
      <c r="AX218" s="1">
        <v>10355.218999999999</v>
      </c>
      <c r="AY218" s="1">
        <v>10339.31</v>
      </c>
      <c r="AZ218" s="1">
        <v>10350.263999999999</v>
      </c>
      <c r="BA218" s="1">
        <v>10377.31</v>
      </c>
      <c r="BB218" s="1">
        <v>10402.73</v>
      </c>
      <c r="BC218" s="1">
        <v>10435.141</v>
      </c>
      <c r="BD218" s="1">
        <v>10445.884</v>
      </c>
      <c r="BE218" s="1">
        <v>10420.553</v>
      </c>
      <c r="BF218" s="1">
        <v>10375.802</v>
      </c>
      <c r="BG218" s="1">
        <v>10331.366</v>
      </c>
      <c r="BH218" s="1">
        <v>10269.663</v>
      </c>
      <c r="BI218" s="1">
        <v>10266.679</v>
      </c>
      <c r="BJ218" s="1">
        <v>10357.841</v>
      </c>
      <c r="BK218" s="1">
        <v>10500.602999999999</v>
      </c>
      <c r="BL218" s="1">
        <v>10621.880999999999</v>
      </c>
      <c r="BM218" s="1">
        <v>10742.144</v>
      </c>
      <c r="BN218" s="1">
        <v>10784.438</v>
      </c>
      <c r="BO218" s="1">
        <v>10704.937</v>
      </c>
      <c r="BP218" s="1">
        <v>10541</v>
      </c>
      <c r="BQ218" s="1">
        <v>10372.852999999999</v>
      </c>
      <c r="BR218" s="1">
        <v>10183.335999999999</v>
      </c>
      <c r="BS218" s="1">
        <v>9990.1869999999999</v>
      </c>
      <c r="BT218" s="1">
        <v>9809.91</v>
      </c>
      <c r="BU218" s="1">
        <v>9629.9419999999991</v>
      </c>
      <c r="BV218" s="1">
        <v>9422.7890000000007</v>
      </c>
      <c r="BW218" s="1">
        <v>9195.8809999999994</v>
      </c>
      <c r="BX218" s="1">
        <v>8941.3549999999996</v>
      </c>
      <c r="BY218" s="1">
        <v>8653.1710000000003</v>
      </c>
      <c r="BZ218" s="1">
        <v>8338.0300000000007</v>
      </c>
      <c r="CA218" s="1">
        <v>8021.8770000000004</v>
      </c>
      <c r="CB218" s="1">
        <v>7715.3459999999995</v>
      </c>
      <c r="CC218" s="1">
        <v>7359.6</v>
      </c>
      <c r="CD218" s="1">
        <v>6933.0929999999998</v>
      </c>
      <c r="CE218" s="1">
        <v>6472.1750000000002</v>
      </c>
      <c r="CF218" s="1">
        <v>6014.0680000000002</v>
      </c>
      <c r="CG218" s="1">
        <v>5526.5240000000003</v>
      </c>
      <c r="CH218" s="1">
        <v>5180.4390000000003</v>
      </c>
      <c r="CI218" s="1">
        <v>5056.7190000000001</v>
      </c>
      <c r="CJ218" s="1">
        <v>5066.9780000000001</v>
      </c>
      <c r="CK218" s="1">
        <v>5055.7669999999998</v>
      </c>
      <c r="CL218" s="1">
        <v>5070.79</v>
      </c>
      <c r="CM218" s="1">
        <v>4952.6869999999999</v>
      </c>
      <c r="CN218" s="1">
        <v>4611.7719999999999</v>
      </c>
      <c r="CO218" s="1">
        <v>4130.9089999999997</v>
      </c>
      <c r="CP218" s="1">
        <v>3681.7350000000001</v>
      </c>
      <c r="CQ218" s="1">
        <v>3228.84</v>
      </c>
      <c r="CR218" s="1">
        <v>2825.252</v>
      </c>
      <c r="CS218" s="1">
        <v>2514.2750000000001</v>
      </c>
      <c r="CT218" s="1">
        <v>2265.5390000000002</v>
      </c>
      <c r="CU218" s="1">
        <v>1996.34</v>
      </c>
      <c r="CV218" s="1">
        <v>1763.78</v>
      </c>
      <c r="CW218" s="1">
        <v>1547.4749999999999</v>
      </c>
      <c r="CX218" s="1">
        <v>1284.72</v>
      </c>
      <c r="CY218" s="1">
        <v>983.07399999999996</v>
      </c>
      <c r="CZ218" s="1">
        <v>738.65599999999995</v>
      </c>
      <c r="DA218" s="1">
        <v>608.11400000000003</v>
      </c>
      <c r="DB218" s="1">
        <v>506.26499999999999</v>
      </c>
      <c r="DC218" s="1">
        <v>374.38900000000001</v>
      </c>
      <c r="DD218" s="1">
        <v>212.506</v>
      </c>
      <c r="DE218" s="1">
        <v>147.72399999999999</v>
      </c>
      <c r="DF218" s="1">
        <v>77.328000000000003</v>
      </c>
      <c r="DG218" s="1">
        <v>109.741</v>
      </c>
      <c r="DI218" s="104">
        <f t="shared" si="7"/>
        <v>742648.01000000013</v>
      </c>
    </row>
    <row r="219" spans="1:113" x14ac:dyDescent="0.3">
      <c r="A219" s="1">
        <v>11528</v>
      </c>
      <c r="B219" s="1" t="s">
        <v>1041</v>
      </c>
      <c r="D219" s="1">
        <v>923</v>
      </c>
      <c r="E219" s="1">
        <v>2018</v>
      </c>
      <c r="F219" s="1" t="s">
        <v>1077</v>
      </c>
      <c r="H219" s="93" t="e">
        <f>VLOOKUP(G219, RPB!$E$3:$I$200, 5, 0)</f>
        <v>#N/A</v>
      </c>
      <c r="I219" s="94" t="e">
        <f>IF(H219="-", "-", IF(H219=0, 0, SUM(K219:INDEX($K219:$DG219, H219))))</f>
        <v>#N/A</v>
      </c>
      <c r="J219" s="94" t="e">
        <f t="shared" si="6"/>
        <v>#N/A</v>
      </c>
      <c r="K219" s="1">
        <v>3157.049</v>
      </c>
      <c r="L219" s="1">
        <v>3280.415</v>
      </c>
      <c r="M219" s="1">
        <v>3366.7350000000001</v>
      </c>
      <c r="N219" s="1">
        <v>3420.4639999999999</v>
      </c>
      <c r="O219" s="1">
        <v>3437.375</v>
      </c>
      <c r="P219" s="1">
        <v>3431.029</v>
      </c>
      <c r="Q219" s="1">
        <v>3404.5520000000001</v>
      </c>
      <c r="R219" s="1">
        <v>3361.0630000000001</v>
      </c>
      <c r="S219" s="1">
        <v>3304.299</v>
      </c>
      <c r="T219" s="1">
        <v>3237.998</v>
      </c>
      <c r="U219" s="1">
        <v>3162.203</v>
      </c>
      <c r="V219" s="1">
        <v>3078.8069999999998</v>
      </c>
      <c r="W219" s="1">
        <v>2992.7759999999998</v>
      </c>
      <c r="X219" s="1">
        <v>2911.471</v>
      </c>
      <c r="Y219" s="1">
        <v>2838.5590000000002</v>
      </c>
      <c r="Z219" s="1">
        <v>2774.433</v>
      </c>
      <c r="AA219" s="1">
        <v>2721.7269999999999</v>
      </c>
      <c r="AB219" s="1">
        <v>2685.8270000000002</v>
      </c>
      <c r="AC219" s="1">
        <v>2664.1370000000002</v>
      </c>
      <c r="AD219" s="1">
        <v>2650.779</v>
      </c>
      <c r="AE219" s="1">
        <v>2697.5549999999998</v>
      </c>
      <c r="AF219" s="1">
        <v>2827.9659999999999</v>
      </c>
      <c r="AG219" s="1">
        <v>3017.462</v>
      </c>
      <c r="AH219" s="1">
        <v>3206.797</v>
      </c>
      <c r="AI219" s="1">
        <v>3394.3829999999998</v>
      </c>
      <c r="AJ219" s="1">
        <v>3613.837</v>
      </c>
      <c r="AK219" s="1">
        <v>3871.5650000000001</v>
      </c>
      <c r="AL219" s="1">
        <v>4144.6400000000003</v>
      </c>
      <c r="AM219" s="1">
        <v>4411.8860000000004</v>
      </c>
      <c r="AN219" s="1">
        <v>4687.3239999999996</v>
      </c>
      <c r="AO219" s="1">
        <v>4868.8829999999998</v>
      </c>
      <c r="AP219" s="1">
        <v>4906.6670000000004</v>
      </c>
      <c r="AQ219" s="1">
        <v>4847.5330000000004</v>
      </c>
      <c r="AR219" s="1">
        <v>4788.71</v>
      </c>
      <c r="AS219" s="1">
        <v>4711.3209999999999</v>
      </c>
      <c r="AT219" s="1">
        <v>4642.5550000000003</v>
      </c>
      <c r="AU219" s="1">
        <v>4605.9179999999997</v>
      </c>
      <c r="AV219" s="1">
        <v>4586.5370000000003</v>
      </c>
      <c r="AW219" s="1">
        <v>4545.5020000000004</v>
      </c>
      <c r="AX219" s="1">
        <v>4489.9570000000003</v>
      </c>
      <c r="AY219" s="1">
        <v>4433.125</v>
      </c>
      <c r="AZ219" s="1">
        <v>4377.5190000000002</v>
      </c>
      <c r="BA219" s="1">
        <v>4320.57</v>
      </c>
      <c r="BB219" s="1">
        <v>4266.0730000000003</v>
      </c>
      <c r="BC219" s="1">
        <v>4223.8919999999998</v>
      </c>
      <c r="BD219" s="1">
        <v>4147.5569999999998</v>
      </c>
      <c r="BE219" s="1">
        <v>4017.752</v>
      </c>
      <c r="BF219" s="1">
        <v>3862.1129999999998</v>
      </c>
      <c r="BG219" s="1">
        <v>3716.7959999999998</v>
      </c>
      <c r="BH219" s="1">
        <v>3561.607</v>
      </c>
      <c r="BI219" s="1">
        <v>3494.3069999999998</v>
      </c>
      <c r="BJ219" s="1">
        <v>3563.07</v>
      </c>
      <c r="BK219" s="1">
        <v>3717.779</v>
      </c>
      <c r="BL219" s="1">
        <v>3859.8159999999998</v>
      </c>
      <c r="BM219" s="1">
        <v>4008.5210000000002</v>
      </c>
      <c r="BN219" s="1">
        <v>4120.348</v>
      </c>
      <c r="BO219" s="1">
        <v>4163.5339999999997</v>
      </c>
      <c r="BP219" s="1">
        <v>4158.72</v>
      </c>
      <c r="BQ219" s="1">
        <v>4155.5219999999999</v>
      </c>
      <c r="BR219" s="1">
        <v>4140.6790000000001</v>
      </c>
      <c r="BS219" s="1">
        <v>4115.6949999999997</v>
      </c>
      <c r="BT219" s="1">
        <v>4085.17</v>
      </c>
      <c r="BU219" s="1">
        <v>4041.3969999999999</v>
      </c>
      <c r="BV219" s="1">
        <v>3981.194</v>
      </c>
      <c r="BW219" s="1">
        <v>3916.1419999999998</v>
      </c>
      <c r="BX219" s="1">
        <v>3786.4090000000001</v>
      </c>
      <c r="BY219" s="1">
        <v>3565.4119999999998</v>
      </c>
      <c r="BZ219" s="1">
        <v>3286.069</v>
      </c>
      <c r="CA219" s="1">
        <v>3011.96</v>
      </c>
      <c r="CB219" s="1">
        <v>2735.2460000000001</v>
      </c>
      <c r="CC219" s="1">
        <v>2478.4119999999998</v>
      </c>
      <c r="CD219" s="1">
        <v>2260.6880000000001</v>
      </c>
      <c r="CE219" s="1">
        <v>2076.0279999999998</v>
      </c>
      <c r="CF219" s="1">
        <v>1885.6759999999999</v>
      </c>
      <c r="CG219" s="1">
        <v>1681.19</v>
      </c>
      <c r="CH219" s="1">
        <v>1559.481</v>
      </c>
      <c r="CI219" s="1">
        <v>1559.7239999999999</v>
      </c>
      <c r="CJ219" s="1">
        <v>1633.317</v>
      </c>
      <c r="CK219" s="1">
        <v>1702.4179999999999</v>
      </c>
      <c r="CL219" s="1">
        <v>1794.5360000000001</v>
      </c>
      <c r="CM219" s="1">
        <v>1796.5350000000001</v>
      </c>
      <c r="CN219" s="1">
        <v>1648.0450000000001</v>
      </c>
      <c r="CO219" s="1">
        <v>1405.893</v>
      </c>
      <c r="CP219" s="1">
        <v>1184.674</v>
      </c>
      <c r="CQ219" s="1">
        <v>958.34100000000001</v>
      </c>
      <c r="CR219" s="1">
        <v>776.16700000000003</v>
      </c>
      <c r="CS219" s="1">
        <v>673.20399999999995</v>
      </c>
      <c r="CT219" s="1">
        <v>621.74099999999999</v>
      </c>
      <c r="CU219" s="1">
        <v>561.39800000000002</v>
      </c>
      <c r="CV219" s="1">
        <v>508.40699999999998</v>
      </c>
      <c r="CW219" s="1">
        <v>447.55900000000003</v>
      </c>
      <c r="CX219" s="1">
        <v>361.86599999999999</v>
      </c>
      <c r="CY219" s="1">
        <v>257.67200000000003</v>
      </c>
      <c r="CZ219" s="1">
        <v>168.43199999999999</v>
      </c>
      <c r="DA219" s="1">
        <v>119.498</v>
      </c>
      <c r="DB219" s="1">
        <v>95.914000000000001</v>
      </c>
      <c r="DC219" s="1">
        <v>68.105999999999995</v>
      </c>
      <c r="DD219" s="1">
        <v>36.078000000000003</v>
      </c>
      <c r="DE219" s="1">
        <v>22.765999999999998</v>
      </c>
      <c r="DF219" s="1">
        <v>11.472</v>
      </c>
      <c r="DG219" s="1">
        <v>15.4</v>
      </c>
      <c r="DI219" s="104">
        <f t="shared" si="7"/>
        <v>291953.3280000001</v>
      </c>
    </row>
    <row r="220" spans="1:113" x14ac:dyDescent="0.3">
      <c r="A220" s="1">
        <v>12474</v>
      </c>
      <c r="B220" s="1" t="s">
        <v>1041</v>
      </c>
      <c r="C220" s="1">
        <v>15</v>
      </c>
      <c r="D220" s="1">
        <v>924</v>
      </c>
      <c r="E220" s="1">
        <v>2018</v>
      </c>
      <c r="F220" s="1" t="s">
        <v>1073</v>
      </c>
      <c r="H220" s="93" t="e">
        <f>VLOOKUP(G220, RPB!$E$3:$I$200, 5, 0)</f>
        <v>#N/A</v>
      </c>
      <c r="I220" s="94" t="e">
        <f>IF(H220="-", "-", IF(H220=0, 0, SUM(K220:INDEX($K220:$DG220, H220))))</f>
        <v>#N/A</v>
      </c>
      <c r="J220" s="94" t="e">
        <f t="shared" si="6"/>
        <v>#N/A</v>
      </c>
      <c r="K220" s="1">
        <v>1232.9469999999999</v>
      </c>
      <c r="L220" s="1">
        <v>1251.06</v>
      </c>
      <c r="M220" s="1">
        <v>1263.4770000000001</v>
      </c>
      <c r="N220" s="1">
        <v>1228.153</v>
      </c>
      <c r="O220" s="1">
        <v>1247.7850000000001</v>
      </c>
      <c r="P220" s="1">
        <v>1260.788</v>
      </c>
      <c r="Q220" s="1">
        <v>1267.694</v>
      </c>
      <c r="R220" s="1">
        <v>1269.027</v>
      </c>
      <c r="S220" s="1">
        <v>1266.828</v>
      </c>
      <c r="T220" s="1">
        <v>1263.124</v>
      </c>
      <c r="U220" s="1">
        <v>1250.9069999999999</v>
      </c>
      <c r="V220" s="1">
        <v>1227.6859999999999</v>
      </c>
      <c r="W220" s="1">
        <v>1198.511</v>
      </c>
      <c r="X220" s="1">
        <v>1170.25</v>
      </c>
      <c r="Y220" s="1">
        <v>1140.7080000000001</v>
      </c>
      <c r="Z220" s="1">
        <v>1123.9929999999999</v>
      </c>
      <c r="AA220" s="1">
        <v>1127.5650000000001</v>
      </c>
      <c r="AB220" s="1">
        <v>1145.316</v>
      </c>
      <c r="AC220" s="1">
        <v>1162.191</v>
      </c>
      <c r="AD220" s="1">
        <v>1179.4100000000001</v>
      </c>
      <c r="AE220" s="1">
        <v>1203.0540000000001</v>
      </c>
      <c r="AF220" s="1">
        <v>1234.056</v>
      </c>
      <c r="AG220" s="1">
        <v>1269.3119999999999</v>
      </c>
      <c r="AH220" s="1">
        <v>1305.02</v>
      </c>
      <c r="AI220" s="1">
        <v>1342.2049999999999</v>
      </c>
      <c r="AJ220" s="1">
        <v>1371.62</v>
      </c>
      <c r="AK220" s="1">
        <v>1388.3409999999999</v>
      </c>
      <c r="AL220" s="1">
        <v>1396.029</v>
      </c>
      <c r="AM220" s="1">
        <v>1403.704</v>
      </c>
      <c r="AN220" s="1">
        <v>1410.0930000000001</v>
      </c>
      <c r="AO220" s="1">
        <v>1412.6479999999999</v>
      </c>
      <c r="AP220" s="1">
        <v>1411.1780000000001</v>
      </c>
      <c r="AQ220" s="1">
        <v>1406.5429999999999</v>
      </c>
      <c r="AR220" s="1">
        <v>1400.528</v>
      </c>
      <c r="AS220" s="1">
        <v>1393.645</v>
      </c>
      <c r="AT220" s="1">
        <v>1384.703</v>
      </c>
      <c r="AU220" s="1">
        <v>1373.58</v>
      </c>
      <c r="AV220" s="1">
        <v>1361.5630000000001</v>
      </c>
      <c r="AW220" s="1">
        <v>1349.9659999999999</v>
      </c>
      <c r="AX220" s="1">
        <v>1338.3969999999999</v>
      </c>
      <c r="AY220" s="1">
        <v>1331.444</v>
      </c>
      <c r="AZ220" s="1">
        <v>1331.4870000000001</v>
      </c>
      <c r="BA220" s="1">
        <v>1336.7629999999999</v>
      </c>
      <c r="BB220" s="1">
        <v>1341.74</v>
      </c>
      <c r="BC220" s="1">
        <v>1345.8620000000001</v>
      </c>
      <c r="BD220" s="1">
        <v>1356.2629999999999</v>
      </c>
      <c r="BE220" s="1">
        <v>1375.395</v>
      </c>
      <c r="BF220" s="1">
        <v>1399.3109999999999</v>
      </c>
      <c r="BG220" s="1">
        <v>1421.4659999999999</v>
      </c>
      <c r="BH220" s="1">
        <v>1443.0029999999999</v>
      </c>
      <c r="BI220" s="1">
        <v>1457.57</v>
      </c>
      <c r="BJ220" s="1">
        <v>1461.279</v>
      </c>
      <c r="BK220" s="1">
        <v>1456.4929999999999</v>
      </c>
      <c r="BL220" s="1">
        <v>1450.7</v>
      </c>
      <c r="BM220" s="1">
        <v>1443.89</v>
      </c>
      <c r="BN220" s="1">
        <v>1427.7860000000001</v>
      </c>
      <c r="BO220" s="1">
        <v>1399.499</v>
      </c>
      <c r="BP220" s="1">
        <v>1363.0219999999999</v>
      </c>
      <c r="BQ220" s="1">
        <v>1326.2860000000001</v>
      </c>
      <c r="BR220" s="1">
        <v>1288.9590000000001</v>
      </c>
      <c r="BS220" s="1">
        <v>1251.8910000000001</v>
      </c>
      <c r="BT220" s="1">
        <v>1216.711</v>
      </c>
      <c r="BU220" s="1">
        <v>1184.0740000000001</v>
      </c>
      <c r="BV220" s="1">
        <v>1149.2809999999999</v>
      </c>
      <c r="BW220" s="1">
        <v>1108.8230000000001</v>
      </c>
      <c r="BX220" s="1">
        <v>1087.701</v>
      </c>
      <c r="BY220" s="1">
        <v>1096.4590000000001</v>
      </c>
      <c r="BZ220" s="1">
        <v>1121.8879999999999</v>
      </c>
      <c r="CA220" s="1">
        <v>1143.319</v>
      </c>
      <c r="CB220" s="1">
        <v>1168.604</v>
      </c>
      <c r="CC220" s="1">
        <v>1164.7660000000001</v>
      </c>
      <c r="CD220" s="1">
        <v>1114.4880000000001</v>
      </c>
      <c r="CE220" s="1">
        <v>1034.48</v>
      </c>
      <c r="CF220" s="1">
        <v>958.28599999999994</v>
      </c>
      <c r="CG220" s="1">
        <v>878.64599999999996</v>
      </c>
      <c r="CH220" s="1">
        <v>809.63300000000004</v>
      </c>
      <c r="CI220" s="1">
        <v>761.46799999999996</v>
      </c>
      <c r="CJ220" s="1">
        <v>726.56500000000005</v>
      </c>
      <c r="CK220" s="1">
        <v>687.15099999999995</v>
      </c>
      <c r="CL220" s="1">
        <v>646.80999999999995</v>
      </c>
      <c r="CM220" s="1">
        <v>606.22299999999996</v>
      </c>
      <c r="CN220" s="1">
        <v>563.96799999999996</v>
      </c>
      <c r="CO220" s="1">
        <v>521.02599999999995</v>
      </c>
      <c r="CP220" s="1">
        <v>479.98899999999998</v>
      </c>
      <c r="CQ220" s="1">
        <v>440.55799999999999</v>
      </c>
      <c r="CR220" s="1">
        <v>401.43299999999999</v>
      </c>
      <c r="CS220" s="1">
        <v>362.28199999999998</v>
      </c>
      <c r="CT220" s="1">
        <v>323.637</v>
      </c>
      <c r="CU220" s="1">
        <v>284.51900000000001</v>
      </c>
      <c r="CV220" s="1">
        <v>252.08099999999999</v>
      </c>
      <c r="CW220" s="1">
        <v>222.339</v>
      </c>
      <c r="CX220" s="1">
        <v>187.34100000000001</v>
      </c>
      <c r="CY220" s="1">
        <v>147.6</v>
      </c>
      <c r="CZ220" s="1">
        <v>116.068</v>
      </c>
      <c r="DA220" s="1">
        <v>98.819000000000003</v>
      </c>
      <c r="DB220" s="1">
        <v>83.241</v>
      </c>
      <c r="DC220" s="1">
        <v>63.228000000000002</v>
      </c>
      <c r="DD220" s="1">
        <v>38.78</v>
      </c>
      <c r="DE220" s="1">
        <v>27.715</v>
      </c>
      <c r="DF220" s="1">
        <v>15.019</v>
      </c>
      <c r="DG220" s="1">
        <v>22.847999999999999</v>
      </c>
      <c r="DI220" s="104">
        <f t="shared" si="7"/>
        <v>104761.58099999999</v>
      </c>
    </row>
    <row r="221" spans="1:113" x14ac:dyDescent="0.3">
      <c r="A221" s="1">
        <v>12560</v>
      </c>
      <c r="B221" s="1" t="s">
        <v>1041</v>
      </c>
      <c r="C221" s="1">
        <v>16</v>
      </c>
      <c r="D221" s="1">
        <v>830</v>
      </c>
      <c r="E221" s="1">
        <v>2018</v>
      </c>
      <c r="F221" s="1" t="s">
        <v>1072</v>
      </c>
      <c r="H221" s="93" t="e">
        <f>VLOOKUP(G221, RPB!$E$3:$I$200, 5, 0)</f>
        <v>#N/A</v>
      </c>
      <c r="I221" s="94" t="e">
        <f>IF(H221="-", "-", IF(H221=0, 0, SUM(K221:INDEX($K221:$DG221, H221))))</f>
        <v>#N/A</v>
      </c>
      <c r="J221" s="94" t="e">
        <f t="shared" si="6"/>
        <v>#N/A</v>
      </c>
      <c r="K221" s="1">
        <v>1.54</v>
      </c>
      <c r="L221" s="1">
        <v>1.5589999999999999</v>
      </c>
      <c r="M221" s="1">
        <v>1.573</v>
      </c>
      <c r="N221" s="1">
        <v>1.5640000000000001</v>
      </c>
      <c r="O221" s="1">
        <v>1.579</v>
      </c>
      <c r="P221" s="1">
        <v>1.591</v>
      </c>
      <c r="Q221" s="1">
        <v>1.601</v>
      </c>
      <c r="R221" s="1">
        <v>1.609</v>
      </c>
      <c r="S221" s="1">
        <v>1.615</v>
      </c>
      <c r="T221" s="1">
        <v>1.621</v>
      </c>
      <c r="U221" s="1">
        <v>1.6259999999999999</v>
      </c>
      <c r="V221" s="1">
        <v>1.63</v>
      </c>
      <c r="W221" s="1">
        <v>1.6339999999999999</v>
      </c>
      <c r="X221" s="1">
        <v>1.639</v>
      </c>
      <c r="Y221" s="1">
        <v>1.645</v>
      </c>
      <c r="Z221" s="1">
        <v>1.659</v>
      </c>
      <c r="AA221" s="1">
        <v>1.6839999999999999</v>
      </c>
      <c r="AB221" s="1">
        <v>1.716</v>
      </c>
      <c r="AC221" s="1">
        <v>1.7490000000000001</v>
      </c>
      <c r="AD221" s="1">
        <v>1.782</v>
      </c>
      <c r="AE221" s="1">
        <v>1.82</v>
      </c>
      <c r="AF221" s="1">
        <v>1.8660000000000001</v>
      </c>
      <c r="AG221" s="1">
        <v>1.915</v>
      </c>
      <c r="AH221" s="1">
        <v>1.9650000000000001</v>
      </c>
      <c r="AI221" s="1">
        <v>2.0169999999999999</v>
      </c>
      <c r="AJ221" s="1">
        <v>2.056</v>
      </c>
      <c r="AK221" s="1">
        <v>2.0739999999999998</v>
      </c>
      <c r="AL221" s="1">
        <v>2.0779999999999998</v>
      </c>
      <c r="AM221" s="1">
        <v>2.0840000000000001</v>
      </c>
      <c r="AN221" s="1">
        <v>2.0859999999999999</v>
      </c>
      <c r="AO221" s="1">
        <v>2.0990000000000002</v>
      </c>
      <c r="AP221" s="1">
        <v>2.1280000000000001</v>
      </c>
      <c r="AQ221" s="1">
        <v>2.1669999999999998</v>
      </c>
      <c r="AR221" s="1">
        <v>2.2029999999999998</v>
      </c>
      <c r="AS221" s="1">
        <v>2.2400000000000002</v>
      </c>
      <c r="AT221" s="1">
        <v>2.2690000000000001</v>
      </c>
      <c r="AU221" s="1">
        <v>2.286</v>
      </c>
      <c r="AV221" s="1">
        <v>2.2959999999999998</v>
      </c>
      <c r="AW221" s="1">
        <v>2.3079999999999998</v>
      </c>
      <c r="AX221" s="1">
        <v>2.3199999999999998</v>
      </c>
      <c r="AY221" s="1">
        <v>2.3330000000000002</v>
      </c>
      <c r="AZ221" s="1">
        <v>2.3460000000000001</v>
      </c>
      <c r="BA221" s="1">
        <v>2.36</v>
      </c>
      <c r="BB221" s="1">
        <v>2.3730000000000002</v>
      </c>
      <c r="BC221" s="1">
        <v>2.383</v>
      </c>
      <c r="BD221" s="1">
        <v>2.4049999999999998</v>
      </c>
      <c r="BE221" s="1">
        <v>2.4430000000000001</v>
      </c>
      <c r="BF221" s="1">
        <v>2.492</v>
      </c>
      <c r="BG221" s="1">
        <v>2.536</v>
      </c>
      <c r="BH221" s="1">
        <v>2.5760000000000001</v>
      </c>
      <c r="BI221" s="1">
        <v>2.6070000000000002</v>
      </c>
      <c r="BJ221" s="1">
        <v>2.6230000000000002</v>
      </c>
      <c r="BK221" s="1">
        <v>2.6269999999999998</v>
      </c>
      <c r="BL221" s="1">
        <v>2.6280000000000001</v>
      </c>
      <c r="BM221" s="1">
        <v>2.6280000000000001</v>
      </c>
      <c r="BN221" s="1">
        <v>2.6059999999999999</v>
      </c>
      <c r="BO221" s="1">
        <v>2.5550000000000002</v>
      </c>
      <c r="BP221" s="1">
        <v>2.4849999999999999</v>
      </c>
      <c r="BQ221" s="1">
        <v>2.411</v>
      </c>
      <c r="BR221" s="1">
        <v>2.33</v>
      </c>
      <c r="BS221" s="1">
        <v>2.2610000000000001</v>
      </c>
      <c r="BT221" s="1">
        <v>2.214</v>
      </c>
      <c r="BU221" s="1">
        <v>2.1800000000000002</v>
      </c>
      <c r="BV221" s="1">
        <v>2.1389999999999998</v>
      </c>
      <c r="BW221" s="1">
        <v>2.0960000000000001</v>
      </c>
      <c r="BX221" s="1">
        <v>2.0459999999999998</v>
      </c>
      <c r="BY221" s="1">
        <v>1.984</v>
      </c>
      <c r="BZ221" s="1">
        <v>1.9139999999999999</v>
      </c>
      <c r="CA221" s="1">
        <v>1.8440000000000001</v>
      </c>
      <c r="CB221" s="1">
        <v>1.774</v>
      </c>
      <c r="CC221" s="1">
        <v>1.698</v>
      </c>
      <c r="CD221" s="1">
        <v>1.6140000000000001</v>
      </c>
      <c r="CE221" s="1">
        <v>1.526</v>
      </c>
      <c r="CF221" s="1">
        <v>1.4370000000000001</v>
      </c>
      <c r="CG221" s="1">
        <v>1.3480000000000001</v>
      </c>
      <c r="CH221" s="1">
        <v>1.2629999999999999</v>
      </c>
      <c r="CI221" s="1">
        <v>1.1870000000000001</v>
      </c>
      <c r="CJ221" s="1">
        <v>1.117</v>
      </c>
      <c r="CK221" s="1">
        <v>1.046</v>
      </c>
      <c r="CL221" s="1">
        <v>0.97599999999999998</v>
      </c>
      <c r="CM221" s="1">
        <v>0.90900000000000003</v>
      </c>
      <c r="CN221" s="1">
        <v>0.84499999999999997</v>
      </c>
      <c r="CO221" s="1">
        <v>0.78300000000000003</v>
      </c>
      <c r="CP221" s="1">
        <v>0.72299999999999998</v>
      </c>
      <c r="CQ221" s="1">
        <v>0.66600000000000004</v>
      </c>
      <c r="CR221" s="1">
        <v>0.60699999999999998</v>
      </c>
      <c r="CS221" s="1">
        <v>0.54400000000000004</v>
      </c>
      <c r="CT221" s="1">
        <v>0.47899999999999998</v>
      </c>
      <c r="CU221" s="1">
        <v>0.41499999999999998</v>
      </c>
      <c r="CV221" s="1">
        <v>0.35899999999999999</v>
      </c>
      <c r="CW221" s="1">
        <v>0.312</v>
      </c>
      <c r="CX221" s="1">
        <v>0.26200000000000001</v>
      </c>
      <c r="CY221" s="1">
        <v>0.20699999999999999</v>
      </c>
      <c r="CZ221" s="1">
        <v>0.16300000000000001</v>
      </c>
      <c r="DA221" s="1">
        <v>0.13700000000000001</v>
      </c>
      <c r="DB221" s="1">
        <v>0.115</v>
      </c>
      <c r="DC221" s="1">
        <v>8.7999999999999995E-2</v>
      </c>
      <c r="DD221" s="1">
        <v>5.6000000000000001E-2</v>
      </c>
      <c r="DE221" s="1">
        <v>4.1000000000000002E-2</v>
      </c>
      <c r="DF221" s="1">
        <v>2.4E-2</v>
      </c>
      <c r="DG221" s="1">
        <v>4.3999999999999997E-2</v>
      </c>
      <c r="DI221" s="104">
        <f t="shared" si="7"/>
        <v>166.08300000000011</v>
      </c>
    </row>
    <row r="222" spans="1:113" x14ac:dyDescent="0.3">
      <c r="A222" s="1">
        <v>13506</v>
      </c>
      <c r="B222" s="1" t="s">
        <v>1041</v>
      </c>
      <c r="C222" s="1">
        <v>19</v>
      </c>
      <c r="D222" s="1">
        <v>925</v>
      </c>
      <c r="E222" s="1">
        <v>2018</v>
      </c>
      <c r="F222" s="1" t="s">
        <v>1071</v>
      </c>
      <c r="H222" s="93" t="e">
        <f>VLOOKUP(G222, RPB!$E$3:$I$200, 5, 0)</f>
        <v>#N/A</v>
      </c>
      <c r="I222" s="94" t="e">
        <f>IF(H222="-", "-", IF(H222=0, 0, SUM(K222:INDEX($K222:$DG222, H222))))</f>
        <v>#N/A</v>
      </c>
      <c r="J222" s="94" t="e">
        <f t="shared" si="6"/>
        <v>#N/A</v>
      </c>
      <c r="K222" s="1">
        <v>1278.5519999999999</v>
      </c>
      <c r="L222" s="1">
        <v>1302.9770000000001</v>
      </c>
      <c r="M222" s="1">
        <v>1328.6610000000001</v>
      </c>
      <c r="N222" s="1">
        <v>1310.1410000000001</v>
      </c>
      <c r="O222" s="1">
        <v>1356.818</v>
      </c>
      <c r="P222" s="1">
        <v>1399.3679999999999</v>
      </c>
      <c r="Q222" s="1">
        <v>1437.4459999999999</v>
      </c>
      <c r="R222" s="1">
        <v>1470.702</v>
      </c>
      <c r="S222" s="1">
        <v>1500.558</v>
      </c>
      <c r="T222" s="1">
        <v>1528.422</v>
      </c>
      <c r="U222" s="1">
        <v>1545.135</v>
      </c>
      <c r="V222" s="1">
        <v>1546.8140000000001</v>
      </c>
      <c r="W222" s="1">
        <v>1538.403</v>
      </c>
      <c r="X222" s="1">
        <v>1529.06</v>
      </c>
      <c r="Y222" s="1">
        <v>1517.34</v>
      </c>
      <c r="Z222" s="1">
        <v>1508.365</v>
      </c>
      <c r="AA222" s="1">
        <v>1505.7370000000001</v>
      </c>
      <c r="AB222" s="1">
        <v>1507.595</v>
      </c>
      <c r="AC222" s="1">
        <v>1508.317</v>
      </c>
      <c r="AD222" s="1">
        <v>1508.8389999999999</v>
      </c>
      <c r="AE222" s="1">
        <v>1512.9839999999999</v>
      </c>
      <c r="AF222" s="1">
        <v>1522.0440000000001</v>
      </c>
      <c r="AG222" s="1">
        <v>1534.8969999999999</v>
      </c>
      <c r="AH222" s="1">
        <v>1549.752</v>
      </c>
      <c r="AI222" s="1">
        <v>1567.7059999999999</v>
      </c>
      <c r="AJ222" s="1">
        <v>1585.2239999999999</v>
      </c>
      <c r="AK222" s="1">
        <v>1600.596</v>
      </c>
      <c r="AL222" s="1">
        <v>1615.9949999999999</v>
      </c>
      <c r="AM222" s="1">
        <v>1635.0509999999999</v>
      </c>
      <c r="AN222" s="1">
        <v>1656.77</v>
      </c>
      <c r="AO222" s="1">
        <v>1685.1959999999999</v>
      </c>
      <c r="AP222" s="1">
        <v>1722.615</v>
      </c>
      <c r="AQ222" s="1">
        <v>1767.133</v>
      </c>
      <c r="AR222" s="1">
        <v>1812.48</v>
      </c>
      <c r="AS222" s="1">
        <v>1857.422</v>
      </c>
      <c r="AT222" s="1">
        <v>1911.818</v>
      </c>
      <c r="AU222" s="1">
        <v>1979.145</v>
      </c>
      <c r="AV222" s="1">
        <v>2053.6309999999999</v>
      </c>
      <c r="AW222" s="1">
        <v>2125.7820000000002</v>
      </c>
      <c r="AX222" s="1">
        <v>2197.194</v>
      </c>
      <c r="AY222" s="1">
        <v>2258.54</v>
      </c>
      <c r="AZ222" s="1">
        <v>2304.0940000000001</v>
      </c>
      <c r="BA222" s="1">
        <v>2337.2559999999999</v>
      </c>
      <c r="BB222" s="1">
        <v>2368.4540000000002</v>
      </c>
      <c r="BC222" s="1">
        <v>2397.1860000000001</v>
      </c>
      <c r="BD222" s="1">
        <v>2413.518</v>
      </c>
      <c r="BE222" s="1">
        <v>2414.0700000000002</v>
      </c>
      <c r="BF222" s="1">
        <v>2403.2919999999999</v>
      </c>
      <c r="BG222" s="1">
        <v>2388.0500000000002</v>
      </c>
      <c r="BH222" s="1">
        <v>2365.7649999999999</v>
      </c>
      <c r="BI222" s="1">
        <v>2347.7800000000002</v>
      </c>
      <c r="BJ222" s="1">
        <v>2340.0549999999998</v>
      </c>
      <c r="BK222" s="1">
        <v>2336.9499999999998</v>
      </c>
      <c r="BL222" s="1">
        <v>2328.1370000000002</v>
      </c>
      <c r="BM222" s="1">
        <v>2317.181</v>
      </c>
      <c r="BN222" s="1">
        <v>2294.136</v>
      </c>
      <c r="BO222" s="1">
        <v>2253.4940000000001</v>
      </c>
      <c r="BP222" s="1">
        <v>2201.0259999999998</v>
      </c>
      <c r="BQ222" s="1">
        <v>2148.5259999999998</v>
      </c>
      <c r="BR222" s="1">
        <v>2094.2869999999998</v>
      </c>
      <c r="BS222" s="1">
        <v>2040.896</v>
      </c>
      <c r="BT222" s="1">
        <v>1991.04</v>
      </c>
      <c r="BU222" s="1">
        <v>1943.827</v>
      </c>
      <c r="BV222" s="1">
        <v>1893.5419999999999</v>
      </c>
      <c r="BW222" s="1">
        <v>1838.7750000000001</v>
      </c>
      <c r="BX222" s="1">
        <v>1794.097</v>
      </c>
      <c r="BY222" s="1">
        <v>1765.366</v>
      </c>
      <c r="BZ222" s="1">
        <v>1745.133</v>
      </c>
      <c r="CA222" s="1">
        <v>1723.1780000000001</v>
      </c>
      <c r="CB222" s="1">
        <v>1705.2470000000001</v>
      </c>
      <c r="CC222" s="1">
        <v>1665.819</v>
      </c>
      <c r="CD222" s="1">
        <v>1592.3430000000001</v>
      </c>
      <c r="CE222" s="1">
        <v>1498.3309999999999</v>
      </c>
      <c r="CF222" s="1">
        <v>1407.318</v>
      </c>
      <c r="CG222" s="1">
        <v>1311.558</v>
      </c>
      <c r="CH222" s="1">
        <v>1237.0160000000001</v>
      </c>
      <c r="CI222" s="1">
        <v>1198.0170000000001</v>
      </c>
      <c r="CJ222" s="1">
        <v>1180.7950000000001</v>
      </c>
      <c r="CK222" s="1">
        <v>1157.7929999999999</v>
      </c>
      <c r="CL222" s="1">
        <v>1135.163</v>
      </c>
      <c r="CM222" s="1">
        <v>1100.6769999999999</v>
      </c>
      <c r="CN222" s="1">
        <v>1045.674</v>
      </c>
      <c r="CO222" s="1">
        <v>976.81899999999996</v>
      </c>
      <c r="CP222" s="1">
        <v>910.87400000000002</v>
      </c>
      <c r="CQ222" s="1">
        <v>846.21799999999996</v>
      </c>
      <c r="CR222" s="1">
        <v>775.76099999999997</v>
      </c>
      <c r="CS222" s="1">
        <v>698.21299999999997</v>
      </c>
      <c r="CT222" s="1">
        <v>616.84299999999996</v>
      </c>
      <c r="CU222" s="1">
        <v>530.90499999999997</v>
      </c>
      <c r="CV222" s="1">
        <v>455.24799999999999</v>
      </c>
      <c r="CW222" s="1">
        <v>394.29199999999997</v>
      </c>
      <c r="CX222" s="1">
        <v>327.70600000000002</v>
      </c>
      <c r="CY222" s="1">
        <v>255.18299999999999</v>
      </c>
      <c r="CZ222" s="1">
        <v>197.61099999999999</v>
      </c>
      <c r="DA222" s="1">
        <v>165.922</v>
      </c>
      <c r="DB222" s="1">
        <v>138.45699999999999</v>
      </c>
      <c r="DC222" s="1">
        <v>103.30500000000001</v>
      </c>
      <c r="DD222" s="1">
        <v>60.473999999999997</v>
      </c>
      <c r="DE222" s="1">
        <v>43.295999999999999</v>
      </c>
      <c r="DF222" s="1">
        <v>23.053000000000001</v>
      </c>
      <c r="DG222" s="1">
        <v>33.901000000000003</v>
      </c>
      <c r="DI222" s="104">
        <f t="shared" si="7"/>
        <v>151860.16799999992</v>
      </c>
    </row>
    <row r="223" spans="1:113" x14ac:dyDescent="0.3">
      <c r="A223" s="1">
        <v>14624</v>
      </c>
      <c r="B223" s="1" t="s">
        <v>1041</v>
      </c>
      <c r="C223" s="1">
        <v>23</v>
      </c>
      <c r="D223" s="1">
        <v>926</v>
      </c>
      <c r="E223" s="1">
        <v>2018</v>
      </c>
      <c r="F223" s="1" t="s">
        <v>1069</v>
      </c>
      <c r="H223" s="93" t="e">
        <f>VLOOKUP(G223, RPB!$E$3:$I$200, 5, 0)</f>
        <v>#N/A</v>
      </c>
      <c r="I223" s="94" t="e">
        <f>IF(H223="-", "-", IF(H223=0, 0, SUM(K223:INDEX($K223:$DG223, H223))))</f>
        <v>#N/A</v>
      </c>
      <c r="J223" s="94" t="e">
        <f t="shared" si="6"/>
        <v>#N/A</v>
      </c>
      <c r="K223" s="1">
        <v>1986.279</v>
      </c>
      <c r="L223" s="1">
        <v>1985.5429999999999</v>
      </c>
      <c r="M223" s="1">
        <v>1984.6210000000001</v>
      </c>
      <c r="N223" s="1">
        <v>1974.4960000000001</v>
      </c>
      <c r="O223" s="1">
        <v>1975.7370000000001</v>
      </c>
      <c r="P223" s="1">
        <v>1977.116</v>
      </c>
      <c r="Q223" s="1">
        <v>1978.837</v>
      </c>
      <c r="R223" s="1">
        <v>1981.1020000000001</v>
      </c>
      <c r="S223" s="1">
        <v>1984.06</v>
      </c>
      <c r="T223" s="1">
        <v>1987.8530000000001</v>
      </c>
      <c r="U223" s="1">
        <v>1992.9829999999999</v>
      </c>
      <c r="V223" s="1">
        <v>1999.771</v>
      </c>
      <c r="W223" s="1">
        <v>2008.2439999999999</v>
      </c>
      <c r="X223" s="1">
        <v>2018.0229999999999</v>
      </c>
      <c r="Y223" s="1">
        <v>2029.0830000000001</v>
      </c>
      <c r="Z223" s="1">
        <v>2042.7670000000001</v>
      </c>
      <c r="AA223" s="1">
        <v>2059.6779999999999</v>
      </c>
      <c r="AB223" s="1">
        <v>2079.2779999999998</v>
      </c>
      <c r="AC223" s="1">
        <v>2100.3519999999999</v>
      </c>
      <c r="AD223" s="1">
        <v>2123.06</v>
      </c>
      <c r="AE223" s="1">
        <v>2147.4780000000001</v>
      </c>
      <c r="AF223" s="1">
        <v>2173.4949999999999</v>
      </c>
      <c r="AG223" s="1">
        <v>2201.0659999999998</v>
      </c>
      <c r="AH223" s="1">
        <v>2228.4569999999999</v>
      </c>
      <c r="AI223" s="1">
        <v>2253.8470000000002</v>
      </c>
      <c r="AJ223" s="1">
        <v>2285.8380000000002</v>
      </c>
      <c r="AK223" s="1">
        <v>2327.837</v>
      </c>
      <c r="AL223" s="1">
        <v>2374.5630000000001</v>
      </c>
      <c r="AM223" s="1">
        <v>2418.1</v>
      </c>
      <c r="AN223" s="1">
        <v>2460.962</v>
      </c>
      <c r="AO223" s="1">
        <v>2490.1689999999999</v>
      </c>
      <c r="AP223" s="1">
        <v>2498.752</v>
      </c>
      <c r="AQ223" s="1">
        <v>2492.6489999999999</v>
      </c>
      <c r="AR223" s="1">
        <v>2488.0520000000001</v>
      </c>
      <c r="AS223" s="1">
        <v>2485.6559999999999</v>
      </c>
      <c r="AT223" s="1">
        <v>2471.1190000000001</v>
      </c>
      <c r="AU223" s="1">
        <v>2440.1970000000001</v>
      </c>
      <c r="AV223" s="1">
        <v>2401.19</v>
      </c>
      <c r="AW223" s="1">
        <v>2365.5459999999998</v>
      </c>
      <c r="AX223" s="1">
        <v>2329.6709999999998</v>
      </c>
      <c r="AY223" s="1">
        <v>2316.201</v>
      </c>
      <c r="AZ223" s="1">
        <v>2337.1640000000002</v>
      </c>
      <c r="BA223" s="1">
        <v>2382.721</v>
      </c>
      <c r="BB223" s="1">
        <v>2426.4630000000002</v>
      </c>
      <c r="BC223" s="1">
        <v>2468.201</v>
      </c>
      <c r="BD223" s="1">
        <v>2528.5459999999998</v>
      </c>
      <c r="BE223" s="1">
        <v>2613.3359999999998</v>
      </c>
      <c r="BF223" s="1">
        <v>2711.0859999999998</v>
      </c>
      <c r="BG223" s="1">
        <v>2805.0540000000001</v>
      </c>
      <c r="BH223" s="1">
        <v>2899.288</v>
      </c>
      <c r="BI223" s="1">
        <v>2967.0219999999999</v>
      </c>
      <c r="BJ223" s="1">
        <v>2993.4369999999999</v>
      </c>
      <c r="BK223" s="1">
        <v>2989.3809999999999</v>
      </c>
      <c r="BL223" s="1">
        <v>2983.2280000000001</v>
      </c>
      <c r="BM223" s="1">
        <v>2972.5520000000001</v>
      </c>
      <c r="BN223" s="1">
        <v>2942.1680000000001</v>
      </c>
      <c r="BO223" s="1">
        <v>2888.41</v>
      </c>
      <c r="BP223" s="1">
        <v>2818.232</v>
      </c>
      <c r="BQ223" s="1">
        <v>2742.5189999999998</v>
      </c>
      <c r="BR223" s="1">
        <v>2659.4110000000001</v>
      </c>
      <c r="BS223" s="1">
        <v>2581.7049999999999</v>
      </c>
      <c r="BT223" s="1">
        <v>2516.989</v>
      </c>
      <c r="BU223" s="1">
        <v>2460.6439999999998</v>
      </c>
      <c r="BV223" s="1">
        <v>2398.7719999999999</v>
      </c>
      <c r="BW223" s="1">
        <v>2332.1410000000001</v>
      </c>
      <c r="BX223" s="1">
        <v>2273.1480000000001</v>
      </c>
      <c r="BY223" s="1">
        <v>2225.9340000000002</v>
      </c>
      <c r="BZ223" s="1">
        <v>2184.94</v>
      </c>
      <c r="CA223" s="1">
        <v>2143.42</v>
      </c>
      <c r="CB223" s="1">
        <v>2106.2489999999998</v>
      </c>
      <c r="CC223" s="1">
        <v>2050.6030000000001</v>
      </c>
      <c r="CD223" s="1">
        <v>1965.5740000000001</v>
      </c>
      <c r="CE223" s="1">
        <v>1863.336</v>
      </c>
      <c r="CF223" s="1">
        <v>1762.788</v>
      </c>
      <c r="CG223" s="1">
        <v>1655.13</v>
      </c>
      <c r="CH223" s="1">
        <v>1574.309</v>
      </c>
      <c r="CI223" s="1">
        <v>1537.51</v>
      </c>
      <c r="CJ223" s="1">
        <v>1526.3009999999999</v>
      </c>
      <c r="CK223" s="1">
        <v>1508.405</v>
      </c>
      <c r="CL223" s="1">
        <v>1494.2809999999999</v>
      </c>
      <c r="CM223" s="1">
        <v>1449.252</v>
      </c>
      <c r="CN223" s="1">
        <v>1354.085</v>
      </c>
      <c r="CO223" s="1">
        <v>1227.171</v>
      </c>
      <c r="CP223" s="1">
        <v>1106.1980000000001</v>
      </c>
      <c r="CQ223" s="1">
        <v>983.72299999999996</v>
      </c>
      <c r="CR223" s="1">
        <v>871.89099999999996</v>
      </c>
      <c r="CS223" s="1">
        <v>780.57600000000002</v>
      </c>
      <c r="CT223" s="1">
        <v>703.31799999999998</v>
      </c>
      <c r="CU223" s="1">
        <v>619.51800000000003</v>
      </c>
      <c r="CV223" s="1">
        <v>548.04399999999998</v>
      </c>
      <c r="CW223" s="1">
        <v>483.28500000000003</v>
      </c>
      <c r="CX223" s="1">
        <v>407.80700000000002</v>
      </c>
      <c r="CY223" s="1">
        <v>322.61900000000003</v>
      </c>
      <c r="CZ223" s="1">
        <v>256.54500000000002</v>
      </c>
      <c r="DA223" s="1">
        <v>223.875</v>
      </c>
      <c r="DB223" s="1">
        <v>188.65299999999999</v>
      </c>
      <c r="DC223" s="1">
        <v>139.75</v>
      </c>
      <c r="DD223" s="1">
        <v>77.174000000000007</v>
      </c>
      <c r="DE223" s="1">
        <v>53.947000000000003</v>
      </c>
      <c r="DF223" s="1">
        <v>27.783999999999999</v>
      </c>
      <c r="DG223" s="1">
        <v>37.591999999999999</v>
      </c>
      <c r="DI223" s="104">
        <f t="shared" si="7"/>
        <v>194072.93300000008</v>
      </c>
    </row>
    <row r="224" spans="1:113" x14ac:dyDescent="0.3">
      <c r="A224" s="1">
        <v>15312</v>
      </c>
      <c r="B224" s="1" t="s">
        <v>1041</v>
      </c>
      <c r="D224" s="1">
        <v>904</v>
      </c>
      <c r="E224" s="1">
        <v>2018</v>
      </c>
      <c r="F224" s="1" t="s">
        <v>1068</v>
      </c>
      <c r="H224" s="93" t="e">
        <f>VLOOKUP(G224, RPB!$E$3:$I$200, 5, 0)</f>
        <v>#N/A</v>
      </c>
      <c r="I224" s="94" t="e">
        <f>IF(H224="-", "-", IF(H224=0, 0, SUM(K224:INDEX($K224:$DG224, H224))))</f>
        <v>#N/A</v>
      </c>
      <c r="J224" s="94" t="e">
        <f t="shared" si="6"/>
        <v>#N/A</v>
      </c>
      <c r="K224" s="1">
        <v>10526.907999999999</v>
      </c>
      <c r="L224" s="1">
        <v>10558.189</v>
      </c>
      <c r="M224" s="1">
        <v>10583.148999999999</v>
      </c>
      <c r="N224" s="1">
        <v>10703.739</v>
      </c>
      <c r="O224" s="1">
        <v>10675.398999999999</v>
      </c>
      <c r="P224" s="1">
        <v>10653.152</v>
      </c>
      <c r="Q224" s="1">
        <v>10637.707</v>
      </c>
      <c r="R224" s="1">
        <v>10629.753000000001</v>
      </c>
      <c r="S224" s="1">
        <v>10626.278</v>
      </c>
      <c r="T224" s="1">
        <v>10624.261</v>
      </c>
      <c r="U224" s="1">
        <v>10642.977999999999</v>
      </c>
      <c r="V224" s="1">
        <v>10690.548000000001</v>
      </c>
      <c r="W224" s="1">
        <v>10756.535</v>
      </c>
      <c r="X224" s="1">
        <v>10820.368</v>
      </c>
      <c r="Y224" s="1">
        <v>10883.775</v>
      </c>
      <c r="Z224" s="1">
        <v>10942.308000000001</v>
      </c>
      <c r="AA224" s="1">
        <v>10990.907999999999</v>
      </c>
      <c r="AB224" s="1">
        <v>11029.632</v>
      </c>
      <c r="AC224" s="1">
        <v>11065.632</v>
      </c>
      <c r="AD224" s="1">
        <v>11099.880999999999</v>
      </c>
      <c r="AE224" s="1">
        <v>11109.361999999999</v>
      </c>
      <c r="AF224" s="1">
        <v>11084.079</v>
      </c>
      <c r="AG224" s="1">
        <v>11034.046</v>
      </c>
      <c r="AH224" s="1">
        <v>10978.691999999999</v>
      </c>
      <c r="AI224" s="1">
        <v>10913.45</v>
      </c>
      <c r="AJ224" s="1">
        <v>10849.243</v>
      </c>
      <c r="AK224" s="1">
        <v>10793.254000000001</v>
      </c>
      <c r="AL224" s="1">
        <v>10739.741</v>
      </c>
      <c r="AM224" s="1">
        <v>10675.075999999999</v>
      </c>
      <c r="AN224" s="1">
        <v>10601.147999999999</v>
      </c>
      <c r="AO224" s="1">
        <v>10520.601000000001</v>
      </c>
      <c r="AP224" s="1">
        <v>10433.115</v>
      </c>
      <c r="AQ224" s="1">
        <v>10337.727000000001</v>
      </c>
      <c r="AR224" s="1">
        <v>10235.207</v>
      </c>
      <c r="AS224" s="1">
        <v>10127.066999999999</v>
      </c>
      <c r="AT224" s="1">
        <v>10002.288</v>
      </c>
      <c r="AU224" s="1">
        <v>9855.9940000000006</v>
      </c>
      <c r="AV224" s="1">
        <v>9693.7459999999992</v>
      </c>
      <c r="AW224" s="1">
        <v>9527.1</v>
      </c>
      <c r="AX224" s="1">
        <v>9355.0640000000003</v>
      </c>
      <c r="AY224" s="1">
        <v>9178.375</v>
      </c>
      <c r="AZ224" s="1">
        <v>8999.01</v>
      </c>
      <c r="BA224" s="1">
        <v>8817.4969999999994</v>
      </c>
      <c r="BB224" s="1">
        <v>8632.0810000000001</v>
      </c>
      <c r="BC224" s="1">
        <v>8442.768</v>
      </c>
      <c r="BD224" s="1">
        <v>8257.9220000000005</v>
      </c>
      <c r="BE224" s="1">
        <v>8081.4459999999999</v>
      </c>
      <c r="BF224" s="1">
        <v>7910.241</v>
      </c>
      <c r="BG224" s="1">
        <v>7735.0559999999996</v>
      </c>
      <c r="BH224" s="1">
        <v>7554.9970000000003</v>
      </c>
      <c r="BI224" s="1">
        <v>7381.1</v>
      </c>
      <c r="BJ224" s="1">
        <v>7217.0420000000004</v>
      </c>
      <c r="BK224" s="1">
        <v>7056.5659999999998</v>
      </c>
      <c r="BL224" s="1">
        <v>6893.1279999999997</v>
      </c>
      <c r="BM224" s="1">
        <v>6732.09</v>
      </c>
      <c r="BN224" s="1">
        <v>6544.86</v>
      </c>
      <c r="BO224" s="1">
        <v>6317.835</v>
      </c>
      <c r="BP224" s="1">
        <v>6065.7150000000001</v>
      </c>
      <c r="BQ224" s="1">
        <v>5814.4620000000004</v>
      </c>
      <c r="BR224" s="1">
        <v>5556.085</v>
      </c>
      <c r="BS224" s="1">
        <v>5316.88</v>
      </c>
      <c r="BT224" s="1">
        <v>5111.6660000000002</v>
      </c>
      <c r="BU224" s="1">
        <v>4926.6719999999996</v>
      </c>
      <c r="BV224" s="1">
        <v>4736.7719999999999</v>
      </c>
      <c r="BW224" s="1">
        <v>4551.1459999999997</v>
      </c>
      <c r="BX224" s="1">
        <v>4344.1859999999997</v>
      </c>
      <c r="BY224" s="1">
        <v>4101.9520000000002</v>
      </c>
      <c r="BZ224" s="1">
        <v>3839.5079999999998</v>
      </c>
      <c r="CA224" s="1">
        <v>3585.2260000000001</v>
      </c>
      <c r="CB224" s="1">
        <v>3332.6950000000002</v>
      </c>
      <c r="CC224" s="1">
        <v>3099.962</v>
      </c>
      <c r="CD224" s="1">
        <v>2898.6410000000001</v>
      </c>
      <c r="CE224" s="1">
        <v>2719.9639999999999</v>
      </c>
      <c r="CF224" s="1">
        <v>2542.7759999999998</v>
      </c>
      <c r="CG224" s="1">
        <v>2370.3649999999998</v>
      </c>
      <c r="CH224" s="1">
        <v>2207.02</v>
      </c>
      <c r="CI224" s="1">
        <v>2052.44</v>
      </c>
      <c r="CJ224" s="1">
        <v>1905.52</v>
      </c>
      <c r="CK224" s="1">
        <v>1765.9860000000001</v>
      </c>
      <c r="CL224" s="1">
        <v>1634.518</v>
      </c>
      <c r="CM224" s="1">
        <v>1503.998</v>
      </c>
      <c r="CN224" s="1">
        <v>1371.057</v>
      </c>
      <c r="CO224" s="1">
        <v>1238.8109999999999</v>
      </c>
      <c r="CP224" s="1">
        <v>1113.6410000000001</v>
      </c>
      <c r="CQ224" s="1">
        <v>994.12300000000005</v>
      </c>
      <c r="CR224" s="1">
        <v>882.71600000000001</v>
      </c>
      <c r="CS224" s="1">
        <v>781.22299999999996</v>
      </c>
      <c r="CT224" s="1">
        <v>688.24</v>
      </c>
      <c r="CU224" s="1">
        <v>596.625</v>
      </c>
      <c r="CV224" s="1">
        <v>520.80600000000004</v>
      </c>
      <c r="CW224" s="1">
        <v>452.58100000000002</v>
      </c>
      <c r="CX224" s="1">
        <v>377.05200000000002</v>
      </c>
      <c r="CY224" s="1">
        <v>294.98599999999999</v>
      </c>
      <c r="CZ224" s="1">
        <v>229.70400000000001</v>
      </c>
      <c r="DA224" s="1">
        <v>191.274</v>
      </c>
      <c r="DB224" s="1">
        <v>160.179</v>
      </c>
      <c r="DC224" s="1">
        <v>123.161</v>
      </c>
      <c r="DD224" s="1">
        <v>80.23</v>
      </c>
      <c r="DE224" s="1">
        <v>63.438000000000002</v>
      </c>
      <c r="DF224" s="1">
        <v>37.848999999999997</v>
      </c>
      <c r="DG224" s="1">
        <v>71.036000000000001</v>
      </c>
      <c r="DI224" s="104">
        <f t="shared" si="7"/>
        <v>652012.00099999981</v>
      </c>
    </row>
    <row r="225" spans="1:113" x14ac:dyDescent="0.3">
      <c r="A225" s="1">
        <v>15398</v>
      </c>
      <c r="B225" s="1" t="s">
        <v>1041</v>
      </c>
      <c r="C225" s="1">
        <v>24</v>
      </c>
      <c r="D225" s="1">
        <v>915</v>
      </c>
      <c r="E225" s="1">
        <v>2018</v>
      </c>
      <c r="F225" s="1" t="s">
        <v>1067</v>
      </c>
      <c r="H225" s="93" t="e">
        <f>VLOOKUP(G225, RPB!$E$3:$I$200, 5, 0)</f>
        <v>#N/A</v>
      </c>
      <c r="I225" s="94" t="e">
        <f>IF(H225="-", "-", IF(H225=0, 0, SUM(K225:INDEX($K225:$DG225, H225))))</f>
        <v>#N/A</v>
      </c>
      <c r="J225" s="94" t="e">
        <f t="shared" si="6"/>
        <v>#N/A</v>
      </c>
      <c r="K225" s="1">
        <v>714.94200000000001</v>
      </c>
      <c r="L225" s="1">
        <v>715.76700000000005</v>
      </c>
      <c r="M225" s="1">
        <v>716.31899999999996</v>
      </c>
      <c r="N225" s="1">
        <v>715.74300000000005</v>
      </c>
      <c r="O225" s="1">
        <v>716.16700000000003</v>
      </c>
      <c r="P225" s="1">
        <v>716.36400000000003</v>
      </c>
      <c r="Q225" s="1">
        <v>716.36400000000003</v>
      </c>
      <c r="R225" s="1">
        <v>716.18399999999997</v>
      </c>
      <c r="S225" s="1">
        <v>715.87800000000004</v>
      </c>
      <c r="T225" s="1">
        <v>715.49599999999998</v>
      </c>
      <c r="U225" s="1">
        <v>714.9</v>
      </c>
      <c r="V225" s="1">
        <v>714.03800000000001</v>
      </c>
      <c r="W225" s="1">
        <v>713.04100000000005</v>
      </c>
      <c r="X225" s="1">
        <v>711.91200000000003</v>
      </c>
      <c r="Y225" s="1">
        <v>710.47799999999995</v>
      </c>
      <c r="Z225" s="1">
        <v>709.74599999999998</v>
      </c>
      <c r="AA225" s="1">
        <v>710.17399999999998</v>
      </c>
      <c r="AB225" s="1">
        <v>711.21299999999997</v>
      </c>
      <c r="AC225" s="1">
        <v>711.95899999999995</v>
      </c>
      <c r="AD225" s="1">
        <v>712.68799999999999</v>
      </c>
      <c r="AE225" s="1">
        <v>712.29300000000001</v>
      </c>
      <c r="AF225" s="1">
        <v>710.16800000000001</v>
      </c>
      <c r="AG225" s="1">
        <v>706.85699999999997</v>
      </c>
      <c r="AH225" s="1">
        <v>703.16499999999996</v>
      </c>
      <c r="AI225" s="1">
        <v>698.51900000000001</v>
      </c>
      <c r="AJ225" s="1">
        <v>694.94899999999996</v>
      </c>
      <c r="AK225" s="1">
        <v>693.41300000000001</v>
      </c>
      <c r="AL225" s="1">
        <v>692.68399999999997</v>
      </c>
      <c r="AM225" s="1">
        <v>690.91399999999999</v>
      </c>
      <c r="AN225" s="1">
        <v>688.86699999999996</v>
      </c>
      <c r="AO225" s="1">
        <v>683.21699999999998</v>
      </c>
      <c r="AP225" s="1">
        <v>672.23800000000006</v>
      </c>
      <c r="AQ225" s="1">
        <v>657.63</v>
      </c>
      <c r="AR225" s="1">
        <v>643.58000000000004</v>
      </c>
      <c r="AS225" s="1">
        <v>630.16600000000005</v>
      </c>
      <c r="AT225" s="1">
        <v>614.88</v>
      </c>
      <c r="AU225" s="1">
        <v>597.19000000000005</v>
      </c>
      <c r="AV225" s="1">
        <v>578.71500000000003</v>
      </c>
      <c r="AW225" s="1">
        <v>560.64200000000005</v>
      </c>
      <c r="AX225" s="1">
        <v>541.55600000000004</v>
      </c>
      <c r="AY225" s="1">
        <v>530.52499999999998</v>
      </c>
      <c r="AZ225" s="1">
        <v>531.81399999999996</v>
      </c>
      <c r="BA225" s="1">
        <v>540.94399999999996</v>
      </c>
      <c r="BB225" s="1">
        <v>549.27499999999998</v>
      </c>
      <c r="BC225" s="1">
        <v>558.673</v>
      </c>
      <c r="BD225" s="1">
        <v>564.43899999999996</v>
      </c>
      <c r="BE225" s="1">
        <v>563.41899999999998</v>
      </c>
      <c r="BF225" s="1">
        <v>557.89400000000001</v>
      </c>
      <c r="BG225" s="1">
        <v>552.80100000000004</v>
      </c>
      <c r="BH225" s="1">
        <v>546.52599999999995</v>
      </c>
      <c r="BI225" s="1">
        <v>541.22400000000005</v>
      </c>
      <c r="BJ225" s="1">
        <v>538.24800000000005</v>
      </c>
      <c r="BK225" s="1">
        <v>535.83000000000004</v>
      </c>
      <c r="BL225" s="1">
        <v>532.00099999999998</v>
      </c>
      <c r="BM225" s="1">
        <v>528.54399999999998</v>
      </c>
      <c r="BN225" s="1">
        <v>517.16600000000005</v>
      </c>
      <c r="BO225" s="1">
        <v>493.99099999999999</v>
      </c>
      <c r="BP225" s="1">
        <v>463.53699999999998</v>
      </c>
      <c r="BQ225" s="1">
        <v>433.55799999999999</v>
      </c>
      <c r="BR225" s="1">
        <v>401.72699999999998</v>
      </c>
      <c r="BS225" s="1">
        <v>376.572</v>
      </c>
      <c r="BT225" s="1">
        <v>362.88299999999998</v>
      </c>
      <c r="BU225" s="1">
        <v>356.387</v>
      </c>
      <c r="BV225" s="1">
        <v>348.36399999999998</v>
      </c>
      <c r="BW225" s="1">
        <v>340.971</v>
      </c>
      <c r="BX225" s="1">
        <v>330.42899999999997</v>
      </c>
      <c r="BY225" s="1">
        <v>314.11799999999999</v>
      </c>
      <c r="BZ225" s="1">
        <v>294.35000000000002</v>
      </c>
      <c r="CA225" s="1">
        <v>275.94099999999997</v>
      </c>
      <c r="CB225" s="1">
        <v>257.79199999999997</v>
      </c>
      <c r="CC225" s="1">
        <v>241.511</v>
      </c>
      <c r="CD225" s="1">
        <v>228.33699999999999</v>
      </c>
      <c r="CE225" s="1">
        <v>217.261</v>
      </c>
      <c r="CF225" s="1">
        <v>205.96799999999999</v>
      </c>
      <c r="CG225" s="1">
        <v>194.86500000000001</v>
      </c>
      <c r="CH225" s="1">
        <v>183.96299999999999</v>
      </c>
      <c r="CI225" s="1">
        <v>173.00700000000001</v>
      </c>
      <c r="CJ225" s="1">
        <v>162.084</v>
      </c>
      <c r="CK225" s="1">
        <v>151.636</v>
      </c>
      <c r="CL225" s="1">
        <v>141.691</v>
      </c>
      <c r="CM225" s="1">
        <v>131.386</v>
      </c>
      <c r="CN225" s="1">
        <v>120.376</v>
      </c>
      <c r="CO225" s="1">
        <v>109.05800000000001</v>
      </c>
      <c r="CP225" s="1">
        <v>98.186000000000007</v>
      </c>
      <c r="CQ225" s="1">
        <v>87.608999999999995</v>
      </c>
      <c r="CR225" s="1">
        <v>77.799000000000007</v>
      </c>
      <c r="CS225" s="1">
        <v>69.066000000000003</v>
      </c>
      <c r="CT225" s="1">
        <v>61.206000000000003</v>
      </c>
      <c r="CU225" s="1">
        <v>53.344000000000001</v>
      </c>
      <c r="CV225" s="1">
        <v>46.63</v>
      </c>
      <c r="CW225" s="1">
        <v>40.795999999999999</v>
      </c>
      <c r="CX225" s="1">
        <v>34.598999999999997</v>
      </c>
      <c r="CY225" s="1">
        <v>28.036999999999999</v>
      </c>
      <c r="CZ225" s="1">
        <v>22.87</v>
      </c>
      <c r="DA225" s="1">
        <v>19.71</v>
      </c>
      <c r="DB225" s="1">
        <v>16.829000000000001</v>
      </c>
      <c r="DC225" s="1">
        <v>13.41</v>
      </c>
      <c r="DD225" s="1">
        <v>9.4489999999999998</v>
      </c>
      <c r="DE225" s="1">
        <v>7.6159999999999997</v>
      </c>
      <c r="DF225" s="1">
        <v>4.9809999999999999</v>
      </c>
      <c r="DG225" s="1">
        <v>11.084</v>
      </c>
      <c r="DI225" s="104">
        <f t="shared" si="7"/>
        <v>44155.322999999982</v>
      </c>
    </row>
    <row r="226" spans="1:113" x14ac:dyDescent="0.3">
      <c r="A226" s="1">
        <v>15570</v>
      </c>
      <c r="B226" s="1" t="s">
        <v>1041</v>
      </c>
      <c r="D226" s="1">
        <v>533</v>
      </c>
      <c r="E226" s="1">
        <v>2018</v>
      </c>
      <c r="F226" s="1" t="s">
        <v>1066</v>
      </c>
      <c r="H226" s="93" t="e">
        <f>VLOOKUP(G226, RPB!$E$3:$I$200, 5, 0)</f>
        <v>#N/A</v>
      </c>
      <c r="I226" s="94" t="e">
        <f>IF(H226="-", "-", IF(H226=0, 0, SUM(K226:INDEX($K226:$DG226, H226))))</f>
        <v>#N/A</v>
      </c>
      <c r="J226" s="94" t="e">
        <f t="shared" si="6"/>
        <v>#N/A</v>
      </c>
      <c r="K226" s="1">
        <v>1.1519999999999999</v>
      </c>
      <c r="L226" s="1">
        <v>1.1220000000000001</v>
      </c>
      <c r="M226" s="1">
        <v>1.1080000000000001</v>
      </c>
      <c r="N226" s="1">
        <v>1.0409999999999999</v>
      </c>
      <c r="O226" s="1">
        <v>1.085</v>
      </c>
      <c r="P226" s="1">
        <v>1.131</v>
      </c>
      <c r="Q226" s="1">
        <v>1.179</v>
      </c>
      <c r="R226" s="1">
        <v>1.228</v>
      </c>
      <c r="S226" s="1">
        <v>1.278</v>
      </c>
      <c r="T226" s="1">
        <v>1.33</v>
      </c>
      <c r="U226" s="1">
        <v>1.371</v>
      </c>
      <c r="V226" s="1">
        <v>1.3939999999999999</v>
      </c>
      <c r="W226" s="1">
        <v>1.405</v>
      </c>
      <c r="X226" s="1">
        <v>1.4159999999999999</v>
      </c>
      <c r="Y226" s="1">
        <v>1.423</v>
      </c>
      <c r="Z226" s="1">
        <v>1.4339999999999999</v>
      </c>
      <c r="AA226" s="1">
        <v>1.4530000000000001</v>
      </c>
      <c r="AB226" s="1">
        <v>1.4770000000000001</v>
      </c>
      <c r="AC226" s="1">
        <v>1.4930000000000001</v>
      </c>
      <c r="AD226" s="1">
        <v>1.5029999999999999</v>
      </c>
      <c r="AE226" s="1">
        <v>1.5129999999999999</v>
      </c>
      <c r="AF226" s="1">
        <v>1.5249999999999999</v>
      </c>
      <c r="AG226" s="1">
        <v>1.534</v>
      </c>
      <c r="AH226" s="1">
        <v>1.5409999999999999</v>
      </c>
      <c r="AI226" s="1">
        <v>1.5549999999999999</v>
      </c>
      <c r="AJ226" s="1">
        <v>1.528</v>
      </c>
      <c r="AK226" s="1">
        <v>1.4430000000000001</v>
      </c>
      <c r="AL226" s="1">
        <v>1.323</v>
      </c>
      <c r="AM226" s="1">
        <v>1.21</v>
      </c>
      <c r="AN226" s="1">
        <v>1.0920000000000001</v>
      </c>
      <c r="AO226" s="1">
        <v>1.016</v>
      </c>
      <c r="AP226" s="1">
        <v>1.0089999999999999</v>
      </c>
      <c r="AQ226" s="1">
        <v>1.048</v>
      </c>
      <c r="AR226" s="1">
        <v>1.0820000000000001</v>
      </c>
      <c r="AS226" s="1">
        <v>1.121</v>
      </c>
      <c r="AT226" s="1">
        <v>1.1599999999999999</v>
      </c>
      <c r="AU226" s="1">
        <v>1.1950000000000001</v>
      </c>
      <c r="AV226" s="1">
        <v>1.226</v>
      </c>
      <c r="AW226" s="1">
        <v>1.264</v>
      </c>
      <c r="AX226" s="1">
        <v>1.3080000000000001</v>
      </c>
      <c r="AY226" s="1">
        <v>1.3480000000000001</v>
      </c>
      <c r="AZ226" s="1">
        <v>1.383</v>
      </c>
      <c r="BA226" s="1">
        <v>1.4139999999999999</v>
      </c>
      <c r="BB226" s="1">
        <v>1.4470000000000001</v>
      </c>
      <c r="BC226" s="1">
        <v>1.482</v>
      </c>
      <c r="BD226" s="1">
        <v>1.512</v>
      </c>
      <c r="BE226" s="1">
        <v>1.5369999999999999</v>
      </c>
      <c r="BF226" s="1">
        <v>1.5589999999999999</v>
      </c>
      <c r="BG226" s="1">
        <v>1.5780000000000001</v>
      </c>
      <c r="BH226" s="1">
        <v>1.589</v>
      </c>
      <c r="BI226" s="1">
        <v>1.617</v>
      </c>
      <c r="BJ226" s="1">
        <v>1.6719999999999999</v>
      </c>
      <c r="BK226" s="1">
        <v>1.74</v>
      </c>
      <c r="BL226" s="1">
        <v>1.8</v>
      </c>
      <c r="BM226" s="1">
        <v>1.859</v>
      </c>
      <c r="BN226" s="1">
        <v>1.883</v>
      </c>
      <c r="BO226" s="1">
        <v>1.851</v>
      </c>
      <c r="BP226" s="1">
        <v>1.7809999999999999</v>
      </c>
      <c r="BQ226" s="1">
        <v>1.712</v>
      </c>
      <c r="BR226" s="1">
        <v>1.6359999999999999</v>
      </c>
      <c r="BS226" s="1">
        <v>1.5620000000000001</v>
      </c>
      <c r="BT226" s="1">
        <v>1.5009999999999999</v>
      </c>
      <c r="BU226" s="1">
        <v>1.446</v>
      </c>
      <c r="BV226" s="1">
        <v>1.383</v>
      </c>
      <c r="BW226" s="1">
        <v>1.3160000000000001</v>
      </c>
      <c r="BX226" s="1">
        <v>1.2490000000000001</v>
      </c>
      <c r="BY226" s="1">
        <v>1.181</v>
      </c>
      <c r="BZ226" s="1">
        <v>1.113</v>
      </c>
      <c r="CA226" s="1">
        <v>1.0449999999999999</v>
      </c>
      <c r="CB226" s="1">
        <v>0.97799999999999998</v>
      </c>
      <c r="CC226" s="1">
        <v>0.91</v>
      </c>
      <c r="CD226" s="1">
        <v>0.84</v>
      </c>
      <c r="CE226" s="1">
        <v>0.76900000000000002</v>
      </c>
      <c r="CF226" s="1">
        <v>0.7</v>
      </c>
      <c r="CG226" s="1">
        <v>0.63100000000000001</v>
      </c>
      <c r="CH226" s="1">
        <v>0.57199999999999995</v>
      </c>
      <c r="CI226" s="1">
        <v>0.52700000000000002</v>
      </c>
      <c r="CJ226" s="1">
        <v>0.49099999999999999</v>
      </c>
      <c r="CK226" s="1">
        <v>0.45700000000000002</v>
      </c>
      <c r="CL226" s="1">
        <v>0.42499999999999999</v>
      </c>
      <c r="CM226" s="1">
        <v>0.39</v>
      </c>
      <c r="CN226" s="1">
        <v>0.34899999999999998</v>
      </c>
      <c r="CO226" s="1">
        <v>0.30499999999999999</v>
      </c>
      <c r="CP226" s="1">
        <v>0.26400000000000001</v>
      </c>
      <c r="CQ226" s="1">
        <v>0.22500000000000001</v>
      </c>
      <c r="CR226" s="1">
        <v>0.19</v>
      </c>
      <c r="CS226" s="1">
        <v>0.159</v>
      </c>
      <c r="CT226" s="1">
        <v>0.13300000000000001</v>
      </c>
      <c r="CU226" s="1">
        <v>0.106</v>
      </c>
      <c r="CV226" s="1">
        <v>8.4000000000000005E-2</v>
      </c>
      <c r="CW226" s="1">
        <v>6.7000000000000004E-2</v>
      </c>
      <c r="CX226" s="1">
        <v>5.2999999999999999E-2</v>
      </c>
      <c r="CY226" s="1">
        <v>3.7999999999999999E-2</v>
      </c>
      <c r="CZ226" s="1">
        <v>2.7E-2</v>
      </c>
      <c r="DA226" s="1">
        <v>2.1000000000000001E-2</v>
      </c>
      <c r="DB226" s="1">
        <v>1.7000000000000001E-2</v>
      </c>
      <c r="DC226" s="1">
        <v>1.2E-2</v>
      </c>
      <c r="DD226" s="1">
        <v>7.0000000000000001E-3</v>
      </c>
      <c r="DE226" s="1">
        <v>5.0000000000000001E-3</v>
      </c>
      <c r="DF226" s="1">
        <v>2E-3</v>
      </c>
      <c r="DG226" s="1">
        <v>4.0000000000000001E-3</v>
      </c>
      <c r="DI226" s="104">
        <f t="shared" si="7"/>
        <v>105.66999999999996</v>
      </c>
    </row>
    <row r="227" spans="1:113" x14ac:dyDescent="0.3">
      <c r="A227" s="1">
        <v>15914</v>
      </c>
      <c r="B227" s="1" t="s">
        <v>1041</v>
      </c>
      <c r="D227" s="1">
        <v>531</v>
      </c>
      <c r="E227" s="1">
        <v>2018</v>
      </c>
      <c r="F227" s="1" t="s">
        <v>1064</v>
      </c>
      <c r="H227" s="93" t="e">
        <f>VLOOKUP(G227, RPB!$E$3:$I$200, 5, 0)</f>
        <v>#N/A</v>
      </c>
      <c r="I227" s="94" t="e">
        <f>IF(H227="-", "-", IF(H227=0, 0, SUM(K227:INDEX($K227:$DG227, H227))))</f>
        <v>#N/A</v>
      </c>
      <c r="J227" s="94" t="e">
        <f t="shared" si="6"/>
        <v>#N/A</v>
      </c>
      <c r="K227" s="1">
        <v>2.085</v>
      </c>
      <c r="L227" s="1">
        <v>2.0630000000000002</v>
      </c>
      <c r="M227" s="1">
        <v>2.0419999999999998</v>
      </c>
      <c r="N227" s="1">
        <v>2.0939999999999999</v>
      </c>
      <c r="O227" s="1">
        <v>2.044</v>
      </c>
      <c r="P227" s="1">
        <v>2.0009999999999999</v>
      </c>
      <c r="Q227" s="1">
        <v>1.9670000000000001</v>
      </c>
      <c r="R227" s="1">
        <v>1.9410000000000001</v>
      </c>
      <c r="S227" s="1">
        <v>1.919</v>
      </c>
      <c r="T227" s="1">
        <v>1.8979999999999999</v>
      </c>
      <c r="U227" s="1">
        <v>1.899</v>
      </c>
      <c r="V227" s="1">
        <v>1.929</v>
      </c>
      <c r="W227" s="1">
        <v>1.9770000000000001</v>
      </c>
      <c r="X227" s="1">
        <v>2.0249999999999999</v>
      </c>
      <c r="Y227" s="1">
        <v>2.0790000000000002</v>
      </c>
      <c r="Z227" s="1">
        <v>2.1080000000000001</v>
      </c>
      <c r="AA227" s="1">
        <v>2.097</v>
      </c>
      <c r="AB227" s="1">
        <v>2.0590000000000002</v>
      </c>
      <c r="AC227" s="1">
        <v>2.0259999999999998</v>
      </c>
      <c r="AD227" s="1">
        <v>1.9890000000000001</v>
      </c>
      <c r="AE227" s="1">
        <v>1.962</v>
      </c>
      <c r="AF227" s="1">
        <v>1.956</v>
      </c>
      <c r="AG227" s="1">
        <v>1.962</v>
      </c>
      <c r="AH227" s="1">
        <v>1.9630000000000001</v>
      </c>
      <c r="AI227" s="1">
        <v>1.966</v>
      </c>
      <c r="AJ227" s="1">
        <v>1.958</v>
      </c>
      <c r="AK227" s="1">
        <v>1.93</v>
      </c>
      <c r="AL227" s="1">
        <v>1.8919999999999999</v>
      </c>
      <c r="AM227" s="1">
        <v>1.857</v>
      </c>
      <c r="AN227" s="1">
        <v>1.82</v>
      </c>
      <c r="AO227" s="1">
        <v>1.7969999999999999</v>
      </c>
      <c r="AP227" s="1">
        <v>1.8</v>
      </c>
      <c r="AQ227" s="1">
        <v>1.8169999999999999</v>
      </c>
      <c r="AR227" s="1">
        <v>1.835</v>
      </c>
      <c r="AS227" s="1">
        <v>1.861</v>
      </c>
      <c r="AT227" s="1">
        <v>1.8720000000000001</v>
      </c>
      <c r="AU227" s="1">
        <v>1.8540000000000001</v>
      </c>
      <c r="AV227" s="1">
        <v>1.823</v>
      </c>
      <c r="AW227" s="1">
        <v>1.798</v>
      </c>
      <c r="AX227" s="1">
        <v>1.77</v>
      </c>
      <c r="AY227" s="1">
        <v>1.78</v>
      </c>
      <c r="AZ227" s="1">
        <v>1.849</v>
      </c>
      <c r="BA227" s="1">
        <v>1.9550000000000001</v>
      </c>
      <c r="BB227" s="1">
        <v>2.056</v>
      </c>
      <c r="BC227" s="1">
        <v>2.1659999999999999</v>
      </c>
      <c r="BD227" s="1">
        <v>2.2469999999999999</v>
      </c>
      <c r="BE227" s="1">
        <v>2.278</v>
      </c>
      <c r="BF227" s="1">
        <v>2.2789999999999999</v>
      </c>
      <c r="BG227" s="1">
        <v>2.2829999999999999</v>
      </c>
      <c r="BH227" s="1">
        <v>2.278</v>
      </c>
      <c r="BI227" s="1">
        <v>2.2989999999999999</v>
      </c>
      <c r="BJ227" s="1">
        <v>2.3650000000000002</v>
      </c>
      <c r="BK227" s="1">
        <v>2.4550000000000001</v>
      </c>
      <c r="BL227" s="1">
        <v>2.532</v>
      </c>
      <c r="BM227" s="1">
        <v>2.6080000000000001</v>
      </c>
      <c r="BN227" s="1">
        <v>2.64</v>
      </c>
      <c r="BO227" s="1">
        <v>2.6040000000000001</v>
      </c>
      <c r="BP227" s="1">
        <v>2.5219999999999998</v>
      </c>
      <c r="BQ227" s="1">
        <v>2.4409999999999998</v>
      </c>
      <c r="BR227" s="1">
        <v>2.3530000000000002</v>
      </c>
      <c r="BS227" s="1">
        <v>2.27</v>
      </c>
      <c r="BT227" s="1">
        <v>2.2029999999999998</v>
      </c>
      <c r="BU227" s="1">
        <v>2.145</v>
      </c>
      <c r="BV227" s="1">
        <v>2.077</v>
      </c>
      <c r="BW227" s="1">
        <v>2.0019999999999998</v>
      </c>
      <c r="BX227" s="1">
        <v>1.9330000000000001</v>
      </c>
      <c r="BY227" s="1">
        <v>1.8759999999999999</v>
      </c>
      <c r="BZ227" s="1">
        <v>1.8240000000000001</v>
      </c>
      <c r="CA227" s="1">
        <v>1.7709999999999999</v>
      </c>
      <c r="CB227" s="1">
        <v>1.72</v>
      </c>
      <c r="CC227" s="1">
        <v>1.649</v>
      </c>
      <c r="CD227" s="1">
        <v>1.548</v>
      </c>
      <c r="CE227" s="1">
        <v>1.429</v>
      </c>
      <c r="CF227" s="1">
        <v>1.3129999999999999</v>
      </c>
      <c r="CG227" s="1">
        <v>1.194</v>
      </c>
      <c r="CH227" s="1">
        <v>1.0920000000000001</v>
      </c>
      <c r="CI227" s="1">
        <v>1.0189999999999999</v>
      </c>
      <c r="CJ227" s="1">
        <v>0.96399999999999997</v>
      </c>
      <c r="CK227" s="1">
        <v>0.90700000000000003</v>
      </c>
      <c r="CL227" s="1">
        <v>0.85299999999999998</v>
      </c>
      <c r="CM227" s="1">
        <v>0.79400000000000004</v>
      </c>
      <c r="CN227" s="1">
        <v>0.72599999999999998</v>
      </c>
      <c r="CO227" s="1">
        <v>0.65200000000000002</v>
      </c>
      <c r="CP227" s="1">
        <v>0.58299999999999996</v>
      </c>
      <c r="CQ227" s="1">
        <v>0.51700000000000002</v>
      </c>
      <c r="CR227" s="1">
        <v>0.45500000000000002</v>
      </c>
      <c r="CS227" s="1">
        <v>0.39900000000000002</v>
      </c>
      <c r="CT227" s="1">
        <v>0.34699999999999998</v>
      </c>
      <c r="CU227" s="1">
        <v>0.29499999999999998</v>
      </c>
      <c r="CV227" s="1">
        <v>0.25</v>
      </c>
      <c r="CW227" s="1">
        <v>0.214</v>
      </c>
      <c r="CX227" s="1">
        <v>0.17899999999999999</v>
      </c>
      <c r="CY227" s="1">
        <v>0.14399999999999999</v>
      </c>
      <c r="CZ227" s="1">
        <v>0.11600000000000001</v>
      </c>
      <c r="DA227" s="1">
        <v>0.10100000000000001</v>
      </c>
      <c r="DB227" s="1">
        <v>8.5000000000000006E-2</v>
      </c>
      <c r="DC227" s="1">
        <v>6.6000000000000003E-2</v>
      </c>
      <c r="DD227" s="1">
        <v>4.3999999999999997E-2</v>
      </c>
      <c r="DE227" s="1">
        <v>3.4000000000000002E-2</v>
      </c>
      <c r="DF227" s="1">
        <v>2.1000000000000001E-2</v>
      </c>
      <c r="DG227" s="1">
        <v>4.1000000000000002E-2</v>
      </c>
      <c r="DI227" s="104">
        <f t="shared" si="7"/>
        <v>161.57700000000003</v>
      </c>
    </row>
    <row r="228" spans="1:113" x14ac:dyDescent="0.3">
      <c r="A228" s="1">
        <v>16172</v>
      </c>
      <c r="B228" s="1" t="s">
        <v>1041</v>
      </c>
      <c r="C228" s="1">
        <v>25</v>
      </c>
      <c r="D228" s="1">
        <v>312</v>
      </c>
      <c r="E228" s="1">
        <v>2018</v>
      </c>
      <c r="F228" s="1" t="s">
        <v>1063</v>
      </c>
      <c r="H228" s="93" t="e">
        <f>VLOOKUP(G228, RPB!$E$3:$I$200, 5, 0)</f>
        <v>#N/A</v>
      </c>
      <c r="I228" s="94" t="e">
        <f>IF(H228="-", "-", IF(H228=0, 0, SUM(K228:INDEX($K228:$DG228, H228))))</f>
        <v>#N/A</v>
      </c>
      <c r="J228" s="94" t="e">
        <f t="shared" si="6"/>
        <v>#N/A</v>
      </c>
      <c r="K228" s="1">
        <v>4.7279999999999998</v>
      </c>
      <c r="L228" s="1">
        <v>4.8280000000000003</v>
      </c>
      <c r="M228" s="1">
        <v>4.9269999999999996</v>
      </c>
      <c r="N228" s="1">
        <v>5.1980000000000004</v>
      </c>
      <c r="O228" s="1">
        <v>5.226</v>
      </c>
      <c r="P228" s="1">
        <v>5.2690000000000001</v>
      </c>
      <c r="Q228" s="1">
        <v>5.327</v>
      </c>
      <c r="R228" s="1">
        <v>5.3970000000000002</v>
      </c>
      <c r="S228" s="1">
        <v>5.476</v>
      </c>
      <c r="T228" s="1">
        <v>5.5579999999999998</v>
      </c>
      <c r="U228" s="1">
        <v>5.665</v>
      </c>
      <c r="V228" s="1">
        <v>5.8019999999999996</v>
      </c>
      <c r="W228" s="1">
        <v>5.9580000000000002</v>
      </c>
      <c r="X228" s="1">
        <v>6.1029999999999998</v>
      </c>
      <c r="Y228" s="1">
        <v>6.2359999999999998</v>
      </c>
      <c r="Z228" s="1">
        <v>6.3650000000000002</v>
      </c>
      <c r="AA228" s="1">
        <v>6.4859999999999998</v>
      </c>
      <c r="AB228" s="1">
        <v>6.5910000000000002</v>
      </c>
      <c r="AC228" s="1">
        <v>6.6710000000000003</v>
      </c>
      <c r="AD228" s="1">
        <v>6.73</v>
      </c>
      <c r="AE228" s="1">
        <v>6.7249999999999996</v>
      </c>
      <c r="AF228" s="1">
        <v>6.6340000000000003</v>
      </c>
      <c r="AG228" s="1">
        <v>6.4720000000000004</v>
      </c>
      <c r="AH228" s="1">
        <v>6.3040000000000003</v>
      </c>
      <c r="AI228" s="1">
        <v>6.15</v>
      </c>
      <c r="AJ228" s="1">
        <v>5.875</v>
      </c>
      <c r="AK228" s="1">
        <v>5.4279999999999999</v>
      </c>
      <c r="AL228" s="1">
        <v>4.8869999999999996</v>
      </c>
      <c r="AM228" s="1">
        <v>4.367</v>
      </c>
      <c r="AN228" s="1">
        <v>3.8290000000000002</v>
      </c>
      <c r="AO228" s="1">
        <v>3.4729999999999999</v>
      </c>
      <c r="AP228" s="1">
        <v>3.4060000000000001</v>
      </c>
      <c r="AQ228" s="1">
        <v>3.5329999999999999</v>
      </c>
      <c r="AR228" s="1">
        <v>3.661</v>
      </c>
      <c r="AS228" s="1">
        <v>3.83</v>
      </c>
      <c r="AT228" s="1">
        <v>3.988</v>
      </c>
      <c r="AU228" s="1">
        <v>4.09</v>
      </c>
      <c r="AV228" s="1">
        <v>4.17</v>
      </c>
      <c r="AW228" s="1">
        <v>4.2889999999999997</v>
      </c>
      <c r="AX228" s="1">
        <v>4.41</v>
      </c>
      <c r="AY228" s="1">
        <v>4.6349999999999998</v>
      </c>
      <c r="AZ228" s="1">
        <v>5.0090000000000003</v>
      </c>
      <c r="BA228" s="1">
        <v>5.4690000000000003</v>
      </c>
      <c r="BB228" s="1">
        <v>5.9160000000000004</v>
      </c>
      <c r="BC228" s="1">
        <v>6.3849999999999998</v>
      </c>
      <c r="BD228" s="1">
        <v>6.7130000000000001</v>
      </c>
      <c r="BE228" s="1">
        <v>6.8159999999999998</v>
      </c>
      <c r="BF228" s="1">
        <v>6.7720000000000002</v>
      </c>
      <c r="BG228" s="1">
        <v>6.7329999999999997</v>
      </c>
      <c r="BH228" s="1">
        <v>6.6529999999999996</v>
      </c>
      <c r="BI228" s="1">
        <v>6.6459999999999999</v>
      </c>
      <c r="BJ228" s="1">
        <v>6.782</v>
      </c>
      <c r="BK228" s="1">
        <v>6.9909999999999997</v>
      </c>
      <c r="BL228" s="1">
        <v>7.1539999999999999</v>
      </c>
      <c r="BM228" s="1">
        <v>7.3140000000000001</v>
      </c>
      <c r="BN228" s="1">
        <v>7.3380000000000001</v>
      </c>
      <c r="BO228" s="1">
        <v>7.1509999999999998</v>
      </c>
      <c r="BP228" s="1">
        <v>6.83</v>
      </c>
      <c r="BQ228" s="1">
        <v>6.5179999999999998</v>
      </c>
      <c r="BR228" s="1">
        <v>6.1820000000000004</v>
      </c>
      <c r="BS228" s="1">
        <v>5.9050000000000002</v>
      </c>
      <c r="BT228" s="1">
        <v>5.7439999999999998</v>
      </c>
      <c r="BU228" s="1">
        <v>5.6539999999999999</v>
      </c>
      <c r="BV228" s="1">
        <v>5.5350000000000001</v>
      </c>
      <c r="BW228" s="1">
        <v>5.4050000000000002</v>
      </c>
      <c r="BX228" s="1">
        <v>5.2729999999999997</v>
      </c>
      <c r="BY228" s="1">
        <v>5.1319999999999997</v>
      </c>
      <c r="BZ228" s="1">
        <v>4.9829999999999997</v>
      </c>
      <c r="CA228" s="1">
        <v>4.8360000000000003</v>
      </c>
      <c r="CB228" s="1">
        <v>4.694</v>
      </c>
      <c r="CC228" s="1">
        <v>4.5179999999999998</v>
      </c>
      <c r="CD228" s="1">
        <v>4.2889999999999997</v>
      </c>
      <c r="CE228" s="1">
        <v>4.0279999999999996</v>
      </c>
      <c r="CF228" s="1">
        <v>3.7719999999999998</v>
      </c>
      <c r="CG228" s="1">
        <v>3.5150000000000001</v>
      </c>
      <c r="CH228" s="1">
        <v>3.27</v>
      </c>
      <c r="CI228" s="1">
        <v>3.0470000000000002</v>
      </c>
      <c r="CJ228" s="1">
        <v>2.8420000000000001</v>
      </c>
      <c r="CK228" s="1">
        <v>2.6360000000000001</v>
      </c>
      <c r="CL228" s="1">
        <v>2.4289999999999998</v>
      </c>
      <c r="CM228" s="1">
        <v>2.25</v>
      </c>
      <c r="CN228" s="1">
        <v>2.1110000000000002</v>
      </c>
      <c r="CO228" s="1">
        <v>1.9970000000000001</v>
      </c>
      <c r="CP228" s="1">
        <v>1.887</v>
      </c>
      <c r="CQ228" s="1">
        <v>1.788</v>
      </c>
      <c r="CR228" s="1">
        <v>1.671</v>
      </c>
      <c r="CS228" s="1">
        <v>1.5209999999999999</v>
      </c>
      <c r="CT228" s="1">
        <v>1.3540000000000001</v>
      </c>
      <c r="CU228" s="1">
        <v>1.1890000000000001</v>
      </c>
      <c r="CV228" s="1">
        <v>1.0469999999999999</v>
      </c>
      <c r="CW228" s="1">
        <v>0.92400000000000004</v>
      </c>
      <c r="CX228" s="1">
        <v>0.78800000000000003</v>
      </c>
      <c r="CY228" s="1">
        <v>0.63900000000000001</v>
      </c>
      <c r="CZ228" s="1">
        <v>0.52</v>
      </c>
      <c r="DA228" s="1">
        <v>0.44600000000000001</v>
      </c>
      <c r="DB228" s="1">
        <v>0.38100000000000001</v>
      </c>
      <c r="DC228" s="1">
        <v>0.30499999999999999</v>
      </c>
      <c r="DD228" s="1">
        <v>0.218</v>
      </c>
      <c r="DE228" s="1">
        <v>0.17899999999999999</v>
      </c>
      <c r="DF228" s="1">
        <v>0.11799999999999999</v>
      </c>
      <c r="DG228" s="1">
        <v>0.26400000000000001</v>
      </c>
      <c r="DI228" s="104">
        <f t="shared" si="7"/>
        <v>449.173</v>
      </c>
    </row>
    <row r="229" spans="1:113" x14ac:dyDescent="0.3">
      <c r="A229" s="1">
        <v>16430</v>
      </c>
      <c r="B229" s="1" t="s">
        <v>1041</v>
      </c>
      <c r="D229" s="1">
        <v>474</v>
      </c>
      <c r="E229" s="1">
        <v>2018</v>
      </c>
      <c r="F229" s="1" t="s">
        <v>1062</v>
      </c>
      <c r="H229" s="93" t="e">
        <f>VLOOKUP(G229, RPB!$E$3:$I$200, 5, 0)</f>
        <v>#N/A</v>
      </c>
      <c r="I229" s="94" t="e">
        <f>IF(H229="-", "-", IF(H229=0, 0, SUM(K229:INDEX($K229:$DG229, H229))))</f>
        <v>#N/A</v>
      </c>
      <c r="J229" s="94" t="e">
        <f t="shared" si="6"/>
        <v>#N/A</v>
      </c>
      <c r="K229" s="1">
        <v>4.3239999999999998</v>
      </c>
      <c r="L229" s="1">
        <v>4.0910000000000002</v>
      </c>
      <c r="M229" s="1">
        <v>3.9590000000000001</v>
      </c>
      <c r="N229" s="1">
        <v>3.4129999999999998</v>
      </c>
      <c r="O229" s="1">
        <v>3.6840000000000002</v>
      </c>
      <c r="P229" s="1">
        <v>3.9630000000000001</v>
      </c>
      <c r="Q229" s="1">
        <v>4.2409999999999997</v>
      </c>
      <c r="R229" s="1">
        <v>4.508</v>
      </c>
      <c r="S229" s="1">
        <v>4.7720000000000002</v>
      </c>
      <c r="T229" s="1">
        <v>5.04</v>
      </c>
      <c r="U229" s="1">
        <v>5.2160000000000002</v>
      </c>
      <c r="V229" s="1">
        <v>5.2569999999999997</v>
      </c>
      <c r="W229" s="1">
        <v>5.2050000000000001</v>
      </c>
      <c r="X229" s="1">
        <v>5.141</v>
      </c>
      <c r="Y229" s="1">
        <v>5.0439999999999996</v>
      </c>
      <c r="Z229" s="1">
        <v>4.9630000000000001</v>
      </c>
      <c r="AA229" s="1">
        <v>4.9290000000000003</v>
      </c>
      <c r="AB229" s="1">
        <v>4.9130000000000003</v>
      </c>
      <c r="AC229" s="1">
        <v>4.88</v>
      </c>
      <c r="AD229" s="1">
        <v>4.8630000000000004</v>
      </c>
      <c r="AE229" s="1">
        <v>4.7409999999999997</v>
      </c>
      <c r="AF229" s="1">
        <v>4.4610000000000003</v>
      </c>
      <c r="AG229" s="1">
        <v>4.0940000000000003</v>
      </c>
      <c r="AH229" s="1">
        <v>3.7429999999999999</v>
      </c>
      <c r="AI229" s="1">
        <v>3.3620000000000001</v>
      </c>
      <c r="AJ229" s="1">
        <v>3.1669999999999998</v>
      </c>
      <c r="AK229" s="1">
        <v>3.2669999999999999</v>
      </c>
      <c r="AL229" s="1">
        <v>3.5510000000000002</v>
      </c>
      <c r="AM229" s="1">
        <v>3.8119999999999998</v>
      </c>
      <c r="AN229" s="1">
        <v>4.1050000000000004</v>
      </c>
      <c r="AO229" s="1">
        <v>4.274</v>
      </c>
      <c r="AP229" s="1">
        <v>4.2220000000000004</v>
      </c>
      <c r="AQ229" s="1">
        <v>4.0359999999999996</v>
      </c>
      <c r="AR229" s="1">
        <v>3.8969999999999998</v>
      </c>
      <c r="AS229" s="1">
        <v>3.7749999999999999</v>
      </c>
      <c r="AT229" s="1">
        <v>3.6920000000000002</v>
      </c>
      <c r="AU229" s="1">
        <v>3.681</v>
      </c>
      <c r="AV229" s="1">
        <v>3.7269999999999999</v>
      </c>
      <c r="AW229" s="1">
        <v>3.7679999999999998</v>
      </c>
      <c r="AX229" s="1">
        <v>3.802</v>
      </c>
      <c r="AY229" s="1">
        <v>3.927</v>
      </c>
      <c r="AZ229" s="1">
        <v>4.1820000000000004</v>
      </c>
      <c r="BA229" s="1">
        <v>4.5190000000000001</v>
      </c>
      <c r="BB229" s="1">
        <v>4.8520000000000003</v>
      </c>
      <c r="BC229" s="1">
        <v>5.2</v>
      </c>
      <c r="BD229" s="1">
        <v>5.4889999999999999</v>
      </c>
      <c r="BE229" s="1">
        <v>5.6769999999999996</v>
      </c>
      <c r="BF229" s="1">
        <v>5.7939999999999996</v>
      </c>
      <c r="BG229" s="1">
        <v>5.9139999999999997</v>
      </c>
      <c r="BH229" s="1">
        <v>6.0179999999999998</v>
      </c>
      <c r="BI229" s="1">
        <v>6.1159999999999997</v>
      </c>
      <c r="BJ229" s="1">
        <v>6.2190000000000003</v>
      </c>
      <c r="BK229" s="1">
        <v>6.3150000000000004</v>
      </c>
      <c r="BL229" s="1">
        <v>6.3840000000000003</v>
      </c>
      <c r="BM229" s="1">
        <v>6.4379999999999997</v>
      </c>
      <c r="BN229" s="1">
        <v>6.4329999999999998</v>
      </c>
      <c r="BO229" s="1">
        <v>6.35</v>
      </c>
      <c r="BP229" s="1">
        <v>6.2110000000000003</v>
      </c>
      <c r="BQ229" s="1">
        <v>6.06</v>
      </c>
      <c r="BR229" s="1">
        <v>5.8890000000000002</v>
      </c>
      <c r="BS229" s="1">
        <v>5.7169999999999996</v>
      </c>
      <c r="BT229" s="1">
        <v>5.5590000000000002</v>
      </c>
      <c r="BU229" s="1">
        <v>5.407</v>
      </c>
      <c r="BV229" s="1">
        <v>5.2389999999999999</v>
      </c>
      <c r="BW229" s="1">
        <v>5.0620000000000003</v>
      </c>
      <c r="BX229" s="1">
        <v>4.8760000000000003</v>
      </c>
      <c r="BY229" s="1">
        <v>4.6829999999999998</v>
      </c>
      <c r="BZ229" s="1">
        <v>4.4829999999999997</v>
      </c>
      <c r="CA229" s="1">
        <v>4.2839999999999998</v>
      </c>
      <c r="CB229" s="1">
        <v>4.0860000000000003</v>
      </c>
      <c r="CC229" s="1">
        <v>3.8860000000000001</v>
      </c>
      <c r="CD229" s="1">
        <v>3.6840000000000002</v>
      </c>
      <c r="CE229" s="1">
        <v>3.4830000000000001</v>
      </c>
      <c r="CF229" s="1">
        <v>3.2839999999999998</v>
      </c>
      <c r="CG229" s="1">
        <v>3.0830000000000002</v>
      </c>
      <c r="CH229" s="1">
        <v>2.911</v>
      </c>
      <c r="CI229" s="1">
        <v>2.782</v>
      </c>
      <c r="CJ229" s="1">
        <v>2.68</v>
      </c>
      <c r="CK229" s="1">
        <v>2.577</v>
      </c>
      <c r="CL229" s="1">
        <v>2.4790000000000001</v>
      </c>
      <c r="CM229" s="1">
        <v>2.3660000000000001</v>
      </c>
      <c r="CN229" s="1">
        <v>2.2229999999999999</v>
      </c>
      <c r="CO229" s="1">
        <v>2.0619999999999998</v>
      </c>
      <c r="CP229" s="1">
        <v>1.907</v>
      </c>
      <c r="CQ229" s="1">
        <v>1.7569999999999999</v>
      </c>
      <c r="CR229" s="1">
        <v>1.6040000000000001</v>
      </c>
      <c r="CS229" s="1">
        <v>1.45</v>
      </c>
      <c r="CT229" s="1">
        <v>1.2969999999999999</v>
      </c>
      <c r="CU229" s="1">
        <v>1.1399999999999999</v>
      </c>
      <c r="CV229" s="1">
        <v>1.0029999999999999</v>
      </c>
      <c r="CW229" s="1">
        <v>0.88300000000000001</v>
      </c>
      <c r="CX229" s="1">
        <v>0.75</v>
      </c>
      <c r="CY229" s="1">
        <v>0.60499999999999998</v>
      </c>
      <c r="CZ229" s="1">
        <v>0.49</v>
      </c>
      <c r="DA229" s="1">
        <v>0.42</v>
      </c>
      <c r="DB229" s="1">
        <v>0.35699999999999998</v>
      </c>
      <c r="DC229" s="1">
        <v>0.28299999999999997</v>
      </c>
      <c r="DD229" s="1">
        <v>0.19600000000000001</v>
      </c>
      <c r="DE229" s="1">
        <v>0.158</v>
      </c>
      <c r="DF229" s="1">
        <v>9.9000000000000005E-2</v>
      </c>
      <c r="DG229" s="1">
        <v>0.2</v>
      </c>
      <c r="DI229" s="104">
        <f t="shared" si="7"/>
        <v>385.06500000000005</v>
      </c>
    </row>
    <row r="230" spans="1:113" x14ac:dyDescent="0.3">
      <c r="A230" s="1">
        <v>16516</v>
      </c>
      <c r="B230" s="1" t="s">
        <v>1041</v>
      </c>
      <c r="D230" s="1">
        <v>630</v>
      </c>
      <c r="E230" s="1">
        <v>2018</v>
      </c>
      <c r="F230" s="1" t="s">
        <v>1061</v>
      </c>
      <c r="H230" s="93" t="e">
        <f>VLOOKUP(G230, RPB!$E$3:$I$200, 5, 0)</f>
        <v>#N/A</v>
      </c>
      <c r="I230" s="94" t="e">
        <f>IF(H230="-", "-", IF(H230=0, 0, SUM(K230:INDEX($K230:$DG230, H230))))</f>
        <v>#N/A</v>
      </c>
      <c r="J230" s="94" t="e">
        <f t="shared" si="6"/>
        <v>#N/A</v>
      </c>
      <c r="K230" s="1">
        <v>38.790999999999997</v>
      </c>
      <c r="L230" s="1">
        <v>38.691000000000003</v>
      </c>
      <c r="M230" s="1">
        <v>38.831000000000003</v>
      </c>
      <c r="N230" s="1">
        <v>38.212000000000003</v>
      </c>
      <c r="O230" s="1">
        <v>39.24</v>
      </c>
      <c r="P230" s="1">
        <v>40.329000000000001</v>
      </c>
      <c r="Q230" s="1">
        <v>41.457999999999998</v>
      </c>
      <c r="R230" s="1">
        <v>42.607999999999997</v>
      </c>
      <c r="S230" s="1">
        <v>43.787999999999997</v>
      </c>
      <c r="T230" s="1">
        <v>45.006</v>
      </c>
      <c r="U230" s="1">
        <v>46.098999999999997</v>
      </c>
      <c r="V230" s="1">
        <v>46.991999999999997</v>
      </c>
      <c r="W230" s="1">
        <v>47.75</v>
      </c>
      <c r="X230" s="1">
        <v>48.494</v>
      </c>
      <c r="Y230" s="1">
        <v>49.173000000000002</v>
      </c>
      <c r="Z230" s="1">
        <v>49.920999999999999</v>
      </c>
      <c r="AA230" s="1">
        <v>50.807000000000002</v>
      </c>
      <c r="AB230" s="1">
        <v>51.747999999999998</v>
      </c>
      <c r="AC230" s="1">
        <v>52.591999999999999</v>
      </c>
      <c r="AD230" s="1">
        <v>53.368000000000002</v>
      </c>
      <c r="AE230" s="1">
        <v>53.981000000000002</v>
      </c>
      <c r="AF230" s="1">
        <v>54.366</v>
      </c>
      <c r="AG230" s="1">
        <v>54.564999999999998</v>
      </c>
      <c r="AH230" s="1">
        <v>54.723999999999997</v>
      </c>
      <c r="AI230" s="1">
        <v>54.863999999999997</v>
      </c>
      <c r="AJ230" s="1">
        <v>54.753999999999998</v>
      </c>
      <c r="AK230" s="1">
        <v>54.313000000000002</v>
      </c>
      <c r="AL230" s="1">
        <v>53.664000000000001</v>
      </c>
      <c r="AM230" s="1">
        <v>53</v>
      </c>
      <c r="AN230" s="1">
        <v>52.264000000000003</v>
      </c>
      <c r="AO230" s="1">
        <v>51.731000000000002</v>
      </c>
      <c r="AP230" s="1">
        <v>51.552999999999997</v>
      </c>
      <c r="AQ230" s="1">
        <v>51.603999999999999</v>
      </c>
      <c r="AR230" s="1">
        <v>51.587000000000003</v>
      </c>
      <c r="AS230" s="1">
        <v>51.53</v>
      </c>
      <c r="AT230" s="1">
        <v>51.526000000000003</v>
      </c>
      <c r="AU230" s="1">
        <v>51.582000000000001</v>
      </c>
      <c r="AV230" s="1">
        <v>51.651000000000003</v>
      </c>
      <c r="AW230" s="1">
        <v>51.725000000000001</v>
      </c>
      <c r="AX230" s="1">
        <v>51.853999999999999</v>
      </c>
      <c r="AY230" s="1">
        <v>51.698999999999998</v>
      </c>
      <c r="AZ230" s="1">
        <v>51.106000000000002</v>
      </c>
      <c r="BA230" s="1">
        <v>50.244999999999997</v>
      </c>
      <c r="BB230" s="1">
        <v>49.408000000000001</v>
      </c>
      <c r="BC230" s="1">
        <v>48.493000000000002</v>
      </c>
      <c r="BD230" s="1">
        <v>47.853999999999999</v>
      </c>
      <c r="BE230" s="1">
        <v>47.680999999999997</v>
      </c>
      <c r="BF230" s="1">
        <v>47.79</v>
      </c>
      <c r="BG230" s="1">
        <v>47.814</v>
      </c>
      <c r="BH230" s="1">
        <v>47.835000000000001</v>
      </c>
      <c r="BI230" s="1">
        <v>47.677999999999997</v>
      </c>
      <c r="BJ230" s="1">
        <v>47.219000000000001</v>
      </c>
      <c r="BK230" s="1">
        <v>46.554000000000002</v>
      </c>
      <c r="BL230" s="1">
        <v>45.905000000000001</v>
      </c>
      <c r="BM230" s="1">
        <v>45.228999999999999</v>
      </c>
      <c r="BN230" s="1">
        <v>44.53</v>
      </c>
      <c r="BO230" s="1">
        <v>43.835000000000001</v>
      </c>
      <c r="BP230" s="1">
        <v>43.127000000000002</v>
      </c>
      <c r="BQ230" s="1">
        <v>42.378</v>
      </c>
      <c r="BR230" s="1">
        <v>41.603999999999999</v>
      </c>
      <c r="BS230" s="1">
        <v>40.771999999999998</v>
      </c>
      <c r="BT230" s="1">
        <v>39.868000000000002</v>
      </c>
      <c r="BU230" s="1">
        <v>38.917000000000002</v>
      </c>
      <c r="BV230" s="1">
        <v>37.920999999999999</v>
      </c>
      <c r="BW230" s="1">
        <v>36.832000000000001</v>
      </c>
      <c r="BX230" s="1">
        <v>35.9</v>
      </c>
      <c r="BY230" s="1">
        <v>35.235999999999997</v>
      </c>
      <c r="BZ230" s="1">
        <v>34.698999999999998</v>
      </c>
      <c r="CA230" s="1">
        <v>34.093000000000004</v>
      </c>
      <c r="CB230" s="1">
        <v>33.520000000000003</v>
      </c>
      <c r="CC230" s="1">
        <v>32.521999999999998</v>
      </c>
      <c r="CD230" s="1">
        <v>30.867000000000001</v>
      </c>
      <c r="CE230" s="1">
        <v>28.8</v>
      </c>
      <c r="CF230" s="1">
        <v>26.78</v>
      </c>
      <c r="CG230" s="1">
        <v>24.704000000000001</v>
      </c>
      <c r="CH230" s="1">
        <v>22.849</v>
      </c>
      <c r="CI230" s="1">
        <v>21.393999999999998</v>
      </c>
      <c r="CJ230" s="1">
        <v>20.204000000000001</v>
      </c>
      <c r="CK230" s="1">
        <v>18.963000000000001</v>
      </c>
      <c r="CL230" s="1">
        <v>17.738</v>
      </c>
      <c r="CM230" s="1">
        <v>16.523</v>
      </c>
      <c r="CN230" s="1">
        <v>15.288</v>
      </c>
      <c r="CO230" s="1">
        <v>14.055999999999999</v>
      </c>
      <c r="CP230" s="1">
        <v>12.885999999999999</v>
      </c>
      <c r="CQ230" s="1">
        <v>11.768000000000001</v>
      </c>
      <c r="CR230" s="1">
        <v>10.694000000000001</v>
      </c>
      <c r="CS230" s="1">
        <v>9.6660000000000004</v>
      </c>
      <c r="CT230" s="1">
        <v>8.6850000000000005</v>
      </c>
      <c r="CU230" s="1">
        <v>7.7110000000000003</v>
      </c>
      <c r="CV230" s="1">
        <v>6.8780000000000001</v>
      </c>
      <c r="CW230" s="1">
        <v>6.13</v>
      </c>
      <c r="CX230" s="1">
        <v>5.3029999999999999</v>
      </c>
      <c r="CY230" s="1">
        <v>4.4020000000000001</v>
      </c>
      <c r="CZ230" s="1">
        <v>3.6949999999999998</v>
      </c>
      <c r="DA230" s="1">
        <v>3.2690000000000001</v>
      </c>
      <c r="DB230" s="1">
        <v>2.827</v>
      </c>
      <c r="DC230" s="1">
        <v>2.2759999999999998</v>
      </c>
      <c r="DD230" s="1">
        <v>1.615</v>
      </c>
      <c r="DE230" s="1">
        <v>1.2949999999999999</v>
      </c>
      <c r="DF230" s="1">
        <v>0.85299999999999998</v>
      </c>
      <c r="DG230" s="1">
        <v>1.8879999999999999</v>
      </c>
      <c r="DI230" s="104">
        <f t="shared" si="7"/>
        <v>3659.0070000000005</v>
      </c>
    </row>
    <row r="231" spans="1:113" x14ac:dyDescent="0.3">
      <c r="A231" s="1">
        <v>16860</v>
      </c>
      <c r="B231" s="1" t="s">
        <v>1041</v>
      </c>
      <c r="D231" s="1">
        <v>850</v>
      </c>
      <c r="E231" s="1">
        <v>2018</v>
      </c>
      <c r="F231" s="1" t="s">
        <v>1058</v>
      </c>
      <c r="H231" s="93" t="e">
        <f>VLOOKUP(G231, RPB!$E$3:$I$200, 5, 0)</f>
        <v>#N/A</v>
      </c>
      <c r="I231" s="94" t="e">
        <f>IF(H231="-", "-", IF(H231=0, 0, SUM(K231:INDEX($K231:$DG231, H231))))</f>
        <v>#N/A</v>
      </c>
      <c r="J231" s="94" t="e">
        <f t="shared" si="6"/>
        <v>#N/A</v>
      </c>
      <c r="K231" s="1">
        <v>1.2749999999999999</v>
      </c>
      <c r="L231" s="1">
        <v>1.3080000000000001</v>
      </c>
      <c r="M231" s="1">
        <v>1.339</v>
      </c>
      <c r="N231" s="1">
        <v>1.333</v>
      </c>
      <c r="O231" s="1">
        <v>1.37</v>
      </c>
      <c r="P231" s="1">
        <v>1.4019999999999999</v>
      </c>
      <c r="Q231" s="1">
        <v>1.427</v>
      </c>
      <c r="R231" s="1">
        <v>1.4470000000000001</v>
      </c>
      <c r="S231" s="1">
        <v>1.4630000000000001</v>
      </c>
      <c r="T231" s="1">
        <v>1.476</v>
      </c>
      <c r="U231" s="1">
        <v>1.478</v>
      </c>
      <c r="V231" s="1">
        <v>1.4650000000000001</v>
      </c>
      <c r="W231" s="1">
        <v>1.4410000000000001</v>
      </c>
      <c r="X231" s="1">
        <v>1.4159999999999999</v>
      </c>
      <c r="Y231" s="1">
        <v>1.387</v>
      </c>
      <c r="Z231" s="1">
        <v>1.365</v>
      </c>
      <c r="AA231" s="1">
        <v>1.355</v>
      </c>
      <c r="AB231" s="1">
        <v>1.3520000000000001</v>
      </c>
      <c r="AC231" s="1">
        <v>1.345</v>
      </c>
      <c r="AD231" s="1">
        <v>1.333</v>
      </c>
      <c r="AE231" s="1">
        <v>1.3260000000000001</v>
      </c>
      <c r="AF231" s="1">
        <v>1.327</v>
      </c>
      <c r="AG231" s="1">
        <v>1.331</v>
      </c>
      <c r="AH231" s="1">
        <v>1.335</v>
      </c>
      <c r="AI231" s="1">
        <v>1.345</v>
      </c>
      <c r="AJ231" s="1">
        <v>1.3240000000000001</v>
      </c>
      <c r="AK231" s="1">
        <v>1.2549999999999999</v>
      </c>
      <c r="AL231" s="1">
        <v>1.159</v>
      </c>
      <c r="AM231" s="1">
        <v>1.069</v>
      </c>
      <c r="AN231" s="1">
        <v>0.97499999999999998</v>
      </c>
      <c r="AO231" s="1">
        <v>0.91500000000000004</v>
      </c>
      <c r="AP231" s="1">
        <v>0.91100000000000003</v>
      </c>
      <c r="AQ231" s="1">
        <v>0.94399999999999995</v>
      </c>
      <c r="AR231" s="1">
        <v>0.97299999999999998</v>
      </c>
      <c r="AS231" s="1">
        <v>1.0069999999999999</v>
      </c>
      <c r="AT231" s="1">
        <v>1.0369999999999999</v>
      </c>
      <c r="AU231" s="1">
        <v>1.0529999999999999</v>
      </c>
      <c r="AV231" s="1">
        <v>1.0609999999999999</v>
      </c>
      <c r="AW231" s="1">
        <v>1.077</v>
      </c>
      <c r="AX231" s="1">
        <v>1.097</v>
      </c>
      <c r="AY231" s="1">
        <v>1.1180000000000001</v>
      </c>
      <c r="AZ231" s="1">
        <v>1.1419999999999999</v>
      </c>
      <c r="BA231" s="1">
        <v>1.1679999999999999</v>
      </c>
      <c r="BB231" s="1">
        <v>1.1930000000000001</v>
      </c>
      <c r="BC231" s="1">
        <v>1.218</v>
      </c>
      <c r="BD231" s="1">
        <v>1.248</v>
      </c>
      <c r="BE231" s="1">
        <v>1.286</v>
      </c>
      <c r="BF231" s="1">
        <v>1.327</v>
      </c>
      <c r="BG231" s="1">
        <v>1.367</v>
      </c>
      <c r="BH231" s="1">
        <v>1.407</v>
      </c>
      <c r="BI231" s="1">
        <v>1.4379999999999999</v>
      </c>
      <c r="BJ231" s="1">
        <v>1.456</v>
      </c>
      <c r="BK231" s="1">
        <v>1.464</v>
      </c>
      <c r="BL231" s="1">
        <v>1.4710000000000001</v>
      </c>
      <c r="BM231" s="1">
        <v>1.4730000000000001</v>
      </c>
      <c r="BN231" s="1">
        <v>1.478</v>
      </c>
      <c r="BO231" s="1">
        <v>1.492</v>
      </c>
      <c r="BP231" s="1">
        <v>1.51</v>
      </c>
      <c r="BQ231" s="1">
        <v>1.5229999999999999</v>
      </c>
      <c r="BR231" s="1">
        <v>1.538</v>
      </c>
      <c r="BS231" s="1">
        <v>1.5329999999999999</v>
      </c>
      <c r="BT231" s="1">
        <v>1.5009999999999999</v>
      </c>
      <c r="BU231" s="1">
        <v>1.4510000000000001</v>
      </c>
      <c r="BV231" s="1">
        <v>1.401</v>
      </c>
      <c r="BW231" s="1">
        <v>1.3420000000000001</v>
      </c>
      <c r="BX231" s="1">
        <v>1.306</v>
      </c>
      <c r="BY231" s="1">
        <v>1.3080000000000001</v>
      </c>
      <c r="BZ231" s="1">
        <v>1.3320000000000001</v>
      </c>
      <c r="CA231" s="1">
        <v>1.347</v>
      </c>
      <c r="CB231" s="1">
        <v>1.361</v>
      </c>
      <c r="CC231" s="1">
        <v>1.349</v>
      </c>
      <c r="CD231" s="1">
        <v>1.296</v>
      </c>
      <c r="CE231" s="1">
        <v>1.216</v>
      </c>
      <c r="CF231" s="1">
        <v>1.1379999999999999</v>
      </c>
      <c r="CG231" s="1">
        <v>1.0580000000000001</v>
      </c>
      <c r="CH231" s="1">
        <v>0.97299999999999998</v>
      </c>
      <c r="CI231" s="1">
        <v>0.88300000000000001</v>
      </c>
      <c r="CJ231" s="1">
        <v>0.79200000000000004</v>
      </c>
      <c r="CK231" s="1">
        <v>0.69799999999999995</v>
      </c>
      <c r="CL231" s="1">
        <v>0.60299999999999998</v>
      </c>
      <c r="CM231" s="1">
        <v>0.51900000000000002</v>
      </c>
      <c r="CN231" s="1">
        <v>0.45400000000000001</v>
      </c>
      <c r="CO231" s="1">
        <v>0.40200000000000002</v>
      </c>
      <c r="CP231" s="1">
        <v>0.35099999999999998</v>
      </c>
      <c r="CQ231" s="1">
        <v>0.30299999999999999</v>
      </c>
      <c r="CR231" s="1">
        <v>0.26</v>
      </c>
      <c r="CS231" s="1">
        <v>0.22</v>
      </c>
      <c r="CT231" s="1">
        <v>0.185</v>
      </c>
      <c r="CU231" s="1">
        <v>0.151</v>
      </c>
      <c r="CV231" s="1">
        <v>0.124</v>
      </c>
      <c r="CW231" s="1">
        <v>0.104</v>
      </c>
      <c r="CX231" s="1">
        <v>8.4000000000000005E-2</v>
      </c>
      <c r="CY231" s="1">
        <v>6.4000000000000001E-2</v>
      </c>
      <c r="CZ231" s="1">
        <v>4.9000000000000002E-2</v>
      </c>
      <c r="DA231" s="1">
        <v>4.1000000000000002E-2</v>
      </c>
      <c r="DB231" s="1">
        <v>3.4000000000000002E-2</v>
      </c>
      <c r="DC231" s="1">
        <v>2.5000000000000001E-2</v>
      </c>
      <c r="DD231" s="1">
        <v>1.4999999999999999E-2</v>
      </c>
      <c r="DE231" s="1">
        <v>1.0999999999999999E-2</v>
      </c>
      <c r="DF231" s="1">
        <v>6.0000000000000001E-3</v>
      </c>
      <c r="DG231" s="1">
        <v>8.9999999999999993E-3</v>
      </c>
      <c r="DI231" s="104">
        <f t="shared" si="7"/>
        <v>104.91399999999999</v>
      </c>
    </row>
    <row r="232" spans="1:113" x14ac:dyDescent="0.3">
      <c r="A232" s="1">
        <v>16946</v>
      </c>
      <c r="B232" s="1" t="s">
        <v>1041</v>
      </c>
      <c r="D232" s="1">
        <v>916</v>
      </c>
      <c r="E232" s="1">
        <v>2018</v>
      </c>
      <c r="F232" s="1" t="s">
        <v>1057</v>
      </c>
      <c r="H232" s="93" t="e">
        <f>VLOOKUP(G232, RPB!$E$3:$I$200, 5, 0)</f>
        <v>#N/A</v>
      </c>
      <c r="I232" s="94" t="e">
        <f>IF(H232="-", "-", IF(H232=0, 0, SUM(K232:INDEX($K232:$DG232, H232))))</f>
        <v>#N/A</v>
      </c>
      <c r="J232" s="94" t="e">
        <f t="shared" si="6"/>
        <v>#N/A</v>
      </c>
      <c r="K232" s="1">
        <v>3263.0549999999998</v>
      </c>
      <c r="L232" s="1">
        <v>3267.739</v>
      </c>
      <c r="M232" s="1">
        <v>3270.348</v>
      </c>
      <c r="N232" s="1">
        <v>3306.73</v>
      </c>
      <c r="O232" s="1">
        <v>3290.5940000000001</v>
      </c>
      <c r="P232" s="1">
        <v>3276.6619999999998</v>
      </c>
      <c r="Q232" s="1">
        <v>3265.1289999999999</v>
      </c>
      <c r="R232" s="1">
        <v>3256.1819999999998</v>
      </c>
      <c r="S232" s="1">
        <v>3248.6959999999999</v>
      </c>
      <c r="T232" s="1">
        <v>3241.5419999999999</v>
      </c>
      <c r="U232" s="1">
        <v>3241.5039999999999</v>
      </c>
      <c r="V232" s="1">
        <v>3251.4059999999999</v>
      </c>
      <c r="W232" s="1">
        <v>3267.4850000000001</v>
      </c>
      <c r="X232" s="1">
        <v>3282.2979999999998</v>
      </c>
      <c r="Y232" s="1">
        <v>3296.3009999999999</v>
      </c>
      <c r="Z232" s="1">
        <v>3308.3310000000001</v>
      </c>
      <c r="AA232" s="1">
        <v>3316.7170000000001</v>
      </c>
      <c r="AB232" s="1">
        <v>3321.1439999999998</v>
      </c>
      <c r="AC232" s="1">
        <v>3323.6439999999998</v>
      </c>
      <c r="AD232" s="1">
        <v>3324.6190000000001</v>
      </c>
      <c r="AE232" s="1">
        <v>3315.3009999999999</v>
      </c>
      <c r="AF232" s="1">
        <v>3291.7779999999998</v>
      </c>
      <c r="AG232" s="1">
        <v>3257.777</v>
      </c>
      <c r="AH232" s="1">
        <v>3221.6010000000001</v>
      </c>
      <c r="AI232" s="1">
        <v>3182.377</v>
      </c>
      <c r="AJ232" s="1">
        <v>3139.3130000000001</v>
      </c>
      <c r="AK232" s="1">
        <v>3093.107</v>
      </c>
      <c r="AL232" s="1">
        <v>3044.3939999999998</v>
      </c>
      <c r="AM232" s="1">
        <v>2993.6439999999998</v>
      </c>
      <c r="AN232" s="1">
        <v>2941.4009999999998</v>
      </c>
      <c r="AO232" s="1">
        <v>2888.9720000000002</v>
      </c>
      <c r="AP232" s="1">
        <v>2837.2710000000002</v>
      </c>
      <c r="AQ232" s="1">
        <v>2786.5749999999998</v>
      </c>
      <c r="AR232" s="1">
        <v>2735.6370000000002</v>
      </c>
      <c r="AS232" s="1">
        <v>2683.962</v>
      </c>
      <c r="AT232" s="1">
        <v>2637.9630000000002</v>
      </c>
      <c r="AU232" s="1">
        <v>2600.473</v>
      </c>
      <c r="AV232" s="1">
        <v>2568.5740000000001</v>
      </c>
      <c r="AW232" s="1">
        <v>2534.2359999999999</v>
      </c>
      <c r="AX232" s="1">
        <v>2496.3310000000001</v>
      </c>
      <c r="AY232" s="1">
        <v>2463.6959999999999</v>
      </c>
      <c r="AZ232" s="1">
        <v>2439.0479999999998</v>
      </c>
      <c r="BA232" s="1">
        <v>2416.7779999999998</v>
      </c>
      <c r="BB232" s="1">
        <v>2392.0990000000002</v>
      </c>
      <c r="BC232" s="1">
        <v>2370.1970000000001</v>
      </c>
      <c r="BD232" s="1">
        <v>2321.4360000000001</v>
      </c>
      <c r="BE232" s="1">
        <v>2231.9349999999999</v>
      </c>
      <c r="BF232" s="1">
        <v>2116.819</v>
      </c>
      <c r="BG232" s="1">
        <v>2004.5360000000001</v>
      </c>
      <c r="BH232" s="1">
        <v>1888.71</v>
      </c>
      <c r="BI232" s="1">
        <v>1787.54</v>
      </c>
      <c r="BJ232" s="1">
        <v>1712.75</v>
      </c>
      <c r="BK232" s="1">
        <v>1655.569</v>
      </c>
      <c r="BL232" s="1">
        <v>1595.0160000000001</v>
      </c>
      <c r="BM232" s="1">
        <v>1534.6869999999999</v>
      </c>
      <c r="BN232" s="1">
        <v>1477.742</v>
      </c>
      <c r="BO232" s="1">
        <v>1423.4670000000001</v>
      </c>
      <c r="BP232" s="1">
        <v>1371.5050000000001</v>
      </c>
      <c r="BQ232" s="1">
        <v>1321.577</v>
      </c>
      <c r="BR232" s="1">
        <v>1272.9739999999999</v>
      </c>
      <c r="BS232" s="1">
        <v>1225.816</v>
      </c>
      <c r="BT232" s="1">
        <v>1179.8779999999999</v>
      </c>
      <c r="BU232" s="1">
        <v>1134.2439999999999</v>
      </c>
      <c r="BV232" s="1">
        <v>1089.8320000000001</v>
      </c>
      <c r="BW232" s="1">
        <v>1048.383</v>
      </c>
      <c r="BX232" s="1">
        <v>998.17499999999995</v>
      </c>
      <c r="BY232" s="1">
        <v>934.06899999999996</v>
      </c>
      <c r="BZ232" s="1">
        <v>862.16899999999998</v>
      </c>
      <c r="CA232" s="1">
        <v>792.64499999999998</v>
      </c>
      <c r="CB232" s="1">
        <v>722.19299999999998</v>
      </c>
      <c r="CC232" s="1">
        <v>663.505</v>
      </c>
      <c r="CD232" s="1">
        <v>623.51900000000001</v>
      </c>
      <c r="CE232" s="1">
        <v>595.846</v>
      </c>
      <c r="CF232" s="1">
        <v>567.52700000000004</v>
      </c>
      <c r="CG232" s="1">
        <v>541.60599999999999</v>
      </c>
      <c r="CH232" s="1">
        <v>512.52499999999998</v>
      </c>
      <c r="CI232" s="1">
        <v>476.36200000000002</v>
      </c>
      <c r="CJ232" s="1">
        <v>436.35300000000001</v>
      </c>
      <c r="CK232" s="1">
        <v>399.40499999999997</v>
      </c>
      <c r="CL232" s="1">
        <v>363.83499999999998</v>
      </c>
      <c r="CM232" s="1">
        <v>331.738</v>
      </c>
      <c r="CN232" s="1">
        <v>304.75599999999997</v>
      </c>
      <c r="CO232" s="1">
        <v>281.36599999999999</v>
      </c>
      <c r="CP232" s="1">
        <v>258.56700000000001</v>
      </c>
      <c r="CQ232" s="1">
        <v>237.14500000000001</v>
      </c>
      <c r="CR232" s="1">
        <v>215.4</v>
      </c>
      <c r="CS232" s="1">
        <v>192.239</v>
      </c>
      <c r="CT232" s="1">
        <v>168.65100000000001</v>
      </c>
      <c r="CU232" s="1">
        <v>145.59899999999999</v>
      </c>
      <c r="CV232" s="1">
        <v>126.054</v>
      </c>
      <c r="CW232" s="1">
        <v>109.523</v>
      </c>
      <c r="CX232" s="1">
        <v>91.828999999999994</v>
      </c>
      <c r="CY232" s="1">
        <v>72.933000000000007</v>
      </c>
      <c r="CZ232" s="1">
        <v>58.12</v>
      </c>
      <c r="DA232" s="1">
        <v>49.496000000000002</v>
      </c>
      <c r="DB232" s="1">
        <v>41.683</v>
      </c>
      <c r="DC232" s="1">
        <v>31.98</v>
      </c>
      <c r="DD232" s="1">
        <v>20.396000000000001</v>
      </c>
      <c r="DE232" s="1">
        <v>16.318000000000001</v>
      </c>
      <c r="DF232" s="1">
        <v>9.3919999999999995</v>
      </c>
      <c r="DG232" s="1">
        <v>16.196999999999999</v>
      </c>
      <c r="DI232" s="104">
        <f t="shared" si="7"/>
        <v>179616.16299999985</v>
      </c>
    </row>
    <row r="233" spans="1:113" x14ac:dyDescent="0.3">
      <c r="A233" s="1">
        <v>17720</v>
      </c>
      <c r="B233" s="1" t="s">
        <v>1041</v>
      </c>
      <c r="C233" s="1">
        <v>26</v>
      </c>
      <c r="D233" s="1">
        <v>931</v>
      </c>
      <c r="E233" s="1">
        <v>2018</v>
      </c>
      <c r="F233" s="1" t="s">
        <v>1056</v>
      </c>
      <c r="H233" s="93" t="e">
        <f>VLOOKUP(G233, RPB!$E$3:$I$200, 5, 0)</f>
        <v>#N/A</v>
      </c>
      <c r="I233" s="94" t="e">
        <f>IF(H233="-", "-", IF(H233=0, 0, SUM(K233:INDEX($K233:$DG233, H233))))</f>
        <v>#N/A</v>
      </c>
      <c r="J233" s="94" t="e">
        <f t="shared" si="6"/>
        <v>#N/A</v>
      </c>
      <c r="K233" s="1">
        <v>6548.9110000000001</v>
      </c>
      <c r="L233" s="1">
        <v>6574.683</v>
      </c>
      <c r="M233" s="1">
        <v>6596.482</v>
      </c>
      <c r="N233" s="1">
        <v>6681.2659999999996</v>
      </c>
      <c r="O233" s="1">
        <v>6668.6379999999999</v>
      </c>
      <c r="P233" s="1">
        <v>6660.1260000000002</v>
      </c>
      <c r="Q233" s="1">
        <v>6656.2139999999999</v>
      </c>
      <c r="R233" s="1">
        <v>6657.3869999999997</v>
      </c>
      <c r="S233" s="1">
        <v>6661.7039999999997</v>
      </c>
      <c r="T233" s="1">
        <v>6667.223</v>
      </c>
      <c r="U233" s="1">
        <v>6686.5739999999996</v>
      </c>
      <c r="V233" s="1">
        <v>6725.1040000000003</v>
      </c>
      <c r="W233" s="1">
        <v>6776.009</v>
      </c>
      <c r="X233" s="1">
        <v>6826.1580000000004</v>
      </c>
      <c r="Y233" s="1">
        <v>6876.9960000000001</v>
      </c>
      <c r="Z233" s="1">
        <v>6924.2309999999998</v>
      </c>
      <c r="AA233" s="1">
        <v>6964.0169999999998</v>
      </c>
      <c r="AB233" s="1">
        <v>6997.2749999999996</v>
      </c>
      <c r="AC233" s="1">
        <v>7030.0290000000005</v>
      </c>
      <c r="AD233" s="1">
        <v>7062.5739999999996</v>
      </c>
      <c r="AE233" s="1">
        <v>7081.768</v>
      </c>
      <c r="AF233" s="1">
        <v>7082.1329999999998</v>
      </c>
      <c r="AG233" s="1">
        <v>7069.4120000000003</v>
      </c>
      <c r="AH233" s="1">
        <v>7053.9260000000004</v>
      </c>
      <c r="AI233" s="1">
        <v>7032.5540000000001</v>
      </c>
      <c r="AJ233" s="1">
        <v>7014.9809999999998</v>
      </c>
      <c r="AK233" s="1">
        <v>7006.7340000000004</v>
      </c>
      <c r="AL233" s="1">
        <v>7002.6629999999996</v>
      </c>
      <c r="AM233" s="1">
        <v>6990.518</v>
      </c>
      <c r="AN233" s="1">
        <v>6970.88</v>
      </c>
      <c r="AO233" s="1">
        <v>6948.4120000000003</v>
      </c>
      <c r="AP233" s="1">
        <v>6923.6059999999998</v>
      </c>
      <c r="AQ233" s="1">
        <v>6893.5219999999999</v>
      </c>
      <c r="AR233" s="1">
        <v>6855.99</v>
      </c>
      <c r="AS233" s="1">
        <v>6812.9390000000003</v>
      </c>
      <c r="AT233" s="1">
        <v>6749.4449999999997</v>
      </c>
      <c r="AU233" s="1">
        <v>6658.3310000000001</v>
      </c>
      <c r="AV233" s="1">
        <v>6546.4570000000003</v>
      </c>
      <c r="AW233" s="1">
        <v>6432.2219999999998</v>
      </c>
      <c r="AX233" s="1">
        <v>6317.1769999999997</v>
      </c>
      <c r="AY233" s="1">
        <v>6184.1540000000005</v>
      </c>
      <c r="AZ233" s="1">
        <v>6028.1480000000001</v>
      </c>
      <c r="BA233" s="1">
        <v>5859.7749999999996</v>
      </c>
      <c r="BB233" s="1">
        <v>5690.7070000000003</v>
      </c>
      <c r="BC233" s="1">
        <v>5513.8980000000001</v>
      </c>
      <c r="BD233" s="1">
        <v>5372.0469999999996</v>
      </c>
      <c r="BE233" s="1">
        <v>5286.0919999999996</v>
      </c>
      <c r="BF233" s="1">
        <v>5235.5280000000002</v>
      </c>
      <c r="BG233" s="1">
        <v>5177.7190000000001</v>
      </c>
      <c r="BH233" s="1">
        <v>5119.7610000000004</v>
      </c>
      <c r="BI233" s="1">
        <v>5052.3360000000002</v>
      </c>
      <c r="BJ233" s="1">
        <v>4966.0439999999999</v>
      </c>
      <c r="BK233" s="1">
        <v>4865.1670000000004</v>
      </c>
      <c r="BL233" s="1">
        <v>4766.1109999999999</v>
      </c>
      <c r="BM233" s="1">
        <v>4668.8590000000004</v>
      </c>
      <c r="BN233" s="1">
        <v>4549.9520000000002</v>
      </c>
      <c r="BO233" s="1">
        <v>4400.3770000000004</v>
      </c>
      <c r="BP233" s="1">
        <v>4230.6729999999998</v>
      </c>
      <c r="BQ233" s="1">
        <v>4059.3270000000002</v>
      </c>
      <c r="BR233" s="1">
        <v>3881.384</v>
      </c>
      <c r="BS233" s="1">
        <v>3714.4920000000002</v>
      </c>
      <c r="BT233" s="1">
        <v>3568.9050000000002</v>
      </c>
      <c r="BU233" s="1">
        <v>3436.0410000000002</v>
      </c>
      <c r="BV233" s="1">
        <v>3298.576</v>
      </c>
      <c r="BW233" s="1">
        <v>3161.7919999999999</v>
      </c>
      <c r="BX233" s="1">
        <v>3015.5819999999999</v>
      </c>
      <c r="BY233" s="1">
        <v>2853.7649999999999</v>
      </c>
      <c r="BZ233" s="1">
        <v>2682.989</v>
      </c>
      <c r="CA233" s="1">
        <v>2516.64</v>
      </c>
      <c r="CB233" s="1">
        <v>2352.71</v>
      </c>
      <c r="CC233" s="1">
        <v>2194.9459999999999</v>
      </c>
      <c r="CD233" s="1">
        <v>2046.7850000000001</v>
      </c>
      <c r="CE233" s="1">
        <v>1906.857</v>
      </c>
      <c r="CF233" s="1">
        <v>1769.2809999999999</v>
      </c>
      <c r="CG233" s="1">
        <v>1633.894</v>
      </c>
      <c r="CH233" s="1">
        <v>1510.5319999999999</v>
      </c>
      <c r="CI233" s="1">
        <v>1403.0709999999999</v>
      </c>
      <c r="CJ233" s="1">
        <v>1307.0830000000001</v>
      </c>
      <c r="CK233" s="1">
        <v>1214.9449999999999</v>
      </c>
      <c r="CL233" s="1">
        <v>1128.992</v>
      </c>
      <c r="CM233" s="1">
        <v>1040.874</v>
      </c>
      <c r="CN233" s="1">
        <v>945.92499999999995</v>
      </c>
      <c r="CO233" s="1">
        <v>848.38699999999994</v>
      </c>
      <c r="CP233" s="1">
        <v>756.88800000000003</v>
      </c>
      <c r="CQ233" s="1">
        <v>669.36900000000003</v>
      </c>
      <c r="CR233" s="1">
        <v>589.51700000000005</v>
      </c>
      <c r="CS233" s="1">
        <v>519.91800000000001</v>
      </c>
      <c r="CT233" s="1">
        <v>458.38299999999998</v>
      </c>
      <c r="CU233" s="1">
        <v>397.68200000000002</v>
      </c>
      <c r="CV233" s="1">
        <v>348.12200000000001</v>
      </c>
      <c r="CW233" s="1">
        <v>302.262</v>
      </c>
      <c r="CX233" s="1">
        <v>250.624</v>
      </c>
      <c r="CY233" s="1">
        <v>194.01599999999999</v>
      </c>
      <c r="CZ233" s="1">
        <v>148.714</v>
      </c>
      <c r="DA233" s="1">
        <v>122.068</v>
      </c>
      <c r="DB233" s="1">
        <v>101.667</v>
      </c>
      <c r="DC233" s="1">
        <v>77.771000000000001</v>
      </c>
      <c r="DD233" s="1">
        <v>50.384999999999998</v>
      </c>
      <c r="DE233" s="1">
        <v>39.503999999999998</v>
      </c>
      <c r="DF233" s="1">
        <v>23.475999999999999</v>
      </c>
      <c r="DG233" s="1">
        <v>43.755000000000003</v>
      </c>
      <c r="DI233" s="104">
        <f t="shared" si="7"/>
        <v>428240.51500000013</v>
      </c>
    </row>
    <row r="234" spans="1:113" x14ac:dyDescent="0.3">
      <c r="A234" s="1">
        <v>18322</v>
      </c>
      <c r="B234" s="1" t="s">
        <v>1041</v>
      </c>
      <c r="D234" s="1">
        <v>254</v>
      </c>
      <c r="E234" s="1">
        <v>2018</v>
      </c>
      <c r="F234" s="1" t="s">
        <v>1054</v>
      </c>
      <c r="H234" s="93" t="e">
        <f>VLOOKUP(G234, RPB!$E$3:$I$200, 5, 0)</f>
        <v>#N/A</v>
      </c>
      <c r="I234" s="94" t="e">
        <f>IF(H234="-", "-", IF(H234=0, 0, SUM(K234:INDEX($K234:$DG234, H234))))</f>
        <v>#N/A</v>
      </c>
      <c r="J234" s="94" t="e">
        <f t="shared" si="6"/>
        <v>#N/A</v>
      </c>
      <c r="K234" s="1">
        <v>6.6180000000000003</v>
      </c>
      <c r="L234" s="1">
        <v>6.6130000000000004</v>
      </c>
      <c r="M234" s="1">
        <v>6.601</v>
      </c>
      <c r="N234" s="1">
        <v>6.5149999999999997</v>
      </c>
      <c r="O234" s="1">
        <v>6.5119999999999996</v>
      </c>
      <c r="P234" s="1">
        <v>6.4980000000000002</v>
      </c>
      <c r="Q234" s="1">
        <v>6.47</v>
      </c>
      <c r="R234" s="1">
        <v>6.43</v>
      </c>
      <c r="S234" s="1">
        <v>6.38</v>
      </c>
      <c r="T234" s="1">
        <v>6.3220000000000001</v>
      </c>
      <c r="U234" s="1">
        <v>6.2439999999999998</v>
      </c>
      <c r="V234" s="1">
        <v>6.14</v>
      </c>
      <c r="W234" s="1">
        <v>6.0170000000000003</v>
      </c>
      <c r="X234" s="1">
        <v>5.8890000000000002</v>
      </c>
      <c r="Y234" s="1">
        <v>5.7519999999999998</v>
      </c>
      <c r="Z234" s="1">
        <v>5.6189999999999998</v>
      </c>
      <c r="AA234" s="1">
        <v>5.4969999999999999</v>
      </c>
      <c r="AB234" s="1">
        <v>5.3810000000000002</v>
      </c>
      <c r="AC234" s="1">
        <v>5.2590000000000003</v>
      </c>
      <c r="AD234" s="1">
        <v>5.133</v>
      </c>
      <c r="AE234" s="1">
        <v>5.0039999999999996</v>
      </c>
      <c r="AF234" s="1">
        <v>4.8689999999999998</v>
      </c>
      <c r="AG234" s="1">
        <v>4.7309999999999999</v>
      </c>
      <c r="AH234" s="1">
        <v>4.5979999999999999</v>
      </c>
      <c r="AI234" s="1">
        <v>4.4749999999999996</v>
      </c>
      <c r="AJ234" s="1">
        <v>4.3360000000000003</v>
      </c>
      <c r="AK234" s="1">
        <v>4.1719999999999997</v>
      </c>
      <c r="AL234" s="1">
        <v>3.9980000000000002</v>
      </c>
      <c r="AM234" s="1">
        <v>3.835</v>
      </c>
      <c r="AN234" s="1">
        <v>3.6739999999999999</v>
      </c>
      <c r="AO234" s="1">
        <v>3.5680000000000001</v>
      </c>
      <c r="AP234" s="1">
        <v>3.5430000000000001</v>
      </c>
      <c r="AQ234" s="1">
        <v>3.573</v>
      </c>
      <c r="AR234" s="1">
        <v>3.6019999999999999</v>
      </c>
      <c r="AS234" s="1">
        <v>3.6379999999999999</v>
      </c>
      <c r="AT234" s="1">
        <v>3.6779999999999999</v>
      </c>
      <c r="AU234" s="1">
        <v>3.7170000000000001</v>
      </c>
      <c r="AV234" s="1">
        <v>3.7519999999999998</v>
      </c>
      <c r="AW234" s="1">
        <v>3.79</v>
      </c>
      <c r="AX234" s="1">
        <v>3.8319999999999999</v>
      </c>
      <c r="AY234" s="1">
        <v>3.851</v>
      </c>
      <c r="AZ234" s="1">
        <v>3.8380000000000001</v>
      </c>
      <c r="BA234" s="1">
        <v>3.8</v>
      </c>
      <c r="BB234" s="1">
        <v>3.758</v>
      </c>
      <c r="BC234" s="1">
        <v>3.7090000000000001</v>
      </c>
      <c r="BD234" s="1">
        <v>3.645</v>
      </c>
      <c r="BE234" s="1">
        <v>3.5640000000000001</v>
      </c>
      <c r="BF234" s="1">
        <v>3.4710000000000001</v>
      </c>
      <c r="BG234" s="1">
        <v>3.371</v>
      </c>
      <c r="BH234" s="1">
        <v>3.2669999999999999</v>
      </c>
      <c r="BI234" s="1">
        <v>3.15</v>
      </c>
      <c r="BJ234" s="1">
        <v>3.0190000000000001</v>
      </c>
      <c r="BK234" s="1">
        <v>2.879</v>
      </c>
      <c r="BL234" s="1">
        <v>2.738</v>
      </c>
      <c r="BM234" s="1">
        <v>2.5920000000000001</v>
      </c>
      <c r="BN234" s="1">
        <v>2.4649999999999999</v>
      </c>
      <c r="BO234" s="1">
        <v>2.37</v>
      </c>
      <c r="BP234" s="1">
        <v>2.2949999999999999</v>
      </c>
      <c r="BQ234" s="1">
        <v>2.2160000000000002</v>
      </c>
      <c r="BR234" s="1">
        <v>2.137</v>
      </c>
      <c r="BS234" s="1">
        <v>2.0569999999999999</v>
      </c>
      <c r="BT234" s="1">
        <v>1.974</v>
      </c>
      <c r="BU234" s="1">
        <v>1.8879999999999999</v>
      </c>
      <c r="BV234" s="1">
        <v>1.8049999999999999</v>
      </c>
      <c r="BW234" s="1">
        <v>1.7290000000000001</v>
      </c>
      <c r="BX234" s="1">
        <v>1.63</v>
      </c>
      <c r="BY234" s="1">
        <v>1.498</v>
      </c>
      <c r="BZ234" s="1">
        <v>1.3460000000000001</v>
      </c>
      <c r="CA234" s="1">
        <v>1.1990000000000001</v>
      </c>
      <c r="CB234" s="1">
        <v>1.048</v>
      </c>
      <c r="CC234" s="1">
        <v>0.92800000000000005</v>
      </c>
      <c r="CD234" s="1">
        <v>0.86</v>
      </c>
      <c r="CE234" s="1">
        <v>0.82499999999999996</v>
      </c>
      <c r="CF234" s="1">
        <v>0.78800000000000003</v>
      </c>
      <c r="CG234" s="1">
        <v>0.75900000000000001</v>
      </c>
      <c r="CH234" s="1">
        <v>0.71099999999999997</v>
      </c>
      <c r="CI234" s="1">
        <v>0.626</v>
      </c>
      <c r="CJ234" s="1">
        <v>0.52100000000000002</v>
      </c>
      <c r="CK234" s="1">
        <v>0.42599999999999999</v>
      </c>
      <c r="CL234" s="1">
        <v>0.33300000000000002</v>
      </c>
      <c r="CM234" s="1">
        <v>0.26300000000000001</v>
      </c>
      <c r="CN234" s="1">
        <v>0.23</v>
      </c>
      <c r="CO234" s="1">
        <v>0.221</v>
      </c>
      <c r="CP234" s="1">
        <v>0.21099999999999999</v>
      </c>
      <c r="CQ234" s="1">
        <v>0.20499999999999999</v>
      </c>
      <c r="CR234" s="1">
        <v>0.19700000000000001</v>
      </c>
      <c r="CS234" s="1">
        <v>0.18</v>
      </c>
      <c r="CT234" s="1">
        <v>0.16</v>
      </c>
      <c r="CU234" s="1">
        <v>0.14299999999999999</v>
      </c>
      <c r="CV234" s="1">
        <v>0.13300000000000001</v>
      </c>
      <c r="CW234" s="1">
        <v>0.11899999999999999</v>
      </c>
      <c r="CX234" s="1">
        <v>9.8000000000000004E-2</v>
      </c>
      <c r="CY234" s="1">
        <v>7.0999999999999994E-2</v>
      </c>
      <c r="CZ234" s="1">
        <v>4.8000000000000001E-2</v>
      </c>
      <c r="DA234" s="1">
        <v>3.5000000000000003E-2</v>
      </c>
      <c r="DB234" s="1">
        <v>2.8000000000000001E-2</v>
      </c>
      <c r="DC234" s="1">
        <v>2.1000000000000001E-2</v>
      </c>
      <c r="DD234" s="1">
        <v>1.4E-2</v>
      </c>
      <c r="DE234" s="1">
        <v>0.01</v>
      </c>
      <c r="DF234" s="1">
        <v>6.0000000000000001E-3</v>
      </c>
      <c r="DG234" s="1">
        <v>8.9999999999999993E-3</v>
      </c>
      <c r="DI234" s="104">
        <f t="shared" si="7"/>
        <v>289.7630000000002</v>
      </c>
    </row>
    <row r="235" spans="1:113" x14ac:dyDescent="0.3">
      <c r="A235" s="1">
        <v>18924</v>
      </c>
      <c r="B235" s="1" t="s">
        <v>1041</v>
      </c>
      <c r="C235" s="1">
        <v>27</v>
      </c>
      <c r="D235" s="1">
        <v>905</v>
      </c>
      <c r="E235" s="1">
        <v>2018</v>
      </c>
      <c r="F235" s="1" t="s">
        <v>1052</v>
      </c>
      <c r="H235" s="93" t="e">
        <f>VLOOKUP(G235, RPB!$E$3:$I$200, 5, 0)</f>
        <v>#N/A</v>
      </c>
      <c r="I235" s="94" t="e">
        <f>IF(H235="-", "-", IF(H235=0, 0, SUM(K235:INDEX($K235:$DG235, H235))))</f>
        <v>#N/A</v>
      </c>
      <c r="J235" s="94" t="e">
        <f t="shared" si="6"/>
        <v>#N/A</v>
      </c>
      <c r="K235" s="1">
        <v>4532.2640000000001</v>
      </c>
      <c r="L235" s="1">
        <v>4476.3940000000002</v>
      </c>
      <c r="M235" s="1">
        <v>4438.4589999999998</v>
      </c>
      <c r="N235" s="1">
        <v>4268.6670000000004</v>
      </c>
      <c r="O235" s="1">
        <v>4329.1239999999998</v>
      </c>
      <c r="P235" s="1">
        <v>4387.4030000000002</v>
      </c>
      <c r="Q235" s="1">
        <v>4442.3879999999999</v>
      </c>
      <c r="R235" s="1">
        <v>4492.9629999999997</v>
      </c>
      <c r="S235" s="1">
        <v>4542.6719999999996</v>
      </c>
      <c r="T235" s="1">
        <v>4595.0609999999997</v>
      </c>
      <c r="U235" s="1">
        <v>4625.7060000000001</v>
      </c>
      <c r="V235" s="1">
        <v>4624.17</v>
      </c>
      <c r="W235" s="1">
        <v>4603.317</v>
      </c>
      <c r="X235" s="1">
        <v>4586.134</v>
      </c>
      <c r="Y235" s="1">
        <v>4567.6379999999999</v>
      </c>
      <c r="Z235" s="1">
        <v>4566.0389999999998</v>
      </c>
      <c r="AA235" s="1">
        <v>4592.6139999999996</v>
      </c>
      <c r="AB235" s="1">
        <v>4639.3090000000002</v>
      </c>
      <c r="AC235" s="1">
        <v>4681.0540000000001</v>
      </c>
      <c r="AD235" s="1">
        <v>4715.9669999999996</v>
      </c>
      <c r="AE235" s="1">
        <v>4774.7139999999999</v>
      </c>
      <c r="AF235" s="1">
        <v>4867.8190000000004</v>
      </c>
      <c r="AG235" s="1">
        <v>4978.692</v>
      </c>
      <c r="AH235" s="1">
        <v>5083.6589999999997</v>
      </c>
      <c r="AI235" s="1">
        <v>5191.5889999999999</v>
      </c>
      <c r="AJ235" s="1">
        <v>5256.2049999999999</v>
      </c>
      <c r="AK235" s="1">
        <v>5253.3789999999999</v>
      </c>
      <c r="AL235" s="1">
        <v>5204.9399999999996</v>
      </c>
      <c r="AM235" s="1">
        <v>5157.4740000000002</v>
      </c>
      <c r="AN235" s="1">
        <v>5102.4219999999996</v>
      </c>
      <c r="AO235" s="1">
        <v>5048.1170000000002</v>
      </c>
      <c r="AP235" s="1">
        <v>5003.6400000000003</v>
      </c>
      <c r="AQ235" s="1">
        <v>4963.99</v>
      </c>
      <c r="AR235" s="1">
        <v>4917.152</v>
      </c>
      <c r="AS235" s="1">
        <v>4868.0110000000004</v>
      </c>
      <c r="AT235" s="1">
        <v>4812.82</v>
      </c>
      <c r="AU235" s="1">
        <v>4749.335</v>
      </c>
      <c r="AV235" s="1">
        <v>4682.4989999999998</v>
      </c>
      <c r="AW235" s="1">
        <v>4619.1760000000004</v>
      </c>
      <c r="AX235" s="1">
        <v>4557.6019999999999</v>
      </c>
      <c r="AY235" s="1">
        <v>4510.3900000000003</v>
      </c>
      <c r="AZ235" s="1">
        <v>4484.4049999999997</v>
      </c>
      <c r="BA235" s="1">
        <v>4474.5219999999999</v>
      </c>
      <c r="BB235" s="1">
        <v>4468.4470000000001</v>
      </c>
      <c r="BC235" s="1">
        <v>4468.2650000000003</v>
      </c>
      <c r="BD235" s="1">
        <v>4475.9579999999996</v>
      </c>
      <c r="BE235" s="1">
        <v>4491.165</v>
      </c>
      <c r="BF235" s="1">
        <v>4513.6109999999999</v>
      </c>
      <c r="BG235" s="1">
        <v>4538.34</v>
      </c>
      <c r="BH235" s="1">
        <v>4560.3019999999997</v>
      </c>
      <c r="BI235" s="1">
        <v>4602.7920000000004</v>
      </c>
      <c r="BJ235" s="1">
        <v>4674.9489999999996</v>
      </c>
      <c r="BK235" s="1">
        <v>4762.2839999999997</v>
      </c>
      <c r="BL235" s="1">
        <v>4841.3919999999998</v>
      </c>
      <c r="BM235" s="1">
        <v>4917.2139999999999</v>
      </c>
      <c r="BN235" s="1">
        <v>4963.1760000000004</v>
      </c>
      <c r="BO235" s="1">
        <v>4963.741</v>
      </c>
      <c r="BP235" s="1">
        <v>4929.6260000000002</v>
      </c>
      <c r="BQ235" s="1">
        <v>4889.8289999999997</v>
      </c>
      <c r="BR235" s="1">
        <v>4841.8379999999997</v>
      </c>
      <c r="BS235" s="1">
        <v>4768.0020000000004</v>
      </c>
      <c r="BT235" s="1">
        <v>4663.4970000000003</v>
      </c>
      <c r="BU235" s="1">
        <v>4536.1019999999999</v>
      </c>
      <c r="BV235" s="1">
        <v>4396.9939999999997</v>
      </c>
      <c r="BW235" s="1">
        <v>4242.2209999999995</v>
      </c>
      <c r="BX235" s="1">
        <v>4092.8510000000001</v>
      </c>
      <c r="BY235" s="1">
        <v>3959.9650000000001</v>
      </c>
      <c r="BZ235" s="1">
        <v>3833.788</v>
      </c>
      <c r="CA235" s="1">
        <v>3698.2460000000001</v>
      </c>
      <c r="CB235" s="1">
        <v>3562.2910000000002</v>
      </c>
      <c r="CC235" s="1">
        <v>3397.585</v>
      </c>
      <c r="CD235" s="1">
        <v>3190.2640000000001</v>
      </c>
      <c r="CE235" s="1">
        <v>2957.5410000000002</v>
      </c>
      <c r="CF235" s="1">
        <v>2729.3589999999999</v>
      </c>
      <c r="CG235" s="1">
        <v>2498.375</v>
      </c>
      <c r="CH235" s="1">
        <v>2292.7179999999998</v>
      </c>
      <c r="CI235" s="1">
        <v>2128.9989999999998</v>
      </c>
      <c r="CJ235" s="1">
        <v>1994.2560000000001</v>
      </c>
      <c r="CK235" s="1">
        <v>1858.5509999999999</v>
      </c>
      <c r="CL235" s="1">
        <v>1727.4159999999999</v>
      </c>
      <c r="CM235" s="1">
        <v>1601.8710000000001</v>
      </c>
      <c r="CN235" s="1">
        <v>1479.278</v>
      </c>
      <c r="CO235" s="1">
        <v>1360.7639999999999</v>
      </c>
      <c r="CP235" s="1">
        <v>1249.5239999999999</v>
      </c>
      <c r="CQ235" s="1">
        <v>1144.2349999999999</v>
      </c>
      <c r="CR235" s="1">
        <v>1044.7280000000001</v>
      </c>
      <c r="CS235" s="1">
        <v>951.00599999999997</v>
      </c>
      <c r="CT235" s="1">
        <v>862.11800000000005</v>
      </c>
      <c r="CU235" s="1">
        <v>774.32799999999997</v>
      </c>
      <c r="CV235" s="1">
        <v>707.11900000000003</v>
      </c>
      <c r="CW235" s="1">
        <v>633.96400000000006</v>
      </c>
      <c r="CX235" s="1">
        <v>538.63099999999997</v>
      </c>
      <c r="CY235" s="1">
        <v>424.59500000000003</v>
      </c>
      <c r="CZ235" s="1">
        <v>332.98200000000003</v>
      </c>
      <c r="DA235" s="1">
        <v>281.11099999999999</v>
      </c>
      <c r="DB235" s="1">
        <v>237.464</v>
      </c>
      <c r="DC235" s="1">
        <v>183.10900000000001</v>
      </c>
      <c r="DD235" s="1">
        <v>118.044</v>
      </c>
      <c r="DE235" s="1">
        <v>87.350999999999999</v>
      </c>
      <c r="DF235" s="1">
        <v>49.210999999999999</v>
      </c>
      <c r="DG235" s="1">
        <v>81.212000000000003</v>
      </c>
      <c r="DI235" s="104">
        <f t="shared" si="7"/>
        <v>363844.49000000005</v>
      </c>
    </row>
    <row r="236" spans="1:113" x14ac:dyDescent="0.3">
      <c r="A236" s="1">
        <v>19182</v>
      </c>
      <c r="B236" s="1" t="s">
        <v>1041</v>
      </c>
      <c r="D236" s="1">
        <v>909</v>
      </c>
      <c r="E236" s="1">
        <v>2018</v>
      </c>
      <c r="F236" s="1" t="s">
        <v>1050</v>
      </c>
      <c r="H236" s="93" t="e">
        <f>VLOOKUP(G236, RPB!$E$3:$I$200, 5, 0)</f>
        <v>#N/A</v>
      </c>
      <c r="I236" s="94" t="e">
        <f>IF(H236="-", "-", IF(H236=0, 0, SUM(K236:INDEX($K236:$DG236, H236))))</f>
        <v>#N/A</v>
      </c>
      <c r="J236" s="94" t="e">
        <f t="shared" si="6"/>
        <v>#N/A</v>
      </c>
      <c r="K236" s="1">
        <v>670.01099999999997</v>
      </c>
      <c r="L236" s="1">
        <v>668.62900000000002</v>
      </c>
      <c r="M236" s="1">
        <v>666.68499999999995</v>
      </c>
      <c r="N236" s="1">
        <v>651.69100000000003</v>
      </c>
      <c r="O236" s="1">
        <v>654.23699999999997</v>
      </c>
      <c r="P236" s="1">
        <v>655.38300000000004</v>
      </c>
      <c r="Q236" s="1">
        <v>655.18100000000004</v>
      </c>
      <c r="R236" s="1">
        <v>653.67899999999997</v>
      </c>
      <c r="S236" s="1">
        <v>651.41200000000003</v>
      </c>
      <c r="T236" s="1">
        <v>648.91</v>
      </c>
      <c r="U236" s="1">
        <v>643.79999999999995</v>
      </c>
      <c r="V236" s="1">
        <v>635.14700000000005</v>
      </c>
      <c r="W236" s="1">
        <v>624.46699999999998</v>
      </c>
      <c r="X236" s="1">
        <v>613.98500000000001</v>
      </c>
      <c r="Y236" s="1">
        <v>603</v>
      </c>
      <c r="Z236" s="1">
        <v>595.28700000000003</v>
      </c>
      <c r="AA236" s="1">
        <v>592.86400000000003</v>
      </c>
      <c r="AB236" s="1">
        <v>594.03399999999999</v>
      </c>
      <c r="AC236" s="1">
        <v>594.80799999999999</v>
      </c>
      <c r="AD236" s="1">
        <v>595.66600000000005</v>
      </c>
      <c r="AE236" s="1">
        <v>597.46</v>
      </c>
      <c r="AF236" s="1">
        <v>600.12900000000002</v>
      </c>
      <c r="AG236" s="1">
        <v>603.26199999999994</v>
      </c>
      <c r="AH236" s="1">
        <v>606.56799999999998</v>
      </c>
      <c r="AI236" s="1">
        <v>610.15300000000002</v>
      </c>
      <c r="AJ236" s="1">
        <v>612.24</v>
      </c>
      <c r="AK236" s="1">
        <v>611.93299999999999</v>
      </c>
      <c r="AL236" s="1">
        <v>609.899</v>
      </c>
      <c r="AM236" s="1">
        <v>607.54100000000005</v>
      </c>
      <c r="AN236" s="1">
        <v>604.38</v>
      </c>
      <c r="AO236" s="1">
        <v>601.15200000000004</v>
      </c>
      <c r="AP236" s="1">
        <v>598.30399999999997</v>
      </c>
      <c r="AQ236" s="1">
        <v>595.26400000000001</v>
      </c>
      <c r="AR236" s="1">
        <v>591.81799999999998</v>
      </c>
      <c r="AS236" s="1">
        <v>588.95600000000002</v>
      </c>
      <c r="AT236" s="1">
        <v>581.95899999999995</v>
      </c>
      <c r="AU236" s="1">
        <v>568.76400000000001</v>
      </c>
      <c r="AV236" s="1">
        <v>552.07000000000005</v>
      </c>
      <c r="AW236" s="1">
        <v>535.78399999999999</v>
      </c>
      <c r="AX236" s="1">
        <v>518.13400000000001</v>
      </c>
      <c r="AY236" s="1">
        <v>507.05700000000002</v>
      </c>
      <c r="AZ236" s="1">
        <v>506.59399999999999</v>
      </c>
      <c r="BA236" s="1">
        <v>512.66800000000001</v>
      </c>
      <c r="BB236" s="1">
        <v>517.69799999999998</v>
      </c>
      <c r="BC236" s="1">
        <v>523.83399999999995</v>
      </c>
      <c r="BD236" s="1">
        <v>525.03099999999995</v>
      </c>
      <c r="BE236" s="1">
        <v>517.71100000000001</v>
      </c>
      <c r="BF236" s="1">
        <v>505.15300000000002</v>
      </c>
      <c r="BG236" s="1">
        <v>493.71</v>
      </c>
      <c r="BH236" s="1">
        <v>481.53899999999999</v>
      </c>
      <c r="BI236" s="1">
        <v>472.87099999999998</v>
      </c>
      <c r="BJ236" s="1">
        <v>470.27300000000002</v>
      </c>
      <c r="BK236" s="1">
        <v>471.23099999999999</v>
      </c>
      <c r="BL236" s="1">
        <v>470.87099999999998</v>
      </c>
      <c r="BM236" s="1">
        <v>470.39400000000001</v>
      </c>
      <c r="BN236" s="1">
        <v>466.98599999999999</v>
      </c>
      <c r="BO236" s="1">
        <v>458.83600000000001</v>
      </c>
      <c r="BP236" s="1">
        <v>447.46699999999998</v>
      </c>
      <c r="BQ236" s="1">
        <v>436.40699999999998</v>
      </c>
      <c r="BR236" s="1">
        <v>425.15899999999999</v>
      </c>
      <c r="BS236" s="1">
        <v>413.29199999999997</v>
      </c>
      <c r="BT236" s="1">
        <v>401.00700000000001</v>
      </c>
      <c r="BU236" s="1">
        <v>388.46800000000002</v>
      </c>
      <c r="BV236" s="1">
        <v>375.24</v>
      </c>
      <c r="BW236" s="1">
        <v>360.93299999999999</v>
      </c>
      <c r="BX236" s="1">
        <v>348.62299999999999</v>
      </c>
      <c r="BY236" s="1">
        <v>339.63600000000002</v>
      </c>
      <c r="BZ236" s="1">
        <v>332.43</v>
      </c>
      <c r="CA236" s="1">
        <v>324.613</v>
      </c>
      <c r="CB236" s="1">
        <v>317.255</v>
      </c>
      <c r="CC236" s="1">
        <v>306.08300000000003</v>
      </c>
      <c r="CD236" s="1">
        <v>288.91699999999997</v>
      </c>
      <c r="CE236" s="1">
        <v>268.03300000000002</v>
      </c>
      <c r="CF236" s="1">
        <v>247.82</v>
      </c>
      <c r="CG236" s="1">
        <v>227.31200000000001</v>
      </c>
      <c r="CH236" s="1">
        <v>208.93600000000001</v>
      </c>
      <c r="CI236" s="1">
        <v>194.31200000000001</v>
      </c>
      <c r="CJ236" s="1">
        <v>182.245</v>
      </c>
      <c r="CK236" s="1">
        <v>169.86199999999999</v>
      </c>
      <c r="CL236" s="1">
        <v>157.67699999999999</v>
      </c>
      <c r="CM236" s="1">
        <v>146.09899999999999</v>
      </c>
      <c r="CN236" s="1">
        <v>135.02799999999999</v>
      </c>
      <c r="CO236" s="1">
        <v>124.43899999999999</v>
      </c>
      <c r="CP236" s="1">
        <v>114.426</v>
      </c>
      <c r="CQ236" s="1">
        <v>104.976</v>
      </c>
      <c r="CR236" s="1">
        <v>95.734999999999999</v>
      </c>
      <c r="CS236" s="1">
        <v>86.531999999999996</v>
      </c>
      <c r="CT236" s="1">
        <v>77.486999999999995</v>
      </c>
      <c r="CU236" s="1">
        <v>68.510000000000005</v>
      </c>
      <c r="CV236" s="1">
        <v>61.325000000000003</v>
      </c>
      <c r="CW236" s="1">
        <v>54.351999999999997</v>
      </c>
      <c r="CX236" s="1">
        <v>45.814999999999998</v>
      </c>
      <c r="CY236" s="1">
        <v>35.923000000000002</v>
      </c>
      <c r="CZ236" s="1">
        <v>28.058</v>
      </c>
      <c r="DA236" s="1">
        <v>23.765999999999998</v>
      </c>
      <c r="DB236" s="1">
        <v>19.981999999999999</v>
      </c>
      <c r="DC236" s="1">
        <v>15.119</v>
      </c>
      <c r="DD236" s="1">
        <v>9.1809999999999992</v>
      </c>
      <c r="DE236" s="1">
        <v>6.6840000000000002</v>
      </c>
      <c r="DF236" s="1">
        <v>3.59</v>
      </c>
      <c r="DG236" s="1">
        <v>5.3550000000000004</v>
      </c>
      <c r="DI236" s="104">
        <f t="shared" si="7"/>
        <v>41261.211999999992</v>
      </c>
    </row>
    <row r="237" spans="1:113" x14ac:dyDescent="0.3">
      <c r="A237" s="1">
        <v>19268</v>
      </c>
      <c r="B237" s="1" t="s">
        <v>1041</v>
      </c>
      <c r="D237" s="1">
        <v>927</v>
      </c>
      <c r="E237" s="1">
        <v>2018</v>
      </c>
      <c r="F237" s="1" t="s">
        <v>1049</v>
      </c>
      <c r="H237" s="93" t="e">
        <f>VLOOKUP(G237, RPB!$E$3:$I$200, 5, 0)</f>
        <v>#N/A</v>
      </c>
      <c r="I237" s="94" t="e">
        <f>IF(H237="-", "-", IF(H237=0, 0, SUM(K237:INDEX($K237:$DG237, H237))))</f>
        <v>#N/A</v>
      </c>
      <c r="J237" s="94" t="e">
        <f t="shared" si="6"/>
        <v>#N/A</v>
      </c>
      <c r="K237" s="1">
        <v>385.13600000000002</v>
      </c>
      <c r="L237" s="1">
        <v>386.52199999999999</v>
      </c>
      <c r="M237" s="1">
        <v>387.15100000000001</v>
      </c>
      <c r="N237" s="1">
        <v>375.99799999999999</v>
      </c>
      <c r="O237" s="1">
        <v>380.11599999999999</v>
      </c>
      <c r="P237" s="1">
        <v>382.89499999999998</v>
      </c>
      <c r="Q237" s="1">
        <v>384.42399999999998</v>
      </c>
      <c r="R237" s="1">
        <v>384.78899999999999</v>
      </c>
      <c r="S237" s="1">
        <v>384.48500000000001</v>
      </c>
      <c r="T237" s="1">
        <v>383.99900000000002</v>
      </c>
      <c r="U237" s="1">
        <v>381.41300000000001</v>
      </c>
      <c r="V237" s="1">
        <v>376.01400000000001</v>
      </c>
      <c r="W237" s="1">
        <v>369.096</v>
      </c>
      <c r="X237" s="1">
        <v>362.51100000000002</v>
      </c>
      <c r="Y237" s="1">
        <v>355.70400000000001</v>
      </c>
      <c r="Z237" s="1">
        <v>351.98500000000001</v>
      </c>
      <c r="AA237" s="1">
        <v>353.13400000000001</v>
      </c>
      <c r="AB237" s="1">
        <v>357.70600000000002</v>
      </c>
      <c r="AC237" s="1">
        <v>362.09399999999999</v>
      </c>
      <c r="AD237" s="1">
        <v>366.55500000000001</v>
      </c>
      <c r="AE237" s="1">
        <v>372.74700000000001</v>
      </c>
      <c r="AF237" s="1">
        <v>380.988</v>
      </c>
      <c r="AG237" s="1">
        <v>390.41899999999998</v>
      </c>
      <c r="AH237" s="1">
        <v>399.89</v>
      </c>
      <c r="AI237" s="1">
        <v>409.65499999999997</v>
      </c>
      <c r="AJ237" s="1">
        <v>417.52199999999999</v>
      </c>
      <c r="AK237" s="1">
        <v>422.28899999999999</v>
      </c>
      <c r="AL237" s="1">
        <v>424.78899999999999</v>
      </c>
      <c r="AM237" s="1">
        <v>427</v>
      </c>
      <c r="AN237" s="1">
        <v>428.45100000000002</v>
      </c>
      <c r="AO237" s="1">
        <v>429.16199999999998</v>
      </c>
      <c r="AP237" s="1">
        <v>429.31700000000001</v>
      </c>
      <c r="AQ237" s="1">
        <v>428.68900000000002</v>
      </c>
      <c r="AR237" s="1">
        <v>427.62900000000002</v>
      </c>
      <c r="AS237" s="1">
        <v>426.97300000000001</v>
      </c>
      <c r="AT237" s="1">
        <v>422.65199999999999</v>
      </c>
      <c r="AU237" s="1">
        <v>412.96699999999998</v>
      </c>
      <c r="AV237" s="1">
        <v>400.31099999999998</v>
      </c>
      <c r="AW237" s="1">
        <v>387.93400000000003</v>
      </c>
      <c r="AX237" s="1">
        <v>374.17599999999999</v>
      </c>
      <c r="AY237" s="1">
        <v>366.959</v>
      </c>
      <c r="AZ237" s="1">
        <v>370.23700000000002</v>
      </c>
      <c r="BA237" s="1">
        <v>379.971</v>
      </c>
      <c r="BB237" s="1">
        <v>388.70699999999999</v>
      </c>
      <c r="BC237" s="1">
        <v>398.56799999999998</v>
      </c>
      <c r="BD237" s="1">
        <v>403.46800000000002</v>
      </c>
      <c r="BE237" s="1">
        <v>399.83</v>
      </c>
      <c r="BF237" s="1">
        <v>390.91699999999997</v>
      </c>
      <c r="BG237" s="1">
        <v>383.11799999999999</v>
      </c>
      <c r="BH237" s="1">
        <v>374.60599999999999</v>
      </c>
      <c r="BI237" s="1">
        <v>369.46300000000002</v>
      </c>
      <c r="BJ237" s="1">
        <v>370.185</v>
      </c>
      <c r="BK237" s="1">
        <v>374.34699999999998</v>
      </c>
      <c r="BL237" s="1">
        <v>377.19799999999998</v>
      </c>
      <c r="BM237" s="1">
        <v>379.89600000000002</v>
      </c>
      <c r="BN237" s="1">
        <v>379.82600000000002</v>
      </c>
      <c r="BO237" s="1">
        <v>375.27699999999999</v>
      </c>
      <c r="BP237" s="1">
        <v>367.67700000000002</v>
      </c>
      <c r="BQ237" s="1">
        <v>360.34699999999998</v>
      </c>
      <c r="BR237" s="1">
        <v>352.84</v>
      </c>
      <c r="BS237" s="1">
        <v>344.64800000000002</v>
      </c>
      <c r="BT237" s="1">
        <v>335.923</v>
      </c>
      <c r="BU237" s="1">
        <v>326.86599999999999</v>
      </c>
      <c r="BV237" s="1">
        <v>317.09300000000002</v>
      </c>
      <c r="BW237" s="1">
        <v>306.16199999999998</v>
      </c>
      <c r="BX237" s="1">
        <v>297.32299999999998</v>
      </c>
      <c r="BY237" s="1">
        <v>291.99</v>
      </c>
      <c r="BZ237" s="1">
        <v>288.49700000000001</v>
      </c>
      <c r="CA237" s="1">
        <v>284.27800000000002</v>
      </c>
      <c r="CB237" s="1">
        <v>280.46300000000002</v>
      </c>
      <c r="CC237" s="1">
        <v>272.49</v>
      </c>
      <c r="CD237" s="1">
        <v>258.024</v>
      </c>
      <c r="CE237" s="1">
        <v>239.477</v>
      </c>
      <c r="CF237" s="1">
        <v>221.529</v>
      </c>
      <c r="CG237" s="1">
        <v>203.15799999999999</v>
      </c>
      <c r="CH237" s="1">
        <v>186.858</v>
      </c>
      <c r="CI237" s="1">
        <v>174.31700000000001</v>
      </c>
      <c r="CJ237" s="1">
        <v>164.29300000000001</v>
      </c>
      <c r="CK237" s="1">
        <v>153.804</v>
      </c>
      <c r="CL237" s="1">
        <v>143.38499999999999</v>
      </c>
      <c r="CM237" s="1">
        <v>133.46</v>
      </c>
      <c r="CN237" s="1">
        <v>123.91800000000001</v>
      </c>
      <c r="CO237" s="1">
        <v>114.745</v>
      </c>
      <c r="CP237" s="1">
        <v>106.045</v>
      </c>
      <c r="CQ237" s="1">
        <v>97.807000000000002</v>
      </c>
      <c r="CR237" s="1">
        <v>89.656000000000006</v>
      </c>
      <c r="CS237" s="1">
        <v>81.418999999999997</v>
      </c>
      <c r="CT237" s="1">
        <v>73.227000000000004</v>
      </c>
      <c r="CU237" s="1">
        <v>65.055000000000007</v>
      </c>
      <c r="CV237" s="1">
        <v>58.529000000000003</v>
      </c>
      <c r="CW237" s="1">
        <v>52.057000000000002</v>
      </c>
      <c r="CX237" s="1">
        <v>44.003</v>
      </c>
      <c r="CY237" s="1">
        <v>34.572000000000003</v>
      </c>
      <c r="CZ237" s="1">
        <v>27.068999999999999</v>
      </c>
      <c r="DA237" s="1">
        <v>22.984000000000002</v>
      </c>
      <c r="DB237" s="1">
        <v>19.341999999999999</v>
      </c>
      <c r="DC237" s="1">
        <v>14.643000000000001</v>
      </c>
      <c r="DD237" s="1">
        <v>8.8879999999999999</v>
      </c>
      <c r="DE237" s="1">
        <v>6.476</v>
      </c>
      <c r="DF237" s="1">
        <v>3.4769999999999999</v>
      </c>
      <c r="DG237" s="1">
        <v>5.1710000000000003</v>
      </c>
      <c r="DI237" s="104">
        <f t="shared" si="7"/>
        <v>29521.845000000001</v>
      </c>
    </row>
    <row r="238" spans="1:113" x14ac:dyDescent="0.3">
      <c r="A238" s="1">
        <v>19526</v>
      </c>
      <c r="B238" s="1" t="s">
        <v>1041</v>
      </c>
      <c r="D238" s="1">
        <v>928</v>
      </c>
      <c r="E238" s="1">
        <v>2018</v>
      </c>
      <c r="F238" s="1" t="s">
        <v>1048</v>
      </c>
      <c r="H238" s="93" t="e">
        <f>VLOOKUP(G238, RPB!$E$3:$I$200, 5, 0)</f>
        <v>#N/A</v>
      </c>
      <c r="I238" s="94" t="e">
        <f>IF(H238="-", "-", IF(H238=0, 0, SUM(K238:INDEX($K238:$DG238, H238))))</f>
        <v>#N/A</v>
      </c>
      <c r="J238" s="94" t="e">
        <f t="shared" si="6"/>
        <v>#N/A</v>
      </c>
      <c r="K238" s="1">
        <v>261.423</v>
      </c>
      <c r="L238" s="1">
        <v>258.63799999999998</v>
      </c>
      <c r="M238" s="1">
        <v>256.02499999999998</v>
      </c>
      <c r="N238" s="1">
        <v>252.23599999999999</v>
      </c>
      <c r="O238" s="1">
        <v>250.536</v>
      </c>
      <c r="P238" s="1">
        <v>248.77500000000001</v>
      </c>
      <c r="Q238" s="1">
        <v>246.92</v>
      </c>
      <c r="R238" s="1">
        <v>244.941</v>
      </c>
      <c r="S238" s="1">
        <v>242.875</v>
      </c>
      <c r="T238" s="1">
        <v>240.76499999999999</v>
      </c>
      <c r="U238" s="1">
        <v>238.197</v>
      </c>
      <c r="V238" s="1">
        <v>234.98400000000001</v>
      </c>
      <c r="W238" s="1">
        <v>231.32</v>
      </c>
      <c r="X238" s="1">
        <v>227.54599999999999</v>
      </c>
      <c r="Y238" s="1">
        <v>223.54</v>
      </c>
      <c r="Z238" s="1">
        <v>219.68799999999999</v>
      </c>
      <c r="AA238" s="1">
        <v>216.197</v>
      </c>
      <c r="AB238" s="1">
        <v>212.86</v>
      </c>
      <c r="AC238" s="1">
        <v>209.36</v>
      </c>
      <c r="AD238" s="1">
        <v>205.88800000000001</v>
      </c>
      <c r="AE238" s="1">
        <v>201.761</v>
      </c>
      <c r="AF238" s="1">
        <v>196.649</v>
      </c>
      <c r="AG238" s="1">
        <v>190.94399999999999</v>
      </c>
      <c r="AH238" s="1">
        <v>185.37700000000001</v>
      </c>
      <c r="AI238" s="1">
        <v>179.809</v>
      </c>
      <c r="AJ238" s="1">
        <v>174.67500000000001</v>
      </c>
      <c r="AK238" s="1">
        <v>170.27</v>
      </c>
      <c r="AL238" s="1">
        <v>166.41</v>
      </c>
      <c r="AM238" s="1">
        <v>162.52199999999999</v>
      </c>
      <c r="AN238" s="1">
        <v>158.601</v>
      </c>
      <c r="AO238" s="1">
        <v>155.27600000000001</v>
      </c>
      <c r="AP238" s="1">
        <v>152.768</v>
      </c>
      <c r="AQ238" s="1">
        <v>150.767</v>
      </c>
      <c r="AR238" s="1">
        <v>148.76900000000001</v>
      </c>
      <c r="AS238" s="1">
        <v>146.90799999999999</v>
      </c>
      <c r="AT238" s="1">
        <v>144.57400000000001</v>
      </c>
      <c r="AU238" s="1">
        <v>141.428</v>
      </c>
      <c r="AV238" s="1">
        <v>137.739</v>
      </c>
      <c r="AW238" s="1">
        <v>134.13800000000001</v>
      </c>
      <c r="AX238" s="1">
        <v>130.52799999999999</v>
      </c>
      <c r="AY238" s="1">
        <v>126.822</v>
      </c>
      <c r="AZ238" s="1">
        <v>123.05200000000001</v>
      </c>
      <c r="BA238" s="1">
        <v>119.236</v>
      </c>
      <c r="BB238" s="1">
        <v>115.377</v>
      </c>
      <c r="BC238" s="1">
        <v>111.5</v>
      </c>
      <c r="BD238" s="1">
        <v>107.63200000000001</v>
      </c>
      <c r="BE238" s="1">
        <v>103.792</v>
      </c>
      <c r="BF238" s="1">
        <v>100.003</v>
      </c>
      <c r="BG238" s="1">
        <v>96.23</v>
      </c>
      <c r="BH238" s="1">
        <v>92.44</v>
      </c>
      <c r="BI238" s="1">
        <v>88.93</v>
      </c>
      <c r="BJ238" s="1">
        <v>85.832999999999998</v>
      </c>
      <c r="BK238" s="1">
        <v>83.006</v>
      </c>
      <c r="BL238" s="1">
        <v>80.182000000000002</v>
      </c>
      <c r="BM238" s="1">
        <v>77.430999999999997</v>
      </c>
      <c r="BN238" s="1">
        <v>74.540999999999997</v>
      </c>
      <c r="BO238" s="1">
        <v>71.387</v>
      </c>
      <c r="BP238" s="1">
        <v>68.072999999999993</v>
      </c>
      <c r="BQ238" s="1">
        <v>64.828999999999994</v>
      </c>
      <c r="BR238" s="1">
        <v>61.606999999999999</v>
      </c>
      <c r="BS238" s="1">
        <v>58.442999999999998</v>
      </c>
      <c r="BT238" s="1">
        <v>55.377000000000002</v>
      </c>
      <c r="BU238" s="1">
        <v>52.38</v>
      </c>
      <c r="BV238" s="1">
        <v>49.414999999999999</v>
      </c>
      <c r="BW238" s="1">
        <v>46.524000000000001</v>
      </c>
      <c r="BX238" s="1">
        <v>43.552999999999997</v>
      </c>
      <c r="BY238" s="1">
        <v>40.433</v>
      </c>
      <c r="BZ238" s="1">
        <v>37.261000000000003</v>
      </c>
      <c r="CA238" s="1">
        <v>34.19</v>
      </c>
      <c r="CB238" s="1">
        <v>31.164000000000001</v>
      </c>
      <c r="CC238" s="1">
        <v>28.437999999999999</v>
      </c>
      <c r="CD238" s="1">
        <v>26.148</v>
      </c>
      <c r="CE238" s="1">
        <v>24.172999999999998</v>
      </c>
      <c r="CF238" s="1">
        <v>22.257999999999999</v>
      </c>
      <c r="CG238" s="1">
        <v>20.457999999999998</v>
      </c>
      <c r="CH238" s="1">
        <v>18.687999999999999</v>
      </c>
      <c r="CI238" s="1">
        <v>16.879000000000001</v>
      </c>
      <c r="CJ238" s="1">
        <v>15.082000000000001</v>
      </c>
      <c r="CK238" s="1">
        <v>13.417</v>
      </c>
      <c r="CL238" s="1">
        <v>11.858000000000001</v>
      </c>
      <c r="CM238" s="1">
        <v>10.419</v>
      </c>
      <c r="CN238" s="1">
        <v>9.1219999999999999</v>
      </c>
      <c r="CO238" s="1">
        <v>7.9459999999999997</v>
      </c>
      <c r="CP238" s="1">
        <v>6.8540000000000001</v>
      </c>
      <c r="CQ238" s="1">
        <v>5.85</v>
      </c>
      <c r="CR238" s="1">
        <v>4.9489999999999998</v>
      </c>
      <c r="CS238" s="1">
        <v>4.1520000000000001</v>
      </c>
      <c r="CT238" s="1">
        <v>3.45</v>
      </c>
      <c r="CU238" s="1">
        <v>2.7909999999999999</v>
      </c>
      <c r="CV238" s="1">
        <v>2.2599999999999998</v>
      </c>
      <c r="CW238" s="1">
        <v>1.85</v>
      </c>
      <c r="CX238" s="1">
        <v>1.46</v>
      </c>
      <c r="CY238" s="1">
        <v>1.0860000000000001</v>
      </c>
      <c r="CZ238" s="1">
        <v>0.79300000000000004</v>
      </c>
      <c r="DA238" s="1">
        <v>0.626</v>
      </c>
      <c r="DB238" s="1">
        <v>0.51</v>
      </c>
      <c r="DC238" s="1">
        <v>0.379</v>
      </c>
      <c r="DD238" s="1">
        <v>0.23499999999999999</v>
      </c>
      <c r="DE238" s="1">
        <v>0.16700000000000001</v>
      </c>
      <c r="DF238" s="1">
        <v>9.0999999999999998E-2</v>
      </c>
      <c r="DG238" s="1">
        <v>0.14699999999999999</v>
      </c>
      <c r="DI238" s="104">
        <f t="shared" si="7"/>
        <v>10515.806000000008</v>
      </c>
    </row>
    <row r="239" spans="1:113" x14ac:dyDescent="0.3">
      <c r="A239" s="1">
        <v>19698</v>
      </c>
      <c r="B239" s="1" t="s">
        <v>1041</v>
      </c>
      <c r="D239" s="1">
        <v>540</v>
      </c>
      <c r="E239" s="1">
        <v>2018</v>
      </c>
      <c r="F239" s="1" t="s">
        <v>1047</v>
      </c>
      <c r="H239" s="93" t="e">
        <f>VLOOKUP(G239, RPB!$E$3:$I$200, 5, 0)</f>
        <v>#N/A</v>
      </c>
      <c r="I239" s="94" t="e">
        <f>IF(H239="-", "-", IF(H239=0, 0, SUM(K239:INDEX($K239:$DG239, H239))))</f>
        <v>#N/A</v>
      </c>
      <c r="J239" s="94" t="e">
        <f t="shared" si="6"/>
        <v>#N/A</v>
      </c>
      <c r="K239" s="1">
        <v>4.3179999999999996</v>
      </c>
      <c r="L239" s="1">
        <v>4.3319999999999999</v>
      </c>
      <c r="M239" s="1">
        <v>4.33</v>
      </c>
      <c r="N239" s="1">
        <v>4.3920000000000003</v>
      </c>
      <c r="O239" s="1">
        <v>4.3250000000000002</v>
      </c>
      <c r="P239" s="1">
        <v>4.258</v>
      </c>
      <c r="Q239" s="1">
        <v>4.1929999999999996</v>
      </c>
      <c r="R239" s="1">
        <v>4.133</v>
      </c>
      <c r="S239" s="1">
        <v>4.0759999999999996</v>
      </c>
      <c r="T239" s="1">
        <v>4.0199999999999996</v>
      </c>
      <c r="U239" s="1">
        <v>3.9870000000000001</v>
      </c>
      <c r="V239" s="1">
        <v>3.9860000000000002</v>
      </c>
      <c r="W239" s="1">
        <v>4.0090000000000003</v>
      </c>
      <c r="X239" s="1">
        <v>4.0359999999999996</v>
      </c>
      <c r="Y239" s="1">
        <v>4.0679999999999996</v>
      </c>
      <c r="Z239" s="1">
        <v>4.1059999999999999</v>
      </c>
      <c r="AA239" s="1">
        <v>4.1449999999999996</v>
      </c>
      <c r="AB239" s="1">
        <v>4.1859999999999999</v>
      </c>
      <c r="AC239" s="1">
        <v>4.2270000000000003</v>
      </c>
      <c r="AD239" s="1">
        <v>4.2610000000000001</v>
      </c>
      <c r="AE239" s="1">
        <v>4.3140000000000001</v>
      </c>
      <c r="AF239" s="1">
        <v>4.3970000000000002</v>
      </c>
      <c r="AG239" s="1">
        <v>4.492</v>
      </c>
      <c r="AH239" s="1">
        <v>4.5759999999999996</v>
      </c>
      <c r="AI239" s="1">
        <v>4.6619999999999999</v>
      </c>
      <c r="AJ239" s="1">
        <v>4.6849999999999996</v>
      </c>
      <c r="AK239" s="1">
        <v>4.6159999999999997</v>
      </c>
      <c r="AL239" s="1">
        <v>4.4850000000000003</v>
      </c>
      <c r="AM239" s="1">
        <v>4.3600000000000003</v>
      </c>
      <c r="AN239" s="1">
        <v>4.234</v>
      </c>
      <c r="AO239" s="1">
        <v>4.0979999999999999</v>
      </c>
      <c r="AP239" s="1">
        <v>3.9569999999999999</v>
      </c>
      <c r="AQ239" s="1">
        <v>3.82</v>
      </c>
      <c r="AR239" s="1">
        <v>3.6840000000000002</v>
      </c>
      <c r="AS239" s="1">
        <v>3.5470000000000002</v>
      </c>
      <c r="AT239" s="1">
        <v>3.46</v>
      </c>
      <c r="AU239" s="1">
        <v>3.4460000000000002</v>
      </c>
      <c r="AV239" s="1">
        <v>3.4849999999999999</v>
      </c>
      <c r="AW239" s="1">
        <v>3.5219999999999998</v>
      </c>
      <c r="AX239" s="1">
        <v>3.5550000000000002</v>
      </c>
      <c r="AY239" s="1">
        <v>3.629</v>
      </c>
      <c r="AZ239" s="1">
        <v>3.7549999999999999</v>
      </c>
      <c r="BA239" s="1">
        <v>3.9089999999999998</v>
      </c>
      <c r="BB239" s="1">
        <v>4.0599999999999996</v>
      </c>
      <c r="BC239" s="1">
        <v>4.2220000000000004</v>
      </c>
      <c r="BD239" s="1">
        <v>4.306</v>
      </c>
      <c r="BE239" s="1">
        <v>4.266</v>
      </c>
      <c r="BF239" s="1">
        <v>4.1440000000000001</v>
      </c>
      <c r="BG239" s="1">
        <v>4.0259999999999998</v>
      </c>
      <c r="BH239" s="1">
        <v>3.8919999999999999</v>
      </c>
      <c r="BI239" s="1">
        <v>3.7789999999999999</v>
      </c>
      <c r="BJ239" s="1">
        <v>3.7130000000000001</v>
      </c>
      <c r="BK239" s="1">
        <v>3.6739999999999999</v>
      </c>
      <c r="BL239" s="1">
        <v>3.6160000000000001</v>
      </c>
      <c r="BM239" s="1">
        <v>3.55</v>
      </c>
      <c r="BN239" s="1">
        <v>3.4609999999999999</v>
      </c>
      <c r="BO239" s="1">
        <v>3.3370000000000002</v>
      </c>
      <c r="BP239" s="1">
        <v>3.19</v>
      </c>
      <c r="BQ239" s="1">
        <v>3.044</v>
      </c>
      <c r="BR239" s="1">
        <v>2.8980000000000001</v>
      </c>
      <c r="BS239" s="1">
        <v>2.7509999999999999</v>
      </c>
      <c r="BT239" s="1">
        <v>2.6080000000000001</v>
      </c>
      <c r="BU239" s="1">
        <v>2.4700000000000002</v>
      </c>
      <c r="BV239" s="1">
        <v>2.3319999999999999</v>
      </c>
      <c r="BW239" s="1">
        <v>2.1920000000000002</v>
      </c>
      <c r="BX239" s="1">
        <v>2.0680000000000001</v>
      </c>
      <c r="BY239" s="1">
        <v>1.9650000000000001</v>
      </c>
      <c r="BZ239" s="1">
        <v>1.877</v>
      </c>
      <c r="CA239" s="1">
        <v>1.7909999999999999</v>
      </c>
      <c r="CB239" s="1">
        <v>1.706</v>
      </c>
      <c r="CC239" s="1">
        <v>1.6279999999999999</v>
      </c>
      <c r="CD239" s="1">
        <v>1.5589999999999999</v>
      </c>
      <c r="CE239" s="1">
        <v>1.494</v>
      </c>
      <c r="CF239" s="1">
        <v>1.4319999999999999</v>
      </c>
      <c r="CG239" s="1">
        <v>1.373</v>
      </c>
      <c r="CH239" s="1">
        <v>1.304</v>
      </c>
      <c r="CI239" s="1">
        <v>1.2170000000000001</v>
      </c>
      <c r="CJ239" s="1">
        <v>1.1180000000000001</v>
      </c>
      <c r="CK239" s="1">
        <v>1.022</v>
      </c>
      <c r="CL239" s="1">
        <v>0.92900000000000005</v>
      </c>
      <c r="CM239" s="1">
        <v>0.83699999999999997</v>
      </c>
      <c r="CN239" s="1">
        <v>0.75</v>
      </c>
      <c r="CO239" s="1">
        <v>0.66600000000000004</v>
      </c>
      <c r="CP239" s="1">
        <v>0.58399999999999996</v>
      </c>
      <c r="CQ239" s="1">
        <v>0.504</v>
      </c>
      <c r="CR239" s="1">
        <v>0.433</v>
      </c>
      <c r="CS239" s="1">
        <v>0.376</v>
      </c>
      <c r="CT239" s="1">
        <v>0.32800000000000001</v>
      </c>
      <c r="CU239" s="1">
        <v>0.28100000000000003</v>
      </c>
      <c r="CV239" s="1">
        <v>0.246</v>
      </c>
      <c r="CW239" s="1">
        <v>0.21</v>
      </c>
      <c r="CX239" s="1">
        <v>0.16700000000000001</v>
      </c>
      <c r="CY239" s="1">
        <v>0.11799999999999999</v>
      </c>
      <c r="CZ239" s="1">
        <v>7.4999999999999997E-2</v>
      </c>
      <c r="DA239" s="1">
        <v>0.05</v>
      </c>
      <c r="DB239" s="1">
        <v>0.04</v>
      </c>
      <c r="DC239" s="1">
        <v>2.8000000000000001E-2</v>
      </c>
      <c r="DD239" s="1">
        <v>1.6E-2</v>
      </c>
      <c r="DE239" s="1">
        <v>1.0999999999999999E-2</v>
      </c>
      <c r="DF239" s="1">
        <v>5.0000000000000001E-3</v>
      </c>
      <c r="DG239" s="1">
        <v>6.0000000000000001E-3</v>
      </c>
      <c r="DI239" s="104">
        <f t="shared" si="7"/>
        <v>279.82099999999997</v>
      </c>
    </row>
    <row r="240" spans="1:113" x14ac:dyDescent="0.3">
      <c r="A240" s="1">
        <v>20042</v>
      </c>
      <c r="B240" s="1" t="s">
        <v>1041</v>
      </c>
      <c r="C240" s="1">
        <v>29</v>
      </c>
      <c r="D240" s="1">
        <v>954</v>
      </c>
      <c r="E240" s="1">
        <v>2018</v>
      </c>
      <c r="F240" s="1" t="s">
        <v>1046</v>
      </c>
      <c r="H240" s="93" t="e">
        <f>VLOOKUP(G240, RPB!$E$3:$I$200, 5, 0)</f>
        <v>#N/A</v>
      </c>
      <c r="I240" s="94" t="e">
        <f>IF(H240="-", "-", IF(H240=0, 0, SUM(K240:INDEX($K240:$DG240, H240))))</f>
        <v>#N/A</v>
      </c>
      <c r="J240" s="94" t="e">
        <f t="shared" si="6"/>
        <v>#N/A</v>
      </c>
      <c r="K240" s="1">
        <v>10.231</v>
      </c>
      <c r="L240" s="1">
        <v>10.188000000000001</v>
      </c>
      <c r="M240" s="1">
        <v>10.159000000000001</v>
      </c>
      <c r="N240" s="1">
        <v>10.089</v>
      </c>
      <c r="O240" s="1">
        <v>10.108000000000001</v>
      </c>
      <c r="P240" s="1">
        <v>10.137</v>
      </c>
      <c r="Q240" s="1">
        <v>10.17</v>
      </c>
      <c r="R240" s="1">
        <v>10.206</v>
      </c>
      <c r="S240" s="1">
        <v>10.247</v>
      </c>
      <c r="T240" s="1">
        <v>10.29</v>
      </c>
      <c r="U240" s="1">
        <v>10.321999999999999</v>
      </c>
      <c r="V240" s="1">
        <v>10.329000000000001</v>
      </c>
      <c r="W240" s="1">
        <v>10.321999999999999</v>
      </c>
      <c r="X240" s="1">
        <v>10.305</v>
      </c>
      <c r="Y240" s="1">
        <v>10.26</v>
      </c>
      <c r="Z240" s="1">
        <v>10.254</v>
      </c>
      <c r="AA240" s="1">
        <v>10.311</v>
      </c>
      <c r="AB240" s="1">
        <v>10.394</v>
      </c>
      <c r="AC240" s="1">
        <v>10.452999999999999</v>
      </c>
      <c r="AD240" s="1">
        <v>10.516</v>
      </c>
      <c r="AE240" s="1">
        <v>10.451000000000001</v>
      </c>
      <c r="AF240" s="1">
        <v>10.195</v>
      </c>
      <c r="AG240" s="1">
        <v>9.8140000000000001</v>
      </c>
      <c r="AH240" s="1">
        <v>9.4380000000000006</v>
      </c>
      <c r="AI240" s="1">
        <v>9.0340000000000007</v>
      </c>
      <c r="AJ240" s="1">
        <v>8.6859999999999999</v>
      </c>
      <c r="AK240" s="1">
        <v>8.4480000000000004</v>
      </c>
      <c r="AL240" s="1">
        <v>8.2799999999999994</v>
      </c>
      <c r="AM240" s="1">
        <v>8.0860000000000003</v>
      </c>
      <c r="AN240" s="1">
        <v>7.8890000000000002</v>
      </c>
      <c r="AO240" s="1">
        <v>7.665</v>
      </c>
      <c r="AP240" s="1">
        <v>7.3869999999999996</v>
      </c>
      <c r="AQ240" s="1">
        <v>7.0789999999999997</v>
      </c>
      <c r="AR240" s="1">
        <v>6.7960000000000003</v>
      </c>
      <c r="AS240" s="1">
        <v>6.5339999999999998</v>
      </c>
      <c r="AT240" s="1">
        <v>6.2690000000000001</v>
      </c>
      <c r="AU240" s="1">
        <v>5.99</v>
      </c>
      <c r="AV240" s="1">
        <v>5.7210000000000001</v>
      </c>
      <c r="AW240" s="1">
        <v>5.4720000000000004</v>
      </c>
      <c r="AX240" s="1">
        <v>5.23</v>
      </c>
      <c r="AY240" s="1">
        <v>5.0999999999999996</v>
      </c>
      <c r="AZ240" s="1">
        <v>5.1310000000000002</v>
      </c>
      <c r="BA240" s="1">
        <v>5.274</v>
      </c>
      <c r="BB240" s="1">
        <v>5.415</v>
      </c>
      <c r="BC240" s="1">
        <v>5.5670000000000002</v>
      </c>
      <c r="BD240" s="1">
        <v>5.7270000000000003</v>
      </c>
      <c r="BE240" s="1">
        <v>5.875</v>
      </c>
      <c r="BF240" s="1">
        <v>6.0110000000000001</v>
      </c>
      <c r="BG240" s="1">
        <v>6.1479999999999997</v>
      </c>
      <c r="BH240" s="1">
        <v>6.2869999999999999</v>
      </c>
      <c r="BI240" s="1">
        <v>6.3609999999999998</v>
      </c>
      <c r="BJ240" s="1">
        <v>6.343</v>
      </c>
      <c r="BK240" s="1">
        <v>6.25</v>
      </c>
      <c r="BL240" s="1">
        <v>6.1520000000000001</v>
      </c>
      <c r="BM240" s="1">
        <v>6.0389999999999997</v>
      </c>
      <c r="BN240" s="1">
        <v>5.8789999999999996</v>
      </c>
      <c r="BO240" s="1">
        <v>5.6660000000000004</v>
      </c>
      <c r="BP240" s="1">
        <v>5.4169999999999998</v>
      </c>
      <c r="BQ240" s="1">
        <v>5.1550000000000002</v>
      </c>
      <c r="BR240" s="1">
        <v>4.87</v>
      </c>
      <c r="BS240" s="1">
        <v>4.6079999999999997</v>
      </c>
      <c r="BT240" s="1">
        <v>4.3949999999999996</v>
      </c>
      <c r="BU240" s="1">
        <v>4.21</v>
      </c>
      <c r="BV240" s="1">
        <v>4.0140000000000002</v>
      </c>
      <c r="BW240" s="1">
        <v>3.8149999999999999</v>
      </c>
      <c r="BX240" s="1">
        <v>3.6030000000000002</v>
      </c>
      <c r="BY240" s="1">
        <v>3.3679999999999999</v>
      </c>
      <c r="BZ240" s="1">
        <v>3.1230000000000002</v>
      </c>
      <c r="CA240" s="1">
        <v>2.8860000000000001</v>
      </c>
      <c r="CB240" s="1">
        <v>2.657</v>
      </c>
      <c r="CC240" s="1">
        <v>2.4220000000000002</v>
      </c>
      <c r="CD240" s="1">
        <v>2.1800000000000002</v>
      </c>
      <c r="CE240" s="1">
        <v>1.9370000000000001</v>
      </c>
      <c r="CF240" s="1">
        <v>1.704</v>
      </c>
      <c r="CG240" s="1">
        <v>1.47</v>
      </c>
      <c r="CH240" s="1">
        <v>1.2829999999999999</v>
      </c>
      <c r="CI240" s="1">
        <v>1.161</v>
      </c>
      <c r="CJ240" s="1">
        <v>1.087</v>
      </c>
      <c r="CK240" s="1">
        <v>1.0149999999999999</v>
      </c>
      <c r="CL240" s="1">
        <v>0.95699999999999996</v>
      </c>
      <c r="CM240" s="1">
        <v>0.88900000000000001</v>
      </c>
      <c r="CN240" s="1">
        <v>0.79800000000000004</v>
      </c>
      <c r="CO240" s="1">
        <v>0.69499999999999995</v>
      </c>
      <c r="CP240" s="1">
        <v>0.60599999999999998</v>
      </c>
      <c r="CQ240" s="1">
        <v>0.52500000000000002</v>
      </c>
      <c r="CR240" s="1">
        <v>0.44900000000000001</v>
      </c>
      <c r="CS240" s="1">
        <v>0.376</v>
      </c>
      <c r="CT240" s="1">
        <v>0.309</v>
      </c>
      <c r="CU240" s="1">
        <v>0.24299999999999999</v>
      </c>
      <c r="CV240" s="1">
        <v>0.184</v>
      </c>
      <c r="CW240" s="1">
        <v>0.14699999999999999</v>
      </c>
      <c r="CX240" s="1">
        <v>0.113</v>
      </c>
      <c r="CY240" s="1">
        <v>8.7999999999999995E-2</v>
      </c>
      <c r="CZ240" s="1">
        <v>6.7000000000000004E-2</v>
      </c>
      <c r="DA240" s="1">
        <v>5.5E-2</v>
      </c>
      <c r="DB240" s="1">
        <v>4.7E-2</v>
      </c>
      <c r="DC240" s="1">
        <v>3.4000000000000002E-2</v>
      </c>
      <c r="DD240" s="1">
        <v>2.1000000000000001E-2</v>
      </c>
      <c r="DE240" s="1">
        <v>1.4999999999999999E-2</v>
      </c>
      <c r="DF240" s="1">
        <v>7.0000000000000001E-3</v>
      </c>
      <c r="DG240" s="1">
        <v>1.0999999999999999E-2</v>
      </c>
      <c r="DI240" s="104">
        <f t="shared" si="7"/>
        <v>531.99599999999964</v>
      </c>
    </row>
    <row r="241" spans="1:114" x14ac:dyDescent="0.3">
      <c r="A241" s="1">
        <v>20128</v>
      </c>
      <c r="B241" s="1" t="s">
        <v>1041</v>
      </c>
      <c r="D241" s="1">
        <v>316</v>
      </c>
      <c r="E241" s="1">
        <v>2018</v>
      </c>
      <c r="F241" s="1" t="s">
        <v>1045</v>
      </c>
      <c r="H241" s="93" t="e">
        <f>VLOOKUP(G241, RPB!$E$3:$I$200, 5, 0)</f>
        <v>#N/A</v>
      </c>
      <c r="I241" s="94" t="e">
        <f>IF(H241="-", "-", IF(H241=0, 0, SUM(K241:INDEX($K241:$DG241, H241))))</f>
        <v>#N/A</v>
      </c>
      <c r="J241" s="94" t="e">
        <f t="shared" si="6"/>
        <v>#N/A</v>
      </c>
      <c r="K241" s="1">
        <v>2.7450000000000001</v>
      </c>
      <c r="L241" s="1">
        <v>2.7130000000000001</v>
      </c>
      <c r="M241" s="1">
        <v>2.6880000000000002</v>
      </c>
      <c r="N241" s="1">
        <v>2.7080000000000002</v>
      </c>
      <c r="O241" s="1">
        <v>2.6819999999999999</v>
      </c>
      <c r="P241" s="1">
        <v>2.6640000000000001</v>
      </c>
      <c r="Q241" s="1">
        <v>2.653</v>
      </c>
      <c r="R241" s="1">
        <v>2.6480000000000001</v>
      </c>
      <c r="S241" s="1">
        <v>2.6480000000000001</v>
      </c>
      <c r="T241" s="1">
        <v>2.6509999999999998</v>
      </c>
      <c r="U241" s="1">
        <v>2.6629999999999998</v>
      </c>
      <c r="V241" s="1">
        <v>2.6869999999999998</v>
      </c>
      <c r="W241" s="1">
        <v>2.718</v>
      </c>
      <c r="X241" s="1">
        <v>2.7480000000000002</v>
      </c>
      <c r="Y241" s="1">
        <v>2.78</v>
      </c>
      <c r="Z241" s="1">
        <v>2.8029999999999999</v>
      </c>
      <c r="AA241" s="1">
        <v>2.8109999999999999</v>
      </c>
      <c r="AB241" s="1">
        <v>2.8079999999999998</v>
      </c>
      <c r="AC241" s="1">
        <v>2.8039999999999998</v>
      </c>
      <c r="AD241" s="1">
        <v>2.7949999999999999</v>
      </c>
      <c r="AE241" s="1">
        <v>2.7839999999999998</v>
      </c>
      <c r="AF241" s="1">
        <v>2.77</v>
      </c>
      <c r="AG241" s="1">
        <v>2.7530000000000001</v>
      </c>
      <c r="AH241" s="1">
        <v>2.7309999999999999</v>
      </c>
      <c r="AI241" s="1">
        <v>2.706</v>
      </c>
      <c r="AJ241" s="1">
        <v>2.669</v>
      </c>
      <c r="AK241" s="1">
        <v>2.617</v>
      </c>
      <c r="AL241" s="1">
        <v>2.5539999999999998</v>
      </c>
      <c r="AM241" s="1">
        <v>2.4910000000000001</v>
      </c>
      <c r="AN241" s="1">
        <v>2.4279999999999999</v>
      </c>
      <c r="AO241" s="1">
        <v>2.36</v>
      </c>
      <c r="AP241" s="1">
        <v>2.2879999999999998</v>
      </c>
      <c r="AQ241" s="1">
        <v>2.214</v>
      </c>
      <c r="AR241" s="1">
        <v>2.1440000000000001</v>
      </c>
      <c r="AS241" s="1">
        <v>2.0739999999999998</v>
      </c>
      <c r="AT241" s="1">
        <v>2.0190000000000001</v>
      </c>
      <c r="AU241" s="1">
        <v>1.9830000000000001</v>
      </c>
      <c r="AV241" s="1">
        <v>1.9630000000000001</v>
      </c>
      <c r="AW241" s="1">
        <v>1.9450000000000001</v>
      </c>
      <c r="AX241" s="1">
        <v>1.9279999999999999</v>
      </c>
      <c r="AY241" s="1">
        <v>1.9279999999999999</v>
      </c>
      <c r="AZ241" s="1">
        <v>1.95</v>
      </c>
      <c r="BA241" s="1">
        <v>1.9850000000000001</v>
      </c>
      <c r="BB241" s="1">
        <v>2.0219999999999998</v>
      </c>
      <c r="BC241" s="1">
        <v>2.0630000000000002</v>
      </c>
      <c r="BD241" s="1">
        <v>2.0920000000000001</v>
      </c>
      <c r="BE241" s="1">
        <v>2.0979999999999999</v>
      </c>
      <c r="BF241" s="1">
        <v>2.089</v>
      </c>
      <c r="BG241" s="1">
        <v>2.08</v>
      </c>
      <c r="BH241" s="1">
        <v>2.0649999999999999</v>
      </c>
      <c r="BI241" s="1">
        <v>2.056</v>
      </c>
      <c r="BJ241" s="1">
        <v>2.0619999999999998</v>
      </c>
      <c r="BK241" s="1">
        <v>2.0720000000000001</v>
      </c>
      <c r="BL241" s="1">
        <v>2.0760000000000001</v>
      </c>
      <c r="BM241" s="1">
        <v>2.08</v>
      </c>
      <c r="BN241" s="1">
        <v>2.0539999999999998</v>
      </c>
      <c r="BO241" s="1">
        <v>1.982</v>
      </c>
      <c r="BP241" s="1">
        <v>1.8819999999999999</v>
      </c>
      <c r="BQ241" s="1">
        <v>1.782</v>
      </c>
      <c r="BR241" s="1">
        <v>1.677</v>
      </c>
      <c r="BS241" s="1">
        <v>1.5860000000000001</v>
      </c>
      <c r="BT241" s="1">
        <v>1.5249999999999999</v>
      </c>
      <c r="BU241" s="1">
        <v>1.482</v>
      </c>
      <c r="BV241" s="1">
        <v>1.4330000000000001</v>
      </c>
      <c r="BW241" s="1">
        <v>1.38</v>
      </c>
      <c r="BX241" s="1">
        <v>1.3280000000000001</v>
      </c>
      <c r="BY241" s="1">
        <v>1.2749999999999999</v>
      </c>
      <c r="BZ241" s="1">
        <v>1.2210000000000001</v>
      </c>
      <c r="CA241" s="1">
        <v>1.17</v>
      </c>
      <c r="CB241" s="1">
        <v>1.123</v>
      </c>
      <c r="CC241" s="1">
        <v>1.0589999999999999</v>
      </c>
      <c r="CD241" s="1">
        <v>0.96799999999999997</v>
      </c>
      <c r="CE241" s="1">
        <v>0.86199999999999999</v>
      </c>
      <c r="CF241" s="1">
        <v>0.76</v>
      </c>
      <c r="CG241" s="1">
        <v>0.65400000000000003</v>
      </c>
      <c r="CH241" s="1">
        <v>0.57499999999999996</v>
      </c>
      <c r="CI241" s="1">
        <v>0.53700000000000003</v>
      </c>
      <c r="CJ241" s="1">
        <v>0.52700000000000002</v>
      </c>
      <c r="CK241" s="1">
        <v>0.51400000000000001</v>
      </c>
      <c r="CL241" s="1">
        <v>0.505</v>
      </c>
      <c r="CM241" s="1">
        <v>0.48499999999999999</v>
      </c>
      <c r="CN241" s="1">
        <v>0.44600000000000001</v>
      </c>
      <c r="CO241" s="1">
        <v>0.39400000000000002</v>
      </c>
      <c r="CP241" s="1">
        <v>0.34899999999999998</v>
      </c>
      <c r="CQ241" s="1">
        <v>0.30599999999999999</v>
      </c>
      <c r="CR241" s="1">
        <v>0.26500000000000001</v>
      </c>
      <c r="CS241" s="1">
        <v>0.22500000000000001</v>
      </c>
      <c r="CT241" s="1">
        <v>0.189</v>
      </c>
      <c r="CU241" s="1">
        <v>0.15</v>
      </c>
      <c r="CV241" s="1">
        <v>0.11600000000000001</v>
      </c>
      <c r="CW241" s="1">
        <v>9.2999999999999999E-2</v>
      </c>
      <c r="CX241" s="1">
        <v>7.2999999999999995E-2</v>
      </c>
      <c r="CY241" s="1">
        <v>5.5E-2</v>
      </c>
      <c r="CZ241" s="1">
        <v>4.1000000000000002E-2</v>
      </c>
      <c r="DA241" s="1">
        <v>3.3000000000000002E-2</v>
      </c>
      <c r="DB241" s="1">
        <v>2.7E-2</v>
      </c>
      <c r="DC241" s="1">
        <v>0.02</v>
      </c>
      <c r="DD241" s="1">
        <v>1.2999999999999999E-2</v>
      </c>
      <c r="DE241" s="1">
        <v>8.9999999999999993E-3</v>
      </c>
      <c r="DF241" s="1">
        <v>5.0000000000000001E-3</v>
      </c>
      <c r="DG241" s="1">
        <v>7.0000000000000001E-3</v>
      </c>
      <c r="DI241" s="104">
        <f t="shared" si="7"/>
        <v>165.71799999999993</v>
      </c>
    </row>
    <row r="242" spans="1:114" x14ac:dyDescent="0.3">
      <c r="A242" s="1">
        <v>20386</v>
      </c>
      <c r="B242" s="1" t="s">
        <v>1041</v>
      </c>
      <c r="C242" s="1">
        <v>30</v>
      </c>
      <c r="D242" s="1">
        <v>957</v>
      </c>
      <c r="E242" s="1">
        <v>2018</v>
      </c>
      <c r="F242" s="1" t="s">
        <v>1043</v>
      </c>
      <c r="H242" s="93" t="e">
        <f>VLOOKUP(G242, RPB!$E$3:$I$200, 5, 0)</f>
        <v>#N/A</v>
      </c>
      <c r="I242" s="94" t="e">
        <f>IF(H242="-", "-", IF(H242=0, 0, SUM(K242:INDEX($K242:$DG242, H242))))</f>
        <v>#N/A</v>
      </c>
      <c r="J242" s="94" t="e">
        <f t="shared" si="6"/>
        <v>#N/A</v>
      </c>
      <c r="K242" s="1">
        <v>13.221</v>
      </c>
      <c r="L242" s="1">
        <v>13.281000000000001</v>
      </c>
      <c r="M242" s="1">
        <v>13.35</v>
      </c>
      <c r="N242" s="1">
        <v>13.368</v>
      </c>
      <c r="O242" s="1">
        <v>13.477</v>
      </c>
      <c r="P242" s="1">
        <v>13.576000000000001</v>
      </c>
      <c r="Q242" s="1">
        <v>13.667</v>
      </c>
      <c r="R242" s="1">
        <v>13.743</v>
      </c>
      <c r="S242" s="1">
        <v>13.805</v>
      </c>
      <c r="T242" s="1">
        <v>13.856</v>
      </c>
      <c r="U242" s="1">
        <v>13.868</v>
      </c>
      <c r="V242" s="1">
        <v>13.82</v>
      </c>
      <c r="W242" s="1">
        <v>13.728999999999999</v>
      </c>
      <c r="X242" s="1">
        <v>13.622999999999999</v>
      </c>
      <c r="Y242" s="1">
        <v>13.496</v>
      </c>
      <c r="Z242" s="1">
        <v>13.36</v>
      </c>
      <c r="AA242" s="1">
        <v>13.222</v>
      </c>
      <c r="AB242" s="1">
        <v>13.074</v>
      </c>
      <c r="AC242" s="1">
        <v>12.901</v>
      </c>
      <c r="AD242" s="1">
        <v>12.707000000000001</v>
      </c>
      <c r="AE242" s="1">
        <v>12.500999999999999</v>
      </c>
      <c r="AF242" s="1">
        <v>12.297000000000001</v>
      </c>
      <c r="AG242" s="1">
        <v>12.085000000000001</v>
      </c>
      <c r="AH242" s="1">
        <v>11.863</v>
      </c>
      <c r="AI242" s="1">
        <v>11.654999999999999</v>
      </c>
      <c r="AJ242" s="1">
        <v>11.356999999999999</v>
      </c>
      <c r="AK242" s="1">
        <v>10.926</v>
      </c>
      <c r="AL242" s="1">
        <v>10.42</v>
      </c>
      <c r="AM242" s="1">
        <v>9.9329999999999998</v>
      </c>
      <c r="AN242" s="1">
        <v>9.4390000000000001</v>
      </c>
      <c r="AO242" s="1">
        <v>9.0489999999999995</v>
      </c>
      <c r="AP242" s="1">
        <v>8.8320000000000007</v>
      </c>
      <c r="AQ242" s="1">
        <v>8.7289999999999992</v>
      </c>
      <c r="AR242" s="1">
        <v>8.6240000000000006</v>
      </c>
      <c r="AS242" s="1">
        <v>8.5410000000000004</v>
      </c>
      <c r="AT242" s="1">
        <v>8.4640000000000004</v>
      </c>
      <c r="AU242" s="1">
        <v>8.3789999999999996</v>
      </c>
      <c r="AV242" s="1">
        <v>8.2989999999999995</v>
      </c>
      <c r="AW242" s="1">
        <v>8.24</v>
      </c>
      <c r="AX242" s="1">
        <v>8.1999999999999993</v>
      </c>
      <c r="AY242" s="1">
        <v>8.1760000000000002</v>
      </c>
      <c r="AZ242" s="1">
        <v>8.1739999999999995</v>
      </c>
      <c r="BA242" s="1">
        <v>8.1869999999999994</v>
      </c>
      <c r="BB242" s="1">
        <v>8.1989999999999998</v>
      </c>
      <c r="BC242" s="1">
        <v>8.1989999999999998</v>
      </c>
      <c r="BD242" s="1">
        <v>8.2040000000000006</v>
      </c>
      <c r="BE242" s="1">
        <v>8.2140000000000004</v>
      </c>
      <c r="BF242" s="1">
        <v>8.2219999999999995</v>
      </c>
      <c r="BG242" s="1">
        <v>8.2140000000000004</v>
      </c>
      <c r="BH242" s="1">
        <v>8.2059999999999995</v>
      </c>
      <c r="BI242" s="1">
        <v>8.1170000000000009</v>
      </c>
      <c r="BJ242" s="1">
        <v>7.9119999999999999</v>
      </c>
      <c r="BK242" s="1">
        <v>7.6280000000000001</v>
      </c>
      <c r="BL242" s="1">
        <v>7.3390000000000004</v>
      </c>
      <c r="BM242" s="1">
        <v>7.0279999999999996</v>
      </c>
      <c r="BN242" s="1">
        <v>6.74</v>
      </c>
      <c r="BO242" s="1">
        <v>6.5060000000000002</v>
      </c>
      <c r="BP242" s="1">
        <v>6.3</v>
      </c>
      <c r="BQ242" s="1">
        <v>6.0759999999999996</v>
      </c>
      <c r="BR242" s="1">
        <v>5.8419999999999996</v>
      </c>
      <c r="BS242" s="1">
        <v>5.593</v>
      </c>
      <c r="BT242" s="1">
        <v>5.3120000000000003</v>
      </c>
      <c r="BU242" s="1">
        <v>5.0119999999999996</v>
      </c>
      <c r="BV242" s="1">
        <v>4.718</v>
      </c>
      <c r="BW242" s="1">
        <v>4.4320000000000004</v>
      </c>
      <c r="BX242" s="1">
        <v>4.1440000000000001</v>
      </c>
      <c r="BY242" s="1">
        <v>3.8450000000000002</v>
      </c>
      <c r="BZ242" s="1">
        <v>3.5489999999999999</v>
      </c>
      <c r="CA242" s="1">
        <v>3.2589999999999999</v>
      </c>
      <c r="CB242" s="1">
        <v>2.9710000000000001</v>
      </c>
      <c r="CC242" s="1">
        <v>2.7330000000000001</v>
      </c>
      <c r="CD242" s="1">
        <v>2.5649999999999999</v>
      </c>
      <c r="CE242" s="1">
        <v>2.4460000000000002</v>
      </c>
      <c r="CF242" s="1">
        <v>2.3290000000000002</v>
      </c>
      <c r="CG242" s="1">
        <v>2.226</v>
      </c>
      <c r="CH242" s="1">
        <v>2.1070000000000002</v>
      </c>
      <c r="CI242" s="1">
        <v>1.9550000000000001</v>
      </c>
      <c r="CJ242" s="1">
        <v>1.7829999999999999</v>
      </c>
      <c r="CK242" s="1">
        <v>1.6259999999999999</v>
      </c>
      <c r="CL242" s="1">
        <v>1.4770000000000001</v>
      </c>
      <c r="CM242" s="1">
        <v>1.331</v>
      </c>
      <c r="CN242" s="1">
        <v>1.19</v>
      </c>
      <c r="CO242" s="1">
        <v>1.0529999999999999</v>
      </c>
      <c r="CP242" s="1">
        <v>0.92100000000000004</v>
      </c>
      <c r="CQ242" s="1">
        <v>0.79400000000000004</v>
      </c>
      <c r="CR242" s="1">
        <v>0.68100000000000005</v>
      </c>
      <c r="CS242" s="1">
        <v>0.58499999999999996</v>
      </c>
      <c r="CT242" s="1">
        <v>0.501</v>
      </c>
      <c r="CU242" s="1">
        <v>0.42099999999999999</v>
      </c>
      <c r="CV242" s="1">
        <v>0.35199999999999998</v>
      </c>
      <c r="CW242" s="1">
        <v>0.29799999999999999</v>
      </c>
      <c r="CX242" s="1">
        <v>0.23899999999999999</v>
      </c>
      <c r="CY242" s="1">
        <v>0.17699999999999999</v>
      </c>
      <c r="CZ242" s="1">
        <v>0.129</v>
      </c>
      <c r="DA242" s="1">
        <v>0.10100000000000001</v>
      </c>
      <c r="DB242" s="1">
        <v>8.3000000000000004E-2</v>
      </c>
      <c r="DC242" s="1">
        <v>6.3E-2</v>
      </c>
      <c r="DD242" s="1">
        <v>3.6999999999999998E-2</v>
      </c>
      <c r="DE242" s="1">
        <v>2.5999999999999999E-2</v>
      </c>
      <c r="DF242" s="1">
        <v>1.4999999999999999E-2</v>
      </c>
      <c r="DG242" s="1">
        <v>2.5999999999999999E-2</v>
      </c>
      <c r="DI242" s="104">
        <f t="shared" si="7"/>
        <v>691.56500000000005</v>
      </c>
    </row>
    <row r="243" spans="1:114" x14ac:dyDescent="0.3">
      <c r="A243" s="1">
        <v>20472</v>
      </c>
      <c r="B243" s="1" t="s">
        <v>1041</v>
      </c>
      <c r="D243" s="1">
        <v>258</v>
      </c>
      <c r="E243" s="1">
        <v>2018</v>
      </c>
      <c r="F243" s="1" t="s">
        <v>1042</v>
      </c>
      <c r="H243" s="93" t="e">
        <f>VLOOKUP(G243, RPB!$E$3:$I$200, 5, 0)</f>
        <v>#N/A</v>
      </c>
      <c r="I243" s="94" t="e">
        <f>IF(H243="-", "-", IF(H243=0, 0, SUM(K243:INDEX($K243:$DG243, H243))))</f>
        <v>#N/A</v>
      </c>
      <c r="J243" s="94" t="e">
        <f t="shared" si="6"/>
        <v>#N/A</v>
      </c>
      <c r="K243" s="1">
        <v>4.3070000000000004</v>
      </c>
      <c r="L243" s="1">
        <v>4.3319999999999999</v>
      </c>
      <c r="M243" s="1">
        <v>4.3490000000000002</v>
      </c>
      <c r="N243" s="1">
        <v>4.4909999999999997</v>
      </c>
      <c r="O243" s="1">
        <v>4.4340000000000002</v>
      </c>
      <c r="P243" s="1">
        <v>4.3849999999999998</v>
      </c>
      <c r="Q243" s="1">
        <v>4.3449999999999998</v>
      </c>
      <c r="R243" s="1">
        <v>4.3150000000000004</v>
      </c>
      <c r="S243" s="1">
        <v>4.29</v>
      </c>
      <c r="T243" s="1">
        <v>4.2670000000000003</v>
      </c>
      <c r="U243" s="1">
        <v>4.2729999999999997</v>
      </c>
      <c r="V243" s="1">
        <v>4.319</v>
      </c>
      <c r="W243" s="1">
        <v>4.391</v>
      </c>
      <c r="X243" s="1">
        <v>4.4619999999999997</v>
      </c>
      <c r="Y243" s="1">
        <v>4.5369999999999999</v>
      </c>
      <c r="Z243" s="1">
        <v>4.5979999999999999</v>
      </c>
      <c r="AA243" s="1">
        <v>4.633</v>
      </c>
      <c r="AB243" s="1">
        <v>4.6479999999999997</v>
      </c>
      <c r="AC243" s="1">
        <v>4.6660000000000004</v>
      </c>
      <c r="AD243" s="1">
        <v>4.6820000000000004</v>
      </c>
      <c r="AE243" s="1">
        <v>4.6879999999999997</v>
      </c>
      <c r="AF243" s="1">
        <v>4.681</v>
      </c>
      <c r="AG243" s="1">
        <v>4.665</v>
      </c>
      <c r="AH243" s="1">
        <v>4.6440000000000001</v>
      </c>
      <c r="AI243" s="1">
        <v>4.6180000000000003</v>
      </c>
      <c r="AJ243" s="1">
        <v>4.5880000000000001</v>
      </c>
      <c r="AK243" s="1">
        <v>4.556</v>
      </c>
      <c r="AL243" s="1">
        <v>4.5220000000000002</v>
      </c>
      <c r="AM243" s="1">
        <v>4.4850000000000003</v>
      </c>
      <c r="AN243" s="1">
        <v>4.4480000000000004</v>
      </c>
      <c r="AO243" s="1">
        <v>4.4020000000000001</v>
      </c>
      <c r="AP243" s="1">
        <v>4.343</v>
      </c>
      <c r="AQ243" s="1">
        <v>4.2759999999999998</v>
      </c>
      <c r="AR243" s="1">
        <v>4.2110000000000003</v>
      </c>
      <c r="AS243" s="1">
        <v>4.1429999999999998</v>
      </c>
      <c r="AT243" s="1">
        <v>4.093</v>
      </c>
      <c r="AU243" s="1">
        <v>4.07</v>
      </c>
      <c r="AV243" s="1">
        <v>4.0650000000000004</v>
      </c>
      <c r="AW243" s="1">
        <v>4.0599999999999996</v>
      </c>
      <c r="AX243" s="1">
        <v>4.0599999999999996</v>
      </c>
      <c r="AY243" s="1">
        <v>4.05</v>
      </c>
      <c r="AZ243" s="1">
        <v>4.0209999999999999</v>
      </c>
      <c r="BA243" s="1">
        <v>3.9820000000000002</v>
      </c>
      <c r="BB243" s="1">
        <v>3.9430000000000001</v>
      </c>
      <c r="BC243" s="1">
        <v>3.8940000000000001</v>
      </c>
      <c r="BD243" s="1">
        <v>3.8769999999999998</v>
      </c>
      <c r="BE243" s="1">
        <v>3.9119999999999999</v>
      </c>
      <c r="BF243" s="1">
        <v>3.9729999999999999</v>
      </c>
      <c r="BG243" s="1">
        <v>4.0220000000000002</v>
      </c>
      <c r="BH243" s="1">
        <v>4.0739999999999998</v>
      </c>
      <c r="BI243" s="1">
        <v>4.0659999999999998</v>
      </c>
      <c r="BJ243" s="1">
        <v>3.9670000000000001</v>
      </c>
      <c r="BK243" s="1">
        <v>3.8079999999999998</v>
      </c>
      <c r="BL243" s="1">
        <v>3.6509999999999998</v>
      </c>
      <c r="BM243" s="1">
        <v>3.4849999999999999</v>
      </c>
      <c r="BN243" s="1">
        <v>3.3290000000000002</v>
      </c>
      <c r="BO243" s="1">
        <v>3.198</v>
      </c>
      <c r="BP243" s="1">
        <v>3.0840000000000001</v>
      </c>
      <c r="BQ243" s="1">
        <v>2.9569999999999999</v>
      </c>
      <c r="BR243" s="1">
        <v>2.823</v>
      </c>
      <c r="BS243" s="1">
        <v>2.694</v>
      </c>
      <c r="BT243" s="1">
        <v>2.57</v>
      </c>
      <c r="BU243" s="1">
        <v>2.4500000000000002</v>
      </c>
      <c r="BV243" s="1">
        <v>2.331</v>
      </c>
      <c r="BW243" s="1">
        <v>2.2189999999999999</v>
      </c>
      <c r="BX243" s="1">
        <v>2.0910000000000002</v>
      </c>
      <c r="BY243" s="1">
        <v>1.9370000000000001</v>
      </c>
      <c r="BZ243" s="1">
        <v>1.7689999999999999</v>
      </c>
      <c r="CA243" s="1">
        <v>1.6060000000000001</v>
      </c>
      <c r="CB243" s="1">
        <v>1.4410000000000001</v>
      </c>
      <c r="CC243" s="1">
        <v>1.3120000000000001</v>
      </c>
      <c r="CD243" s="1">
        <v>1.24</v>
      </c>
      <c r="CE243" s="1">
        <v>1.2050000000000001</v>
      </c>
      <c r="CF243" s="1">
        <v>1.167</v>
      </c>
      <c r="CG243" s="1">
        <v>1.137</v>
      </c>
      <c r="CH243" s="1">
        <v>1.087</v>
      </c>
      <c r="CI243" s="1">
        <v>0.997</v>
      </c>
      <c r="CJ243" s="1">
        <v>0.88400000000000001</v>
      </c>
      <c r="CK243" s="1">
        <v>0.78</v>
      </c>
      <c r="CL243" s="1">
        <v>0.68</v>
      </c>
      <c r="CM243" s="1">
        <v>0.59</v>
      </c>
      <c r="CN243" s="1">
        <v>0.51800000000000002</v>
      </c>
      <c r="CO243" s="1">
        <v>0.46</v>
      </c>
      <c r="CP243" s="1">
        <v>0.40200000000000002</v>
      </c>
      <c r="CQ243" s="1">
        <v>0.34599999999999997</v>
      </c>
      <c r="CR243" s="1">
        <v>0.29499999999999998</v>
      </c>
      <c r="CS243" s="1">
        <v>0.249</v>
      </c>
      <c r="CT243" s="1">
        <v>0.20699999999999999</v>
      </c>
      <c r="CU243" s="1">
        <v>0.16700000000000001</v>
      </c>
      <c r="CV243" s="1">
        <v>0.13400000000000001</v>
      </c>
      <c r="CW243" s="1">
        <v>0.11</v>
      </c>
      <c r="CX243" s="1">
        <v>8.6999999999999994E-2</v>
      </c>
      <c r="CY243" s="1">
        <v>6.4000000000000001E-2</v>
      </c>
      <c r="CZ243" s="1">
        <v>4.7E-2</v>
      </c>
      <c r="DA243" s="1">
        <v>3.7999999999999999E-2</v>
      </c>
      <c r="DB243" s="1">
        <v>3.1E-2</v>
      </c>
      <c r="DC243" s="1">
        <v>2.3E-2</v>
      </c>
      <c r="DD243" s="1">
        <v>1.2999999999999999E-2</v>
      </c>
      <c r="DE243" s="1">
        <v>8.9999999999999993E-3</v>
      </c>
      <c r="DF243" s="1">
        <v>5.0000000000000001E-3</v>
      </c>
      <c r="DG243" s="1">
        <v>8.9999999999999993E-3</v>
      </c>
      <c r="DI243" s="104">
        <f t="shared" si="7"/>
        <v>285.85900000000009</v>
      </c>
    </row>
    <row r="244" spans="1:114" x14ac:dyDescent="0.3">
      <c r="A244" s="1" t="s">
        <v>1661</v>
      </c>
      <c r="E244" s="1">
        <v>2016</v>
      </c>
      <c r="F244" s="1" t="s">
        <v>258</v>
      </c>
      <c r="G244" s="93" t="s">
        <v>259</v>
      </c>
      <c r="H244" s="93">
        <f>VLOOKUP(G244, RPB!$E$3:$I$200, 5, 0)</f>
        <v>18</v>
      </c>
      <c r="I244" s="94">
        <f>IF(H244="-", "-", IF(H244=0, 0, SUM(K244:INDEX($K244:$DG244, H244))))</f>
        <v>5.931972</v>
      </c>
      <c r="J244" s="94">
        <f t="shared" si="6"/>
        <v>31.376028000000005</v>
      </c>
      <c r="AB244" s="1">
        <v>5.931972</v>
      </c>
      <c r="AT244" s="1">
        <v>6.3050520000000008</v>
      </c>
      <c r="BH244" s="1">
        <v>7.0139040000000001</v>
      </c>
      <c r="BW244" s="1">
        <v>8.3943000000000012</v>
      </c>
      <c r="DG244" s="1">
        <v>9.6627720000000004</v>
      </c>
      <c r="DI244" s="104">
        <f t="shared" si="7"/>
        <v>37.308000000000007</v>
      </c>
      <c r="DJ244" s="6" t="s">
        <v>1662</v>
      </c>
    </row>
    <row r="245" spans="1:114" x14ac:dyDescent="0.3">
      <c r="A245" s="1" t="s">
        <v>1661</v>
      </c>
      <c r="E245" s="1">
        <v>2017</v>
      </c>
      <c r="F245" s="1" t="s">
        <v>20</v>
      </c>
      <c r="G245" s="93" t="s">
        <v>21</v>
      </c>
      <c r="H245" s="93">
        <f>VLOOKUP(G245, RPB!$E$3:$I$200, 5, 0)</f>
        <v>18</v>
      </c>
      <c r="I245" s="94">
        <f>IF(H245="-", "-", IF(H245=0, 0, SUM(K245:INDEX($K245:$DG245, H245))))</f>
        <v>13.579999999999998</v>
      </c>
      <c r="J245" s="94">
        <f t="shared" si="6"/>
        <v>66.629000000000033</v>
      </c>
      <c r="K245" s="1">
        <v>0.42199999999999999</v>
      </c>
      <c r="L245" s="1">
        <v>0.53100000000000003</v>
      </c>
      <c r="M245" s="1">
        <v>0.63700000000000001</v>
      </c>
      <c r="N245" s="1">
        <v>0.64200000000000002</v>
      </c>
      <c r="O245" s="1">
        <v>0.66399999999999992</v>
      </c>
      <c r="P245" s="1">
        <v>0.747</v>
      </c>
      <c r="Q245" s="1">
        <v>0.80400000000000005</v>
      </c>
      <c r="R245" s="1">
        <v>0.82099999999999995</v>
      </c>
      <c r="S245" s="1">
        <v>0.83299999999999996</v>
      </c>
      <c r="T245" s="1">
        <v>0.91600000000000004</v>
      </c>
      <c r="U245" s="1">
        <v>0.80299999999999994</v>
      </c>
      <c r="V245" s="1">
        <v>0.80800000000000005</v>
      </c>
      <c r="W245" s="1">
        <v>0.82099999999999995</v>
      </c>
      <c r="X245" s="1">
        <v>0.81800000000000006</v>
      </c>
      <c r="Y245" s="1">
        <v>0.81200000000000006</v>
      </c>
      <c r="Z245" s="1">
        <v>0.82699999999999996</v>
      </c>
      <c r="AA245" s="1">
        <v>0.82200000000000006</v>
      </c>
      <c r="AB245" s="1">
        <v>0.85200000000000009</v>
      </c>
      <c r="AC245" s="1">
        <v>0.90500000000000003</v>
      </c>
      <c r="AD245" s="1">
        <v>0.82799999999999996</v>
      </c>
      <c r="AE245" s="1">
        <v>0.84699999999999998</v>
      </c>
      <c r="AF245" s="1">
        <v>0.74500000000000011</v>
      </c>
      <c r="AG245" s="1">
        <v>0.76899999999999991</v>
      </c>
      <c r="AH245" s="1">
        <v>0.75</v>
      </c>
      <c r="AI245" s="1">
        <v>0.82000000000000006</v>
      </c>
      <c r="AJ245" s="1">
        <v>0.89</v>
      </c>
      <c r="AK245" s="1">
        <v>0.84599999999999997</v>
      </c>
      <c r="AL245" s="1">
        <v>0.89</v>
      </c>
      <c r="AM245" s="1">
        <v>0.95199999999999996</v>
      </c>
      <c r="AN245" s="1">
        <v>0.97199999999999998</v>
      </c>
      <c r="AO245" s="1">
        <v>0.96199999999999997</v>
      </c>
      <c r="AP245" s="1">
        <v>1.01</v>
      </c>
      <c r="AQ245" s="1">
        <v>1.0620000000000001</v>
      </c>
      <c r="AR245" s="1">
        <v>1.109</v>
      </c>
      <c r="AS245" s="1">
        <v>1.264</v>
      </c>
      <c r="AT245" s="1">
        <v>1.304</v>
      </c>
      <c r="AU245" s="1">
        <v>1.3639999999999999</v>
      </c>
      <c r="AV245" s="1">
        <v>1.339</v>
      </c>
      <c r="AW245" s="1">
        <v>1.4510000000000001</v>
      </c>
      <c r="AX245" s="1">
        <v>1.4079999999999999</v>
      </c>
      <c r="AY245" s="1">
        <v>1.5350000000000001</v>
      </c>
      <c r="AZ245" s="1">
        <v>1.458</v>
      </c>
      <c r="BA245" s="1">
        <v>1.5390000000000001</v>
      </c>
      <c r="BB245" s="1">
        <v>1.573</v>
      </c>
      <c r="BC245" s="1">
        <v>1.5289999999999999</v>
      </c>
      <c r="BD245" s="1">
        <v>1.609</v>
      </c>
      <c r="BE245" s="1">
        <v>1.492</v>
      </c>
      <c r="BF245" s="1">
        <v>1.4540000000000002</v>
      </c>
      <c r="BG245" s="1">
        <v>1.4279999999999999</v>
      </c>
      <c r="BH245" s="1">
        <v>1.5030000000000001</v>
      </c>
      <c r="BI245" s="1">
        <v>1.448</v>
      </c>
      <c r="BJ245" s="1">
        <v>1.4119999999999999</v>
      </c>
      <c r="BK245" s="1">
        <v>1.4449999999999998</v>
      </c>
      <c r="BL245" s="1">
        <v>1.347</v>
      </c>
      <c r="BM245" s="1">
        <v>1.3740000000000001</v>
      </c>
      <c r="BN245" s="1">
        <v>1.3170000000000002</v>
      </c>
      <c r="BO245" s="1">
        <v>1.2030000000000001</v>
      </c>
      <c r="BP245" s="1">
        <v>1.2250000000000001</v>
      </c>
      <c r="BQ245" s="1">
        <v>1.1059999999999999</v>
      </c>
      <c r="BR245" s="1">
        <v>1.05</v>
      </c>
      <c r="BS245" s="1">
        <v>0.98599999999999999</v>
      </c>
      <c r="BT245" s="1">
        <v>0.96700000000000008</v>
      </c>
      <c r="BU245" s="1">
        <v>0.93799999999999994</v>
      </c>
      <c r="BV245" s="1">
        <v>0.84000000000000008</v>
      </c>
      <c r="BW245" s="1">
        <v>0.79</v>
      </c>
      <c r="BX245" s="1">
        <v>0.76600000000000001</v>
      </c>
      <c r="BY245" s="1">
        <v>0.68199999999999994</v>
      </c>
      <c r="BZ245" s="1">
        <v>0.73099999999999998</v>
      </c>
      <c r="CA245" s="1">
        <v>0.67500000000000004</v>
      </c>
      <c r="CB245" s="1">
        <v>0.69</v>
      </c>
      <c r="CC245" s="1">
        <v>0.63200000000000001</v>
      </c>
      <c r="CD245" s="1">
        <v>0.56000000000000005</v>
      </c>
      <c r="CE245" s="1">
        <v>0.55699999999999994</v>
      </c>
      <c r="CF245" s="1">
        <v>0.54200000000000004</v>
      </c>
      <c r="CG245" s="1">
        <v>0.51800000000000002</v>
      </c>
      <c r="CH245" s="1">
        <v>0.44299999999999995</v>
      </c>
      <c r="CI245" s="1">
        <v>0.38600000000000001</v>
      </c>
      <c r="CJ245" s="1">
        <v>0.43999999999999995</v>
      </c>
      <c r="CK245" s="1">
        <v>0.29900000000000004</v>
      </c>
      <c r="CL245" s="1">
        <v>0.27600000000000002</v>
      </c>
      <c r="CM245" s="1">
        <v>0.32299999999999995</v>
      </c>
      <c r="CN245" s="1">
        <v>0.33399999999999996</v>
      </c>
      <c r="CO245" s="1">
        <v>0.28400000000000003</v>
      </c>
      <c r="CP245" s="1">
        <v>0.253</v>
      </c>
      <c r="CQ245" s="1">
        <v>0.23499999999999999</v>
      </c>
      <c r="CR245" s="1">
        <v>0.25800000000000001</v>
      </c>
      <c r="CS245" s="1">
        <v>0.22599999999999998</v>
      </c>
      <c r="CT245" s="1">
        <v>0.247</v>
      </c>
      <c r="CU245" s="1">
        <v>0.18099999999999999</v>
      </c>
      <c r="CV245" s="1">
        <v>0.17799999999999999</v>
      </c>
      <c r="CW245" s="1">
        <v>0.16999999999999998</v>
      </c>
      <c r="CX245" s="1">
        <v>0.11799999999999999</v>
      </c>
      <c r="CY245" s="1">
        <v>0.107</v>
      </c>
      <c r="CZ245" s="1">
        <v>8.8999999999999996E-2</v>
      </c>
      <c r="DA245" s="1">
        <v>7.8E-2</v>
      </c>
      <c r="DB245" s="1">
        <v>7.2000000000000008E-2</v>
      </c>
      <c r="DC245" s="1">
        <v>4.3999999999999997E-2</v>
      </c>
      <c r="DD245" s="1">
        <v>5.4000000000000006E-2</v>
      </c>
      <c r="DE245" s="1">
        <v>3.3000000000000002E-2</v>
      </c>
      <c r="DF245" s="1">
        <v>9.2999999999999999E-2</v>
      </c>
      <c r="DI245" s="104">
        <f t="shared" si="7"/>
        <v>80.209000000000032</v>
      </c>
      <c r="DJ245" s="6" t="s">
        <v>1663</v>
      </c>
    </row>
    <row r="246" spans="1:114" x14ac:dyDescent="0.3">
      <c r="A246" s="1" t="s">
        <v>1661</v>
      </c>
      <c r="E246" s="1">
        <v>2008</v>
      </c>
      <c r="F246" s="1" t="s">
        <v>120</v>
      </c>
      <c r="G246" s="93" t="s">
        <v>121</v>
      </c>
      <c r="H246" s="93">
        <f>VLOOKUP(G246, RPB!$E$3:$I$200, 5, 0)</f>
        <v>18</v>
      </c>
      <c r="I246" s="94">
        <f>IF(H246="-", "-", IF(H246=0, 0, SUM(K246:INDEX($K246:$DG246, H246))))</f>
        <v>25.066800000000001</v>
      </c>
      <c r="J246" s="94">
        <f t="shared" si="6"/>
        <v>46.114199999999997</v>
      </c>
      <c r="K246" s="1" t="s">
        <v>9</v>
      </c>
      <c r="L246" s="1" t="s">
        <v>9</v>
      </c>
      <c r="M246" s="1" t="s">
        <v>9</v>
      </c>
      <c r="N246" s="1" t="s">
        <v>9</v>
      </c>
      <c r="O246" s="1">
        <v>6.3170000000000002</v>
      </c>
      <c r="P246" s="1" t="s">
        <v>9</v>
      </c>
      <c r="Q246" s="1" t="s">
        <v>9</v>
      </c>
      <c r="R246" s="1" t="s">
        <v>9</v>
      </c>
      <c r="S246" s="1" t="s">
        <v>9</v>
      </c>
      <c r="T246" s="1">
        <v>7.5540000000000003</v>
      </c>
      <c r="U246" s="1" t="s">
        <v>9</v>
      </c>
      <c r="V246" s="1" t="s">
        <v>9</v>
      </c>
      <c r="W246" s="1" t="s">
        <v>9</v>
      </c>
      <c r="X246" s="1" t="s">
        <v>9</v>
      </c>
      <c r="Y246" s="1">
        <v>7.1050000000000004</v>
      </c>
      <c r="Z246" s="1" t="s">
        <v>9</v>
      </c>
      <c r="AA246" s="1" t="s">
        <v>9</v>
      </c>
      <c r="AB246" s="1">
        <v>4.0907999999999998</v>
      </c>
      <c r="AD246" s="1">
        <v>2.7271999999999998</v>
      </c>
      <c r="AE246" s="1" t="s">
        <v>9</v>
      </c>
      <c r="AF246" s="1" t="s">
        <v>9</v>
      </c>
      <c r="AG246" s="1" t="s">
        <v>9</v>
      </c>
      <c r="AH246" s="1" t="s">
        <v>9</v>
      </c>
      <c r="AI246" s="1">
        <v>4.5780000000000003</v>
      </c>
      <c r="AJ246" s="1" t="s">
        <v>9</v>
      </c>
      <c r="AK246" s="1" t="s">
        <v>9</v>
      </c>
      <c r="AL246" s="1" t="s">
        <v>9</v>
      </c>
      <c r="AM246" s="1" t="s">
        <v>9</v>
      </c>
      <c r="AN246" s="1">
        <v>5.1210000000000004</v>
      </c>
      <c r="AO246" s="1" t="s">
        <v>9</v>
      </c>
      <c r="AP246" s="1" t="s">
        <v>9</v>
      </c>
      <c r="AQ246" s="1" t="s">
        <v>9</v>
      </c>
      <c r="AR246" s="1" t="s">
        <v>9</v>
      </c>
      <c r="AS246" s="1">
        <v>5.6630000000000003</v>
      </c>
      <c r="AT246" s="1" t="s">
        <v>9</v>
      </c>
      <c r="AU246" s="1" t="s">
        <v>9</v>
      </c>
      <c r="AV246" s="1" t="s">
        <v>9</v>
      </c>
      <c r="AW246" s="1" t="s">
        <v>9</v>
      </c>
      <c r="AX246" s="1">
        <v>5.2960000000000003</v>
      </c>
      <c r="AY246" s="1" t="s">
        <v>9</v>
      </c>
      <c r="AZ246" s="1" t="s">
        <v>9</v>
      </c>
      <c r="BA246" s="1" t="s">
        <v>9</v>
      </c>
      <c r="BB246" s="1" t="s">
        <v>9</v>
      </c>
      <c r="BC246" s="1">
        <v>4.476</v>
      </c>
      <c r="BD246" s="1" t="s">
        <v>9</v>
      </c>
      <c r="BE246" s="1" t="s">
        <v>9</v>
      </c>
      <c r="BF246" s="1" t="s">
        <v>9</v>
      </c>
      <c r="BG246" s="1" t="s">
        <v>9</v>
      </c>
      <c r="BH246" s="1">
        <v>3.5609999999999999</v>
      </c>
      <c r="BI246" s="1" t="s">
        <v>9</v>
      </c>
      <c r="BJ246" s="1" t="s">
        <v>9</v>
      </c>
      <c r="BK246" s="1" t="s">
        <v>9</v>
      </c>
      <c r="BL246" s="1" t="s">
        <v>9</v>
      </c>
      <c r="BM246" s="1">
        <v>2.82</v>
      </c>
      <c r="BN246" s="1" t="s">
        <v>9</v>
      </c>
      <c r="BO246" s="1" t="s">
        <v>9</v>
      </c>
      <c r="BP246" s="1" t="s">
        <v>9</v>
      </c>
      <c r="BQ246" s="1" t="s">
        <v>9</v>
      </c>
      <c r="BR246" s="1">
        <v>2.391</v>
      </c>
      <c r="BS246" s="1" t="s">
        <v>9</v>
      </c>
      <c r="BT246" s="1" t="s">
        <v>9</v>
      </c>
      <c r="BU246" s="1" t="s">
        <v>9</v>
      </c>
      <c r="BV246" s="1" t="s">
        <v>9</v>
      </c>
      <c r="BW246" s="1">
        <v>2.2549999999999999</v>
      </c>
      <c r="BX246" s="1" t="s">
        <v>9</v>
      </c>
      <c r="BY246" s="1" t="s">
        <v>9</v>
      </c>
      <c r="BZ246" s="1" t="s">
        <v>9</v>
      </c>
      <c r="CA246" s="1" t="s">
        <v>9</v>
      </c>
      <c r="CB246" s="1">
        <v>2.3239999999999998</v>
      </c>
      <c r="CC246" s="1" t="s">
        <v>9</v>
      </c>
      <c r="CD246" s="1" t="s">
        <v>9</v>
      </c>
      <c r="CE246" s="1" t="s">
        <v>9</v>
      </c>
      <c r="CF246" s="1" t="s">
        <v>9</v>
      </c>
      <c r="CG246" s="1">
        <v>1.8440000000000001</v>
      </c>
      <c r="CH246" s="1" t="s">
        <v>9</v>
      </c>
      <c r="CI246" s="1" t="s">
        <v>9</v>
      </c>
      <c r="CJ246" s="1" t="s">
        <v>9</v>
      </c>
      <c r="CK246" s="1" t="s">
        <v>9</v>
      </c>
      <c r="CL246" s="1">
        <v>1.3320000000000001</v>
      </c>
      <c r="CM246" s="1" t="s">
        <v>9</v>
      </c>
      <c r="CN246" s="1" t="s">
        <v>9</v>
      </c>
      <c r="CO246" s="1" t="s">
        <v>9</v>
      </c>
      <c r="CP246" s="1" t="s">
        <v>9</v>
      </c>
      <c r="CQ246" s="1">
        <v>0.90100000000000002</v>
      </c>
      <c r="CR246" s="1" t="s">
        <v>9</v>
      </c>
      <c r="CS246" s="1" t="s">
        <v>9</v>
      </c>
      <c r="CT246" s="1" t="s">
        <v>9</v>
      </c>
      <c r="CU246" s="1" t="s">
        <v>9</v>
      </c>
      <c r="CV246" s="1" t="s">
        <v>9</v>
      </c>
      <c r="CW246" s="1" t="s">
        <v>9</v>
      </c>
      <c r="CX246" s="1" t="s">
        <v>9</v>
      </c>
      <c r="CY246" s="1" t="s">
        <v>9</v>
      </c>
      <c r="CZ246" s="1" t="s">
        <v>9</v>
      </c>
      <c r="DA246" s="1" t="s">
        <v>9</v>
      </c>
      <c r="DB246" s="1" t="s">
        <v>9</v>
      </c>
      <c r="DC246" s="1" t="s">
        <v>9</v>
      </c>
      <c r="DD246" s="1" t="s">
        <v>9</v>
      </c>
      <c r="DE246" s="1" t="s">
        <v>9</v>
      </c>
      <c r="DF246" s="1" t="s">
        <v>9</v>
      </c>
      <c r="DG246" s="1">
        <v>0.82499999999999996</v>
      </c>
      <c r="DI246" s="104">
        <f t="shared" si="7"/>
        <v>71.180999999999997</v>
      </c>
      <c r="DJ246" s="6" t="s">
        <v>1666</v>
      </c>
    </row>
    <row r="247" spans="1:114" x14ac:dyDescent="0.3">
      <c r="A247" s="1" t="s">
        <v>1661</v>
      </c>
      <c r="E247" s="1">
        <v>2011</v>
      </c>
      <c r="F247" s="1" t="s">
        <v>206</v>
      </c>
      <c r="G247" s="93" t="s">
        <v>207</v>
      </c>
      <c r="H247" s="93">
        <f>VLOOKUP(G247, RPB!$E$3:$I$200, 5, 0)</f>
        <v>18</v>
      </c>
      <c r="I247" s="94">
        <f>IF(H247="-", "-", IF(H247=0, 0, SUM(K247:INDEX($K247:$DG247, H247))))</f>
        <v>592.53620000000001</v>
      </c>
      <c r="J247" s="94">
        <f t="shared" si="6"/>
        <v>1147.2888000000003</v>
      </c>
      <c r="K247" s="1" t="s">
        <v>9</v>
      </c>
      <c r="L247" s="1" t="s">
        <v>9</v>
      </c>
      <c r="M247" s="1" t="s">
        <v>9</v>
      </c>
      <c r="N247" s="1" t="s">
        <v>9</v>
      </c>
      <c r="O247" s="1" t="s">
        <v>9</v>
      </c>
      <c r="P247" s="1" t="s">
        <v>9</v>
      </c>
      <c r="Q247" s="1" t="s">
        <v>9</v>
      </c>
      <c r="R247" s="1" t="s">
        <v>9</v>
      </c>
      <c r="S247" s="1" t="s">
        <v>9</v>
      </c>
      <c r="T247" s="1" t="s">
        <v>9</v>
      </c>
      <c r="U247" s="1" t="s">
        <v>9</v>
      </c>
      <c r="V247" s="1" t="s">
        <v>9</v>
      </c>
      <c r="W247" s="1" t="s">
        <v>9</v>
      </c>
      <c r="X247" s="1" t="s">
        <v>9</v>
      </c>
      <c r="Y247" s="1">
        <v>487.577</v>
      </c>
      <c r="Z247" s="1" t="s">
        <v>9</v>
      </c>
      <c r="AA247" s="1" t="s">
        <v>9</v>
      </c>
      <c r="AB247" s="1">
        <v>104.95919999999998</v>
      </c>
      <c r="AD247" s="1">
        <v>69.972800000000007</v>
      </c>
      <c r="AE247" s="1" t="s">
        <v>9</v>
      </c>
      <c r="AF247" s="1" t="s">
        <v>9</v>
      </c>
      <c r="AG247" s="1" t="s">
        <v>9</v>
      </c>
      <c r="AH247" s="1" t="s">
        <v>9</v>
      </c>
      <c r="AI247" s="1">
        <v>161.46700000000001</v>
      </c>
      <c r="AJ247" s="1" t="s">
        <v>9</v>
      </c>
      <c r="AK247" s="1" t="s">
        <v>9</v>
      </c>
      <c r="AL247" s="1" t="s">
        <v>9</v>
      </c>
      <c r="AM247" s="1" t="s">
        <v>9</v>
      </c>
      <c r="AN247" s="1">
        <v>141.268</v>
      </c>
      <c r="AO247" s="1" t="s">
        <v>9</v>
      </c>
      <c r="AP247" s="1" t="s">
        <v>9</v>
      </c>
      <c r="AQ247" s="1" t="s">
        <v>9</v>
      </c>
      <c r="AR247" s="1" t="s">
        <v>9</v>
      </c>
      <c r="AS247" s="1">
        <v>130.542</v>
      </c>
      <c r="AT247" s="1" t="s">
        <v>9</v>
      </c>
      <c r="AU247" s="1" t="s">
        <v>9</v>
      </c>
      <c r="AV247" s="1" t="s">
        <v>9</v>
      </c>
      <c r="AW247" s="1" t="s">
        <v>9</v>
      </c>
      <c r="AX247" s="1">
        <v>124.91200000000001</v>
      </c>
      <c r="AY247" s="1" t="s">
        <v>9</v>
      </c>
      <c r="AZ247" s="1" t="s">
        <v>9</v>
      </c>
      <c r="BA247" s="1" t="s">
        <v>9</v>
      </c>
      <c r="BB247" s="1" t="s">
        <v>9</v>
      </c>
      <c r="BC247" s="1">
        <v>108.142</v>
      </c>
      <c r="BD247" s="1" t="s">
        <v>9</v>
      </c>
      <c r="BE247" s="1" t="s">
        <v>9</v>
      </c>
      <c r="BF247" s="1" t="s">
        <v>9</v>
      </c>
      <c r="BG247" s="1" t="s">
        <v>9</v>
      </c>
      <c r="BH247" s="1">
        <v>94.988</v>
      </c>
      <c r="BI247" s="1" t="s">
        <v>9</v>
      </c>
      <c r="BJ247" s="1" t="s">
        <v>9</v>
      </c>
      <c r="BK247" s="1" t="s">
        <v>9</v>
      </c>
      <c r="BL247" s="1" t="s">
        <v>9</v>
      </c>
      <c r="BM247" s="1">
        <v>80.625</v>
      </c>
      <c r="BN247" s="1" t="s">
        <v>9</v>
      </c>
      <c r="BO247" s="1" t="s">
        <v>9</v>
      </c>
      <c r="BP247" s="1" t="s">
        <v>9</v>
      </c>
      <c r="BQ247" s="1" t="s">
        <v>9</v>
      </c>
      <c r="BR247" s="1">
        <v>65.539000000000001</v>
      </c>
      <c r="BS247" s="1" t="s">
        <v>9</v>
      </c>
      <c r="BT247" s="1" t="s">
        <v>9</v>
      </c>
      <c r="BU247" s="1" t="s">
        <v>9</v>
      </c>
      <c r="BV247" s="1" t="s">
        <v>9</v>
      </c>
      <c r="BW247" s="1">
        <v>53.048000000000002</v>
      </c>
      <c r="BX247" s="1" t="s">
        <v>9</v>
      </c>
      <c r="BY247" s="1" t="s">
        <v>9</v>
      </c>
      <c r="BZ247" s="1" t="s">
        <v>9</v>
      </c>
      <c r="CA247" s="1" t="s">
        <v>9</v>
      </c>
      <c r="CB247" s="1" t="s">
        <v>9</v>
      </c>
      <c r="CC247" s="1" t="s">
        <v>9</v>
      </c>
      <c r="CD247" s="1" t="s">
        <v>9</v>
      </c>
      <c r="CE247" s="1" t="s">
        <v>9</v>
      </c>
      <c r="CF247" s="1" t="s">
        <v>9</v>
      </c>
      <c r="CG247" s="1" t="s">
        <v>9</v>
      </c>
      <c r="CH247" s="1" t="s">
        <v>9</v>
      </c>
      <c r="CI247" s="1" t="s">
        <v>9</v>
      </c>
      <c r="CJ247" s="1" t="s">
        <v>9</v>
      </c>
      <c r="CK247" s="1" t="s">
        <v>9</v>
      </c>
      <c r="CL247" s="1" t="s">
        <v>9</v>
      </c>
      <c r="CM247" s="1" t="s">
        <v>9</v>
      </c>
      <c r="CN247" s="1" t="s">
        <v>9</v>
      </c>
      <c r="CO247" s="1" t="s">
        <v>9</v>
      </c>
      <c r="CP247" s="1" t="s">
        <v>9</v>
      </c>
      <c r="CQ247" s="1" t="s">
        <v>9</v>
      </c>
      <c r="CR247" s="1" t="s">
        <v>9</v>
      </c>
      <c r="CS247" s="1" t="s">
        <v>9</v>
      </c>
      <c r="CT247" s="1" t="s">
        <v>9</v>
      </c>
      <c r="CU247" s="1" t="s">
        <v>9</v>
      </c>
      <c r="CV247" s="1" t="s">
        <v>9</v>
      </c>
      <c r="CW247" s="1" t="s">
        <v>9</v>
      </c>
      <c r="CX247" s="1" t="s">
        <v>9</v>
      </c>
      <c r="CY247" s="1" t="s">
        <v>9</v>
      </c>
      <c r="CZ247" s="1" t="s">
        <v>9</v>
      </c>
      <c r="DA247" s="1" t="s">
        <v>9</v>
      </c>
      <c r="DB247" s="1" t="s">
        <v>9</v>
      </c>
      <c r="DC247" s="1" t="s">
        <v>9</v>
      </c>
      <c r="DD247" s="1" t="s">
        <v>9</v>
      </c>
      <c r="DE247" s="1" t="s">
        <v>9</v>
      </c>
      <c r="DF247" s="1" t="s">
        <v>9</v>
      </c>
      <c r="DG247" s="1">
        <v>116.785</v>
      </c>
      <c r="DI247" s="104">
        <f t="shared" si="7"/>
        <v>1739.8250000000003</v>
      </c>
      <c r="DJ247" s="6" t="s">
        <v>1667</v>
      </c>
    </row>
    <row r="248" spans="1:114" x14ac:dyDescent="0.3">
      <c r="A248" s="1" t="s">
        <v>1661</v>
      </c>
      <c r="E248" s="1">
        <v>2017</v>
      </c>
      <c r="F248" s="1" t="s">
        <v>224</v>
      </c>
      <c r="G248" s="93" t="s">
        <v>225</v>
      </c>
      <c r="H248" s="93">
        <f>VLOOKUP(G248, RPB!$E$3:$I$200, 5, 0)</f>
        <v>18</v>
      </c>
      <c r="I248" s="94">
        <f>IF(H248="-", "-", IF(H248=0, 0, SUM(K248:INDEX($K248:$DG248, H248))))</f>
        <v>6.7930000000000001</v>
      </c>
      <c r="J248" s="94">
        <f t="shared" si="6"/>
        <v>31.084000000000003</v>
      </c>
      <c r="K248" s="1">
        <v>0.35099999999999998</v>
      </c>
      <c r="L248" s="1">
        <v>0.35099999999999998</v>
      </c>
      <c r="M248" s="1">
        <v>0.34599999999999997</v>
      </c>
      <c r="N248" s="1">
        <v>0.379</v>
      </c>
      <c r="O248" s="1">
        <v>0.378</v>
      </c>
      <c r="P248" s="1">
        <v>0.377</v>
      </c>
      <c r="Q248" s="1">
        <v>0.36499999999999999</v>
      </c>
      <c r="R248" s="1">
        <v>0.38300000000000001</v>
      </c>
      <c r="S248" s="1">
        <v>0.39900000000000002</v>
      </c>
      <c r="T248" s="1">
        <v>0.36099999999999999</v>
      </c>
      <c r="U248" s="1">
        <v>0.39500000000000002</v>
      </c>
      <c r="V248" s="1">
        <v>0.35099999999999998</v>
      </c>
      <c r="W248" s="1">
        <v>0.39600000000000002</v>
      </c>
      <c r="X248" s="1">
        <v>0.39900000000000002</v>
      </c>
      <c r="Y248" s="1">
        <v>0.35499999999999998</v>
      </c>
      <c r="Z248" s="1">
        <v>0.38800000000000001</v>
      </c>
      <c r="AA248" s="1">
        <v>0.40899999999999997</v>
      </c>
      <c r="AB248" s="1">
        <v>0.41</v>
      </c>
      <c r="AC248" s="1">
        <v>0.41399999999999998</v>
      </c>
      <c r="AD248" s="1">
        <v>0.44700000000000001</v>
      </c>
      <c r="AE248" s="1">
        <v>0.42399999999999999</v>
      </c>
      <c r="AF248" s="1">
        <v>0.48499999999999999</v>
      </c>
      <c r="AG248" s="1">
        <v>0.437</v>
      </c>
      <c r="AH248" s="1">
        <v>0.44900000000000001</v>
      </c>
      <c r="AI248" s="1">
        <v>0.42599999999999999</v>
      </c>
      <c r="AJ248" s="1">
        <v>0.46</v>
      </c>
      <c r="AK248" s="1">
        <v>0.44500000000000001</v>
      </c>
      <c r="AL248" s="1">
        <v>0.46600000000000003</v>
      </c>
      <c r="AM248" s="1">
        <v>0.44600000000000001</v>
      </c>
      <c r="AN248" s="1">
        <v>0.45800000000000002</v>
      </c>
      <c r="AO248" s="1">
        <v>0.46</v>
      </c>
      <c r="AP248" s="1">
        <v>0.46700000000000003</v>
      </c>
      <c r="AQ248" s="1">
        <v>0.45900000000000002</v>
      </c>
      <c r="AR248" s="1">
        <v>0.439</v>
      </c>
      <c r="AS248" s="1">
        <v>0.47399999999999998</v>
      </c>
      <c r="AT248" s="1">
        <v>0.504</v>
      </c>
      <c r="AU248" s="1">
        <v>0.49399999999999999</v>
      </c>
      <c r="AV248" s="1">
        <v>0.51100000000000001</v>
      </c>
      <c r="AW248" s="1">
        <v>0.46200000000000002</v>
      </c>
      <c r="AX248" s="1">
        <v>0.498</v>
      </c>
      <c r="AY248" s="1">
        <v>0.499</v>
      </c>
      <c r="AZ248" s="1">
        <v>0.505</v>
      </c>
      <c r="BA248" s="1">
        <v>0.52700000000000002</v>
      </c>
      <c r="BB248" s="1">
        <v>0.56699999999999995</v>
      </c>
      <c r="BC248" s="1">
        <v>0.57199999999999995</v>
      </c>
      <c r="BD248" s="1">
        <v>0.59499999999999997</v>
      </c>
      <c r="BE248" s="1">
        <v>0.58399999999999996</v>
      </c>
      <c r="BF248" s="1">
        <v>0.65900000000000003</v>
      </c>
      <c r="BG248" s="1">
        <v>0.64</v>
      </c>
      <c r="BH248" s="1">
        <v>0.70599999999999996</v>
      </c>
      <c r="BI248" s="1">
        <v>0.626</v>
      </c>
      <c r="BJ248" s="1">
        <v>0.61599999999999999</v>
      </c>
      <c r="BK248" s="1">
        <v>0.64100000000000001</v>
      </c>
      <c r="BL248" s="1">
        <v>0.63500000000000001</v>
      </c>
      <c r="BM248" s="1">
        <v>0.65100000000000002</v>
      </c>
      <c r="BN248" s="1">
        <v>0.59699999999999998</v>
      </c>
      <c r="BO248" s="1">
        <v>0.63200000000000001</v>
      </c>
      <c r="BP248" s="1">
        <v>0.59799999999999998</v>
      </c>
      <c r="BQ248" s="1">
        <v>0.56799999999999995</v>
      </c>
      <c r="BR248" s="1">
        <v>0.54500000000000004</v>
      </c>
      <c r="BS248" s="1">
        <v>0.53400000000000003</v>
      </c>
      <c r="BT248" s="1">
        <v>0.498</v>
      </c>
      <c r="BU248" s="1">
        <v>0.496</v>
      </c>
      <c r="BV248" s="1">
        <v>0.45900000000000002</v>
      </c>
      <c r="BW248" s="1">
        <v>0.45</v>
      </c>
      <c r="BX248" s="1">
        <v>0.47199999999999998</v>
      </c>
      <c r="BY248" s="1">
        <v>0.40400000000000003</v>
      </c>
      <c r="BZ248" s="1">
        <v>0.438</v>
      </c>
      <c r="CA248" s="1">
        <v>0.443</v>
      </c>
      <c r="CB248" s="1">
        <v>0.42499999999999999</v>
      </c>
      <c r="CC248" s="1">
        <v>0.38600000000000001</v>
      </c>
      <c r="CD248" s="1">
        <v>0.34200000000000003</v>
      </c>
      <c r="CE248" s="1">
        <v>0.36</v>
      </c>
      <c r="CF248" s="1">
        <v>0.36899999999999999</v>
      </c>
      <c r="CG248" s="1">
        <v>0.32</v>
      </c>
      <c r="CH248" s="1">
        <v>0.28799999999999998</v>
      </c>
      <c r="CI248" s="1">
        <v>0.25700000000000001</v>
      </c>
      <c r="CJ248" s="1">
        <v>0.26</v>
      </c>
      <c r="CK248" s="1">
        <v>0.23</v>
      </c>
      <c r="CL248" s="1">
        <v>0.19900000000000001</v>
      </c>
      <c r="CM248" s="1">
        <v>0.183</v>
      </c>
      <c r="CN248" s="1">
        <v>0.151</v>
      </c>
      <c r="CO248" s="1">
        <v>0.154</v>
      </c>
      <c r="CP248" s="1">
        <v>0.13300000000000001</v>
      </c>
      <c r="CQ248" s="1">
        <v>0.13200000000000001</v>
      </c>
      <c r="CR248" s="1">
        <v>0.09</v>
      </c>
      <c r="CS248" s="1">
        <v>8.4000000000000005E-2</v>
      </c>
      <c r="CT248" s="1">
        <v>7.3999999999999996E-2</v>
      </c>
      <c r="CU248" s="1">
        <v>8.4000000000000005E-2</v>
      </c>
      <c r="CV248" s="1">
        <v>5.1999999999999998E-2</v>
      </c>
      <c r="CW248" s="1">
        <v>0.06</v>
      </c>
      <c r="CX248" s="1">
        <v>3.5000000000000003E-2</v>
      </c>
      <c r="CY248" s="1">
        <v>4.4999999999999998E-2</v>
      </c>
      <c r="CZ248" s="1">
        <v>2.1000000000000001E-2</v>
      </c>
      <c r="DA248" s="1">
        <v>2.1999999999999999E-2</v>
      </c>
      <c r="DB248" s="1">
        <v>1.6E-2</v>
      </c>
      <c r="DC248" s="1">
        <v>8.9999999999999993E-3</v>
      </c>
      <c r="DD248" s="1">
        <v>0.01</v>
      </c>
      <c r="DE248" s="1">
        <v>5.0000000000000001E-3</v>
      </c>
      <c r="DF248" s="1">
        <v>2E-3</v>
      </c>
      <c r="DG248" s="1">
        <v>4.0000000000000001E-3</v>
      </c>
      <c r="DI248" s="104">
        <f t="shared" si="7"/>
        <v>37.877000000000002</v>
      </c>
      <c r="DJ248" s="6" t="s">
        <v>1664</v>
      </c>
    </row>
    <row r="249" spans="1:114" x14ac:dyDescent="0.3">
      <c r="A249" s="1" t="s">
        <v>1661</v>
      </c>
      <c r="E249" s="1">
        <v>2001</v>
      </c>
      <c r="F249" s="1" t="s">
        <v>246</v>
      </c>
      <c r="G249" s="93" t="s">
        <v>247</v>
      </c>
      <c r="H249" s="93">
        <f>VLOOKUP(G249, RPB!$E$3:$I$200, 5, 0)</f>
        <v>18</v>
      </c>
      <c r="I249" s="94">
        <f>IF(H249="-", "-", IF(H249=0, 0, SUM(K249:INDEX($K249:$DG249, H249))))</f>
        <v>25.671000000000003</v>
      </c>
      <c r="J249" s="94">
        <f t="shared" si="6"/>
        <v>25.168999999999986</v>
      </c>
      <c r="K249" s="1">
        <v>1.663</v>
      </c>
      <c r="L249" s="1">
        <v>1.6279999999999999</v>
      </c>
      <c r="M249" s="1">
        <v>1.4339999999999999</v>
      </c>
      <c r="N249" s="1">
        <v>1.4450000000000001</v>
      </c>
      <c r="O249" s="1">
        <v>1.482</v>
      </c>
      <c r="P249" s="1">
        <v>1.375</v>
      </c>
      <c r="Q249" s="1">
        <v>1.1890000000000001</v>
      </c>
      <c r="R249" s="1">
        <v>1.131</v>
      </c>
      <c r="S249" s="1">
        <v>1.427</v>
      </c>
      <c r="T249" s="1">
        <v>1.518</v>
      </c>
      <c r="U249" s="1">
        <v>1.4450000000000001</v>
      </c>
      <c r="V249" s="1">
        <v>1.538</v>
      </c>
      <c r="W249" s="1">
        <v>1.524</v>
      </c>
      <c r="X249" s="1">
        <v>1.5249999999999999</v>
      </c>
      <c r="Y249" s="1">
        <v>1.4810000000000001</v>
      </c>
      <c r="Z249" s="1">
        <v>1.387</v>
      </c>
      <c r="AA249" s="1">
        <v>1.284</v>
      </c>
      <c r="AB249" s="1">
        <v>1.1950000000000001</v>
      </c>
      <c r="AC249" s="1">
        <v>1.2130000000000001</v>
      </c>
      <c r="AD249" s="1">
        <v>1.2370000000000001</v>
      </c>
      <c r="AE249" s="1">
        <v>1.028</v>
      </c>
      <c r="AF249" s="1">
        <v>0.90200000000000002</v>
      </c>
      <c r="AG249" s="1">
        <v>0.92100000000000004</v>
      </c>
      <c r="AH249" s="1">
        <v>0.89700000000000002</v>
      </c>
      <c r="AI249" s="1">
        <v>0.79700000000000004</v>
      </c>
      <c r="AJ249" s="1">
        <v>0.85399999999999998</v>
      </c>
      <c r="AK249" s="1">
        <v>0.75900000000000001</v>
      </c>
      <c r="AL249" s="1">
        <v>0.71199999999999997</v>
      </c>
      <c r="AM249" s="1">
        <v>0.66900000000000004</v>
      </c>
      <c r="AN249" s="1">
        <v>0.75600000000000001</v>
      </c>
      <c r="AO249" s="1">
        <v>0.77300000000000002</v>
      </c>
      <c r="AP249" s="1">
        <v>0.61899999999999999</v>
      </c>
      <c r="AQ249" s="1">
        <v>0.61199999999999999</v>
      </c>
      <c r="AR249" s="1">
        <v>0.61699999999999999</v>
      </c>
      <c r="AS249" s="1">
        <v>0.59899999999999998</v>
      </c>
      <c r="AT249" s="1">
        <v>0.61799999999999999</v>
      </c>
      <c r="AU249" s="1">
        <v>0.59899999999999998</v>
      </c>
      <c r="AV249" s="1">
        <v>0.45700000000000002</v>
      </c>
      <c r="AW249" s="1">
        <v>0.55200000000000005</v>
      </c>
      <c r="AX249" s="1">
        <v>0.626</v>
      </c>
      <c r="AY249" s="1">
        <v>0.50800000000000001</v>
      </c>
      <c r="AZ249" s="1">
        <v>0.46400000000000002</v>
      </c>
      <c r="BA249" s="1">
        <v>0.442</v>
      </c>
      <c r="BB249" s="1">
        <v>0.49199999999999999</v>
      </c>
      <c r="BC249" s="1">
        <v>0.48399999999999999</v>
      </c>
      <c r="BD249" s="1">
        <v>0.42399999999999999</v>
      </c>
      <c r="BE249" s="1">
        <v>0.46500000000000002</v>
      </c>
      <c r="BF249" s="1">
        <v>0.39300000000000002</v>
      </c>
      <c r="BG249" s="1">
        <v>0.33900000000000002</v>
      </c>
      <c r="BH249" s="1">
        <v>0.40200000000000002</v>
      </c>
      <c r="BI249" s="1">
        <v>0.36799999999999999</v>
      </c>
      <c r="BJ249" s="1">
        <v>0.28199999999999997</v>
      </c>
      <c r="BK249" s="1">
        <v>0.26500000000000001</v>
      </c>
      <c r="BL249" s="1">
        <v>0.22900000000000001</v>
      </c>
      <c r="BM249" s="1">
        <v>0.221</v>
      </c>
      <c r="BN249" s="1">
        <v>0.17799999999999999</v>
      </c>
      <c r="BO249" s="1">
        <v>0.17799999999999999</v>
      </c>
      <c r="BP249" s="1">
        <v>0.16</v>
      </c>
      <c r="BQ249" s="1">
        <v>0.13700000000000001</v>
      </c>
      <c r="BR249" s="1">
        <v>0.13900000000000001</v>
      </c>
      <c r="BS249" s="1">
        <v>0.114</v>
      </c>
      <c r="BT249" s="1">
        <v>0.124</v>
      </c>
      <c r="BU249" s="1">
        <v>0.11799999999999999</v>
      </c>
      <c r="BV249" s="1">
        <v>0.11600000000000001</v>
      </c>
      <c r="BW249" s="1">
        <v>0.125</v>
      </c>
      <c r="BX249" s="1">
        <v>8.2000000000000003E-2</v>
      </c>
      <c r="BY249" s="1">
        <v>7.8E-2</v>
      </c>
      <c r="BZ249" s="1">
        <v>9.5000000000000001E-2</v>
      </c>
      <c r="CA249" s="1">
        <v>9.0999999999999998E-2</v>
      </c>
      <c r="CB249" s="1">
        <v>8.8999999999999996E-2</v>
      </c>
      <c r="CC249" s="1">
        <v>7.0000000000000007E-2</v>
      </c>
      <c r="CD249" s="1">
        <v>7.4999999999999997E-2</v>
      </c>
      <c r="CE249" s="1">
        <v>6.6000000000000003E-2</v>
      </c>
      <c r="CF249" s="1">
        <v>3.9E-2</v>
      </c>
      <c r="CG249" s="1">
        <v>5.0999999999999997E-2</v>
      </c>
      <c r="CH249" s="1">
        <v>4.7E-2</v>
      </c>
      <c r="CI249" s="1">
        <v>3.4000000000000002E-2</v>
      </c>
      <c r="CJ249" s="1">
        <v>3.3000000000000002E-2</v>
      </c>
      <c r="CK249" s="1">
        <v>4.3999999999999997E-2</v>
      </c>
      <c r="CL249" s="1">
        <v>0.04</v>
      </c>
      <c r="CM249" s="1">
        <v>3.2000000000000001E-2</v>
      </c>
      <c r="CN249" s="1">
        <v>2.7E-2</v>
      </c>
      <c r="CO249" s="1">
        <v>1.7000000000000001E-2</v>
      </c>
      <c r="CP249" s="1">
        <v>1.0999999999999999E-2</v>
      </c>
      <c r="CQ249" s="1">
        <v>1.6E-2</v>
      </c>
      <c r="CR249" s="1">
        <v>6.2E-2</v>
      </c>
      <c r="CS249" s="1" t="s">
        <v>9</v>
      </c>
      <c r="CT249" s="1" t="s">
        <v>9</v>
      </c>
      <c r="CU249" s="1" t="s">
        <v>9</v>
      </c>
      <c r="CV249" s="1" t="s">
        <v>9</v>
      </c>
      <c r="CW249" s="1" t="s">
        <v>9</v>
      </c>
      <c r="CX249" s="1" t="s">
        <v>9</v>
      </c>
      <c r="CY249" s="1" t="s">
        <v>9</v>
      </c>
      <c r="CZ249" s="1" t="s">
        <v>9</v>
      </c>
      <c r="DA249" s="1" t="s">
        <v>9</v>
      </c>
      <c r="DB249" s="1" t="s">
        <v>9</v>
      </c>
      <c r="DC249" s="1" t="s">
        <v>9</v>
      </c>
      <c r="DD249" s="1" t="s">
        <v>9</v>
      </c>
      <c r="DE249" s="1" t="s">
        <v>9</v>
      </c>
      <c r="DF249" s="1" t="s">
        <v>9</v>
      </c>
      <c r="DG249" s="1">
        <v>8.5999999999999993E-2</v>
      </c>
      <c r="DI249" s="104">
        <f t="shared" si="7"/>
        <v>50.839999999999989</v>
      </c>
      <c r="DJ249" s="6" t="s">
        <v>1666</v>
      </c>
    </row>
    <row r="250" spans="1:114" x14ac:dyDescent="0.3">
      <c r="A250" s="1" t="s">
        <v>1661</v>
      </c>
      <c r="E250" s="1">
        <v>2008</v>
      </c>
      <c r="F250" s="1" t="s">
        <v>272</v>
      </c>
      <c r="G250" s="93" t="s">
        <v>273</v>
      </c>
      <c r="H250" s="93">
        <f>VLOOKUP(G250, RPB!$E$3:$I$200, 5, 0)</f>
        <v>20</v>
      </c>
      <c r="I250" s="94">
        <f>IF(H250="-", "-", IF(H250=0, 0, SUM(K250:INDEX($K250:$DG250, H250))))</f>
        <v>4.8479999999999999</v>
      </c>
      <c r="J250" s="94">
        <f t="shared" si="6"/>
        <v>5.2169999999999996</v>
      </c>
      <c r="K250" s="1" t="s">
        <v>9</v>
      </c>
      <c r="L250" s="1" t="s">
        <v>9</v>
      </c>
      <c r="M250" s="1" t="s">
        <v>9</v>
      </c>
      <c r="N250" s="1" t="s">
        <v>9</v>
      </c>
      <c r="O250" s="1">
        <v>1.266</v>
      </c>
      <c r="P250" s="1" t="s">
        <v>9</v>
      </c>
      <c r="Q250" s="1" t="s">
        <v>9</v>
      </c>
      <c r="R250" s="1" t="s">
        <v>9</v>
      </c>
      <c r="S250" s="1" t="s">
        <v>9</v>
      </c>
      <c r="T250" s="1">
        <v>1.359</v>
      </c>
      <c r="U250" s="1" t="s">
        <v>9</v>
      </c>
      <c r="V250" s="1" t="s">
        <v>9</v>
      </c>
      <c r="W250" s="1" t="s">
        <v>9</v>
      </c>
      <c r="X250" s="1" t="s">
        <v>9</v>
      </c>
      <c r="Y250" s="1">
        <v>1.2130000000000001</v>
      </c>
      <c r="Z250" s="1" t="s">
        <v>9</v>
      </c>
      <c r="AA250" s="1" t="s">
        <v>9</v>
      </c>
      <c r="AB250" s="1">
        <v>0.60599999999999998</v>
      </c>
      <c r="AD250" s="1">
        <v>0.40400000000000003</v>
      </c>
      <c r="AE250" s="1" t="s">
        <v>9</v>
      </c>
      <c r="AF250" s="1" t="s">
        <v>9</v>
      </c>
      <c r="AG250" s="1" t="s">
        <v>9</v>
      </c>
      <c r="AH250" s="1" t="s">
        <v>9</v>
      </c>
      <c r="AI250" s="1">
        <v>0.96099999999999997</v>
      </c>
      <c r="AJ250" s="1" t="s">
        <v>9</v>
      </c>
      <c r="AK250" s="1" t="s">
        <v>9</v>
      </c>
      <c r="AL250" s="1" t="s">
        <v>9</v>
      </c>
      <c r="AM250" s="1" t="s">
        <v>9</v>
      </c>
      <c r="AN250" s="1">
        <v>0.78600000000000003</v>
      </c>
      <c r="AO250" s="1" t="s">
        <v>9</v>
      </c>
      <c r="AP250" s="1" t="s">
        <v>9</v>
      </c>
      <c r="AQ250" s="1" t="s">
        <v>9</v>
      </c>
      <c r="AR250" s="1" t="s">
        <v>9</v>
      </c>
      <c r="AS250" s="1">
        <v>0.72799999999999998</v>
      </c>
      <c r="AT250" s="1" t="s">
        <v>9</v>
      </c>
      <c r="AU250" s="1" t="s">
        <v>9</v>
      </c>
      <c r="AV250" s="1" t="s">
        <v>9</v>
      </c>
      <c r="AW250" s="1" t="s">
        <v>9</v>
      </c>
      <c r="AX250" s="1">
        <v>0.74299999999999999</v>
      </c>
      <c r="AY250" s="1" t="s">
        <v>9</v>
      </c>
      <c r="AZ250" s="1" t="s">
        <v>9</v>
      </c>
      <c r="BA250" s="1" t="s">
        <v>9</v>
      </c>
      <c r="BB250" s="1" t="s">
        <v>9</v>
      </c>
      <c r="BC250" s="1">
        <v>0.622</v>
      </c>
      <c r="BD250" s="1" t="s">
        <v>9</v>
      </c>
      <c r="BE250" s="1" t="s">
        <v>9</v>
      </c>
      <c r="BF250" s="1" t="s">
        <v>9</v>
      </c>
      <c r="BG250" s="1" t="s">
        <v>9</v>
      </c>
      <c r="BH250" s="1">
        <v>0.49199999999999999</v>
      </c>
      <c r="BI250" s="1" t="s">
        <v>9</v>
      </c>
      <c r="BJ250" s="1" t="s">
        <v>9</v>
      </c>
      <c r="BK250" s="1" t="s">
        <v>9</v>
      </c>
      <c r="BL250" s="1" t="s">
        <v>9</v>
      </c>
      <c r="BM250" s="1">
        <v>0.33700000000000002</v>
      </c>
      <c r="BN250" s="1" t="s">
        <v>9</v>
      </c>
      <c r="BO250" s="1" t="s">
        <v>9</v>
      </c>
      <c r="BP250" s="1" t="s">
        <v>9</v>
      </c>
      <c r="BQ250" s="1" t="s">
        <v>9</v>
      </c>
      <c r="BR250" s="1">
        <v>0.183</v>
      </c>
      <c r="BS250" s="1" t="s">
        <v>9</v>
      </c>
      <c r="BT250" s="1" t="s">
        <v>9</v>
      </c>
      <c r="BU250" s="1" t="s">
        <v>9</v>
      </c>
      <c r="BV250" s="1" t="s">
        <v>9</v>
      </c>
      <c r="BW250" s="1">
        <v>0.126</v>
      </c>
      <c r="BX250" s="1" t="s">
        <v>9</v>
      </c>
      <c r="BY250" s="1" t="s">
        <v>9</v>
      </c>
      <c r="BZ250" s="1" t="s">
        <v>9</v>
      </c>
      <c r="CA250" s="1" t="s">
        <v>9</v>
      </c>
      <c r="CB250" s="1">
        <v>5.8000000000000003E-2</v>
      </c>
      <c r="CC250" s="1" t="s">
        <v>9</v>
      </c>
      <c r="CD250" s="1" t="s">
        <v>9</v>
      </c>
      <c r="CE250" s="1" t="s">
        <v>9</v>
      </c>
      <c r="CF250" s="1" t="s">
        <v>9</v>
      </c>
      <c r="CG250" s="1">
        <v>3.6999999999999998E-2</v>
      </c>
      <c r="CH250" s="1" t="s">
        <v>9</v>
      </c>
      <c r="CI250" s="1" t="s">
        <v>9</v>
      </c>
      <c r="CJ250" s="1" t="s">
        <v>9</v>
      </c>
      <c r="CK250" s="1" t="s">
        <v>9</v>
      </c>
      <c r="CL250" s="1">
        <v>1.9E-2</v>
      </c>
      <c r="CM250" s="1" t="s">
        <v>9</v>
      </c>
      <c r="CN250" s="1" t="s">
        <v>9</v>
      </c>
      <c r="CO250" s="1" t="s">
        <v>9</v>
      </c>
      <c r="CP250" s="1" t="s">
        <v>9</v>
      </c>
      <c r="CQ250" s="1">
        <v>8.9999999999999993E-3</v>
      </c>
      <c r="CR250" s="1" t="s">
        <v>9</v>
      </c>
      <c r="CS250" s="1" t="s">
        <v>9</v>
      </c>
      <c r="CT250" s="1" t="s">
        <v>9</v>
      </c>
      <c r="CU250" s="1" t="s">
        <v>9</v>
      </c>
      <c r="CV250" s="1">
        <v>5.0000000000000001E-3</v>
      </c>
      <c r="CW250" s="1">
        <v>1E-3</v>
      </c>
      <c r="CX250" s="1" t="s">
        <v>9</v>
      </c>
      <c r="CY250" s="1" t="s">
        <v>9</v>
      </c>
      <c r="CZ250" s="1" t="s">
        <v>9</v>
      </c>
      <c r="DA250" s="1" t="s">
        <v>9</v>
      </c>
      <c r="DB250" s="1" t="s">
        <v>9</v>
      </c>
      <c r="DC250" s="1" t="s">
        <v>9</v>
      </c>
      <c r="DD250" s="1" t="s">
        <v>9</v>
      </c>
      <c r="DE250" s="1" t="s">
        <v>9</v>
      </c>
      <c r="DF250" s="1" t="s">
        <v>9</v>
      </c>
      <c r="DG250" s="1">
        <v>0.11</v>
      </c>
      <c r="DI250" s="104">
        <f t="shared" si="7"/>
        <v>10.065</v>
      </c>
      <c r="DJ250" s="6" t="s">
        <v>1666</v>
      </c>
    </row>
    <row r="251" spans="1:114" x14ac:dyDescent="0.3">
      <c r="A251" s="1" t="s">
        <v>1661</v>
      </c>
      <c r="E251" s="1">
        <v>2016</v>
      </c>
      <c r="F251" s="1" t="s">
        <v>292</v>
      </c>
      <c r="G251" s="93" t="s">
        <v>293</v>
      </c>
      <c r="H251" s="93">
        <f>VLOOKUP(G251, RPB!$E$3:$I$200, 5, 0)</f>
        <v>18</v>
      </c>
      <c r="I251" s="94">
        <f>IF(H251="-", "-", IF(H251=0, 0, SUM(K251:INDEX($K251:$DG251, H251))))</f>
        <v>4.3486000000000002</v>
      </c>
      <c r="J251" s="94">
        <f t="shared" si="6"/>
        <v>13.312399999999997</v>
      </c>
      <c r="K251" s="1" t="s">
        <v>9</v>
      </c>
      <c r="L251" s="1" t="s">
        <v>9</v>
      </c>
      <c r="M251" s="1" t="s">
        <v>9</v>
      </c>
      <c r="N251" s="1" t="s">
        <v>9</v>
      </c>
      <c r="O251" s="1">
        <v>1.2</v>
      </c>
      <c r="P251" s="1" t="s">
        <v>9</v>
      </c>
      <c r="Q251" s="1" t="s">
        <v>9</v>
      </c>
      <c r="R251" s="1" t="s">
        <v>9</v>
      </c>
      <c r="S251" s="1" t="s">
        <v>9</v>
      </c>
      <c r="T251" s="1">
        <v>1.2190000000000001</v>
      </c>
      <c r="U251" s="1" t="s">
        <v>9</v>
      </c>
      <c r="V251" s="1" t="s">
        <v>9</v>
      </c>
      <c r="W251" s="1" t="s">
        <v>9</v>
      </c>
      <c r="X251" s="1" t="s">
        <v>9</v>
      </c>
      <c r="Y251" s="1">
        <v>1.2090000000000001</v>
      </c>
      <c r="Z251" s="1" t="s">
        <v>9</v>
      </c>
      <c r="AA251" s="1" t="s">
        <v>9</v>
      </c>
      <c r="AB251" s="1">
        <v>0.72060000000000002</v>
      </c>
      <c r="AD251" s="1">
        <v>0.48040000000000005</v>
      </c>
      <c r="AE251" s="1" t="s">
        <v>9</v>
      </c>
      <c r="AF251" s="1" t="s">
        <v>9</v>
      </c>
      <c r="AG251" s="1" t="s">
        <v>9</v>
      </c>
      <c r="AH251" s="1" t="s">
        <v>9</v>
      </c>
      <c r="AI251" s="1">
        <v>1.1950000000000001</v>
      </c>
      <c r="AJ251" s="1" t="s">
        <v>9</v>
      </c>
      <c r="AK251" s="1" t="s">
        <v>9</v>
      </c>
      <c r="AL251" s="1" t="s">
        <v>9</v>
      </c>
      <c r="AM251" s="1" t="s">
        <v>9</v>
      </c>
      <c r="AN251" s="1">
        <v>1.2170000000000001</v>
      </c>
      <c r="AO251" s="1" t="s">
        <v>9</v>
      </c>
      <c r="AP251" s="1" t="s">
        <v>9</v>
      </c>
      <c r="AQ251" s="1" t="s">
        <v>9</v>
      </c>
      <c r="AR251" s="1" t="s">
        <v>9</v>
      </c>
      <c r="AS251" s="1">
        <v>1.3380000000000001</v>
      </c>
      <c r="AT251" s="1" t="s">
        <v>9</v>
      </c>
      <c r="AU251" s="1" t="s">
        <v>9</v>
      </c>
      <c r="AV251" s="1" t="s">
        <v>9</v>
      </c>
      <c r="AW251" s="1" t="s">
        <v>9</v>
      </c>
      <c r="AX251" s="1">
        <v>1.42</v>
      </c>
      <c r="AY251" s="1" t="s">
        <v>9</v>
      </c>
      <c r="AZ251" s="1" t="s">
        <v>9</v>
      </c>
      <c r="BA251" s="1" t="s">
        <v>9</v>
      </c>
      <c r="BB251" s="1" t="s">
        <v>9</v>
      </c>
      <c r="BC251" s="1">
        <v>1.5009999999999999</v>
      </c>
      <c r="BD251" s="1" t="s">
        <v>9</v>
      </c>
      <c r="BE251" s="1" t="s">
        <v>9</v>
      </c>
      <c r="BF251" s="1" t="s">
        <v>9</v>
      </c>
      <c r="BG251" s="1" t="s">
        <v>9</v>
      </c>
      <c r="BH251" s="1">
        <v>1.538</v>
      </c>
      <c r="BI251" s="1" t="s">
        <v>9</v>
      </c>
      <c r="BJ251" s="1" t="s">
        <v>9</v>
      </c>
      <c r="BK251" s="1" t="s">
        <v>9</v>
      </c>
      <c r="BL251" s="1" t="s">
        <v>9</v>
      </c>
      <c r="BM251" s="1">
        <v>1.363</v>
      </c>
      <c r="BN251" s="1" t="s">
        <v>9</v>
      </c>
      <c r="BO251" s="1" t="s">
        <v>9</v>
      </c>
      <c r="BP251" s="1" t="s">
        <v>9</v>
      </c>
      <c r="BQ251" s="1" t="s">
        <v>9</v>
      </c>
      <c r="BR251" s="1">
        <v>1.1259999999999999</v>
      </c>
      <c r="BS251" s="1" t="s">
        <v>9</v>
      </c>
      <c r="BT251" s="1" t="s">
        <v>9</v>
      </c>
      <c r="BU251" s="1" t="s">
        <v>9</v>
      </c>
      <c r="BV251" s="1" t="s">
        <v>9</v>
      </c>
      <c r="BW251" s="1">
        <v>0.85099999999999998</v>
      </c>
      <c r="BX251" s="1" t="s">
        <v>9</v>
      </c>
      <c r="BY251" s="1" t="s">
        <v>9</v>
      </c>
      <c r="BZ251" s="1" t="s">
        <v>9</v>
      </c>
      <c r="CA251" s="1" t="s">
        <v>9</v>
      </c>
      <c r="CB251" s="1">
        <v>0.55400000000000005</v>
      </c>
      <c r="CC251" s="1" t="s">
        <v>9</v>
      </c>
      <c r="CD251" s="1" t="s">
        <v>9</v>
      </c>
      <c r="CE251" s="1" t="s">
        <v>9</v>
      </c>
      <c r="CF251" s="1" t="s">
        <v>9</v>
      </c>
      <c r="CG251" s="1">
        <v>0.314</v>
      </c>
      <c r="CH251" s="1" t="s">
        <v>9</v>
      </c>
      <c r="CI251" s="1" t="s">
        <v>9</v>
      </c>
      <c r="CJ251" s="1" t="s">
        <v>9</v>
      </c>
      <c r="CK251" s="1" t="s">
        <v>9</v>
      </c>
      <c r="CL251" s="1" t="s">
        <v>9</v>
      </c>
      <c r="CM251" s="1" t="s">
        <v>9</v>
      </c>
      <c r="CN251" s="1" t="s">
        <v>9</v>
      </c>
      <c r="CO251" s="1" t="s">
        <v>9</v>
      </c>
      <c r="CP251" s="1" t="s">
        <v>9</v>
      </c>
      <c r="CQ251" s="1" t="s">
        <v>9</v>
      </c>
      <c r="CR251" s="1" t="s">
        <v>9</v>
      </c>
      <c r="CS251" s="1" t="s">
        <v>9</v>
      </c>
      <c r="CT251" s="1" t="s">
        <v>9</v>
      </c>
      <c r="CU251" s="1" t="s">
        <v>9</v>
      </c>
      <c r="CV251" s="1" t="s">
        <v>9</v>
      </c>
      <c r="CW251" s="1" t="s">
        <v>9</v>
      </c>
      <c r="CX251" s="1" t="s">
        <v>9</v>
      </c>
      <c r="CY251" s="1" t="s">
        <v>9</v>
      </c>
      <c r="CZ251" s="1" t="s">
        <v>9</v>
      </c>
      <c r="DA251" s="1" t="s">
        <v>9</v>
      </c>
      <c r="DB251" s="1" t="s">
        <v>9</v>
      </c>
      <c r="DC251" s="1" t="s">
        <v>9</v>
      </c>
      <c r="DD251" s="1" t="s">
        <v>9</v>
      </c>
      <c r="DE251" s="1" t="s">
        <v>9</v>
      </c>
      <c r="DF251" s="1" t="s">
        <v>9</v>
      </c>
      <c r="DG251" s="1">
        <v>0.41499999999999998</v>
      </c>
      <c r="DI251" s="104">
        <f t="shared" si="7"/>
        <v>17.660999999999998</v>
      </c>
      <c r="DJ251" s="6" t="s">
        <v>1666</v>
      </c>
    </row>
    <row r="252" spans="1:114" x14ac:dyDescent="0.3">
      <c r="A252" s="1" t="s">
        <v>1661</v>
      </c>
      <c r="E252" s="1">
        <v>2001</v>
      </c>
      <c r="F252" s="1" t="s">
        <v>316</v>
      </c>
      <c r="G252" s="93" t="s">
        <v>317</v>
      </c>
      <c r="H252" s="93">
        <f>VLOOKUP(G252, RPB!$E$3:$I$200, 5, 0)</f>
        <v>18</v>
      </c>
      <c r="I252" s="94">
        <f>IF(H252="-", "-", IF(H252=0, 0, SUM(K252:INDEX($K252:$DG252, H252))))</f>
        <v>14.712</v>
      </c>
      <c r="J252" s="94">
        <f t="shared" si="6"/>
        <v>25.698000000000011</v>
      </c>
      <c r="K252" s="1" t="s">
        <v>9</v>
      </c>
      <c r="L252" s="1" t="s">
        <v>9</v>
      </c>
      <c r="M252" s="1" t="s">
        <v>9</v>
      </c>
      <c r="N252" s="1" t="s">
        <v>9</v>
      </c>
      <c r="O252" s="1">
        <v>4.25</v>
      </c>
      <c r="P252" s="1" t="s">
        <v>9</v>
      </c>
      <c r="Q252" s="1" t="s">
        <v>9</v>
      </c>
      <c r="R252" s="1" t="s">
        <v>9</v>
      </c>
      <c r="S252" s="1" t="s">
        <v>9</v>
      </c>
      <c r="T252" s="1">
        <v>4.0999999999999996</v>
      </c>
      <c r="U252" s="1" t="s">
        <v>9</v>
      </c>
      <c r="V252" s="1" t="s">
        <v>9</v>
      </c>
      <c r="W252" s="1" t="s">
        <v>9</v>
      </c>
      <c r="X252" s="1" t="s">
        <v>9</v>
      </c>
      <c r="Y252" s="1">
        <v>4.04</v>
      </c>
      <c r="Z252" s="1" t="s">
        <v>9</v>
      </c>
      <c r="AA252" s="1" t="s">
        <v>9</v>
      </c>
      <c r="AB252" s="1">
        <v>2.3220000000000001</v>
      </c>
      <c r="AD252" s="1">
        <v>1.548</v>
      </c>
      <c r="AE252" s="1" t="s">
        <v>9</v>
      </c>
      <c r="AF252" s="1" t="s">
        <v>9</v>
      </c>
      <c r="AG252" s="1" t="s">
        <v>9</v>
      </c>
      <c r="AH252" s="1" t="s">
        <v>9</v>
      </c>
      <c r="AI252" s="1">
        <v>3.62</v>
      </c>
      <c r="AJ252" s="1" t="s">
        <v>9</v>
      </c>
      <c r="AK252" s="1" t="s">
        <v>9</v>
      </c>
      <c r="AL252" s="1" t="s">
        <v>9</v>
      </c>
      <c r="AM252" s="1" t="s">
        <v>9</v>
      </c>
      <c r="AN252" s="1">
        <v>3.24</v>
      </c>
      <c r="AO252" s="1" t="s">
        <v>9</v>
      </c>
      <c r="AP252" s="1" t="s">
        <v>9</v>
      </c>
      <c r="AQ252" s="1" t="s">
        <v>9</v>
      </c>
      <c r="AR252" s="1" t="s">
        <v>9</v>
      </c>
      <c r="AS252" s="1">
        <v>3.1</v>
      </c>
      <c r="AT252" s="1" t="s">
        <v>9</v>
      </c>
      <c r="AU252" s="1" t="s">
        <v>9</v>
      </c>
      <c r="AV252" s="1" t="s">
        <v>9</v>
      </c>
      <c r="AW252" s="1" t="s">
        <v>9</v>
      </c>
      <c r="AX252" s="1">
        <v>2.91</v>
      </c>
      <c r="AY252" s="1" t="s">
        <v>9</v>
      </c>
      <c r="AZ252" s="1" t="s">
        <v>9</v>
      </c>
      <c r="BA252" s="1" t="s">
        <v>9</v>
      </c>
      <c r="BB252" s="1" t="s">
        <v>9</v>
      </c>
      <c r="BC252" s="1">
        <v>2.52</v>
      </c>
      <c r="BD252" s="1" t="s">
        <v>9</v>
      </c>
      <c r="BE252" s="1" t="s">
        <v>9</v>
      </c>
      <c r="BF252" s="1" t="s">
        <v>9</v>
      </c>
      <c r="BG252" s="1" t="s">
        <v>9</v>
      </c>
      <c r="BH252" s="1">
        <v>1.88</v>
      </c>
      <c r="BI252" s="1" t="s">
        <v>9</v>
      </c>
      <c r="BJ252" s="1" t="s">
        <v>9</v>
      </c>
      <c r="BK252" s="1" t="s">
        <v>9</v>
      </c>
      <c r="BL252" s="1" t="s">
        <v>9</v>
      </c>
      <c r="BM252" s="1">
        <v>1.39</v>
      </c>
      <c r="BN252" s="1" t="s">
        <v>9</v>
      </c>
      <c r="BO252" s="1" t="s">
        <v>9</v>
      </c>
      <c r="BP252" s="1" t="s">
        <v>9</v>
      </c>
      <c r="BQ252" s="1" t="s">
        <v>9</v>
      </c>
      <c r="BR252" s="1">
        <v>1.1000000000000001</v>
      </c>
      <c r="BS252" s="1" t="s">
        <v>9</v>
      </c>
      <c r="BT252" s="1" t="s">
        <v>9</v>
      </c>
      <c r="BU252" s="1" t="s">
        <v>9</v>
      </c>
      <c r="BV252" s="1" t="s">
        <v>9</v>
      </c>
      <c r="BW252" s="1">
        <v>0.82</v>
      </c>
      <c r="BX252" s="1" t="s">
        <v>9</v>
      </c>
      <c r="BY252" s="1" t="s">
        <v>9</v>
      </c>
      <c r="BZ252" s="1" t="s">
        <v>9</v>
      </c>
      <c r="CA252" s="1" t="s">
        <v>9</v>
      </c>
      <c r="CB252" s="1">
        <v>0.84</v>
      </c>
      <c r="CC252" s="1" t="s">
        <v>9</v>
      </c>
      <c r="CD252" s="1" t="s">
        <v>9</v>
      </c>
      <c r="CE252" s="1" t="s">
        <v>9</v>
      </c>
      <c r="CF252" s="1" t="s">
        <v>9</v>
      </c>
      <c r="CG252" s="1">
        <v>0.81</v>
      </c>
      <c r="CH252" s="1" t="s">
        <v>9</v>
      </c>
      <c r="CI252" s="1" t="s">
        <v>9</v>
      </c>
      <c r="CJ252" s="1" t="s">
        <v>9</v>
      </c>
      <c r="CK252" s="1" t="s">
        <v>9</v>
      </c>
      <c r="CL252" s="1">
        <v>0.7</v>
      </c>
      <c r="CM252" s="1" t="s">
        <v>9</v>
      </c>
      <c r="CN252" s="1" t="s">
        <v>9</v>
      </c>
      <c r="CO252" s="1" t="s">
        <v>9</v>
      </c>
      <c r="CP252" s="1" t="s">
        <v>9</v>
      </c>
      <c r="CQ252" s="1">
        <v>0.47</v>
      </c>
      <c r="CR252" s="1" t="s">
        <v>9</v>
      </c>
      <c r="CS252" s="1" t="s">
        <v>9</v>
      </c>
      <c r="CT252" s="1" t="s">
        <v>9</v>
      </c>
      <c r="CU252" s="1" t="s">
        <v>9</v>
      </c>
      <c r="CV252" s="1" t="s">
        <v>9</v>
      </c>
      <c r="CW252" s="1" t="s">
        <v>9</v>
      </c>
      <c r="CX252" s="1" t="s">
        <v>9</v>
      </c>
      <c r="CY252" s="1" t="s">
        <v>9</v>
      </c>
      <c r="CZ252" s="1" t="s">
        <v>9</v>
      </c>
      <c r="DA252" s="1" t="s">
        <v>9</v>
      </c>
      <c r="DB252" s="1" t="s">
        <v>9</v>
      </c>
      <c r="DC252" s="1" t="s">
        <v>9</v>
      </c>
      <c r="DD252" s="1" t="s">
        <v>9</v>
      </c>
      <c r="DE252" s="1" t="s">
        <v>9</v>
      </c>
      <c r="DF252" s="1" t="s">
        <v>9</v>
      </c>
      <c r="DG252" s="1">
        <v>0.75</v>
      </c>
      <c r="DI252" s="104">
        <f t="shared" si="7"/>
        <v>40.410000000000011</v>
      </c>
      <c r="DJ252" s="6" t="s">
        <v>1666</v>
      </c>
    </row>
    <row r="253" spans="1:114" x14ac:dyDescent="0.3">
      <c r="A253" s="1" t="s">
        <v>1661</v>
      </c>
      <c r="E253" s="1">
        <v>2017</v>
      </c>
      <c r="F253" s="1" t="s">
        <v>324</v>
      </c>
      <c r="G253" s="93" t="s">
        <v>325</v>
      </c>
      <c r="H253" s="93">
        <f>VLOOKUP(G253, RPB!$E$3:$I$200, 5, 0)</f>
        <v>18</v>
      </c>
      <c r="I253" s="94">
        <f>IF(H253="-", "-", IF(H253=0, 0, SUM(K253:INDEX($K253:$DG253, H253))))</f>
        <v>5.9260000000000002</v>
      </c>
      <c r="J253" s="94">
        <f t="shared" si="6"/>
        <v>28.527000000000001</v>
      </c>
      <c r="K253" s="1">
        <v>0.22800000000000001</v>
      </c>
      <c r="L253" s="1">
        <v>0.27400000000000002</v>
      </c>
      <c r="M253" s="1">
        <v>0.29399999999999998</v>
      </c>
      <c r="N253" s="1">
        <v>0.313</v>
      </c>
      <c r="O253" s="1">
        <v>0.33600000000000002</v>
      </c>
      <c r="P253" s="1">
        <v>0.309</v>
      </c>
      <c r="Q253" s="1">
        <v>0.34699999999999998</v>
      </c>
      <c r="R253" s="1">
        <v>0.36699999999999999</v>
      </c>
      <c r="S253" s="1">
        <v>0.34200000000000003</v>
      </c>
      <c r="T253" s="1">
        <v>0.379</v>
      </c>
      <c r="U253" s="1">
        <v>0.35</v>
      </c>
      <c r="V253" s="1">
        <v>0.33400000000000002</v>
      </c>
      <c r="W253" s="1">
        <v>0.32100000000000001</v>
      </c>
      <c r="X253" s="1">
        <v>0.34499999999999997</v>
      </c>
      <c r="Y253" s="1">
        <v>0.34399999999999997</v>
      </c>
      <c r="Z253" s="1">
        <v>0.33900000000000002</v>
      </c>
      <c r="AA253" s="1">
        <v>0.372</v>
      </c>
      <c r="AB253" s="1">
        <v>0.33200000000000002</v>
      </c>
      <c r="AC253" s="1">
        <v>0.35299999999999998</v>
      </c>
      <c r="AD253" s="1">
        <v>0.34499999999999997</v>
      </c>
      <c r="AE253" s="1">
        <v>0.33300000000000002</v>
      </c>
      <c r="AF253" s="1">
        <v>0.32600000000000001</v>
      </c>
      <c r="AG253" s="1">
        <v>0.31900000000000001</v>
      </c>
      <c r="AH253" s="1">
        <v>0.30399999999999999</v>
      </c>
      <c r="AI253" s="1">
        <v>0.313</v>
      </c>
      <c r="AJ253" s="1">
        <v>0.309</v>
      </c>
      <c r="AK253" s="1">
        <v>0.32200000000000001</v>
      </c>
      <c r="AL253" s="1">
        <v>0.33900000000000002</v>
      </c>
      <c r="AM253" s="1">
        <v>0.31900000000000001</v>
      </c>
      <c r="AN253" s="1">
        <v>0.34899999999999998</v>
      </c>
      <c r="AO253" s="1">
        <v>0.33600000000000002</v>
      </c>
      <c r="AP253" s="1">
        <v>0.32900000000000001</v>
      </c>
      <c r="AQ253" s="1">
        <v>0.36699999999999999</v>
      </c>
      <c r="AR253" s="1">
        <v>0.38900000000000001</v>
      </c>
      <c r="AS253" s="1">
        <v>0.42</v>
      </c>
      <c r="AT253" s="1">
        <v>0.40899999999999997</v>
      </c>
      <c r="AU253" s="1">
        <v>0.41399999999999998</v>
      </c>
      <c r="AV253" s="1">
        <v>0.45300000000000001</v>
      </c>
      <c r="AW253" s="1">
        <v>0.48399999999999999</v>
      </c>
      <c r="AX253" s="1">
        <v>0.50800000000000001</v>
      </c>
      <c r="AY253" s="1">
        <v>0.51800000000000002</v>
      </c>
      <c r="AZ253" s="1">
        <v>0.58499999999999996</v>
      </c>
      <c r="BA253" s="1">
        <v>0.58799999999999997</v>
      </c>
      <c r="BB253" s="1">
        <v>0.58399999999999996</v>
      </c>
      <c r="BC253" s="1">
        <v>0.623</v>
      </c>
      <c r="BD253" s="1">
        <v>0.61</v>
      </c>
      <c r="BE253" s="1">
        <v>0.62</v>
      </c>
      <c r="BF253" s="1">
        <v>0.60099999999999998</v>
      </c>
      <c r="BG253" s="1">
        <v>0.64300000000000002</v>
      </c>
      <c r="BH253" s="1">
        <v>0.626</v>
      </c>
      <c r="BI253" s="1">
        <v>0.65300000000000002</v>
      </c>
      <c r="BJ253" s="1">
        <v>0.65200000000000002</v>
      </c>
      <c r="BK253" s="1">
        <v>0.628</v>
      </c>
      <c r="BL253" s="1">
        <v>0.63100000000000001</v>
      </c>
      <c r="BM253" s="1">
        <v>0.61399999999999999</v>
      </c>
      <c r="BN253" s="1">
        <v>0.58099999999999996</v>
      </c>
      <c r="BO253" s="1">
        <v>0.52800000000000002</v>
      </c>
      <c r="BP253" s="1">
        <v>0.53200000000000003</v>
      </c>
      <c r="BQ253" s="1">
        <v>0.51800000000000002</v>
      </c>
      <c r="BR253" s="1">
        <v>0.441</v>
      </c>
      <c r="BS253" s="1">
        <v>0.45100000000000001</v>
      </c>
      <c r="BT253" s="1">
        <v>0.437</v>
      </c>
      <c r="BU253" s="1">
        <v>0.432</v>
      </c>
      <c r="BV253" s="1">
        <v>0.38600000000000001</v>
      </c>
      <c r="BW253" s="1">
        <v>0.40300000000000002</v>
      </c>
      <c r="BX253" s="1">
        <v>0.374</v>
      </c>
      <c r="BY253" s="1">
        <v>0.36099999999999999</v>
      </c>
      <c r="BZ253" s="1">
        <v>0.35299999999999998</v>
      </c>
      <c r="CA253" s="1">
        <v>0.38600000000000001</v>
      </c>
      <c r="CB253" s="1">
        <v>0.34899999999999998</v>
      </c>
      <c r="CC253" s="1">
        <v>0.34499999999999997</v>
      </c>
      <c r="CD253" s="1">
        <v>0.36199999999999999</v>
      </c>
      <c r="CE253" s="1">
        <v>0.27700000000000002</v>
      </c>
      <c r="CF253" s="1">
        <v>0.29799999999999999</v>
      </c>
      <c r="CG253" s="1">
        <v>0.32700000000000001</v>
      </c>
      <c r="CH253" s="1">
        <v>0.24399999999999999</v>
      </c>
      <c r="CI253" s="1">
        <v>0.253</v>
      </c>
      <c r="CJ253" s="1">
        <v>0.246</v>
      </c>
      <c r="CK253" s="1">
        <v>0.24</v>
      </c>
      <c r="CL253" s="1">
        <v>0.23799999999999999</v>
      </c>
      <c r="CM253" s="1">
        <v>0.217</v>
      </c>
      <c r="CN253" s="1">
        <v>0.20699999999999999</v>
      </c>
      <c r="CO253" s="1">
        <v>0.17699999999999999</v>
      </c>
      <c r="CP253" s="1">
        <v>0.18</v>
      </c>
      <c r="CQ253" s="1">
        <v>0.158</v>
      </c>
      <c r="CR253" s="1">
        <v>0.152</v>
      </c>
      <c r="CS253" s="1">
        <v>0.155</v>
      </c>
      <c r="CT253" s="1">
        <v>0.13500000000000001</v>
      </c>
      <c r="CU253" s="1">
        <v>0.106</v>
      </c>
      <c r="CV253" s="1">
        <v>9.4E-2</v>
      </c>
      <c r="CW253" s="1">
        <v>9.9000000000000005E-2</v>
      </c>
      <c r="CX253" s="1">
        <v>5.2999999999999999E-2</v>
      </c>
      <c r="CY253" s="1">
        <v>4.8000000000000001E-2</v>
      </c>
      <c r="CZ253" s="1">
        <v>0.04</v>
      </c>
      <c r="DA253" s="1">
        <v>0.04</v>
      </c>
      <c r="DB253" s="1">
        <v>2.5000000000000001E-2</v>
      </c>
      <c r="DC253" s="1">
        <v>0.02</v>
      </c>
      <c r="DD253" s="1">
        <v>0.02</v>
      </c>
      <c r="DE253" s="1">
        <v>5.0000000000000001E-3</v>
      </c>
      <c r="DF253" s="1">
        <v>0.01</v>
      </c>
      <c r="DG253" s="1">
        <v>8.0000000000000002E-3</v>
      </c>
      <c r="DI253" s="104">
        <f t="shared" si="7"/>
        <v>34.453000000000003</v>
      </c>
      <c r="DJ253" s="6" t="s">
        <v>1666</v>
      </c>
    </row>
    <row r="254" spans="1:114" x14ac:dyDescent="0.3">
      <c r="A254" s="1" t="s">
        <v>1661</v>
      </c>
      <c r="E254" s="1">
        <v>2002</v>
      </c>
      <c r="F254" s="1" t="s">
        <v>390</v>
      </c>
      <c r="G254" s="93" t="s">
        <v>391</v>
      </c>
      <c r="H254" s="93">
        <f>VLOOKUP(G254, RPB!$E$3:$I$200, 5, 0)</f>
        <v>18</v>
      </c>
      <c r="I254" s="94">
        <f>IF(H254="-", "-", IF(H254=0, 0, SUM(K254:INDEX($K254:$DG254, H254))))</f>
        <v>3.9530000000000003</v>
      </c>
      <c r="J254" s="94">
        <f t="shared" si="6"/>
        <v>5.6080000000000014</v>
      </c>
      <c r="K254" s="1" t="s">
        <v>9</v>
      </c>
      <c r="L254" s="1" t="s">
        <v>9</v>
      </c>
      <c r="M254" s="1" t="s">
        <v>9</v>
      </c>
      <c r="N254" s="1" t="s">
        <v>9</v>
      </c>
      <c r="O254" s="1">
        <v>1.1779999999999999</v>
      </c>
      <c r="P254" s="1" t="s">
        <v>9</v>
      </c>
      <c r="Q254" s="1" t="s">
        <v>9</v>
      </c>
      <c r="R254" s="1" t="s">
        <v>9</v>
      </c>
      <c r="S254" s="1" t="s">
        <v>9</v>
      </c>
      <c r="T254" s="1">
        <v>1.2010000000000001</v>
      </c>
      <c r="U254" s="1" t="s">
        <v>9</v>
      </c>
      <c r="V254" s="1" t="s">
        <v>9</v>
      </c>
      <c r="W254" s="1" t="s">
        <v>9</v>
      </c>
      <c r="X254" s="1" t="s">
        <v>9</v>
      </c>
      <c r="Y254" s="1">
        <v>1.079</v>
      </c>
      <c r="Z254" s="1" t="s">
        <v>9</v>
      </c>
      <c r="AA254" s="1" t="s">
        <v>9</v>
      </c>
      <c r="AB254" s="1">
        <v>0.49499999999999994</v>
      </c>
      <c r="AD254" s="1">
        <v>0.33</v>
      </c>
      <c r="AE254" s="1" t="s">
        <v>9</v>
      </c>
      <c r="AF254" s="1" t="s">
        <v>9</v>
      </c>
      <c r="AG254" s="1" t="s">
        <v>9</v>
      </c>
      <c r="AH254" s="1" t="s">
        <v>9</v>
      </c>
      <c r="AI254" s="1">
        <v>0.68200000000000005</v>
      </c>
      <c r="AJ254" s="1" t="s">
        <v>9</v>
      </c>
      <c r="AK254" s="1" t="s">
        <v>9</v>
      </c>
      <c r="AL254" s="1" t="s">
        <v>9</v>
      </c>
      <c r="AM254" s="1" t="s">
        <v>9</v>
      </c>
      <c r="AN254" s="1">
        <v>0.52400000000000002</v>
      </c>
      <c r="AO254" s="1" t="s">
        <v>9</v>
      </c>
      <c r="AP254" s="1" t="s">
        <v>9</v>
      </c>
      <c r="AQ254" s="1" t="s">
        <v>9</v>
      </c>
      <c r="AR254" s="1" t="s">
        <v>9</v>
      </c>
      <c r="AS254" s="1">
        <v>0.54500000000000004</v>
      </c>
      <c r="AT254" s="1" t="s">
        <v>9</v>
      </c>
      <c r="AU254" s="1" t="s">
        <v>9</v>
      </c>
      <c r="AV254" s="1" t="s">
        <v>9</v>
      </c>
      <c r="AW254" s="1" t="s">
        <v>9</v>
      </c>
      <c r="AX254" s="1">
        <v>0.68400000000000005</v>
      </c>
      <c r="AY254" s="1" t="s">
        <v>9</v>
      </c>
      <c r="AZ254" s="1" t="s">
        <v>9</v>
      </c>
      <c r="BA254" s="1" t="s">
        <v>9</v>
      </c>
      <c r="BB254" s="1" t="s">
        <v>9</v>
      </c>
      <c r="BC254" s="1">
        <v>0.69699999999999995</v>
      </c>
      <c r="BD254" s="1" t="s">
        <v>9</v>
      </c>
      <c r="BE254" s="1" t="s">
        <v>9</v>
      </c>
      <c r="BF254" s="1" t="s">
        <v>9</v>
      </c>
      <c r="BG254" s="1" t="s">
        <v>9</v>
      </c>
      <c r="BH254" s="1">
        <v>0.57999999999999996</v>
      </c>
      <c r="BI254" s="1" t="s">
        <v>9</v>
      </c>
      <c r="BJ254" s="1" t="s">
        <v>9</v>
      </c>
      <c r="BK254" s="1" t="s">
        <v>9</v>
      </c>
      <c r="BL254" s="1" t="s">
        <v>9</v>
      </c>
      <c r="BM254" s="1">
        <v>0.46700000000000003</v>
      </c>
      <c r="BN254" s="1" t="s">
        <v>9</v>
      </c>
      <c r="BO254" s="1" t="s">
        <v>9</v>
      </c>
      <c r="BP254" s="1" t="s">
        <v>9</v>
      </c>
      <c r="BQ254" s="1" t="s">
        <v>9</v>
      </c>
      <c r="BR254" s="1">
        <v>0.27600000000000002</v>
      </c>
      <c r="BS254" s="1" t="s">
        <v>9</v>
      </c>
      <c r="BT254" s="1" t="s">
        <v>9</v>
      </c>
      <c r="BU254" s="1" t="s">
        <v>9</v>
      </c>
      <c r="BV254" s="1" t="s">
        <v>9</v>
      </c>
      <c r="BW254" s="1">
        <v>0.28000000000000003</v>
      </c>
      <c r="BX254" s="1" t="s">
        <v>9</v>
      </c>
      <c r="BY254" s="1" t="s">
        <v>9</v>
      </c>
      <c r="BZ254" s="1" t="s">
        <v>9</v>
      </c>
      <c r="CA254" s="1" t="s">
        <v>9</v>
      </c>
      <c r="CB254" s="1">
        <v>0.20699999999999999</v>
      </c>
      <c r="CC254" s="1" t="s">
        <v>9</v>
      </c>
      <c r="CD254" s="1" t="s">
        <v>9</v>
      </c>
      <c r="CE254" s="1" t="s">
        <v>9</v>
      </c>
      <c r="CF254" s="1" t="s">
        <v>9</v>
      </c>
      <c r="CG254" s="1">
        <v>0.16700000000000001</v>
      </c>
      <c r="CH254" s="1" t="s">
        <v>9</v>
      </c>
      <c r="CI254" s="1" t="s">
        <v>9</v>
      </c>
      <c r="CJ254" s="1" t="s">
        <v>9</v>
      </c>
      <c r="CK254" s="1" t="s">
        <v>9</v>
      </c>
      <c r="CL254" s="1">
        <v>0.10100000000000001</v>
      </c>
      <c r="CN254" s="1" t="s">
        <v>9</v>
      </c>
      <c r="CO254" s="1" t="s">
        <v>9</v>
      </c>
      <c r="CP254" s="1" t="s">
        <v>9</v>
      </c>
      <c r="CQ254" s="1" t="s">
        <v>9</v>
      </c>
      <c r="CR254" s="1" t="s">
        <v>9</v>
      </c>
      <c r="CS254" s="1" t="s">
        <v>9</v>
      </c>
      <c r="CT254" s="1" t="s">
        <v>9</v>
      </c>
      <c r="CU254" s="1" t="s">
        <v>9</v>
      </c>
      <c r="CV254" s="1" t="s">
        <v>9</v>
      </c>
      <c r="CW254" s="1" t="s">
        <v>9</v>
      </c>
      <c r="CX254" s="1" t="s">
        <v>9</v>
      </c>
      <c r="CY254" s="1" t="s">
        <v>9</v>
      </c>
      <c r="CZ254" s="1" t="s">
        <v>9</v>
      </c>
      <c r="DA254" s="1" t="s">
        <v>9</v>
      </c>
      <c r="DB254" s="1" t="s">
        <v>9</v>
      </c>
      <c r="DC254" s="1" t="s">
        <v>9</v>
      </c>
      <c r="DD254" s="1" t="s">
        <v>9</v>
      </c>
      <c r="DE254" s="1" t="s">
        <v>9</v>
      </c>
      <c r="DF254" s="1" t="s">
        <v>9</v>
      </c>
      <c r="DG254" s="1">
        <v>6.8000000000000005E-2</v>
      </c>
      <c r="DI254" s="104">
        <f t="shared" si="7"/>
        <v>9.5610000000000017</v>
      </c>
      <c r="DJ254" s="6" t="s">
        <v>1665</v>
      </c>
    </row>
  </sheetData>
  <autoFilter ref="A2:DG243" xr:uid="{00000000-0009-0000-0000-00000B000000}"/>
  <hyperlinks>
    <hyperlink ref="DJ244" r:id="rId1" xr:uid="{00000000-0004-0000-0B00-000000000000}"/>
    <hyperlink ref="DJ245" r:id="rId2" xr:uid="{00000000-0004-0000-0B00-000001000000}"/>
    <hyperlink ref="DJ248" r:id="rId3" location="/1124/bevolkerungsstatistik?scrollto=true" xr:uid="{00000000-0004-0000-0B00-000002000000}"/>
    <hyperlink ref="DJ253" r:id="rId4" xr:uid="{00000000-0004-0000-0B00-000003000000}"/>
    <hyperlink ref="DJ254" r:id="rId5" xr:uid="{00000000-0004-0000-0B00-000004000000}"/>
    <hyperlink ref="DJ251" r:id="rId6" xr:uid="{00000000-0004-0000-0B00-000005000000}"/>
    <hyperlink ref="DJ250" r:id="rId7" xr:uid="{00000000-0004-0000-0B00-000006000000}"/>
    <hyperlink ref="DJ247" r:id="rId8" xr:uid="{00000000-0004-0000-0B00-000007000000}"/>
    <hyperlink ref="DJ252" r:id="rId9" xr:uid="{00000000-0004-0000-0B00-000008000000}"/>
    <hyperlink ref="DJ249" r:id="rId10" xr:uid="{00000000-0004-0000-0B00-000009000000}"/>
    <hyperlink ref="DJ246" r:id="rId11" xr:uid="{00000000-0004-0000-0B00-00000A000000}"/>
  </hyperlinks>
  <pageMargins left="0.7" right="0.7" top="0.75" bottom="0.75" header="0.3" footer="0.3"/>
  <pageSetup orientation="portrait" r:id="rId1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14999847407452621"/>
  </sheetPr>
  <dimension ref="A1:DI254"/>
  <sheetViews>
    <sheetView workbookViewId="0">
      <pane xSplit="7" ySplit="2" topLeftCell="H3" activePane="bottomRight" state="frozen"/>
      <selection activeCell="C125" sqref="C125"/>
      <selection pane="topRight" activeCell="C125" sqref="C125"/>
      <selection pane="bottomLeft" activeCell="C125" sqref="C125"/>
      <selection pane="bottomRight" activeCell="H3" sqref="H3"/>
    </sheetView>
  </sheetViews>
  <sheetFormatPr defaultColWidth="8.77734375" defaultRowHeight="10.199999999999999" x14ac:dyDescent="0.2"/>
  <cols>
    <col min="1" max="1" width="6.44140625" style="14" customWidth="1"/>
    <col min="2" max="2" width="10" style="14" hidden="1" customWidth="1"/>
    <col min="3" max="3" width="6.44140625" style="14" hidden="1" customWidth="1"/>
    <col min="4" max="4" width="4.21875" style="14" hidden="1" customWidth="1"/>
    <col min="5" max="5" width="6" style="14" customWidth="1"/>
    <col min="6" max="6" width="25.44140625" style="14" customWidth="1"/>
    <col min="7" max="8" width="8.77734375" style="88"/>
    <col min="9" max="10" width="8.77734375" style="15"/>
    <col min="11" max="112" width="8.77734375" style="14"/>
    <col min="113" max="113" width="18.77734375" style="106" bestFit="1" customWidth="1"/>
    <col min="114" max="16384" width="8.77734375" style="14"/>
  </cols>
  <sheetData>
    <row r="1" spans="1:113" ht="15.6" x14ac:dyDescent="0.3">
      <c r="A1" s="320" t="s">
        <v>1674</v>
      </c>
      <c r="B1" s="320"/>
      <c r="C1" s="320"/>
      <c r="D1" s="320"/>
      <c r="E1" s="320"/>
      <c r="F1" s="320"/>
      <c r="G1" s="320"/>
      <c r="H1" s="320"/>
      <c r="I1" s="320"/>
      <c r="J1" s="320"/>
      <c r="K1" s="89"/>
    </row>
    <row r="2" spans="1:113" x14ac:dyDescent="0.2">
      <c r="A2" s="155" t="s">
        <v>1136</v>
      </c>
      <c r="B2" s="155" t="s">
        <v>1135</v>
      </c>
      <c r="C2" s="155" t="s">
        <v>1133</v>
      </c>
      <c r="D2" s="155" t="s">
        <v>1132</v>
      </c>
      <c r="E2" s="155" t="s">
        <v>1131</v>
      </c>
      <c r="F2" s="155" t="s">
        <v>1134</v>
      </c>
      <c r="G2" s="155" t="s">
        <v>1130</v>
      </c>
      <c r="H2" s="155" t="s">
        <v>1659</v>
      </c>
      <c r="I2" s="155" t="s">
        <v>1269</v>
      </c>
      <c r="J2" s="155" t="s">
        <v>1270</v>
      </c>
      <c r="K2" s="156">
        <v>0</v>
      </c>
      <c r="L2" s="156">
        <v>1</v>
      </c>
      <c r="M2" s="156">
        <v>2</v>
      </c>
      <c r="N2" s="156">
        <v>3</v>
      </c>
      <c r="O2" s="156">
        <v>4</v>
      </c>
      <c r="P2" s="156">
        <v>5</v>
      </c>
      <c r="Q2" s="156">
        <v>6</v>
      </c>
      <c r="R2" s="156">
        <v>7</v>
      </c>
      <c r="S2" s="156">
        <v>8</v>
      </c>
      <c r="T2" s="156">
        <v>9</v>
      </c>
      <c r="U2" s="156">
        <v>10</v>
      </c>
      <c r="V2" s="156">
        <v>11</v>
      </c>
      <c r="W2" s="156">
        <v>12</v>
      </c>
      <c r="X2" s="156">
        <v>13</v>
      </c>
      <c r="Y2" s="156">
        <v>14</v>
      </c>
      <c r="Z2" s="156">
        <v>15</v>
      </c>
      <c r="AA2" s="156">
        <v>16</v>
      </c>
      <c r="AB2" s="156">
        <v>17</v>
      </c>
      <c r="AC2" s="156">
        <v>18</v>
      </c>
      <c r="AD2" s="156">
        <v>19</v>
      </c>
      <c r="AE2" s="156">
        <v>20</v>
      </c>
      <c r="AF2" s="156">
        <v>21</v>
      </c>
      <c r="AG2" s="156">
        <v>22</v>
      </c>
      <c r="AH2" s="156">
        <v>23</v>
      </c>
      <c r="AI2" s="156">
        <v>24</v>
      </c>
      <c r="AJ2" s="156">
        <v>25</v>
      </c>
      <c r="AK2" s="156">
        <v>26</v>
      </c>
      <c r="AL2" s="156">
        <v>27</v>
      </c>
      <c r="AM2" s="156">
        <v>28</v>
      </c>
      <c r="AN2" s="156">
        <v>29</v>
      </c>
      <c r="AO2" s="156">
        <v>30</v>
      </c>
      <c r="AP2" s="156">
        <v>31</v>
      </c>
      <c r="AQ2" s="156">
        <v>32</v>
      </c>
      <c r="AR2" s="156">
        <v>33</v>
      </c>
      <c r="AS2" s="156">
        <v>34</v>
      </c>
      <c r="AT2" s="156">
        <v>35</v>
      </c>
      <c r="AU2" s="156">
        <v>36</v>
      </c>
      <c r="AV2" s="156">
        <v>37</v>
      </c>
      <c r="AW2" s="156">
        <v>38</v>
      </c>
      <c r="AX2" s="156">
        <v>39</v>
      </c>
      <c r="AY2" s="156">
        <v>40</v>
      </c>
      <c r="AZ2" s="156">
        <v>41</v>
      </c>
      <c r="BA2" s="156">
        <v>42</v>
      </c>
      <c r="BB2" s="156">
        <v>43</v>
      </c>
      <c r="BC2" s="156">
        <v>44</v>
      </c>
      <c r="BD2" s="156">
        <v>45</v>
      </c>
      <c r="BE2" s="156">
        <v>46</v>
      </c>
      <c r="BF2" s="156">
        <v>47</v>
      </c>
      <c r="BG2" s="156">
        <v>48</v>
      </c>
      <c r="BH2" s="156">
        <v>49</v>
      </c>
      <c r="BI2" s="156">
        <v>50</v>
      </c>
      <c r="BJ2" s="156">
        <v>51</v>
      </c>
      <c r="BK2" s="156">
        <v>52</v>
      </c>
      <c r="BL2" s="156">
        <v>53</v>
      </c>
      <c r="BM2" s="156">
        <v>54</v>
      </c>
      <c r="BN2" s="156">
        <v>55</v>
      </c>
      <c r="BO2" s="156">
        <v>56</v>
      </c>
      <c r="BP2" s="156">
        <v>57</v>
      </c>
      <c r="BQ2" s="156">
        <v>58</v>
      </c>
      <c r="BR2" s="156">
        <v>59</v>
      </c>
      <c r="BS2" s="156">
        <v>60</v>
      </c>
      <c r="BT2" s="156">
        <v>61</v>
      </c>
      <c r="BU2" s="156">
        <v>62</v>
      </c>
      <c r="BV2" s="156">
        <v>63</v>
      </c>
      <c r="BW2" s="156">
        <v>64</v>
      </c>
      <c r="BX2" s="156">
        <v>65</v>
      </c>
      <c r="BY2" s="156">
        <v>66</v>
      </c>
      <c r="BZ2" s="156">
        <v>67</v>
      </c>
      <c r="CA2" s="156">
        <v>68</v>
      </c>
      <c r="CB2" s="156">
        <v>69</v>
      </c>
      <c r="CC2" s="156">
        <v>70</v>
      </c>
      <c r="CD2" s="156">
        <v>71</v>
      </c>
      <c r="CE2" s="156">
        <v>72</v>
      </c>
      <c r="CF2" s="156">
        <v>73</v>
      </c>
      <c r="CG2" s="156">
        <v>74</v>
      </c>
      <c r="CH2" s="156">
        <v>75</v>
      </c>
      <c r="CI2" s="156">
        <v>76</v>
      </c>
      <c r="CJ2" s="156">
        <v>77</v>
      </c>
      <c r="CK2" s="156">
        <v>78</v>
      </c>
      <c r="CL2" s="156">
        <v>79</v>
      </c>
      <c r="CM2" s="156">
        <v>80</v>
      </c>
      <c r="CN2" s="156">
        <v>81</v>
      </c>
      <c r="CO2" s="156">
        <v>82</v>
      </c>
      <c r="CP2" s="156">
        <v>83</v>
      </c>
      <c r="CQ2" s="156">
        <v>84</v>
      </c>
      <c r="CR2" s="156">
        <v>85</v>
      </c>
      <c r="CS2" s="156">
        <v>86</v>
      </c>
      <c r="CT2" s="156">
        <v>87</v>
      </c>
      <c r="CU2" s="156">
        <v>88</v>
      </c>
      <c r="CV2" s="156">
        <v>89</v>
      </c>
      <c r="CW2" s="156">
        <v>90</v>
      </c>
      <c r="CX2" s="156">
        <v>91</v>
      </c>
      <c r="CY2" s="156">
        <v>92</v>
      </c>
      <c r="CZ2" s="156">
        <v>93</v>
      </c>
      <c r="DA2" s="156">
        <v>94</v>
      </c>
      <c r="DB2" s="156">
        <v>95</v>
      </c>
      <c r="DC2" s="156">
        <v>96</v>
      </c>
      <c r="DD2" s="156">
        <v>97</v>
      </c>
      <c r="DE2" s="156">
        <v>98</v>
      </c>
      <c r="DF2" s="156">
        <v>99</v>
      </c>
      <c r="DG2" s="156">
        <v>100</v>
      </c>
      <c r="DI2" s="107" t="s">
        <v>1671</v>
      </c>
    </row>
    <row r="3" spans="1:113" x14ac:dyDescent="0.2">
      <c r="A3" s="14">
        <v>8002</v>
      </c>
      <c r="B3" s="14" t="s">
        <v>1041</v>
      </c>
      <c r="D3" s="14">
        <v>4</v>
      </c>
      <c r="E3" s="14">
        <v>2018</v>
      </c>
      <c r="F3" s="14" t="s">
        <v>5</v>
      </c>
      <c r="G3" s="88" t="s">
        <v>6</v>
      </c>
      <c r="H3" s="88">
        <f>VLOOKUP(G3, '2018 Population by age'!$G:$H, 2, 0)</f>
        <v>18</v>
      </c>
      <c r="I3" s="15">
        <f>IF(H3="-", "-", IF(H3=0, 0, SUM(K3:INDEX($K3:$DG3, H3))))</f>
        <v>9336.6649999999991</v>
      </c>
      <c r="J3" s="15">
        <f>IF(H3="-", "-", SUM(K3:DG3)-I3)</f>
        <v>9398.623000000005</v>
      </c>
      <c r="K3" s="14">
        <v>568.20899999999995</v>
      </c>
      <c r="L3" s="14">
        <v>557.673</v>
      </c>
      <c r="M3" s="14">
        <v>549.42999999999995</v>
      </c>
      <c r="N3" s="14">
        <v>532.52599999999995</v>
      </c>
      <c r="O3" s="14">
        <v>533.32799999999997</v>
      </c>
      <c r="P3" s="14">
        <v>534.06200000000001</v>
      </c>
      <c r="Q3" s="14">
        <v>534.44899999999996</v>
      </c>
      <c r="R3" s="14">
        <v>534.21100000000001</v>
      </c>
      <c r="S3" s="14">
        <v>533.524</v>
      </c>
      <c r="T3" s="14">
        <v>532.56200000000001</v>
      </c>
      <c r="U3" s="14">
        <v>528.78200000000004</v>
      </c>
      <c r="V3" s="14">
        <v>520.99699999999996</v>
      </c>
      <c r="W3" s="14">
        <v>510.29</v>
      </c>
      <c r="X3" s="14">
        <v>499.02600000000001</v>
      </c>
      <c r="Y3" s="14">
        <v>486.84800000000001</v>
      </c>
      <c r="Z3" s="14">
        <v>473.87</v>
      </c>
      <c r="AA3" s="14">
        <v>460.42500000000001</v>
      </c>
      <c r="AB3" s="14">
        <v>446.45299999999997</v>
      </c>
      <c r="AC3" s="14">
        <v>431.83600000000001</v>
      </c>
      <c r="AD3" s="14">
        <v>416.92599999999999</v>
      </c>
      <c r="AE3" s="14">
        <v>401.01</v>
      </c>
      <c r="AF3" s="14">
        <v>383.83199999999999</v>
      </c>
      <c r="AG3" s="14">
        <v>366.01900000000001</v>
      </c>
      <c r="AH3" s="14">
        <v>348.392</v>
      </c>
      <c r="AI3" s="14">
        <v>330.70499999999998</v>
      </c>
      <c r="AJ3" s="14">
        <v>314.76799999999997</v>
      </c>
      <c r="AK3" s="14">
        <v>301.541</v>
      </c>
      <c r="AL3" s="14">
        <v>290.27100000000002</v>
      </c>
      <c r="AM3" s="14">
        <v>279.13600000000002</v>
      </c>
      <c r="AN3" s="14">
        <v>268.37200000000001</v>
      </c>
      <c r="AO3" s="14">
        <v>258.44600000000003</v>
      </c>
      <c r="AP3" s="14">
        <v>249.36600000000001</v>
      </c>
      <c r="AQ3" s="14">
        <v>240.94900000000001</v>
      </c>
      <c r="AR3" s="14">
        <v>232.97200000000001</v>
      </c>
      <c r="AS3" s="14">
        <v>225.446</v>
      </c>
      <c r="AT3" s="14">
        <v>217.91200000000001</v>
      </c>
      <c r="AU3" s="14">
        <v>210.108</v>
      </c>
      <c r="AV3" s="14">
        <v>202.161</v>
      </c>
      <c r="AW3" s="14">
        <v>194.53100000000001</v>
      </c>
      <c r="AX3" s="14">
        <v>187.21100000000001</v>
      </c>
      <c r="AY3" s="14">
        <v>179.59299999999999</v>
      </c>
      <c r="AZ3" s="14">
        <v>171.44499999999999</v>
      </c>
      <c r="BA3" s="14">
        <v>163.041</v>
      </c>
      <c r="BB3" s="14">
        <v>154.869</v>
      </c>
      <c r="BC3" s="14">
        <v>146.81399999999999</v>
      </c>
      <c r="BD3" s="14">
        <v>139.273</v>
      </c>
      <c r="BE3" s="14">
        <v>132.48699999999999</v>
      </c>
      <c r="BF3" s="14">
        <v>126.273</v>
      </c>
      <c r="BG3" s="14">
        <v>120.181</v>
      </c>
      <c r="BH3" s="14">
        <v>114.276</v>
      </c>
      <c r="BI3" s="14">
        <v>108.67100000000001</v>
      </c>
      <c r="BJ3" s="14">
        <v>103.371</v>
      </c>
      <c r="BK3" s="14">
        <v>98.334000000000003</v>
      </c>
      <c r="BL3" s="14">
        <v>93.516999999999996</v>
      </c>
      <c r="BM3" s="14">
        <v>88.927999999999997</v>
      </c>
      <c r="BN3" s="14">
        <v>84.445999999999998</v>
      </c>
      <c r="BO3" s="14">
        <v>80.006</v>
      </c>
      <c r="BP3" s="14">
        <v>75.650000000000006</v>
      </c>
      <c r="BQ3" s="14">
        <v>71.472999999999999</v>
      </c>
      <c r="BR3" s="14">
        <v>67.438999999999993</v>
      </c>
      <c r="BS3" s="14">
        <v>63.582000000000001</v>
      </c>
      <c r="BT3" s="14">
        <v>59.92</v>
      </c>
      <c r="BU3" s="14">
        <v>56.42</v>
      </c>
      <c r="BV3" s="14">
        <v>53.029000000000003</v>
      </c>
      <c r="BW3" s="14">
        <v>49.755000000000003</v>
      </c>
      <c r="BX3" s="14">
        <v>46.542999999999999</v>
      </c>
      <c r="BY3" s="14">
        <v>43.36</v>
      </c>
      <c r="BZ3" s="14">
        <v>40.226999999999997</v>
      </c>
      <c r="CA3" s="14">
        <v>37.21</v>
      </c>
      <c r="CB3" s="14">
        <v>34.314</v>
      </c>
      <c r="CC3" s="14">
        <v>31.45</v>
      </c>
      <c r="CD3" s="14">
        <v>28.585999999999999</v>
      </c>
      <c r="CE3" s="14">
        <v>25.766999999999999</v>
      </c>
      <c r="CF3" s="14">
        <v>23.071999999999999</v>
      </c>
      <c r="CG3" s="14">
        <v>20.489000000000001</v>
      </c>
      <c r="CH3" s="14">
        <v>18.071999999999999</v>
      </c>
      <c r="CI3" s="14">
        <v>15.858000000000001</v>
      </c>
      <c r="CJ3" s="14">
        <v>13.827</v>
      </c>
      <c r="CK3" s="14">
        <v>11.917</v>
      </c>
      <c r="CL3" s="14">
        <v>10.132</v>
      </c>
      <c r="CM3" s="14">
        <v>8.5340000000000007</v>
      </c>
      <c r="CN3" s="14">
        <v>7.1470000000000002</v>
      </c>
      <c r="CO3" s="14">
        <v>5.944</v>
      </c>
      <c r="CP3" s="14">
        <v>4.8630000000000004</v>
      </c>
      <c r="CQ3" s="14">
        <v>3.9009999999999998</v>
      </c>
      <c r="CR3" s="14">
        <v>3.089</v>
      </c>
      <c r="CS3" s="14">
        <v>2.431</v>
      </c>
      <c r="CT3" s="14">
        <v>1.903</v>
      </c>
      <c r="CU3" s="14">
        <v>1.4470000000000001</v>
      </c>
      <c r="CV3" s="14">
        <v>1.1140000000000001</v>
      </c>
      <c r="CW3" s="14">
        <v>0.86199999999999999</v>
      </c>
      <c r="CX3" s="14">
        <v>0.63300000000000001</v>
      </c>
      <c r="CY3" s="14">
        <v>0.42599999999999999</v>
      </c>
      <c r="CZ3" s="14">
        <v>0.26700000000000002</v>
      </c>
      <c r="DA3" s="14">
        <v>0.19</v>
      </c>
      <c r="DB3" s="14">
        <v>0.14799999999999999</v>
      </c>
      <c r="DC3" s="14">
        <v>0.10199999999999999</v>
      </c>
      <c r="DD3" s="14">
        <v>0.05</v>
      </c>
      <c r="DE3" s="14">
        <v>2.4E-2</v>
      </c>
      <c r="DF3" s="14">
        <v>1.0999999999999999E-2</v>
      </c>
      <c r="DG3" s="14">
        <v>0.01</v>
      </c>
      <c r="DI3" s="108">
        <f>SUM(K3:DG3)</f>
        <v>18735.288000000004</v>
      </c>
    </row>
    <row r="4" spans="1:113" x14ac:dyDescent="0.2">
      <c r="A4" s="14">
        <v>3014</v>
      </c>
      <c r="B4" s="14" t="s">
        <v>1041</v>
      </c>
      <c r="D4" s="14">
        <v>24</v>
      </c>
      <c r="E4" s="14">
        <v>2018</v>
      </c>
      <c r="F4" s="14" t="s">
        <v>24</v>
      </c>
      <c r="G4" s="88" t="s">
        <v>25</v>
      </c>
      <c r="H4" s="88">
        <f>VLOOKUP(G4, '2018 Population by age'!$G:$H, 2, 0)</f>
        <v>18</v>
      </c>
      <c r="I4" s="15">
        <f>IF(H4="-", "-", IF(H4=0, 0, SUM(K4:INDEX($K4:$DG4, H4))))</f>
        <v>8157.4619999999986</v>
      </c>
      <c r="J4" s="15">
        <f t="shared" ref="J4:J67" si="0">IF(H4="-", "-", SUM(K4:DG4)-I4)</f>
        <v>6937.0530000000099</v>
      </c>
      <c r="K4" s="14">
        <v>589.54999999999995</v>
      </c>
      <c r="L4" s="14">
        <v>571.88699999999994</v>
      </c>
      <c r="M4" s="14">
        <v>554.70799999999997</v>
      </c>
      <c r="N4" s="14">
        <v>537.52700000000004</v>
      </c>
      <c r="O4" s="14">
        <v>522.03599999999994</v>
      </c>
      <c r="P4" s="14">
        <v>506.714</v>
      </c>
      <c r="Q4" s="14">
        <v>491.50599999999997</v>
      </c>
      <c r="R4" s="14">
        <v>476.36200000000002</v>
      </c>
      <c r="S4" s="14">
        <v>461.40100000000001</v>
      </c>
      <c r="T4" s="14">
        <v>446.74099999999999</v>
      </c>
      <c r="U4" s="14">
        <v>431.47199999999998</v>
      </c>
      <c r="V4" s="14">
        <v>415.19900000000001</v>
      </c>
      <c r="W4" s="14">
        <v>398.38299999999998</v>
      </c>
      <c r="X4" s="14">
        <v>381.95600000000002</v>
      </c>
      <c r="Y4" s="14">
        <v>365.81599999999997</v>
      </c>
      <c r="Z4" s="14">
        <v>350.15100000000001</v>
      </c>
      <c r="AA4" s="14">
        <v>335.17899999999997</v>
      </c>
      <c r="AB4" s="14">
        <v>320.87400000000002</v>
      </c>
      <c r="AC4" s="14">
        <v>306.91300000000001</v>
      </c>
      <c r="AD4" s="14">
        <v>293.26299999999998</v>
      </c>
      <c r="AE4" s="14">
        <v>280.80700000000002</v>
      </c>
      <c r="AF4" s="14">
        <v>269.92</v>
      </c>
      <c r="AG4" s="14">
        <v>260.21800000000002</v>
      </c>
      <c r="AH4" s="14">
        <v>250.87899999999999</v>
      </c>
      <c r="AI4" s="14">
        <v>242.00200000000001</v>
      </c>
      <c r="AJ4" s="14">
        <v>233.53</v>
      </c>
      <c r="AK4" s="14">
        <v>225.33</v>
      </c>
      <c r="AL4" s="14">
        <v>217.399</v>
      </c>
      <c r="AM4" s="14">
        <v>209.90199999999999</v>
      </c>
      <c r="AN4" s="14">
        <v>202.857</v>
      </c>
      <c r="AO4" s="14">
        <v>195.697</v>
      </c>
      <c r="AP4" s="14">
        <v>188.17400000000001</v>
      </c>
      <c r="AQ4" s="14">
        <v>180.52199999999999</v>
      </c>
      <c r="AR4" s="14">
        <v>173.15</v>
      </c>
      <c r="AS4" s="14">
        <v>165.88800000000001</v>
      </c>
      <c r="AT4" s="14">
        <v>159.25</v>
      </c>
      <c r="AU4" s="14">
        <v>153.506</v>
      </c>
      <c r="AV4" s="14">
        <v>148.35300000000001</v>
      </c>
      <c r="AW4" s="14">
        <v>143.27099999999999</v>
      </c>
      <c r="AX4" s="14">
        <v>138.42500000000001</v>
      </c>
      <c r="AY4" s="14">
        <v>133.23599999999999</v>
      </c>
      <c r="AZ4" s="14">
        <v>127.384</v>
      </c>
      <c r="BA4" s="14">
        <v>121.166</v>
      </c>
      <c r="BB4" s="14">
        <v>115.21299999999999</v>
      </c>
      <c r="BC4" s="14">
        <v>109.41500000000001</v>
      </c>
      <c r="BD4" s="14">
        <v>103.884</v>
      </c>
      <c r="BE4" s="14">
        <v>98.744</v>
      </c>
      <c r="BF4" s="14">
        <v>93.933000000000007</v>
      </c>
      <c r="BG4" s="14">
        <v>89.23</v>
      </c>
      <c r="BH4" s="14">
        <v>84.632000000000005</v>
      </c>
      <c r="BI4" s="14">
        <v>80.444000000000003</v>
      </c>
      <c r="BJ4" s="14">
        <v>76.781000000000006</v>
      </c>
      <c r="BK4" s="14">
        <v>73.504000000000005</v>
      </c>
      <c r="BL4" s="14">
        <v>70.363</v>
      </c>
      <c r="BM4" s="14">
        <v>67.414000000000001</v>
      </c>
      <c r="BN4" s="14">
        <v>64.457999999999998</v>
      </c>
      <c r="BO4" s="14">
        <v>61.37</v>
      </c>
      <c r="BP4" s="14">
        <v>58.241999999999997</v>
      </c>
      <c r="BQ4" s="14">
        <v>55.223999999999997</v>
      </c>
      <c r="BR4" s="14">
        <v>52.21</v>
      </c>
      <c r="BS4" s="14">
        <v>49.502000000000002</v>
      </c>
      <c r="BT4" s="14">
        <v>47.24</v>
      </c>
      <c r="BU4" s="14">
        <v>45.225000000000001</v>
      </c>
      <c r="BV4" s="14">
        <v>43.234999999999999</v>
      </c>
      <c r="BW4" s="14">
        <v>41.451000000000001</v>
      </c>
      <c r="BX4" s="14">
        <v>38.991999999999997</v>
      </c>
      <c r="BY4" s="14">
        <v>35.439</v>
      </c>
      <c r="BZ4" s="14">
        <v>31.263000000000002</v>
      </c>
      <c r="CA4" s="14">
        <v>27.29</v>
      </c>
      <c r="CB4" s="14">
        <v>23.282</v>
      </c>
      <c r="CC4" s="14">
        <v>20.056000000000001</v>
      </c>
      <c r="CD4" s="14">
        <v>18.079000000000001</v>
      </c>
      <c r="CE4" s="14">
        <v>16.937999999999999</v>
      </c>
      <c r="CF4" s="14">
        <v>15.755000000000001</v>
      </c>
      <c r="CG4" s="14">
        <v>14.706</v>
      </c>
      <c r="CH4" s="14">
        <v>13.596</v>
      </c>
      <c r="CI4" s="14">
        <v>12.24</v>
      </c>
      <c r="CJ4" s="14">
        <v>10.762</v>
      </c>
      <c r="CK4" s="14">
        <v>9.4770000000000003</v>
      </c>
      <c r="CL4" s="14">
        <v>8.327</v>
      </c>
      <c r="CM4" s="14">
        <v>7.2389999999999999</v>
      </c>
      <c r="CN4" s="14">
        <v>6.2110000000000003</v>
      </c>
      <c r="CO4" s="14">
        <v>5.25</v>
      </c>
      <c r="CP4" s="14">
        <v>4.3609999999999998</v>
      </c>
      <c r="CQ4" s="14">
        <v>3.5369999999999999</v>
      </c>
      <c r="CR4" s="14">
        <v>2.8250000000000002</v>
      </c>
      <c r="CS4" s="14">
        <v>2.246</v>
      </c>
      <c r="CT4" s="14">
        <v>1.7769999999999999</v>
      </c>
      <c r="CU4" s="14">
        <v>1.3340000000000001</v>
      </c>
      <c r="CV4" s="14">
        <v>0.98399999999999999</v>
      </c>
      <c r="CW4" s="14">
        <v>0.74199999999999999</v>
      </c>
      <c r="CX4" s="14">
        <v>0.53800000000000003</v>
      </c>
      <c r="CY4" s="14">
        <v>0.36299999999999999</v>
      </c>
      <c r="CZ4" s="14">
        <v>0.22800000000000001</v>
      </c>
      <c r="DA4" s="14">
        <v>0.16300000000000001</v>
      </c>
      <c r="DB4" s="14">
        <v>0.127</v>
      </c>
      <c r="DC4" s="14">
        <v>8.6999999999999994E-2</v>
      </c>
      <c r="DD4" s="14">
        <v>4.2999999999999997E-2</v>
      </c>
      <c r="DE4" s="14">
        <v>2.1999999999999999E-2</v>
      </c>
      <c r="DF4" s="14">
        <v>0.01</v>
      </c>
      <c r="DG4" s="14">
        <v>8.0000000000000002E-3</v>
      </c>
      <c r="DI4" s="108">
        <f t="shared" ref="DI4:DI67" si="1">SUM(K4:DG4)</f>
        <v>15094.515000000009</v>
      </c>
    </row>
    <row r="5" spans="1:113" x14ac:dyDescent="0.2">
      <c r="A5" s="14">
        <v>13592</v>
      </c>
      <c r="B5" s="14" t="s">
        <v>1041</v>
      </c>
      <c r="D5" s="14">
        <v>8</v>
      </c>
      <c r="E5" s="14">
        <v>2018</v>
      </c>
      <c r="F5" s="14" t="s">
        <v>12</v>
      </c>
      <c r="G5" s="88" t="s">
        <v>13</v>
      </c>
      <c r="H5" s="88">
        <f>VLOOKUP(G5, '2018 Population by age'!$G:$H, 2, 0)</f>
        <v>16</v>
      </c>
      <c r="I5" s="15">
        <f>IF(H5="-", "-", IF(H5=0, 0, SUM(K5:INDEX($K5:$DG5, H5))))</f>
        <v>280.79300000000001</v>
      </c>
      <c r="J5" s="15">
        <f t="shared" si="0"/>
        <v>1199.4809999999998</v>
      </c>
      <c r="K5" s="14">
        <v>17.507999999999999</v>
      </c>
      <c r="L5" s="14">
        <v>17.64</v>
      </c>
      <c r="M5" s="14">
        <v>17.652000000000001</v>
      </c>
      <c r="N5" s="14">
        <v>18.847000000000001</v>
      </c>
      <c r="O5" s="14">
        <v>18.157</v>
      </c>
      <c r="P5" s="14">
        <v>17.55</v>
      </c>
      <c r="Q5" s="14">
        <v>17.041</v>
      </c>
      <c r="R5" s="14">
        <v>16.649000000000001</v>
      </c>
      <c r="S5" s="14">
        <v>16.347999999999999</v>
      </c>
      <c r="T5" s="14">
        <v>16.111999999999998</v>
      </c>
      <c r="U5" s="14">
        <v>16.175999999999998</v>
      </c>
      <c r="V5" s="14">
        <v>16.645</v>
      </c>
      <c r="W5" s="14">
        <v>17.405000000000001</v>
      </c>
      <c r="X5" s="14">
        <v>18.181999999999999</v>
      </c>
      <c r="Y5" s="14">
        <v>18.960999999999999</v>
      </c>
      <c r="Z5" s="14">
        <v>19.920000000000002</v>
      </c>
      <c r="AA5" s="14">
        <v>21.097000000000001</v>
      </c>
      <c r="AB5" s="14">
        <v>22.370999999999999</v>
      </c>
      <c r="AC5" s="14">
        <v>23.617999999999999</v>
      </c>
      <c r="AD5" s="14">
        <v>24.908000000000001</v>
      </c>
      <c r="AE5" s="14">
        <v>25.739000000000001</v>
      </c>
      <c r="AF5" s="14">
        <v>25.861999999999998</v>
      </c>
      <c r="AG5" s="14">
        <v>25.506</v>
      </c>
      <c r="AH5" s="14">
        <v>25.152000000000001</v>
      </c>
      <c r="AI5" s="14">
        <v>24.710999999999999</v>
      </c>
      <c r="AJ5" s="14">
        <v>24.285</v>
      </c>
      <c r="AK5" s="14">
        <v>23.974</v>
      </c>
      <c r="AL5" s="14">
        <v>23.721</v>
      </c>
      <c r="AM5" s="14">
        <v>23.367999999999999</v>
      </c>
      <c r="AN5" s="14">
        <v>22.948</v>
      </c>
      <c r="AO5" s="14">
        <v>22.521000000000001</v>
      </c>
      <c r="AP5" s="14">
        <v>22.103000000000002</v>
      </c>
      <c r="AQ5" s="14">
        <v>21.684000000000001</v>
      </c>
      <c r="AR5" s="14">
        <v>21.262</v>
      </c>
      <c r="AS5" s="14">
        <v>20.86</v>
      </c>
      <c r="AT5" s="14">
        <v>20.396000000000001</v>
      </c>
      <c r="AU5" s="14">
        <v>19.835999999999999</v>
      </c>
      <c r="AV5" s="14">
        <v>19.233000000000001</v>
      </c>
      <c r="AW5" s="14">
        <v>18.667000000000002</v>
      </c>
      <c r="AX5" s="14">
        <v>18.11</v>
      </c>
      <c r="AY5" s="14">
        <v>17.706</v>
      </c>
      <c r="AZ5" s="14">
        <v>17.532</v>
      </c>
      <c r="BA5" s="14">
        <v>17.52</v>
      </c>
      <c r="BB5" s="14">
        <v>17.533999999999999</v>
      </c>
      <c r="BC5" s="14">
        <v>17.606999999999999</v>
      </c>
      <c r="BD5" s="14">
        <v>17.683</v>
      </c>
      <c r="BE5" s="14">
        <v>17.721</v>
      </c>
      <c r="BF5" s="14">
        <v>17.757999999999999</v>
      </c>
      <c r="BG5" s="14">
        <v>17.827000000000002</v>
      </c>
      <c r="BH5" s="14">
        <v>17.870999999999999</v>
      </c>
      <c r="BI5" s="14">
        <v>18.119</v>
      </c>
      <c r="BJ5" s="14">
        <v>18.672999999999998</v>
      </c>
      <c r="BK5" s="14">
        <v>19.395</v>
      </c>
      <c r="BL5" s="14">
        <v>20.047000000000001</v>
      </c>
      <c r="BM5" s="14">
        <v>20.677</v>
      </c>
      <c r="BN5" s="14">
        <v>21.071999999999999</v>
      </c>
      <c r="BO5" s="14">
        <v>21.100999999999999</v>
      </c>
      <c r="BP5" s="14">
        <v>20.853000000000002</v>
      </c>
      <c r="BQ5" s="14">
        <v>20.582999999999998</v>
      </c>
      <c r="BR5" s="14">
        <v>20.277000000000001</v>
      </c>
      <c r="BS5" s="14">
        <v>19.739000000000001</v>
      </c>
      <c r="BT5" s="14">
        <v>18.91</v>
      </c>
      <c r="BU5" s="14">
        <v>17.882000000000001</v>
      </c>
      <c r="BV5" s="14">
        <v>16.824999999999999</v>
      </c>
      <c r="BW5" s="14">
        <v>15.722</v>
      </c>
      <c r="BX5" s="14">
        <v>14.67</v>
      </c>
      <c r="BY5" s="14">
        <v>13.739000000000001</v>
      </c>
      <c r="BZ5" s="14">
        <v>12.906000000000001</v>
      </c>
      <c r="CA5" s="14">
        <v>12.048</v>
      </c>
      <c r="CB5" s="14">
        <v>11.157</v>
      </c>
      <c r="CC5" s="14">
        <v>10.465999999999999</v>
      </c>
      <c r="CD5" s="14">
        <v>10.068</v>
      </c>
      <c r="CE5" s="14">
        <v>9.8580000000000005</v>
      </c>
      <c r="CF5" s="14">
        <v>9.6370000000000005</v>
      </c>
      <c r="CG5" s="14">
        <v>9.4450000000000003</v>
      </c>
      <c r="CH5" s="14">
        <v>9.157</v>
      </c>
      <c r="CI5" s="14">
        <v>8.6880000000000006</v>
      </c>
      <c r="CJ5" s="14">
        <v>8.0969999999999995</v>
      </c>
      <c r="CK5" s="14">
        <v>7.5430000000000001</v>
      </c>
      <c r="CL5" s="14">
        <v>7.016</v>
      </c>
      <c r="CM5" s="14">
        <v>6.407</v>
      </c>
      <c r="CN5" s="14">
        <v>5.6859999999999999</v>
      </c>
      <c r="CO5" s="14">
        <v>4.9029999999999996</v>
      </c>
      <c r="CP5" s="14">
        <v>4.1379999999999999</v>
      </c>
      <c r="CQ5" s="14">
        <v>3.3730000000000002</v>
      </c>
      <c r="CR5" s="14">
        <v>2.71</v>
      </c>
      <c r="CS5" s="14">
        <v>2.2090000000000001</v>
      </c>
      <c r="CT5" s="14">
        <v>1.8260000000000001</v>
      </c>
      <c r="CU5" s="14">
        <v>1.4259999999999999</v>
      </c>
      <c r="CV5" s="14">
        <v>1.093</v>
      </c>
      <c r="CW5" s="14">
        <v>0.85599999999999998</v>
      </c>
      <c r="CX5" s="14">
        <v>0.63400000000000001</v>
      </c>
      <c r="CY5" s="14">
        <v>0.42399999999999999</v>
      </c>
      <c r="CZ5" s="14">
        <v>0.251</v>
      </c>
      <c r="DA5" s="14">
        <v>0.161</v>
      </c>
      <c r="DB5" s="14">
        <v>0.125</v>
      </c>
      <c r="DC5" s="14">
        <v>8.6999999999999994E-2</v>
      </c>
      <c r="DD5" s="14">
        <v>4.9000000000000002E-2</v>
      </c>
      <c r="DE5" s="14">
        <v>2.9000000000000001E-2</v>
      </c>
      <c r="DF5" s="14">
        <v>1.4E-2</v>
      </c>
      <c r="DG5" s="14">
        <v>1.9E-2</v>
      </c>
      <c r="DI5" s="108">
        <f t="shared" si="1"/>
        <v>1480.2739999999997</v>
      </c>
    </row>
    <row r="6" spans="1:113" x14ac:dyDescent="0.2">
      <c r="A6" s="14">
        <v>11270</v>
      </c>
      <c r="B6" s="14" t="s">
        <v>1041</v>
      </c>
      <c r="D6" s="14">
        <v>784</v>
      </c>
      <c r="E6" s="14">
        <v>2018</v>
      </c>
      <c r="F6" s="14" t="s">
        <v>396</v>
      </c>
      <c r="G6" s="88" t="s">
        <v>397</v>
      </c>
      <c r="H6" s="88">
        <f>VLOOKUP(G6, '2018 Population by age'!$G:$H, 2, 0)</f>
        <v>25</v>
      </c>
      <c r="I6" s="15">
        <f>IF(H6="-", "-", IF(H6=0, 0, SUM(K6:INDEX($K6:$DG6, H6))))</f>
        <v>1402.203</v>
      </c>
      <c r="J6" s="15">
        <f t="shared" si="0"/>
        <v>5473.746000000001</v>
      </c>
      <c r="K6" s="14">
        <v>41.877000000000002</v>
      </c>
      <c r="L6" s="14">
        <v>44.875</v>
      </c>
      <c r="M6" s="14">
        <v>47.048999999999999</v>
      </c>
      <c r="N6" s="14">
        <v>47.725999999999999</v>
      </c>
      <c r="O6" s="14">
        <v>48.558999999999997</v>
      </c>
      <c r="P6" s="14">
        <v>48.883000000000003</v>
      </c>
      <c r="Q6" s="14">
        <v>48.76</v>
      </c>
      <c r="R6" s="14">
        <v>48.255000000000003</v>
      </c>
      <c r="S6" s="14">
        <v>47.713000000000001</v>
      </c>
      <c r="T6" s="14">
        <v>47.481999999999999</v>
      </c>
      <c r="U6" s="14">
        <v>46.210999999999999</v>
      </c>
      <c r="V6" s="14">
        <v>43.396999999999998</v>
      </c>
      <c r="W6" s="14">
        <v>39.953000000000003</v>
      </c>
      <c r="X6" s="14">
        <v>37.351999999999997</v>
      </c>
      <c r="Y6" s="14">
        <v>35.371000000000002</v>
      </c>
      <c r="Z6" s="14">
        <v>35.514000000000003</v>
      </c>
      <c r="AA6" s="14">
        <v>38.703000000000003</v>
      </c>
      <c r="AB6" s="14">
        <v>44.421999999999997</v>
      </c>
      <c r="AC6" s="14">
        <v>50.801000000000002</v>
      </c>
      <c r="AD6" s="14">
        <v>57.7</v>
      </c>
      <c r="AE6" s="14">
        <v>67.900999999999996</v>
      </c>
      <c r="AF6" s="14">
        <v>82.433999999999997</v>
      </c>
      <c r="AG6" s="14">
        <v>99.897999999999996</v>
      </c>
      <c r="AH6" s="14">
        <v>117.2</v>
      </c>
      <c r="AI6" s="14">
        <v>134.167</v>
      </c>
      <c r="AJ6" s="14">
        <v>152.01499999999999</v>
      </c>
      <c r="AK6" s="14">
        <v>170.78100000000001</v>
      </c>
      <c r="AL6" s="14">
        <v>189.34</v>
      </c>
      <c r="AM6" s="14">
        <v>207.11099999999999</v>
      </c>
      <c r="AN6" s="14">
        <v>224.9</v>
      </c>
      <c r="AO6" s="14">
        <v>236.102</v>
      </c>
      <c r="AP6" s="14">
        <v>237.58699999999999</v>
      </c>
      <c r="AQ6" s="14">
        <v>232.40100000000001</v>
      </c>
      <c r="AR6" s="14">
        <v>226.864</v>
      </c>
      <c r="AS6" s="14">
        <v>219.88200000000001</v>
      </c>
      <c r="AT6" s="14">
        <v>212.96100000000001</v>
      </c>
      <c r="AU6" s="14">
        <v>207.54300000000001</v>
      </c>
      <c r="AV6" s="14">
        <v>202.90299999999999</v>
      </c>
      <c r="AW6" s="14">
        <v>196.63800000000001</v>
      </c>
      <c r="AX6" s="14">
        <v>188.93799999999999</v>
      </c>
      <c r="AY6" s="14">
        <v>182.29400000000001</v>
      </c>
      <c r="AZ6" s="14">
        <v>177.61099999999999</v>
      </c>
      <c r="BA6" s="14">
        <v>173.886</v>
      </c>
      <c r="BB6" s="14">
        <v>169.62299999999999</v>
      </c>
      <c r="BC6" s="14">
        <v>165.62299999999999</v>
      </c>
      <c r="BD6" s="14">
        <v>158.739</v>
      </c>
      <c r="BE6" s="14">
        <v>147.41499999999999</v>
      </c>
      <c r="BF6" s="14">
        <v>133.386</v>
      </c>
      <c r="BG6" s="14">
        <v>119.765</v>
      </c>
      <c r="BH6" s="14">
        <v>105.72</v>
      </c>
      <c r="BI6" s="14">
        <v>93.971999999999994</v>
      </c>
      <c r="BJ6" s="14">
        <v>86.12</v>
      </c>
      <c r="BK6" s="14">
        <v>80.808000000000007</v>
      </c>
      <c r="BL6" s="14">
        <v>75.156000000000006</v>
      </c>
      <c r="BM6" s="14">
        <v>69.837999999999994</v>
      </c>
      <c r="BN6" s="14">
        <v>63.997999999999998</v>
      </c>
      <c r="BO6" s="14">
        <v>56.956000000000003</v>
      </c>
      <c r="BP6" s="14">
        <v>49.298999999999999</v>
      </c>
      <c r="BQ6" s="14">
        <v>42.338999999999999</v>
      </c>
      <c r="BR6" s="14">
        <v>35.863</v>
      </c>
      <c r="BS6" s="14">
        <v>29.895</v>
      </c>
      <c r="BT6" s="14">
        <v>24.594000000000001</v>
      </c>
      <c r="BU6" s="14">
        <v>19.920999999999999</v>
      </c>
      <c r="BV6" s="14">
        <v>15.558999999999999</v>
      </c>
      <c r="BW6" s="14">
        <v>11.426</v>
      </c>
      <c r="BX6" s="14">
        <v>8.4079999999999995</v>
      </c>
      <c r="BY6" s="14">
        <v>6.8689999999999998</v>
      </c>
      <c r="BZ6" s="14">
        <v>6.3639999999999999</v>
      </c>
      <c r="CA6" s="14">
        <v>6.0750000000000002</v>
      </c>
      <c r="CB6" s="14">
        <v>6.1470000000000002</v>
      </c>
      <c r="CC6" s="14">
        <v>6.0919999999999996</v>
      </c>
      <c r="CD6" s="14">
        <v>5.5789999999999997</v>
      </c>
      <c r="CE6" s="14">
        <v>4.8040000000000003</v>
      </c>
      <c r="CF6" s="14">
        <v>4.3120000000000003</v>
      </c>
      <c r="CG6" s="14">
        <v>4.0110000000000001</v>
      </c>
      <c r="CH6" s="14">
        <v>3.629</v>
      </c>
      <c r="CI6" s="14">
        <v>3.0910000000000002</v>
      </c>
      <c r="CJ6" s="14">
        <v>2.472</v>
      </c>
      <c r="CK6" s="14">
        <v>1.911</v>
      </c>
      <c r="CL6" s="14">
        <v>1.3620000000000001</v>
      </c>
      <c r="CM6" s="14">
        <v>0.96199999999999997</v>
      </c>
      <c r="CN6" s="14">
        <v>0.78600000000000003</v>
      </c>
      <c r="CO6" s="14">
        <v>0.76</v>
      </c>
      <c r="CP6" s="14">
        <v>0.73499999999999999</v>
      </c>
      <c r="CQ6" s="14">
        <v>0.745</v>
      </c>
      <c r="CR6" s="14">
        <v>0.71799999999999997</v>
      </c>
      <c r="CS6" s="14">
        <v>0.60599999999999998</v>
      </c>
      <c r="CT6" s="14">
        <v>0.44600000000000001</v>
      </c>
      <c r="CU6" s="14">
        <v>0.308</v>
      </c>
      <c r="CV6" s="14">
        <v>0.2</v>
      </c>
      <c r="CW6" s="14">
        <v>0.14099999999999999</v>
      </c>
      <c r="CX6" s="14">
        <v>0.104</v>
      </c>
      <c r="CY6" s="14">
        <v>8.1000000000000003E-2</v>
      </c>
      <c r="CZ6" s="14">
        <v>6.9000000000000006E-2</v>
      </c>
      <c r="DA6" s="14">
        <v>0.06</v>
      </c>
      <c r="DB6" s="14">
        <v>4.9000000000000002E-2</v>
      </c>
      <c r="DC6" s="14">
        <v>3.5000000000000003E-2</v>
      </c>
      <c r="DD6" s="14">
        <v>1.7000000000000001E-2</v>
      </c>
      <c r="DE6" s="14">
        <v>1.0999999999999999E-2</v>
      </c>
      <c r="DF6" s="14">
        <v>6.0000000000000001E-3</v>
      </c>
      <c r="DG6" s="14">
        <v>8.9999999999999993E-3</v>
      </c>
      <c r="DI6" s="108">
        <f t="shared" si="1"/>
        <v>6875.9490000000005</v>
      </c>
    </row>
    <row r="7" spans="1:113" x14ac:dyDescent="0.2">
      <c r="A7" s="14">
        <v>17806</v>
      </c>
      <c r="B7" s="14" t="s">
        <v>1041</v>
      </c>
      <c r="D7" s="14">
        <v>32</v>
      </c>
      <c r="E7" s="14">
        <v>2018</v>
      </c>
      <c r="F7" s="14" t="s">
        <v>31</v>
      </c>
      <c r="G7" s="88" t="s">
        <v>32</v>
      </c>
      <c r="H7" s="88">
        <f>VLOOKUP(G7, '2018 Population by age'!$G:$H, 2, 0)</f>
        <v>16</v>
      </c>
      <c r="I7" s="15">
        <f>IF(H7="-", "-", IF(H7=0, 0, SUM(K7:INDEX($K7:$DG7, H7))))</f>
        <v>5977.0859999999993</v>
      </c>
      <c r="J7" s="15">
        <f t="shared" si="0"/>
        <v>15898.098999999998</v>
      </c>
      <c r="K7" s="14">
        <v>378.553</v>
      </c>
      <c r="L7" s="14">
        <v>378.66500000000002</v>
      </c>
      <c r="M7" s="14">
        <v>378.58499999999998</v>
      </c>
      <c r="N7" s="14">
        <v>381.387</v>
      </c>
      <c r="O7" s="14">
        <v>379.71</v>
      </c>
      <c r="P7" s="14">
        <v>378.03500000000003</v>
      </c>
      <c r="Q7" s="14">
        <v>376.37299999999999</v>
      </c>
      <c r="R7" s="14">
        <v>374.73599999999999</v>
      </c>
      <c r="S7" s="14">
        <v>373.03500000000003</v>
      </c>
      <c r="T7" s="14">
        <v>371.18299999999999</v>
      </c>
      <c r="U7" s="14">
        <v>369.69099999999997</v>
      </c>
      <c r="V7" s="14">
        <v>368.77100000000002</v>
      </c>
      <c r="W7" s="14">
        <v>368.13600000000002</v>
      </c>
      <c r="X7" s="14">
        <v>367.48700000000002</v>
      </c>
      <c r="Y7" s="14">
        <v>367.12799999999999</v>
      </c>
      <c r="Z7" s="14">
        <v>365.61099999999999</v>
      </c>
      <c r="AA7" s="14">
        <v>362.26600000000002</v>
      </c>
      <c r="AB7" s="14">
        <v>357.87799999999999</v>
      </c>
      <c r="AC7" s="14">
        <v>353.66</v>
      </c>
      <c r="AD7" s="14">
        <v>349.072</v>
      </c>
      <c r="AE7" s="14">
        <v>346.279</v>
      </c>
      <c r="AF7" s="14">
        <v>346.38799999999998</v>
      </c>
      <c r="AG7" s="14">
        <v>348.24799999999999</v>
      </c>
      <c r="AH7" s="14">
        <v>349.70600000000002</v>
      </c>
      <c r="AI7" s="14">
        <v>351.31200000000001</v>
      </c>
      <c r="AJ7" s="14">
        <v>351.53399999999999</v>
      </c>
      <c r="AK7" s="14">
        <v>349.42899999999997</v>
      </c>
      <c r="AL7" s="14">
        <v>345.79199999999997</v>
      </c>
      <c r="AM7" s="14">
        <v>342.50599999999997</v>
      </c>
      <c r="AN7" s="14">
        <v>339.36799999999999</v>
      </c>
      <c r="AO7" s="14">
        <v>335.9</v>
      </c>
      <c r="AP7" s="14">
        <v>332.11099999999999</v>
      </c>
      <c r="AQ7" s="14">
        <v>328.23700000000002</v>
      </c>
      <c r="AR7" s="14">
        <v>323.94</v>
      </c>
      <c r="AS7" s="14">
        <v>318.60300000000001</v>
      </c>
      <c r="AT7" s="14">
        <v>315.90800000000002</v>
      </c>
      <c r="AU7" s="14">
        <v>317.43400000000003</v>
      </c>
      <c r="AV7" s="14">
        <v>321.17599999999999</v>
      </c>
      <c r="AW7" s="14">
        <v>324.161</v>
      </c>
      <c r="AX7" s="14">
        <v>327.71100000000001</v>
      </c>
      <c r="AY7" s="14">
        <v>326.08800000000002</v>
      </c>
      <c r="AZ7" s="14">
        <v>316.36900000000003</v>
      </c>
      <c r="BA7" s="14">
        <v>301.512</v>
      </c>
      <c r="BB7" s="14">
        <v>287.35399999999998</v>
      </c>
      <c r="BC7" s="14">
        <v>272.666</v>
      </c>
      <c r="BD7" s="14">
        <v>260.15899999999999</v>
      </c>
      <c r="BE7" s="14">
        <v>251.751</v>
      </c>
      <c r="BF7" s="14">
        <v>246.08</v>
      </c>
      <c r="BG7" s="14">
        <v>239.751</v>
      </c>
      <c r="BH7" s="14">
        <v>233.30500000000001</v>
      </c>
      <c r="BI7" s="14">
        <v>227.67699999999999</v>
      </c>
      <c r="BJ7" s="14">
        <v>222.95099999999999</v>
      </c>
      <c r="BK7" s="14">
        <v>218.87799999999999</v>
      </c>
      <c r="BL7" s="14">
        <v>215.078</v>
      </c>
      <c r="BM7" s="14">
        <v>211.566</v>
      </c>
      <c r="BN7" s="14">
        <v>207.96899999999999</v>
      </c>
      <c r="BO7" s="14">
        <v>204.04300000000001</v>
      </c>
      <c r="BP7" s="14">
        <v>199.86600000000001</v>
      </c>
      <c r="BQ7" s="14">
        <v>195.75899999999999</v>
      </c>
      <c r="BR7" s="14">
        <v>191.65799999999999</v>
      </c>
      <c r="BS7" s="14">
        <v>187.19499999999999</v>
      </c>
      <c r="BT7" s="14">
        <v>182.21799999999999</v>
      </c>
      <c r="BU7" s="14">
        <v>176.828</v>
      </c>
      <c r="BV7" s="14">
        <v>171.298</v>
      </c>
      <c r="BW7" s="14">
        <v>165.602</v>
      </c>
      <c r="BX7" s="14">
        <v>159.571</v>
      </c>
      <c r="BY7" s="14">
        <v>153.15600000000001</v>
      </c>
      <c r="BZ7" s="14">
        <v>146.429</v>
      </c>
      <c r="CA7" s="14">
        <v>139.58799999999999</v>
      </c>
      <c r="CB7" s="14">
        <v>132.69</v>
      </c>
      <c r="CC7" s="14">
        <v>125.443</v>
      </c>
      <c r="CD7" s="14">
        <v>117.752</v>
      </c>
      <c r="CE7" s="14">
        <v>109.815</v>
      </c>
      <c r="CF7" s="14">
        <v>101.93300000000001</v>
      </c>
      <c r="CG7" s="14">
        <v>94.052999999999997</v>
      </c>
      <c r="CH7" s="14">
        <v>86.572000000000003</v>
      </c>
      <c r="CI7" s="14">
        <v>79.718000000000004</v>
      </c>
      <c r="CJ7" s="14">
        <v>73.349999999999994</v>
      </c>
      <c r="CK7" s="14">
        <v>67.091999999999999</v>
      </c>
      <c r="CL7" s="14">
        <v>61.012999999999998</v>
      </c>
      <c r="CM7" s="14">
        <v>55.253</v>
      </c>
      <c r="CN7" s="14">
        <v>49.841999999999999</v>
      </c>
      <c r="CO7" s="14">
        <v>44.753</v>
      </c>
      <c r="CP7" s="14">
        <v>39.933999999999997</v>
      </c>
      <c r="CQ7" s="14">
        <v>35.405000000000001</v>
      </c>
      <c r="CR7" s="14">
        <v>31.113</v>
      </c>
      <c r="CS7" s="14">
        <v>27.029</v>
      </c>
      <c r="CT7" s="14">
        <v>23.184000000000001</v>
      </c>
      <c r="CU7" s="14">
        <v>19.431000000000001</v>
      </c>
      <c r="CV7" s="14">
        <v>16.303000000000001</v>
      </c>
      <c r="CW7" s="14">
        <v>13.752000000000001</v>
      </c>
      <c r="CX7" s="14">
        <v>11.096</v>
      </c>
      <c r="CY7" s="14">
        <v>8.3350000000000009</v>
      </c>
      <c r="CZ7" s="14">
        <v>6.09</v>
      </c>
      <c r="DA7" s="14">
        <v>4.7850000000000001</v>
      </c>
      <c r="DB7" s="14">
        <v>3.9089999999999998</v>
      </c>
      <c r="DC7" s="14">
        <v>2.8929999999999998</v>
      </c>
      <c r="DD7" s="14">
        <v>1.738</v>
      </c>
      <c r="DE7" s="14">
        <v>1.159</v>
      </c>
      <c r="DF7" s="14">
        <v>0.64</v>
      </c>
      <c r="DG7" s="14">
        <v>1.04</v>
      </c>
      <c r="DI7" s="108">
        <f t="shared" si="1"/>
        <v>21875.184999999998</v>
      </c>
    </row>
    <row r="8" spans="1:113" x14ac:dyDescent="0.2">
      <c r="A8" s="14">
        <v>9894</v>
      </c>
      <c r="B8" s="14" t="s">
        <v>1041</v>
      </c>
      <c r="D8" s="14">
        <v>51</v>
      </c>
      <c r="E8" s="14">
        <v>2018</v>
      </c>
      <c r="F8" s="14" t="s">
        <v>33</v>
      </c>
      <c r="G8" s="88" t="s">
        <v>34</v>
      </c>
      <c r="H8" s="88">
        <f>VLOOKUP(G8, '2018 Population by age'!$G:$H, 2, 0)</f>
        <v>18</v>
      </c>
      <c r="I8" s="15">
        <f>IF(H8="-", "-", IF(H8=0, 0, SUM(K8:INDEX($K8:$DG8, H8))))</f>
        <v>367.84000000000009</v>
      </c>
      <c r="J8" s="15">
        <f t="shared" si="0"/>
        <v>1012.4489999999996</v>
      </c>
      <c r="K8" s="14">
        <v>19.010999999999999</v>
      </c>
      <c r="L8" s="14">
        <v>20.126000000000001</v>
      </c>
      <c r="M8" s="14">
        <v>20.978000000000002</v>
      </c>
      <c r="N8" s="14">
        <v>21.207000000000001</v>
      </c>
      <c r="O8" s="14">
        <v>21.734000000000002</v>
      </c>
      <c r="P8" s="14">
        <v>22.058</v>
      </c>
      <c r="Q8" s="14">
        <v>22.198</v>
      </c>
      <c r="R8" s="14">
        <v>22.175000000000001</v>
      </c>
      <c r="S8" s="14">
        <v>22.032</v>
      </c>
      <c r="T8" s="14">
        <v>21.812000000000001</v>
      </c>
      <c r="U8" s="14">
        <v>21.414999999999999</v>
      </c>
      <c r="V8" s="14">
        <v>20.811</v>
      </c>
      <c r="W8" s="14">
        <v>20.091999999999999</v>
      </c>
      <c r="X8" s="14">
        <v>19.378</v>
      </c>
      <c r="Y8" s="14">
        <v>18.643000000000001</v>
      </c>
      <c r="Z8" s="14">
        <v>18.129000000000001</v>
      </c>
      <c r="AA8" s="14">
        <v>17.969000000000001</v>
      </c>
      <c r="AB8" s="14">
        <v>18.071999999999999</v>
      </c>
      <c r="AC8" s="14">
        <v>18.184999999999999</v>
      </c>
      <c r="AD8" s="14">
        <v>18.323</v>
      </c>
      <c r="AE8" s="14">
        <v>18.678000000000001</v>
      </c>
      <c r="AF8" s="14">
        <v>19.308</v>
      </c>
      <c r="AG8" s="14">
        <v>20.123999999999999</v>
      </c>
      <c r="AH8" s="14">
        <v>20.928000000000001</v>
      </c>
      <c r="AI8" s="14">
        <v>21.704000000000001</v>
      </c>
      <c r="AJ8" s="14">
        <v>22.53</v>
      </c>
      <c r="AK8" s="14">
        <v>23.408999999999999</v>
      </c>
      <c r="AL8" s="14">
        <v>24.260999999999999</v>
      </c>
      <c r="AM8" s="14">
        <v>25.053000000000001</v>
      </c>
      <c r="AN8" s="14">
        <v>25.847999999999999</v>
      </c>
      <c r="AO8" s="14">
        <v>26.143999999999998</v>
      </c>
      <c r="AP8" s="14">
        <v>25.704000000000001</v>
      </c>
      <c r="AQ8" s="14">
        <v>24.765999999999998</v>
      </c>
      <c r="AR8" s="14">
        <v>23.818000000000001</v>
      </c>
      <c r="AS8" s="14">
        <v>22.783999999999999</v>
      </c>
      <c r="AT8" s="14">
        <v>21.765999999999998</v>
      </c>
      <c r="AU8" s="14">
        <v>20.867999999999999</v>
      </c>
      <c r="AV8" s="14">
        <v>20.05</v>
      </c>
      <c r="AW8" s="14">
        <v>19.170000000000002</v>
      </c>
      <c r="AX8" s="14">
        <v>18.263000000000002</v>
      </c>
      <c r="AY8" s="14">
        <v>17.437999999999999</v>
      </c>
      <c r="AZ8" s="14">
        <v>16.736999999999998</v>
      </c>
      <c r="BA8" s="14">
        <v>16.141999999999999</v>
      </c>
      <c r="BB8" s="14">
        <v>15.601000000000001</v>
      </c>
      <c r="BC8" s="14">
        <v>15.138999999999999</v>
      </c>
      <c r="BD8" s="14">
        <v>14.746</v>
      </c>
      <c r="BE8" s="14">
        <v>14.419</v>
      </c>
      <c r="BF8" s="14">
        <v>14.177</v>
      </c>
      <c r="BG8" s="14">
        <v>13.994</v>
      </c>
      <c r="BH8" s="14">
        <v>13.807</v>
      </c>
      <c r="BI8" s="14">
        <v>13.952</v>
      </c>
      <c r="BJ8" s="14">
        <v>14.573</v>
      </c>
      <c r="BK8" s="14">
        <v>15.481</v>
      </c>
      <c r="BL8" s="14">
        <v>16.327000000000002</v>
      </c>
      <c r="BM8" s="14">
        <v>17.155999999999999</v>
      </c>
      <c r="BN8" s="14">
        <v>17.806999999999999</v>
      </c>
      <c r="BO8" s="14">
        <v>18.157</v>
      </c>
      <c r="BP8" s="14">
        <v>18.254000000000001</v>
      </c>
      <c r="BQ8" s="14">
        <v>18.329000000000001</v>
      </c>
      <c r="BR8" s="14">
        <v>18.408999999999999</v>
      </c>
      <c r="BS8" s="14">
        <v>18.03</v>
      </c>
      <c r="BT8" s="14">
        <v>17.007000000000001</v>
      </c>
      <c r="BU8" s="14">
        <v>15.565</v>
      </c>
      <c r="BV8" s="14">
        <v>14.102</v>
      </c>
      <c r="BW8" s="14">
        <v>12.528</v>
      </c>
      <c r="BX8" s="14">
        <v>11.177</v>
      </c>
      <c r="BY8" s="14">
        <v>10.253</v>
      </c>
      <c r="BZ8" s="14">
        <v>9.6029999999999998</v>
      </c>
      <c r="CA8" s="14">
        <v>8.9109999999999996</v>
      </c>
      <c r="CB8" s="14">
        <v>8.2870000000000008</v>
      </c>
      <c r="CC8" s="14">
        <v>7.5430000000000001</v>
      </c>
      <c r="CD8" s="14">
        <v>6.57</v>
      </c>
      <c r="CE8" s="14">
        <v>5.5069999999999997</v>
      </c>
      <c r="CF8" s="14">
        <v>4.5209999999999999</v>
      </c>
      <c r="CG8" s="14">
        <v>3.48</v>
      </c>
      <c r="CH8" s="14">
        <v>2.9820000000000002</v>
      </c>
      <c r="CI8" s="14">
        <v>3.3079999999999998</v>
      </c>
      <c r="CJ8" s="14">
        <v>4.1349999999999998</v>
      </c>
      <c r="CK8" s="14">
        <v>4.9080000000000004</v>
      </c>
      <c r="CL8" s="14">
        <v>5.8010000000000002</v>
      </c>
      <c r="CM8" s="14">
        <v>6.1790000000000003</v>
      </c>
      <c r="CN8" s="14">
        <v>5.6879999999999997</v>
      </c>
      <c r="CO8" s="14">
        <v>4.6539999999999999</v>
      </c>
      <c r="CP8" s="14">
        <v>3.7370000000000001</v>
      </c>
      <c r="CQ8" s="14">
        <v>2.79</v>
      </c>
      <c r="CR8" s="14">
        <v>2.0640000000000001</v>
      </c>
      <c r="CS8" s="14">
        <v>1.748</v>
      </c>
      <c r="CT8" s="14">
        <v>1.694</v>
      </c>
      <c r="CU8" s="14">
        <v>1.5880000000000001</v>
      </c>
      <c r="CV8" s="14">
        <v>1.49</v>
      </c>
      <c r="CW8" s="14">
        <v>1.321</v>
      </c>
      <c r="CX8" s="14">
        <v>1.0489999999999999</v>
      </c>
      <c r="CY8" s="14">
        <v>0.70399999999999996</v>
      </c>
      <c r="CZ8" s="14">
        <v>0.39800000000000002</v>
      </c>
      <c r="DA8" s="14">
        <v>0.23799999999999999</v>
      </c>
      <c r="DB8" s="14">
        <v>0.185</v>
      </c>
      <c r="DC8" s="14">
        <v>0.13200000000000001</v>
      </c>
      <c r="DD8" s="14">
        <v>7.6999999999999999E-2</v>
      </c>
      <c r="DE8" s="14">
        <v>5.0999999999999997E-2</v>
      </c>
      <c r="DF8" s="14">
        <v>3.4000000000000002E-2</v>
      </c>
      <c r="DG8" s="14">
        <v>8.1000000000000003E-2</v>
      </c>
      <c r="DI8" s="108">
        <f t="shared" si="1"/>
        <v>1380.2889999999998</v>
      </c>
    </row>
    <row r="9" spans="1:113" x14ac:dyDescent="0.2">
      <c r="A9" s="14">
        <v>15484</v>
      </c>
      <c r="B9" s="14" t="s">
        <v>1041</v>
      </c>
      <c r="D9" s="14">
        <v>28</v>
      </c>
      <c r="E9" s="14">
        <v>2018</v>
      </c>
      <c r="F9" s="14" t="s">
        <v>28</v>
      </c>
      <c r="G9" s="88" t="s">
        <v>29</v>
      </c>
      <c r="H9" s="88">
        <f>VLOOKUP(G9, '2018 Population by age'!$G:$H, 2, 0)</f>
        <v>18</v>
      </c>
      <c r="I9" s="15">
        <f>IF(H9="-", "-", IF(H9=0, 0, SUM(K9:INDEX($K9:$DG9, H9))))</f>
        <v>14.745000000000001</v>
      </c>
      <c r="J9" s="15">
        <f t="shared" si="0"/>
        <v>34.732000000000014</v>
      </c>
      <c r="K9" s="14">
        <v>0.82</v>
      </c>
      <c r="L9" s="14">
        <v>0.81499999999999995</v>
      </c>
      <c r="M9" s="14">
        <v>0.81200000000000006</v>
      </c>
      <c r="N9" s="14">
        <v>0.81299999999999994</v>
      </c>
      <c r="O9" s="14">
        <v>0.80900000000000005</v>
      </c>
      <c r="P9" s="14">
        <v>0.80600000000000005</v>
      </c>
      <c r="Q9" s="14">
        <v>0.80400000000000005</v>
      </c>
      <c r="R9" s="14">
        <v>0.80400000000000005</v>
      </c>
      <c r="S9" s="14">
        <v>0.80500000000000005</v>
      </c>
      <c r="T9" s="14">
        <v>0.80600000000000005</v>
      </c>
      <c r="U9" s="14">
        <v>0.80900000000000005</v>
      </c>
      <c r="V9" s="14">
        <v>0.81399999999999995</v>
      </c>
      <c r="W9" s="14">
        <v>0.82099999999999995</v>
      </c>
      <c r="X9" s="14">
        <v>0.82699999999999996</v>
      </c>
      <c r="Y9" s="14">
        <v>0.83199999999999996</v>
      </c>
      <c r="Z9" s="14">
        <v>0.83899999999999997</v>
      </c>
      <c r="AA9" s="14">
        <v>0.84899999999999998</v>
      </c>
      <c r="AB9" s="14">
        <v>0.86</v>
      </c>
      <c r="AC9" s="14">
        <v>0.86899999999999999</v>
      </c>
      <c r="AD9" s="14">
        <v>0.879</v>
      </c>
      <c r="AE9" s="14">
        <v>0.88</v>
      </c>
      <c r="AF9" s="14">
        <v>0.86899999999999999</v>
      </c>
      <c r="AG9" s="14">
        <v>0.85</v>
      </c>
      <c r="AH9" s="14">
        <v>0.83099999999999996</v>
      </c>
      <c r="AI9" s="14">
        <v>0.81100000000000005</v>
      </c>
      <c r="AJ9" s="14">
        <v>0.79200000000000004</v>
      </c>
      <c r="AK9" s="14">
        <v>0.77500000000000002</v>
      </c>
      <c r="AL9" s="14">
        <v>0.75900000000000001</v>
      </c>
      <c r="AM9" s="14">
        <v>0.74199999999999999</v>
      </c>
      <c r="AN9" s="14">
        <v>0.72299999999999998</v>
      </c>
      <c r="AO9" s="14">
        <v>0.71</v>
      </c>
      <c r="AP9" s="14">
        <v>0.70599999999999996</v>
      </c>
      <c r="AQ9" s="14">
        <v>0.70599999999999996</v>
      </c>
      <c r="AR9" s="14">
        <v>0.70799999999999996</v>
      </c>
      <c r="AS9" s="14">
        <v>0.71299999999999997</v>
      </c>
      <c r="AT9" s="14">
        <v>0.70599999999999996</v>
      </c>
      <c r="AU9" s="14">
        <v>0.67800000000000005</v>
      </c>
      <c r="AV9" s="14">
        <v>0.63900000000000001</v>
      </c>
      <c r="AW9" s="14">
        <v>0.60399999999999998</v>
      </c>
      <c r="AX9" s="14">
        <v>0.56799999999999995</v>
      </c>
      <c r="AY9" s="14">
        <v>0.55000000000000004</v>
      </c>
      <c r="AZ9" s="14">
        <v>0.56299999999999994</v>
      </c>
      <c r="BA9" s="14">
        <v>0.59499999999999997</v>
      </c>
      <c r="BB9" s="14">
        <v>0.623</v>
      </c>
      <c r="BC9" s="14">
        <v>0.64800000000000002</v>
      </c>
      <c r="BD9" s="14">
        <v>0.67900000000000005</v>
      </c>
      <c r="BE9" s="14">
        <v>0.71499999999999997</v>
      </c>
      <c r="BF9" s="14">
        <v>0.752</v>
      </c>
      <c r="BG9" s="14">
        <v>0.78800000000000003</v>
      </c>
      <c r="BH9" s="14">
        <v>0.82699999999999996</v>
      </c>
      <c r="BI9" s="14">
        <v>0.83699999999999997</v>
      </c>
      <c r="BJ9" s="14">
        <v>0.80200000000000005</v>
      </c>
      <c r="BK9" s="14">
        <v>0.73899999999999999</v>
      </c>
      <c r="BL9" s="14">
        <v>0.67800000000000005</v>
      </c>
      <c r="BM9" s="14">
        <v>0.61099999999999999</v>
      </c>
      <c r="BN9" s="14">
        <v>0.55700000000000005</v>
      </c>
      <c r="BO9" s="14">
        <v>0.52900000000000003</v>
      </c>
      <c r="BP9" s="14">
        <v>0.51600000000000001</v>
      </c>
      <c r="BQ9" s="14">
        <v>0.497</v>
      </c>
      <c r="BR9" s="14">
        <v>0.47699999999999998</v>
      </c>
      <c r="BS9" s="14">
        <v>0.45600000000000002</v>
      </c>
      <c r="BT9" s="14">
        <v>0.432</v>
      </c>
      <c r="BU9" s="14">
        <v>0.40600000000000003</v>
      </c>
      <c r="BV9" s="14">
        <v>0.38200000000000001</v>
      </c>
      <c r="BW9" s="14">
        <v>0.36</v>
      </c>
      <c r="BX9" s="14">
        <v>0.33400000000000002</v>
      </c>
      <c r="BY9" s="14">
        <v>0.29899999999999999</v>
      </c>
      <c r="BZ9" s="14">
        <v>0.26</v>
      </c>
      <c r="CA9" s="14">
        <v>0.222</v>
      </c>
      <c r="CB9" s="14">
        <v>0.185</v>
      </c>
      <c r="CC9" s="14">
        <v>0.157</v>
      </c>
      <c r="CD9" s="14">
        <v>0.14399999999999999</v>
      </c>
      <c r="CE9" s="14">
        <v>0.14199999999999999</v>
      </c>
      <c r="CF9" s="14">
        <v>0.14000000000000001</v>
      </c>
      <c r="CG9" s="14">
        <v>0.13800000000000001</v>
      </c>
      <c r="CH9" s="14">
        <v>0.13500000000000001</v>
      </c>
      <c r="CI9" s="14">
        <v>0.128</v>
      </c>
      <c r="CJ9" s="14">
        <v>0.11700000000000001</v>
      </c>
      <c r="CK9" s="14">
        <v>0.108</v>
      </c>
      <c r="CL9" s="14">
        <v>0.10100000000000001</v>
      </c>
      <c r="CM9" s="14">
        <v>9.1999999999999998E-2</v>
      </c>
      <c r="CN9" s="14">
        <v>8.2000000000000003E-2</v>
      </c>
      <c r="CO9" s="14">
        <v>7.0000000000000007E-2</v>
      </c>
      <c r="CP9" s="14">
        <v>5.8999999999999997E-2</v>
      </c>
      <c r="CQ9" s="14">
        <v>4.8000000000000001E-2</v>
      </c>
      <c r="CR9" s="14">
        <v>3.9E-2</v>
      </c>
      <c r="CS9" s="14">
        <v>3.3000000000000002E-2</v>
      </c>
      <c r="CT9" s="14">
        <v>2.9000000000000001E-2</v>
      </c>
      <c r="CU9" s="14">
        <v>2.5999999999999999E-2</v>
      </c>
      <c r="CV9" s="14">
        <v>2.3E-2</v>
      </c>
      <c r="CW9" s="14">
        <v>0.02</v>
      </c>
      <c r="CX9" s="14">
        <v>1.7000000000000001E-2</v>
      </c>
      <c r="CY9" s="14">
        <v>1.2999999999999999E-2</v>
      </c>
      <c r="CZ9" s="14">
        <v>8.9999999999999993E-3</v>
      </c>
      <c r="DA9" s="14">
        <v>8.0000000000000002E-3</v>
      </c>
      <c r="DB9" s="14">
        <v>6.0000000000000001E-3</v>
      </c>
      <c r="DC9" s="14">
        <v>5.0000000000000001E-3</v>
      </c>
      <c r="DD9" s="14">
        <v>3.0000000000000001E-3</v>
      </c>
      <c r="DE9" s="14">
        <v>1E-3</v>
      </c>
      <c r="DF9" s="14">
        <v>1E-3</v>
      </c>
      <c r="DG9" s="14">
        <v>1E-3</v>
      </c>
      <c r="DI9" s="108">
        <f t="shared" si="1"/>
        <v>49.477000000000011</v>
      </c>
    </row>
    <row r="10" spans="1:113" x14ac:dyDescent="0.2">
      <c r="A10" s="14">
        <v>19354</v>
      </c>
      <c r="B10" s="14" t="s">
        <v>1041</v>
      </c>
      <c r="C10" s="14">
        <v>28</v>
      </c>
      <c r="D10" s="14">
        <v>36</v>
      </c>
      <c r="E10" s="14">
        <v>2018</v>
      </c>
      <c r="F10" s="14" t="s">
        <v>35</v>
      </c>
      <c r="G10" s="88" t="s">
        <v>36</v>
      </c>
      <c r="H10" s="88">
        <f>VLOOKUP(G10, '2018 Population by age'!$G:$H, 2, 0)</f>
        <v>18</v>
      </c>
      <c r="I10" s="15">
        <f>IF(H10="-", "-", IF(H10=0, 0, SUM(K10:INDEX($K10:$DG10, H10))))</f>
        <v>2884.6470000000004</v>
      </c>
      <c r="J10" s="15">
        <f t="shared" si="0"/>
        <v>9456.2779999999966</v>
      </c>
      <c r="K10" s="14">
        <v>166.44399999999999</v>
      </c>
      <c r="L10" s="14">
        <v>166.75200000000001</v>
      </c>
      <c r="M10" s="14">
        <v>166.756</v>
      </c>
      <c r="N10" s="14">
        <v>161.89500000000001</v>
      </c>
      <c r="O10" s="14">
        <v>163.339</v>
      </c>
      <c r="P10" s="14">
        <v>164.24199999999999</v>
      </c>
      <c r="Q10" s="14">
        <v>164.64099999999999</v>
      </c>
      <c r="R10" s="14">
        <v>164.57300000000001</v>
      </c>
      <c r="S10" s="14">
        <v>164.23400000000001</v>
      </c>
      <c r="T10" s="14">
        <v>163.821</v>
      </c>
      <c r="U10" s="14">
        <v>162.577</v>
      </c>
      <c r="V10" s="14">
        <v>160.22200000000001</v>
      </c>
      <c r="W10" s="14">
        <v>157.27000000000001</v>
      </c>
      <c r="X10" s="14">
        <v>154.48099999999999</v>
      </c>
      <c r="Y10" s="14">
        <v>151.666</v>
      </c>
      <c r="Z10" s="14">
        <v>150.001</v>
      </c>
      <c r="AA10" s="14">
        <v>150.13999999999999</v>
      </c>
      <c r="AB10" s="14">
        <v>151.59299999999999</v>
      </c>
      <c r="AC10" s="14">
        <v>153.01400000000001</v>
      </c>
      <c r="AD10" s="14">
        <v>154.423</v>
      </c>
      <c r="AE10" s="14">
        <v>156.893</v>
      </c>
      <c r="AF10" s="14">
        <v>160.74199999999999</v>
      </c>
      <c r="AG10" s="14">
        <v>165.41200000000001</v>
      </c>
      <c r="AH10" s="14">
        <v>170.066</v>
      </c>
      <c r="AI10" s="14">
        <v>174.917</v>
      </c>
      <c r="AJ10" s="14">
        <v>178.70699999999999</v>
      </c>
      <c r="AK10" s="14">
        <v>180.73699999999999</v>
      </c>
      <c r="AL10" s="14">
        <v>181.536</v>
      </c>
      <c r="AM10" s="14">
        <v>182.25700000000001</v>
      </c>
      <c r="AN10" s="14">
        <v>182.58199999999999</v>
      </c>
      <c r="AO10" s="14">
        <v>182.86199999999999</v>
      </c>
      <c r="AP10" s="14">
        <v>183.36</v>
      </c>
      <c r="AQ10" s="14">
        <v>183.77799999999999</v>
      </c>
      <c r="AR10" s="14">
        <v>183.91</v>
      </c>
      <c r="AS10" s="14">
        <v>184.22200000000001</v>
      </c>
      <c r="AT10" s="14">
        <v>182.61500000000001</v>
      </c>
      <c r="AU10" s="14">
        <v>178.161</v>
      </c>
      <c r="AV10" s="14">
        <v>172.06700000000001</v>
      </c>
      <c r="AW10" s="14">
        <v>166.12100000000001</v>
      </c>
      <c r="AX10" s="14">
        <v>159.54300000000001</v>
      </c>
      <c r="AY10" s="14">
        <v>155.78399999999999</v>
      </c>
      <c r="AZ10" s="14">
        <v>156.60400000000001</v>
      </c>
      <c r="BA10" s="14">
        <v>160.244</v>
      </c>
      <c r="BB10" s="14">
        <v>163.42099999999999</v>
      </c>
      <c r="BC10" s="14">
        <v>167.077</v>
      </c>
      <c r="BD10" s="14">
        <v>168.62</v>
      </c>
      <c r="BE10" s="14">
        <v>166.52</v>
      </c>
      <c r="BF10" s="14">
        <v>162.19300000000001</v>
      </c>
      <c r="BG10" s="14">
        <v>158.369</v>
      </c>
      <c r="BH10" s="14">
        <v>154.23599999999999</v>
      </c>
      <c r="BI10" s="14">
        <v>151.73400000000001</v>
      </c>
      <c r="BJ10" s="14">
        <v>152.01599999999999</v>
      </c>
      <c r="BK10" s="14">
        <v>153.946</v>
      </c>
      <c r="BL10" s="14">
        <v>155.32900000000001</v>
      </c>
      <c r="BM10" s="14">
        <v>156.714</v>
      </c>
      <c r="BN10" s="14">
        <v>156.786</v>
      </c>
      <c r="BO10" s="14">
        <v>154.70400000000001</v>
      </c>
      <c r="BP10" s="14">
        <v>151.18100000000001</v>
      </c>
      <c r="BQ10" s="14">
        <v>147.83000000000001</v>
      </c>
      <c r="BR10" s="14">
        <v>144.399</v>
      </c>
      <c r="BS10" s="14">
        <v>140.83000000000001</v>
      </c>
      <c r="BT10" s="14">
        <v>137.27799999999999</v>
      </c>
      <c r="BU10" s="14">
        <v>133.738</v>
      </c>
      <c r="BV10" s="14">
        <v>129.87299999999999</v>
      </c>
      <c r="BW10" s="14">
        <v>125.53700000000001</v>
      </c>
      <c r="BX10" s="14">
        <v>122.005</v>
      </c>
      <c r="BY10" s="14">
        <v>119.812</v>
      </c>
      <c r="BZ10" s="14">
        <v>118.306</v>
      </c>
      <c r="CA10" s="14">
        <v>116.514</v>
      </c>
      <c r="CB10" s="14">
        <v>114.887</v>
      </c>
      <c r="CC10" s="14">
        <v>111.53100000000001</v>
      </c>
      <c r="CD10" s="14">
        <v>105.48699999999999</v>
      </c>
      <c r="CE10" s="14">
        <v>97.75</v>
      </c>
      <c r="CF10" s="14">
        <v>90.236999999999995</v>
      </c>
      <c r="CG10" s="14">
        <v>82.527000000000001</v>
      </c>
      <c r="CH10" s="14">
        <v>75.673000000000002</v>
      </c>
      <c r="CI10" s="14">
        <v>70.385000000000005</v>
      </c>
      <c r="CJ10" s="14">
        <v>66.134</v>
      </c>
      <c r="CK10" s="14">
        <v>61.68</v>
      </c>
      <c r="CL10" s="14">
        <v>57.267000000000003</v>
      </c>
      <c r="CM10" s="14">
        <v>52.962000000000003</v>
      </c>
      <c r="CN10" s="14">
        <v>48.670999999999999</v>
      </c>
      <c r="CO10" s="14">
        <v>44.448</v>
      </c>
      <c r="CP10" s="14">
        <v>40.454999999999998</v>
      </c>
      <c r="CQ10" s="14">
        <v>36.673999999999999</v>
      </c>
      <c r="CR10" s="14">
        <v>32.981000000000002</v>
      </c>
      <c r="CS10" s="14">
        <v>29.335999999999999</v>
      </c>
      <c r="CT10" s="14">
        <v>25.786999999999999</v>
      </c>
      <c r="CU10" s="14">
        <v>22.24</v>
      </c>
      <c r="CV10" s="14">
        <v>19.318999999999999</v>
      </c>
      <c r="CW10" s="14">
        <v>16.766999999999999</v>
      </c>
      <c r="CX10" s="14">
        <v>13.83</v>
      </c>
      <c r="CY10" s="14">
        <v>10.552</v>
      </c>
      <c r="CZ10" s="14">
        <v>7.9420000000000002</v>
      </c>
      <c r="DA10" s="14">
        <v>6.5250000000000004</v>
      </c>
      <c r="DB10" s="14">
        <v>5.39</v>
      </c>
      <c r="DC10" s="14">
        <v>3.9470000000000001</v>
      </c>
      <c r="DD10" s="14">
        <v>2.1960000000000002</v>
      </c>
      <c r="DE10" s="14">
        <v>1.5309999999999999</v>
      </c>
      <c r="DF10" s="14">
        <v>0.75</v>
      </c>
      <c r="DG10" s="14">
        <v>0.89200000000000002</v>
      </c>
      <c r="DI10" s="108">
        <f t="shared" si="1"/>
        <v>12340.924999999997</v>
      </c>
    </row>
    <row r="11" spans="1:113" x14ac:dyDescent="0.2">
      <c r="A11" s="14">
        <v>14710</v>
      </c>
      <c r="B11" s="14" t="s">
        <v>1041</v>
      </c>
      <c r="D11" s="14">
        <v>40</v>
      </c>
      <c r="E11" s="14">
        <v>2018</v>
      </c>
      <c r="F11" s="14" t="s">
        <v>39</v>
      </c>
      <c r="G11" s="88" t="s">
        <v>40</v>
      </c>
      <c r="H11" s="88">
        <f>VLOOKUP(G11, '2018 Population by age'!$G:$H, 2, 0)</f>
        <v>16</v>
      </c>
      <c r="I11" s="15">
        <f>IF(H11="-", "-", IF(H11=0, 0, SUM(K11:INDEX($K11:$DG11, H11))))</f>
        <v>676.85400000000004</v>
      </c>
      <c r="J11" s="15">
        <f t="shared" si="0"/>
        <v>3617.2219999999998</v>
      </c>
      <c r="K11" s="14">
        <v>44.008000000000003</v>
      </c>
      <c r="L11" s="14">
        <v>43.643999999999998</v>
      </c>
      <c r="M11" s="14">
        <v>43.277000000000001</v>
      </c>
      <c r="N11" s="14">
        <v>42.835000000000001</v>
      </c>
      <c r="O11" s="14">
        <v>42.512</v>
      </c>
      <c r="P11" s="14">
        <v>42.207000000000001</v>
      </c>
      <c r="Q11" s="14">
        <v>41.935000000000002</v>
      </c>
      <c r="R11" s="14">
        <v>41.706000000000003</v>
      </c>
      <c r="S11" s="14">
        <v>41.527999999999999</v>
      </c>
      <c r="T11" s="14">
        <v>41.408000000000001</v>
      </c>
      <c r="U11" s="14">
        <v>41.381</v>
      </c>
      <c r="V11" s="14">
        <v>41.468000000000004</v>
      </c>
      <c r="W11" s="14">
        <v>41.665999999999997</v>
      </c>
      <c r="X11" s="14">
        <v>41.968000000000004</v>
      </c>
      <c r="Y11" s="14">
        <v>42.392000000000003</v>
      </c>
      <c r="Z11" s="14">
        <v>42.918999999999997</v>
      </c>
      <c r="AA11" s="14">
        <v>43.545000000000002</v>
      </c>
      <c r="AB11" s="14">
        <v>44.293999999999997</v>
      </c>
      <c r="AC11" s="14">
        <v>45.095999999999997</v>
      </c>
      <c r="AD11" s="14">
        <v>45.841999999999999</v>
      </c>
      <c r="AE11" s="14">
        <v>47.121000000000002</v>
      </c>
      <c r="AF11" s="14">
        <v>49.180999999999997</v>
      </c>
      <c r="AG11" s="14">
        <v>51.685000000000002</v>
      </c>
      <c r="AH11" s="14">
        <v>54.109000000000002</v>
      </c>
      <c r="AI11" s="14">
        <v>56.627000000000002</v>
      </c>
      <c r="AJ11" s="14">
        <v>58.448999999999998</v>
      </c>
      <c r="AK11" s="14">
        <v>59.151000000000003</v>
      </c>
      <c r="AL11" s="14">
        <v>59.112000000000002</v>
      </c>
      <c r="AM11" s="14">
        <v>59.091999999999999</v>
      </c>
      <c r="AN11" s="14">
        <v>58.884999999999998</v>
      </c>
      <c r="AO11" s="14">
        <v>58.899000000000001</v>
      </c>
      <c r="AP11" s="14">
        <v>59.393000000000001</v>
      </c>
      <c r="AQ11" s="14">
        <v>60.122</v>
      </c>
      <c r="AR11" s="14">
        <v>60.704999999999998</v>
      </c>
      <c r="AS11" s="14">
        <v>61.372999999999998</v>
      </c>
      <c r="AT11" s="14">
        <v>61.317999999999998</v>
      </c>
      <c r="AU11" s="14">
        <v>60.151000000000003</v>
      </c>
      <c r="AV11" s="14">
        <v>58.347000000000001</v>
      </c>
      <c r="AW11" s="14">
        <v>56.741</v>
      </c>
      <c r="AX11" s="14">
        <v>55.128</v>
      </c>
      <c r="AY11" s="14">
        <v>54.262999999999998</v>
      </c>
      <c r="AZ11" s="14">
        <v>54.595999999999997</v>
      </c>
      <c r="BA11" s="14">
        <v>55.774999999999999</v>
      </c>
      <c r="BB11" s="14">
        <v>56.854999999999997</v>
      </c>
      <c r="BC11" s="14">
        <v>57.845999999999997</v>
      </c>
      <c r="BD11" s="14">
        <v>59.466999999999999</v>
      </c>
      <c r="BE11" s="14">
        <v>61.920999999999999</v>
      </c>
      <c r="BF11" s="14">
        <v>64.825000000000003</v>
      </c>
      <c r="BG11" s="14">
        <v>67.606999999999999</v>
      </c>
      <c r="BH11" s="14">
        <v>70.400000000000006</v>
      </c>
      <c r="BI11" s="14">
        <v>72.355000000000004</v>
      </c>
      <c r="BJ11" s="14">
        <v>72.997</v>
      </c>
      <c r="BK11" s="14">
        <v>72.667000000000002</v>
      </c>
      <c r="BL11" s="14">
        <v>72.254000000000005</v>
      </c>
      <c r="BM11" s="14">
        <v>71.662000000000006</v>
      </c>
      <c r="BN11" s="14">
        <v>70.477000000000004</v>
      </c>
      <c r="BO11" s="14">
        <v>68.608999999999995</v>
      </c>
      <c r="BP11" s="14">
        <v>66.231999999999999</v>
      </c>
      <c r="BQ11" s="14">
        <v>63.7</v>
      </c>
      <c r="BR11" s="14">
        <v>61.043999999999997</v>
      </c>
      <c r="BS11" s="14">
        <v>58.192</v>
      </c>
      <c r="BT11" s="14">
        <v>55.176000000000002</v>
      </c>
      <c r="BU11" s="14">
        <v>52.119</v>
      </c>
      <c r="BV11" s="14">
        <v>49.048999999999999</v>
      </c>
      <c r="BW11" s="14">
        <v>45.89</v>
      </c>
      <c r="BX11" s="14">
        <v>43.442</v>
      </c>
      <c r="BY11" s="14">
        <v>42.084000000000003</v>
      </c>
      <c r="BZ11" s="14">
        <v>41.463999999999999</v>
      </c>
      <c r="CA11" s="14">
        <v>40.767000000000003</v>
      </c>
      <c r="CB11" s="14">
        <v>40.055</v>
      </c>
      <c r="CC11" s="14">
        <v>39.53</v>
      </c>
      <c r="CD11" s="14">
        <v>39.179000000000002</v>
      </c>
      <c r="CE11" s="14">
        <v>38.872</v>
      </c>
      <c r="CF11" s="14">
        <v>38.576000000000001</v>
      </c>
      <c r="CG11" s="14">
        <v>38.393000000000001</v>
      </c>
      <c r="CH11" s="14">
        <v>37.447000000000003</v>
      </c>
      <c r="CI11" s="14">
        <v>35.326999999999998</v>
      </c>
      <c r="CJ11" s="14">
        <v>32.441000000000003</v>
      </c>
      <c r="CK11" s="14">
        <v>29.63</v>
      </c>
      <c r="CL11" s="14">
        <v>26.753</v>
      </c>
      <c r="CM11" s="14">
        <v>24.013999999999999</v>
      </c>
      <c r="CN11" s="14">
        <v>21.611000000000001</v>
      </c>
      <c r="CO11" s="14">
        <v>19.45</v>
      </c>
      <c r="CP11" s="14">
        <v>17.228999999999999</v>
      </c>
      <c r="CQ11" s="14">
        <v>14.992000000000001</v>
      </c>
      <c r="CR11" s="14">
        <v>13.006</v>
      </c>
      <c r="CS11" s="14">
        <v>11.37</v>
      </c>
      <c r="CT11" s="14">
        <v>9.9949999999999992</v>
      </c>
      <c r="CU11" s="14">
        <v>8.6259999999999994</v>
      </c>
      <c r="CV11" s="14">
        <v>7.5659999999999998</v>
      </c>
      <c r="CW11" s="14">
        <v>6.5549999999999997</v>
      </c>
      <c r="CX11" s="14">
        <v>5.319</v>
      </c>
      <c r="CY11" s="14">
        <v>3.9039999999999999</v>
      </c>
      <c r="CZ11" s="14">
        <v>2.7530000000000001</v>
      </c>
      <c r="DA11" s="14">
        <v>2.1309999999999998</v>
      </c>
      <c r="DB11" s="14">
        <v>1.73</v>
      </c>
      <c r="DC11" s="14">
        <v>1.232</v>
      </c>
      <c r="DD11" s="14">
        <v>0.63600000000000001</v>
      </c>
      <c r="DE11" s="14">
        <v>0.40200000000000002</v>
      </c>
      <c r="DF11" s="14">
        <v>0.19</v>
      </c>
      <c r="DG11" s="14">
        <v>0.20699999999999999</v>
      </c>
      <c r="DI11" s="108">
        <f t="shared" si="1"/>
        <v>4294.076</v>
      </c>
    </row>
    <row r="12" spans="1:113" x14ac:dyDescent="0.2">
      <c r="A12" s="14">
        <v>9980</v>
      </c>
      <c r="B12" s="14" t="s">
        <v>1041</v>
      </c>
      <c r="C12" s="14">
        <v>9</v>
      </c>
      <c r="D12" s="14">
        <v>31</v>
      </c>
      <c r="E12" s="14">
        <v>2018</v>
      </c>
      <c r="F12" s="14" t="s">
        <v>42</v>
      </c>
      <c r="G12" s="88" t="s">
        <v>43</v>
      </c>
      <c r="H12" s="88">
        <f>VLOOKUP(G12, '2018 Population by age'!$G:$H, 2, 0)</f>
        <v>18</v>
      </c>
      <c r="I12" s="15">
        <f>IF(H12="-", "-", IF(H12=0, 0, SUM(K12:INDEX($K12:$DG12, H12))))</f>
        <v>1440.683</v>
      </c>
      <c r="J12" s="15">
        <f t="shared" si="0"/>
        <v>3504.2180000000017</v>
      </c>
      <c r="K12" s="14">
        <v>82.484999999999999</v>
      </c>
      <c r="L12" s="14">
        <v>87.980999999999995</v>
      </c>
      <c r="M12" s="14">
        <v>91.481999999999999</v>
      </c>
      <c r="N12" s="14">
        <v>98.355999999999995</v>
      </c>
      <c r="O12" s="14">
        <v>95.988</v>
      </c>
      <c r="P12" s="14">
        <v>92.966999999999999</v>
      </c>
      <c r="Q12" s="14">
        <v>89.474999999999994</v>
      </c>
      <c r="R12" s="14">
        <v>85.694000000000003</v>
      </c>
      <c r="S12" s="14">
        <v>81.647999999999996</v>
      </c>
      <c r="T12" s="14">
        <v>77.358999999999995</v>
      </c>
      <c r="U12" s="14">
        <v>73.81</v>
      </c>
      <c r="V12" s="14">
        <v>71.504999999999995</v>
      </c>
      <c r="W12" s="14">
        <v>70.146000000000001</v>
      </c>
      <c r="X12" s="14">
        <v>68.879000000000005</v>
      </c>
      <c r="Y12" s="14">
        <v>67.808999999999997</v>
      </c>
      <c r="Z12" s="14">
        <v>67.498999999999995</v>
      </c>
      <c r="AA12" s="14">
        <v>68.123000000000005</v>
      </c>
      <c r="AB12" s="14">
        <v>69.477000000000004</v>
      </c>
      <c r="AC12" s="14">
        <v>71.028999999999996</v>
      </c>
      <c r="AD12" s="14">
        <v>72.706000000000003</v>
      </c>
      <c r="AE12" s="14">
        <v>75.013999999999996</v>
      </c>
      <c r="AF12" s="14">
        <v>78.094999999999999</v>
      </c>
      <c r="AG12" s="14">
        <v>81.602999999999994</v>
      </c>
      <c r="AH12" s="14">
        <v>85.037999999999997</v>
      </c>
      <c r="AI12" s="14">
        <v>88.483000000000004</v>
      </c>
      <c r="AJ12" s="14">
        <v>91.206999999999994</v>
      </c>
      <c r="AK12" s="14">
        <v>92.789000000000001</v>
      </c>
      <c r="AL12" s="14">
        <v>93.484999999999999</v>
      </c>
      <c r="AM12" s="14">
        <v>94.028999999999996</v>
      </c>
      <c r="AN12" s="14">
        <v>94.346000000000004</v>
      </c>
      <c r="AO12" s="14">
        <v>93.914000000000001</v>
      </c>
      <c r="AP12" s="14">
        <v>92.57</v>
      </c>
      <c r="AQ12" s="14">
        <v>90.52</v>
      </c>
      <c r="AR12" s="14">
        <v>88.271000000000001</v>
      </c>
      <c r="AS12" s="14">
        <v>85.882999999999996</v>
      </c>
      <c r="AT12" s="14">
        <v>82.962999999999994</v>
      </c>
      <c r="AU12" s="14">
        <v>79.418000000000006</v>
      </c>
      <c r="AV12" s="14">
        <v>75.534999999999997</v>
      </c>
      <c r="AW12" s="14">
        <v>71.659000000000006</v>
      </c>
      <c r="AX12" s="14">
        <v>67.682000000000002</v>
      </c>
      <c r="AY12" s="14">
        <v>64.498000000000005</v>
      </c>
      <c r="AZ12" s="14">
        <v>62.573999999999998</v>
      </c>
      <c r="BA12" s="14">
        <v>61.545000000000002</v>
      </c>
      <c r="BB12" s="14">
        <v>60.539000000000001</v>
      </c>
      <c r="BC12" s="14">
        <v>59.686999999999998</v>
      </c>
      <c r="BD12" s="14">
        <v>59.146000000000001</v>
      </c>
      <c r="BE12" s="14">
        <v>58.890999999999998</v>
      </c>
      <c r="BF12" s="14">
        <v>58.877000000000002</v>
      </c>
      <c r="BG12" s="14">
        <v>58.926000000000002</v>
      </c>
      <c r="BH12" s="14">
        <v>58.886000000000003</v>
      </c>
      <c r="BI12" s="14">
        <v>59.323</v>
      </c>
      <c r="BJ12" s="14">
        <v>60.442999999999998</v>
      </c>
      <c r="BK12" s="14">
        <v>61.847000000000001</v>
      </c>
      <c r="BL12" s="14">
        <v>63.052</v>
      </c>
      <c r="BM12" s="14">
        <v>64.290999999999997</v>
      </c>
      <c r="BN12" s="14">
        <v>64.168999999999997</v>
      </c>
      <c r="BO12" s="14">
        <v>61.985999999999997</v>
      </c>
      <c r="BP12" s="14">
        <v>58.4</v>
      </c>
      <c r="BQ12" s="14">
        <v>54.820999999999998</v>
      </c>
      <c r="BR12" s="14">
        <v>51.027999999999999</v>
      </c>
      <c r="BS12" s="14">
        <v>47.186999999999998</v>
      </c>
      <c r="BT12" s="14">
        <v>43.542000000000002</v>
      </c>
      <c r="BU12" s="14">
        <v>40.015000000000001</v>
      </c>
      <c r="BV12" s="14">
        <v>36.334000000000003</v>
      </c>
      <c r="BW12" s="14">
        <v>32.613</v>
      </c>
      <c r="BX12" s="14">
        <v>28.968</v>
      </c>
      <c r="BY12" s="14">
        <v>25.45</v>
      </c>
      <c r="BZ12" s="14">
        <v>22.111000000000001</v>
      </c>
      <c r="CA12" s="14">
        <v>18.914999999999999</v>
      </c>
      <c r="CB12" s="14">
        <v>15.833</v>
      </c>
      <c r="CC12" s="14">
        <v>13.324999999999999</v>
      </c>
      <c r="CD12" s="14">
        <v>11.606</v>
      </c>
      <c r="CE12" s="14">
        <v>10.481</v>
      </c>
      <c r="CF12" s="14">
        <v>9.4589999999999996</v>
      </c>
      <c r="CG12" s="14">
        <v>8.5429999999999993</v>
      </c>
      <c r="CH12" s="14">
        <v>8.0190000000000001</v>
      </c>
      <c r="CI12" s="14">
        <v>7.9480000000000004</v>
      </c>
      <c r="CJ12" s="14">
        <v>8.157</v>
      </c>
      <c r="CK12" s="14">
        <v>8.4619999999999997</v>
      </c>
      <c r="CL12" s="14">
        <v>8.9589999999999996</v>
      </c>
      <c r="CM12" s="14">
        <v>8.9760000000000009</v>
      </c>
      <c r="CN12" s="14">
        <v>8.1790000000000003</v>
      </c>
      <c r="CO12" s="14">
        <v>6.8719999999999999</v>
      </c>
      <c r="CP12" s="14">
        <v>5.6959999999999997</v>
      </c>
      <c r="CQ12" s="14">
        <v>4.5220000000000002</v>
      </c>
      <c r="CR12" s="14">
        <v>3.5179999999999998</v>
      </c>
      <c r="CS12" s="14">
        <v>2.831</v>
      </c>
      <c r="CT12" s="14">
        <v>2.363</v>
      </c>
      <c r="CU12" s="14">
        <v>1.8180000000000001</v>
      </c>
      <c r="CV12" s="14">
        <v>1.329</v>
      </c>
      <c r="CW12" s="14">
        <v>0.997</v>
      </c>
      <c r="CX12" s="14">
        <v>0.72</v>
      </c>
      <c r="CY12" s="14">
        <v>0.48199999999999998</v>
      </c>
      <c r="CZ12" s="14">
        <v>0.28599999999999998</v>
      </c>
      <c r="DA12" s="14">
        <v>0.188</v>
      </c>
      <c r="DB12" s="14">
        <v>0.14499999999999999</v>
      </c>
      <c r="DC12" s="14">
        <v>9.8000000000000004E-2</v>
      </c>
      <c r="DD12" s="14">
        <v>4.8000000000000001E-2</v>
      </c>
      <c r="DE12" s="14">
        <v>2.7E-2</v>
      </c>
      <c r="DF12" s="14">
        <v>1.2999999999999999E-2</v>
      </c>
      <c r="DG12" s="14">
        <v>1.4999999999999999E-2</v>
      </c>
      <c r="DI12" s="108">
        <f t="shared" si="1"/>
        <v>4944.9010000000017</v>
      </c>
    </row>
    <row r="13" spans="1:113" x14ac:dyDescent="0.2">
      <c r="A13" s="14">
        <v>1208</v>
      </c>
      <c r="B13" s="14" t="s">
        <v>1041</v>
      </c>
      <c r="D13" s="14">
        <v>108</v>
      </c>
      <c r="E13" s="14">
        <v>2018</v>
      </c>
      <c r="F13" s="14" t="s">
        <v>76</v>
      </c>
      <c r="G13" s="88" t="s">
        <v>77</v>
      </c>
      <c r="H13" s="88">
        <f>VLOOKUP(G13, '2018 Population by age'!$G:$H, 2, 0)</f>
        <v>18</v>
      </c>
      <c r="I13" s="15">
        <f>IF(H13="-", "-", IF(H13=0, 0, SUM(K13:INDEX($K13:$DG13, H13))))</f>
        <v>2871.4239999999991</v>
      </c>
      <c r="J13" s="15">
        <f t="shared" si="0"/>
        <v>2650.6310000000012</v>
      </c>
      <c r="K13" s="14">
        <v>214.66499999999999</v>
      </c>
      <c r="L13" s="14">
        <v>208.52199999999999</v>
      </c>
      <c r="M13" s="14">
        <v>202.14599999999999</v>
      </c>
      <c r="N13" s="14">
        <v>194.74199999999999</v>
      </c>
      <c r="O13" s="14">
        <v>188.577</v>
      </c>
      <c r="P13" s="14">
        <v>182.24100000000001</v>
      </c>
      <c r="Q13" s="14">
        <v>175.77</v>
      </c>
      <c r="R13" s="14">
        <v>169.202</v>
      </c>
      <c r="S13" s="14">
        <v>162.648</v>
      </c>
      <c r="T13" s="14">
        <v>156.221</v>
      </c>
      <c r="U13" s="14">
        <v>149.58000000000001</v>
      </c>
      <c r="V13" s="14">
        <v>142.61099999999999</v>
      </c>
      <c r="W13" s="14">
        <v>135.577</v>
      </c>
      <c r="X13" s="14">
        <v>128.79599999999999</v>
      </c>
      <c r="Y13" s="14">
        <v>122.136</v>
      </c>
      <c r="Z13" s="14">
        <v>116.488</v>
      </c>
      <c r="AA13" s="14">
        <v>112.30800000000001</v>
      </c>
      <c r="AB13" s="14">
        <v>109.194</v>
      </c>
      <c r="AC13" s="14">
        <v>106.18</v>
      </c>
      <c r="AD13" s="14">
        <v>103.328</v>
      </c>
      <c r="AE13" s="14">
        <v>101.005</v>
      </c>
      <c r="AF13" s="14">
        <v>99.253</v>
      </c>
      <c r="AG13" s="14">
        <v>97.861000000000004</v>
      </c>
      <c r="AH13" s="14">
        <v>96.6</v>
      </c>
      <c r="AI13" s="14">
        <v>95.549000000000007</v>
      </c>
      <c r="AJ13" s="14">
        <v>93.968000000000004</v>
      </c>
      <c r="AK13" s="14">
        <v>91.477999999999994</v>
      </c>
      <c r="AL13" s="14">
        <v>88.376000000000005</v>
      </c>
      <c r="AM13" s="14">
        <v>85.37</v>
      </c>
      <c r="AN13" s="14">
        <v>82.358000000000004</v>
      </c>
      <c r="AO13" s="14">
        <v>79.201999999999998</v>
      </c>
      <c r="AP13" s="14">
        <v>75.918000000000006</v>
      </c>
      <c r="AQ13" s="14">
        <v>72.548000000000002</v>
      </c>
      <c r="AR13" s="14">
        <v>69.117999999999995</v>
      </c>
      <c r="AS13" s="14">
        <v>65.620999999999995</v>
      </c>
      <c r="AT13" s="14">
        <v>62.244</v>
      </c>
      <c r="AU13" s="14">
        <v>59.082000000000001</v>
      </c>
      <c r="AV13" s="14">
        <v>56.070999999999998</v>
      </c>
      <c r="AW13" s="14">
        <v>53.125</v>
      </c>
      <c r="AX13" s="14">
        <v>50.353000000000002</v>
      </c>
      <c r="AY13" s="14">
        <v>47.402000000000001</v>
      </c>
      <c r="AZ13" s="14">
        <v>44.118000000000002</v>
      </c>
      <c r="BA13" s="14">
        <v>40.729999999999997</v>
      </c>
      <c r="BB13" s="14">
        <v>37.533999999999999</v>
      </c>
      <c r="BC13" s="14">
        <v>34.366</v>
      </c>
      <c r="BD13" s="14">
        <v>32.042000000000002</v>
      </c>
      <c r="BE13" s="14">
        <v>30.968</v>
      </c>
      <c r="BF13" s="14">
        <v>30.725999999999999</v>
      </c>
      <c r="BG13" s="14">
        <v>30.501000000000001</v>
      </c>
      <c r="BH13" s="14">
        <v>30.457000000000001</v>
      </c>
      <c r="BI13" s="14">
        <v>30.224</v>
      </c>
      <c r="BJ13" s="14">
        <v>29.533999999999999</v>
      </c>
      <c r="BK13" s="14">
        <v>28.568999999999999</v>
      </c>
      <c r="BL13" s="14">
        <v>27.748000000000001</v>
      </c>
      <c r="BM13" s="14">
        <v>26.956</v>
      </c>
      <c r="BN13" s="14">
        <v>26.244</v>
      </c>
      <c r="BO13" s="14">
        <v>25.670999999999999</v>
      </c>
      <c r="BP13" s="14">
        <v>25.154</v>
      </c>
      <c r="BQ13" s="14">
        <v>24.574999999999999</v>
      </c>
      <c r="BR13" s="14">
        <v>23.986999999999998</v>
      </c>
      <c r="BS13" s="14">
        <v>23.141999999999999</v>
      </c>
      <c r="BT13" s="14">
        <v>21.916</v>
      </c>
      <c r="BU13" s="14">
        <v>20.43</v>
      </c>
      <c r="BV13" s="14">
        <v>18.969000000000001</v>
      </c>
      <c r="BW13" s="14">
        <v>17.516999999999999</v>
      </c>
      <c r="BX13" s="14">
        <v>15.986000000000001</v>
      </c>
      <c r="BY13" s="14">
        <v>14.374000000000001</v>
      </c>
      <c r="BZ13" s="14">
        <v>12.741</v>
      </c>
      <c r="CA13" s="14">
        <v>11.127000000000001</v>
      </c>
      <c r="CB13" s="14">
        <v>9.4969999999999999</v>
      </c>
      <c r="CC13" s="14">
        <v>8.1679999999999993</v>
      </c>
      <c r="CD13" s="14">
        <v>7.29</v>
      </c>
      <c r="CE13" s="14">
        <v>6.726</v>
      </c>
      <c r="CF13" s="14">
        <v>6.1769999999999996</v>
      </c>
      <c r="CG13" s="14">
        <v>5.6980000000000004</v>
      </c>
      <c r="CH13" s="14">
        <v>5.2320000000000002</v>
      </c>
      <c r="CI13" s="14">
        <v>4.7160000000000002</v>
      </c>
      <c r="CJ13" s="14">
        <v>4.1840000000000002</v>
      </c>
      <c r="CK13" s="14">
        <v>3.7320000000000002</v>
      </c>
      <c r="CL13" s="14">
        <v>3.3410000000000002</v>
      </c>
      <c r="CM13" s="14">
        <v>2.9670000000000001</v>
      </c>
      <c r="CN13" s="14">
        <v>2.601</v>
      </c>
      <c r="CO13" s="14">
        <v>2.2490000000000001</v>
      </c>
      <c r="CP13" s="14">
        <v>1.93</v>
      </c>
      <c r="CQ13" s="14">
        <v>1.639</v>
      </c>
      <c r="CR13" s="14">
        <v>1.375</v>
      </c>
      <c r="CS13" s="14">
        <v>1.1379999999999999</v>
      </c>
      <c r="CT13" s="14">
        <v>0.92700000000000005</v>
      </c>
      <c r="CU13" s="14">
        <v>0.72599999999999998</v>
      </c>
      <c r="CV13" s="14">
        <v>0.56000000000000005</v>
      </c>
      <c r="CW13" s="14">
        <v>0.44</v>
      </c>
      <c r="CX13" s="14">
        <v>0.33200000000000002</v>
      </c>
      <c r="CY13" s="14">
        <v>0.23300000000000001</v>
      </c>
      <c r="CZ13" s="14">
        <v>0.14899999999999999</v>
      </c>
      <c r="DA13" s="14">
        <v>0.10199999999999999</v>
      </c>
      <c r="DB13" s="14">
        <v>0.08</v>
      </c>
      <c r="DC13" s="14">
        <v>5.5E-2</v>
      </c>
      <c r="DD13" s="14">
        <v>2.7E-2</v>
      </c>
      <c r="DE13" s="14">
        <v>1.2999999999999999E-2</v>
      </c>
      <c r="DF13" s="14">
        <v>6.0000000000000001E-3</v>
      </c>
      <c r="DG13" s="14">
        <v>5.0000000000000001E-3</v>
      </c>
      <c r="DI13" s="108">
        <f t="shared" si="1"/>
        <v>5522.0550000000003</v>
      </c>
    </row>
    <row r="14" spans="1:113" x14ac:dyDescent="0.2">
      <c r="A14" s="14">
        <v>14796</v>
      </c>
      <c r="B14" s="14" t="s">
        <v>1041</v>
      </c>
      <c r="D14" s="14">
        <v>56</v>
      </c>
      <c r="E14" s="14">
        <v>2018</v>
      </c>
      <c r="F14" s="14" t="s">
        <v>54</v>
      </c>
      <c r="G14" s="88" t="s">
        <v>55</v>
      </c>
      <c r="H14" s="88">
        <f>VLOOKUP(G14, '2018 Population by age'!$G:$H, 2, 0)</f>
        <v>18</v>
      </c>
      <c r="I14" s="15">
        <f>IF(H14="-", "-", IF(H14=0, 0, SUM(K14:INDEX($K14:$DG14, H14))))</f>
        <v>1208.375</v>
      </c>
      <c r="J14" s="15">
        <f t="shared" si="0"/>
        <v>4472.9269999999979</v>
      </c>
      <c r="K14" s="14">
        <v>66.677000000000007</v>
      </c>
      <c r="L14" s="14">
        <v>67.366</v>
      </c>
      <c r="M14" s="14">
        <v>67.902000000000001</v>
      </c>
      <c r="N14" s="14">
        <v>66.759</v>
      </c>
      <c r="O14" s="14">
        <v>67.572999999999993</v>
      </c>
      <c r="P14" s="14">
        <v>68.173000000000002</v>
      </c>
      <c r="Q14" s="14">
        <v>68.572000000000003</v>
      </c>
      <c r="R14" s="14">
        <v>68.781000000000006</v>
      </c>
      <c r="S14" s="14">
        <v>68.864999999999995</v>
      </c>
      <c r="T14" s="14">
        <v>68.89</v>
      </c>
      <c r="U14" s="14">
        <v>68.605999999999995</v>
      </c>
      <c r="V14" s="14">
        <v>67.923000000000002</v>
      </c>
      <c r="W14" s="14">
        <v>67.007999999999996</v>
      </c>
      <c r="X14" s="14">
        <v>66.126999999999995</v>
      </c>
      <c r="Y14" s="14">
        <v>65.233000000000004</v>
      </c>
      <c r="Z14" s="14">
        <v>64.635000000000005</v>
      </c>
      <c r="AA14" s="14">
        <v>64.518000000000001</v>
      </c>
      <c r="AB14" s="14">
        <v>64.766999999999996</v>
      </c>
      <c r="AC14" s="14">
        <v>64.997</v>
      </c>
      <c r="AD14" s="14">
        <v>65.179000000000002</v>
      </c>
      <c r="AE14" s="14">
        <v>65.838999999999999</v>
      </c>
      <c r="AF14" s="14">
        <v>67.164000000000001</v>
      </c>
      <c r="AG14" s="14">
        <v>68.882999999999996</v>
      </c>
      <c r="AH14" s="14">
        <v>70.587000000000003</v>
      </c>
      <c r="AI14" s="14">
        <v>72.415999999999997</v>
      </c>
      <c r="AJ14" s="14">
        <v>73.692999999999998</v>
      </c>
      <c r="AK14" s="14">
        <v>74.057000000000002</v>
      </c>
      <c r="AL14" s="14">
        <v>73.831999999999994</v>
      </c>
      <c r="AM14" s="14">
        <v>73.694000000000003</v>
      </c>
      <c r="AN14" s="14">
        <v>73.504000000000005</v>
      </c>
      <c r="AO14" s="14">
        <v>73.441000000000003</v>
      </c>
      <c r="AP14" s="14">
        <v>73.662999999999997</v>
      </c>
      <c r="AQ14" s="14">
        <v>74.058000000000007</v>
      </c>
      <c r="AR14" s="14">
        <v>74.37</v>
      </c>
      <c r="AS14" s="14">
        <v>74.668000000000006</v>
      </c>
      <c r="AT14" s="14">
        <v>74.911000000000001</v>
      </c>
      <c r="AU14" s="14">
        <v>75.06</v>
      </c>
      <c r="AV14" s="14">
        <v>75.164000000000001</v>
      </c>
      <c r="AW14" s="14">
        <v>75.301000000000002</v>
      </c>
      <c r="AX14" s="14">
        <v>75.445999999999998</v>
      </c>
      <c r="AY14" s="14">
        <v>75.704999999999998</v>
      </c>
      <c r="AZ14" s="14">
        <v>76.138999999999996</v>
      </c>
      <c r="BA14" s="14">
        <v>76.691999999999993</v>
      </c>
      <c r="BB14" s="14">
        <v>77.23</v>
      </c>
      <c r="BC14" s="14">
        <v>77.757000000000005</v>
      </c>
      <c r="BD14" s="14">
        <v>78.341999999999999</v>
      </c>
      <c r="BE14" s="14">
        <v>78.995999999999995</v>
      </c>
      <c r="BF14" s="14">
        <v>79.677999999999997</v>
      </c>
      <c r="BG14" s="14">
        <v>80.281000000000006</v>
      </c>
      <c r="BH14" s="14">
        <v>80.768000000000001</v>
      </c>
      <c r="BI14" s="14">
        <v>81.275999999999996</v>
      </c>
      <c r="BJ14" s="14">
        <v>81.844999999999999</v>
      </c>
      <c r="BK14" s="14">
        <v>82.364999999999995</v>
      </c>
      <c r="BL14" s="14">
        <v>82.727000000000004</v>
      </c>
      <c r="BM14" s="14">
        <v>82.998999999999995</v>
      </c>
      <c r="BN14" s="14">
        <v>82.716999999999999</v>
      </c>
      <c r="BO14" s="14">
        <v>81.650999999999996</v>
      </c>
      <c r="BP14" s="14">
        <v>80.02</v>
      </c>
      <c r="BQ14" s="14">
        <v>78.316999999999993</v>
      </c>
      <c r="BR14" s="14">
        <v>76.501999999999995</v>
      </c>
      <c r="BS14" s="14">
        <v>74.471999999999994</v>
      </c>
      <c r="BT14" s="14">
        <v>72.245000000000005</v>
      </c>
      <c r="BU14" s="14">
        <v>69.891999999999996</v>
      </c>
      <c r="BV14" s="14">
        <v>67.375</v>
      </c>
      <c r="BW14" s="14">
        <v>64.59</v>
      </c>
      <c r="BX14" s="14">
        <v>62.281999999999996</v>
      </c>
      <c r="BY14" s="14">
        <v>60.780999999999999</v>
      </c>
      <c r="BZ14" s="14">
        <v>59.715000000000003</v>
      </c>
      <c r="CA14" s="14">
        <v>58.534999999999997</v>
      </c>
      <c r="CB14" s="14">
        <v>57.539000000000001</v>
      </c>
      <c r="CC14" s="14">
        <v>55.537999999999997</v>
      </c>
      <c r="CD14" s="14">
        <v>51.944000000000003</v>
      </c>
      <c r="CE14" s="14">
        <v>47.41</v>
      </c>
      <c r="CF14" s="14">
        <v>43.063000000000002</v>
      </c>
      <c r="CG14" s="14">
        <v>38.545000000000002</v>
      </c>
      <c r="CH14" s="14">
        <v>35.100999999999999</v>
      </c>
      <c r="CI14" s="14">
        <v>33.423000000000002</v>
      </c>
      <c r="CJ14" s="14">
        <v>32.866</v>
      </c>
      <c r="CK14" s="14">
        <v>32.11</v>
      </c>
      <c r="CL14" s="14">
        <v>31.443000000000001</v>
      </c>
      <c r="CM14" s="14">
        <v>30.370999999999999</v>
      </c>
      <c r="CN14" s="14">
        <v>28.523</v>
      </c>
      <c r="CO14" s="14">
        <v>26.178000000000001</v>
      </c>
      <c r="CP14" s="14">
        <v>24.027999999999999</v>
      </c>
      <c r="CQ14" s="14">
        <v>21.984999999999999</v>
      </c>
      <c r="CR14" s="14">
        <v>19.823</v>
      </c>
      <c r="CS14" s="14">
        <v>17.516999999999999</v>
      </c>
      <c r="CT14" s="14">
        <v>15.154</v>
      </c>
      <c r="CU14" s="14">
        <v>12.661</v>
      </c>
      <c r="CV14" s="14">
        <v>10.461</v>
      </c>
      <c r="CW14" s="14">
        <v>8.8330000000000002</v>
      </c>
      <c r="CX14" s="14">
        <v>7.16</v>
      </c>
      <c r="CY14" s="14">
        <v>5.4219999999999997</v>
      </c>
      <c r="CZ14" s="14">
        <v>4.0250000000000004</v>
      </c>
      <c r="DA14" s="14">
        <v>3.266</v>
      </c>
      <c r="DB14" s="14">
        <v>2.673</v>
      </c>
      <c r="DC14" s="14">
        <v>1.9079999999999999</v>
      </c>
      <c r="DD14" s="14">
        <v>0.97299999999999998</v>
      </c>
      <c r="DE14" s="14">
        <v>0.61499999999999999</v>
      </c>
      <c r="DF14" s="14">
        <v>0.28000000000000003</v>
      </c>
      <c r="DG14" s="14">
        <v>0.26800000000000002</v>
      </c>
      <c r="DI14" s="108">
        <f t="shared" si="1"/>
        <v>5681.3019999999979</v>
      </c>
    </row>
    <row r="15" spans="1:113" x14ac:dyDescent="0.2">
      <c r="A15" s="14">
        <v>5078</v>
      </c>
      <c r="B15" s="14" t="s">
        <v>1041</v>
      </c>
      <c r="D15" s="14">
        <v>204</v>
      </c>
      <c r="E15" s="14">
        <v>2018</v>
      </c>
      <c r="F15" s="14" t="s">
        <v>58</v>
      </c>
      <c r="G15" s="88" t="s">
        <v>59</v>
      </c>
      <c r="H15" s="88">
        <f>VLOOKUP(G15, '2018 Population by age'!$G:$H, 2, 0)</f>
        <v>18</v>
      </c>
      <c r="I15" s="15">
        <f>IF(H15="-", "-", IF(H15=0, 0, SUM(K15:INDEX($K15:$DG15, H15))))</f>
        <v>2855.5650000000001</v>
      </c>
      <c r="J15" s="15">
        <f t="shared" si="0"/>
        <v>2875.9949999999994</v>
      </c>
      <c r="K15" s="14">
        <v>196.38900000000001</v>
      </c>
      <c r="L15" s="14">
        <v>191.465</v>
      </c>
      <c r="M15" s="14">
        <v>186.64099999999999</v>
      </c>
      <c r="N15" s="14">
        <v>182.53</v>
      </c>
      <c r="O15" s="14">
        <v>177.81399999999999</v>
      </c>
      <c r="P15" s="14">
        <v>173.20699999999999</v>
      </c>
      <c r="Q15" s="14">
        <v>168.702</v>
      </c>
      <c r="R15" s="14">
        <v>164.29</v>
      </c>
      <c r="S15" s="14">
        <v>159.97900000000001</v>
      </c>
      <c r="T15" s="14">
        <v>155.77500000000001</v>
      </c>
      <c r="U15" s="14">
        <v>151.59</v>
      </c>
      <c r="V15" s="14">
        <v>147.38300000000001</v>
      </c>
      <c r="W15" s="14">
        <v>143.19399999999999</v>
      </c>
      <c r="X15" s="14">
        <v>139.08600000000001</v>
      </c>
      <c r="Y15" s="14">
        <v>135.02600000000001</v>
      </c>
      <c r="Z15" s="14">
        <v>131.12799999999999</v>
      </c>
      <c r="AA15" s="14">
        <v>127.447</v>
      </c>
      <c r="AB15" s="14">
        <v>123.919</v>
      </c>
      <c r="AC15" s="14">
        <v>120.42400000000001</v>
      </c>
      <c r="AD15" s="14">
        <v>116.994</v>
      </c>
      <c r="AE15" s="14">
        <v>113.526</v>
      </c>
      <c r="AF15" s="14">
        <v>109.959</v>
      </c>
      <c r="AG15" s="14">
        <v>106.342</v>
      </c>
      <c r="AH15" s="14">
        <v>102.8</v>
      </c>
      <c r="AI15" s="14">
        <v>99.326999999999998</v>
      </c>
      <c r="AJ15" s="14">
        <v>95.850999999999999</v>
      </c>
      <c r="AK15" s="14">
        <v>92.355000000000004</v>
      </c>
      <c r="AL15" s="14">
        <v>88.878</v>
      </c>
      <c r="AM15" s="14">
        <v>85.468999999999994</v>
      </c>
      <c r="AN15" s="14">
        <v>82.113</v>
      </c>
      <c r="AO15" s="14">
        <v>78.914000000000001</v>
      </c>
      <c r="AP15" s="14">
        <v>75.927000000000007</v>
      </c>
      <c r="AQ15" s="14">
        <v>73.108000000000004</v>
      </c>
      <c r="AR15" s="14">
        <v>70.355999999999995</v>
      </c>
      <c r="AS15" s="14">
        <v>67.685000000000002</v>
      </c>
      <c r="AT15" s="14">
        <v>65.111999999999995</v>
      </c>
      <c r="AU15" s="14">
        <v>62.631999999999998</v>
      </c>
      <c r="AV15" s="14">
        <v>60.243000000000002</v>
      </c>
      <c r="AW15" s="14">
        <v>57.942</v>
      </c>
      <c r="AX15" s="14">
        <v>55.728999999999999</v>
      </c>
      <c r="AY15" s="14">
        <v>53.582000000000001</v>
      </c>
      <c r="AZ15" s="14">
        <v>51.491999999999997</v>
      </c>
      <c r="BA15" s="14">
        <v>49.463999999999999</v>
      </c>
      <c r="BB15" s="14">
        <v>47.503</v>
      </c>
      <c r="BC15" s="14">
        <v>45.594999999999999</v>
      </c>
      <c r="BD15" s="14">
        <v>43.789000000000001</v>
      </c>
      <c r="BE15" s="14">
        <v>42.104999999999997</v>
      </c>
      <c r="BF15" s="14">
        <v>40.512</v>
      </c>
      <c r="BG15" s="14">
        <v>38.96</v>
      </c>
      <c r="BH15" s="14">
        <v>37.463999999999999</v>
      </c>
      <c r="BI15" s="14">
        <v>35.944000000000003</v>
      </c>
      <c r="BJ15" s="14">
        <v>34.356999999999999</v>
      </c>
      <c r="BK15" s="14">
        <v>32.738999999999997</v>
      </c>
      <c r="BL15" s="14">
        <v>31.172000000000001</v>
      </c>
      <c r="BM15" s="14">
        <v>29.643000000000001</v>
      </c>
      <c r="BN15" s="14">
        <v>28.15</v>
      </c>
      <c r="BO15" s="14">
        <v>26.699000000000002</v>
      </c>
      <c r="BP15" s="14">
        <v>25.291</v>
      </c>
      <c r="BQ15" s="14">
        <v>23.908000000000001</v>
      </c>
      <c r="BR15" s="14">
        <v>22.542000000000002</v>
      </c>
      <c r="BS15" s="14">
        <v>21.257999999999999</v>
      </c>
      <c r="BT15" s="14">
        <v>20.082999999999998</v>
      </c>
      <c r="BU15" s="14">
        <v>18.983000000000001</v>
      </c>
      <c r="BV15" s="14">
        <v>17.917999999999999</v>
      </c>
      <c r="BW15" s="14">
        <v>16.917000000000002</v>
      </c>
      <c r="BX15" s="14">
        <v>15.845000000000001</v>
      </c>
      <c r="BY15" s="14">
        <v>14.638</v>
      </c>
      <c r="BZ15" s="14">
        <v>13.37</v>
      </c>
      <c r="CA15" s="14">
        <v>12.156000000000001</v>
      </c>
      <c r="CB15" s="14">
        <v>10.948</v>
      </c>
      <c r="CC15" s="14">
        <v>9.94</v>
      </c>
      <c r="CD15" s="14">
        <v>9.2319999999999993</v>
      </c>
      <c r="CE15" s="14">
        <v>8.7200000000000006</v>
      </c>
      <c r="CF15" s="14">
        <v>8.2149999999999999</v>
      </c>
      <c r="CG15" s="14">
        <v>7.7709999999999999</v>
      </c>
      <c r="CH15" s="14">
        <v>7.2270000000000003</v>
      </c>
      <c r="CI15" s="14">
        <v>6.4880000000000004</v>
      </c>
      <c r="CJ15" s="14">
        <v>5.64</v>
      </c>
      <c r="CK15" s="14">
        <v>4.8620000000000001</v>
      </c>
      <c r="CL15" s="14">
        <v>4.1139999999999999</v>
      </c>
      <c r="CM15" s="14">
        <v>3.4569999999999999</v>
      </c>
      <c r="CN15" s="14">
        <v>2.9369999999999998</v>
      </c>
      <c r="CO15" s="14">
        <v>2.52</v>
      </c>
      <c r="CP15" s="14">
        <v>2.1190000000000002</v>
      </c>
      <c r="CQ15" s="14">
        <v>1.7470000000000001</v>
      </c>
      <c r="CR15" s="14">
        <v>1.425</v>
      </c>
      <c r="CS15" s="14">
        <v>1.1519999999999999</v>
      </c>
      <c r="CT15" s="14">
        <v>0.92200000000000004</v>
      </c>
      <c r="CU15" s="14">
        <v>0.71599999999999997</v>
      </c>
      <c r="CV15" s="14">
        <v>0.55700000000000005</v>
      </c>
      <c r="CW15" s="14">
        <v>0.44</v>
      </c>
      <c r="CX15" s="14">
        <v>0.33300000000000002</v>
      </c>
      <c r="CY15" s="14">
        <v>0.23499999999999999</v>
      </c>
      <c r="CZ15" s="14">
        <v>0.159</v>
      </c>
      <c r="DA15" s="14">
        <v>0.11799999999999999</v>
      </c>
      <c r="DB15" s="14">
        <v>9.4E-2</v>
      </c>
      <c r="DC15" s="14">
        <v>6.7000000000000004E-2</v>
      </c>
      <c r="DD15" s="14">
        <v>3.5999999999999997E-2</v>
      </c>
      <c r="DE15" s="14">
        <v>1.9E-2</v>
      </c>
      <c r="DF15" s="14">
        <v>8.9999999999999993E-3</v>
      </c>
      <c r="DG15" s="14">
        <v>1.0999999999999999E-2</v>
      </c>
      <c r="DI15" s="108">
        <f t="shared" si="1"/>
        <v>5731.5599999999995</v>
      </c>
    </row>
    <row r="16" spans="1:113" x14ac:dyDescent="0.2">
      <c r="A16" s="14">
        <v>5164</v>
      </c>
      <c r="B16" s="14" t="s">
        <v>1041</v>
      </c>
      <c r="D16" s="14">
        <v>854</v>
      </c>
      <c r="E16" s="14">
        <v>2018</v>
      </c>
      <c r="F16" s="14" t="s">
        <v>74</v>
      </c>
      <c r="G16" s="88" t="s">
        <v>75</v>
      </c>
      <c r="H16" s="88">
        <f>VLOOKUP(G16, '2018 Population by age'!$G:$H, 2, 0)</f>
        <v>18</v>
      </c>
      <c r="I16" s="15">
        <f>IF(H16="-", "-", IF(H16=0, 0, SUM(K16:INDEX($K16:$DG16, H16))))</f>
        <v>5202.1319999999996</v>
      </c>
      <c r="J16" s="15">
        <f t="shared" si="0"/>
        <v>4654.8569999999927</v>
      </c>
      <c r="K16" s="14">
        <v>357.43400000000003</v>
      </c>
      <c r="L16" s="14">
        <v>348.68900000000002</v>
      </c>
      <c r="M16" s="14">
        <v>340.19799999999998</v>
      </c>
      <c r="N16" s="14">
        <v>331.62</v>
      </c>
      <c r="O16" s="14">
        <v>324.041</v>
      </c>
      <c r="P16" s="14">
        <v>316.51100000000002</v>
      </c>
      <c r="Q16" s="14">
        <v>308.99700000000001</v>
      </c>
      <c r="R16" s="14">
        <v>301.46600000000001</v>
      </c>
      <c r="S16" s="14">
        <v>293.96800000000002</v>
      </c>
      <c r="T16" s="14">
        <v>286.55599999999998</v>
      </c>
      <c r="U16" s="14">
        <v>278.77699999999999</v>
      </c>
      <c r="V16" s="14">
        <v>270.42899999999997</v>
      </c>
      <c r="W16" s="14">
        <v>261.73200000000003</v>
      </c>
      <c r="X16" s="14">
        <v>253.124</v>
      </c>
      <c r="Y16" s="14">
        <v>244.53800000000001</v>
      </c>
      <c r="Z16" s="14">
        <v>236.10599999999999</v>
      </c>
      <c r="AA16" s="14">
        <v>227.94300000000001</v>
      </c>
      <c r="AB16" s="14">
        <v>220.00299999999999</v>
      </c>
      <c r="AC16" s="14">
        <v>212.131</v>
      </c>
      <c r="AD16" s="14">
        <v>204.37</v>
      </c>
      <c r="AE16" s="14">
        <v>196.81700000000001</v>
      </c>
      <c r="AF16" s="14">
        <v>189.50899999999999</v>
      </c>
      <c r="AG16" s="14">
        <v>182.43700000000001</v>
      </c>
      <c r="AH16" s="14">
        <v>175.55099999999999</v>
      </c>
      <c r="AI16" s="14">
        <v>168.85499999999999</v>
      </c>
      <c r="AJ16" s="14">
        <v>162.43299999999999</v>
      </c>
      <c r="AK16" s="14">
        <v>156.31899999999999</v>
      </c>
      <c r="AL16" s="14">
        <v>150.483</v>
      </c>
      <c r="AM16" s="14">
        <v>144.815</v>
      </c>
      <c r="AN16" s="14">
        <v>139.28200000000001</v>
      </c>
      <c r="AO16" s="14">
        <v>134.10900000000001</v>
      </c>
      <c r="AP16" s="14">
        <v>129.38</v>
      </c>
      <c r="AQ16" s="14">
        <v>124.961</v>
      </c>
      <c r="AR16" s="14">
        <v>120.65</v>
      </c>
      <c r="AS16" s="14">
        <v>116.506</v>
      </c>
      <c r="AT16" s="14">
        <v>112.21299999999999</v>
      </c>
      <c r="AU16" s="14">
        <v>107.6</v>
      </c>
      <c r="AV16" s="14">
        <v>102.806</v>
      </c>
      <c r="AW16" s="14">
        <v>98.18</v>
      </c>
      <c r="AX16" s="14">
        <v>93.694000000000003</v>
      </c>
      <c r="AY16" s="14">
        <v>89.200999999999993</v>
      </c>
      <c r="AZ16" s="14">
        <v>84.677999999999997</v>
      </c>
      <c r="BA16" s="14">
        <v>80.197999999999993</v>
      </c>
      <c r="BB16" s="14">
        <v>75.822999999999993</v>
      </c>
      <c r="BC16" s="14">
        <v>71.492999999999995</v>
      </c>
      <c r="BD16" s="14">
        <v>67.597999999999999</v>
      </c>
      <c r="BE16" s="14">
        <v>64.320999999999998</v>
      </c>
      <c r="BF16" s="14">
        <v>61.473999999999997</v>
      </c>
      <c r="BG16" s="14">
        <v>58.695999999999998</v>
      </c>
      <c r="BH16" s="14">
        <v>56.072000000000003</v>
      </c>
      <c r="BI16" s="14">
        <v>53.386000000000003</v>
      </c>
      <c r="BJ16" s="14">
        <v>50.497</v>
      </c>
      <c r="BK16" s="14">
        <v>47.517000000000003</v>
      </c>
      <c r="BL16" s="14">
        <v>44.692999999999998</v>
      </c>
      <c r="BM16" s="14">
        <v>41.966999999999999</v>
      </c>
      <c r="BN16" s="14">
        <v>39.39</v>
      </c>
      <c r="BO16" s="14">
        <v>37.01</v>
      </c>
      <c r="BP16" s="14">
        <v>34.783000000000001</v>
      </c>
      <c r="BQ16" s="14">
        <v>32.628999999999998</v>
      </c>
      <c r="BR16" s="14">
        <v>30.576000000000001</v>
      </c>
      <c r="BS16" s="14">
        <v>28.552</v>
      </c>
      <c r="BT16" s="14">
        <v>26.516999999999999</v>
      </c>
      <c r="BU16" s="14">
        <v>24.513999999999999</v>
      </c>
      <c r="BV16" s="14">
        <v>22.61</v>
      </c>
      <c r="BW16" s="14">
        <v>20.773</v>
      </c>
      <c r="BX16" s="14">
        <v>19.125</v>
      </c>
      <c r="BY16" s="14">
        <v>17.728000000000002</v>
      </c>
      <c r="BZ16" s="14">
        <v>16.513999999999999</v>
      </c>
      <c r="CA16" s="14">
        <v>15.353</v>
      </c>
      <c r="CB16" s="14">
        <v>14.268000000000001</v>
      </c>
      <c r="CC16" s="14">
        <v>13.198</v>
      </c>
      <c r="CD16" s="14">
        <v>12.096</v>
      </c>
      <c r="CE16" s="14">
        <v>10.99</v>
      </c>
      <c r="CF16" s="14">
        <v>9.9610000000000003</v>
      </c>
      <c r="CG16" s="14">
        <v>9.0020000000000007</v>
      </c>
      <c r="CH16" s="14">
        <v>8.0519999999999996</v>
      </c>
      <c r="CI16" s="14">
        <v>7.0940000000000003</v>
      </c>
      <c r="CJ16" s="14">
        <v>6.1529999999999996</v>
      </c>
      <c r="CK16" s="14">
        <v>5.2679999999999998</v>
      </c>
      <c r="CL16" s="14">
        <v>4.43</v>
      </c>
      <c r="CM16" s="14">
        <v>3.6829999999999998</v>
      </c>
      <c r="CN16" s="14">
        <v>3.0550000000000002</v>
      </c>
      <c r="CO16" s="14">
        <v>2.5249999999999999</v>
      </c>
      <c r="CP16" s="14">
        <v>2.0369999999999999</v>
      </c>
      <c r="CQ16" s="14">
        <v>1.597</v>
      </c>
      <c r="CR16" s="14">
        <v>1.23</v>
      </c>
      <c r="CS16" s="14">
        <v>0.94199999999999995</v>
      </c>
      <c r="CT16" s="14">
        <v>0.72</v>
      </c>
      <c r="CU16" s="14">
        <v>0.53100000000000003</v>
      </c>
      <c r="CV16" s="14">
        <v>0.39300000000000002</v>
      </c>
      <c r="CW16" s="14">
        <v>0.28999999999999998</v>
      </c>
      <c r="CX16" s="14">
        <v>0.20399999999999999</v>
      </c>
      <c r="CY16" s="14">
        <v>0.13200000000000001</v>
      </c>
      <c r="CZ16" s="14">
        <v>7.6999999999999999E-2</v>
      </c>
      <c r="DA16" s="14">
        <v>5.2999999999999999E-2</v>
      </c>
      <c r="DB16" s="14">
        <v>4.1000000000000002E-2</v>
      </c>
      <c r="DC16" s="14">
        <v>2.7E-2</v>
      </c>
      <c r="DD16" s="14">
        <v>1.2E-2</v>
      </c>
      <c r="DE16" s="14">
        <v>5.0000000000000001E-3</v>
      </c>
      <c r="DF16" s="14">
        <v>2E-3</v>
      </c>
      <c r="DG16" s="14">
        <v>0</v>
      </c>
      <c r="DI16" s="108">
        <f t="shared" si="1"/>
        <v>9856.9889999999923</v>
      </c>
    </row>
    <row r="17" spans="1:113" x14ac:dyDescent="0.2">
      <c r="A17" s="14">
        <v>8088</v>
      </c>
      <c r="B17" s="14" t="s">
        <v>1041</v>
      </c>
      <c r="D17" s="14">
        <v>50</v>
      </c>
      <c r="E17" s="14">
        <v>2018</v>
      </c>
      <c r="F17" s="14" t="s">
        <v>48</v>
      </c>
      <c r="G17" s="88" t="s">
        <v>49</v>
      </c>
      <c r="H17" s="88">
        <f>VLOOKUP(G17, '2018 Population by age'!$G:$H, 2, 0)</f>
        <v>18</v>
      </c>
      <c r="I17" s="15">
        <f>IF(H17="-", "-", IF(H17=0, 0, SUM(K17:INDEX($K17:$DG17, H17))))</f>
        <v>28671.689000000002</v>
      </c>
      <c r="J17" s="15">
        <f t="shared" si="0"/>
        <v>55189.005999999979</v>
      </c>
      <c r="K17" s="14">
        <v>1539.31</v>
      </c>
      <c r="L17" s="14">
        <v>1531.829</v>
      </c>
      <c r="M17" s="14">
        <v>1528.979</v>
      </c>
      <c r="N17" s="14">
        <v>1547.068</v>
      </c>
      <c r="O17" s="14">
        <v>1546.0609999999999</v>
      </c>
      <c r="P17" s="14">
        <v>1548.6</v>
      </c>
      <c r="Q17" s="14">
        <v>1554.2149999999999</v>
      </c>
      <c r="R17" s="14">
        <v>1562.4349999999999</v>
      </c>
      <c r="S17" s="14">
        <v>1572.2180000000001</v>
      </c>
      <c r="T17" s="14">
        <v>1582.5250000000001</v>
      </c>
      <c r="U17" s="14">
        <v>1595.7380000000001</v>
      </c>
      <c r="V17" s="14">
        <v>1612.527</v>
      </c>
      <c r="W17" s="14">
        <v>1630.71</v>
      </c>
      <c r="X17" s="14">
        <v>1647.8420000000001</v>
      </c>
      <c r="Y17" s="14">
        <v>1664.8979999999999</v>
      </c>
      <c r="Z17" s="14">
        <v>1674.1690000000001</v>
      </c>
      <c r="AA17" s="14">
        <v>1671.7180000000001</v>
      </c>
      <c r="AB17" s="14">
        <v>1660.847</v>
      </c>
      <c r="AC17" s="14">
        <v>1649.3409999999999</v>
      </c>
      <c r="AD17" s="14">
        <v>1636.2950000000001</v>
      </c>
      <c r="AE17" s="14">
        <v>1619.9829999999999</v>
      </c>
      <c r="AF17" s="14">
        <v>1600.5350000000001</v>
      </c>
      <c r="AG17" s="14">
        <v>1578.771</v>
      </c>
      <c r="AH17" s="14">
        <v>1555.309</v>
      </c>
      <c r="AI17" s="14">
        <v>1529.944</v>
      </c>
      <c r="AJ17" s="14">
        <v>1506.146</v>
      </c>
      <c r="AK17" s="14">
        <v>1485.6869999999999</v>
      </c>
      <c r="AL17" s="14">
        <v>1467.271</v>
      </c>
      <c r="AM17" s="14">
        <v>1447.44</v>
      </c>
      <c r="AN17" s="14">
        <v>1426.413</v>
      </c>
      <c r="AO17" s="14">
        <v>1406.3589999999999</v>
      </c>
      <c r="AP17" s="14">
        <v>1387.8589999999999</v>
      </c>
      <c r="AQ17" s="14">
        <v>1369.87</v>
      </c>
      <c r="AR17" s="14">
        <v>1350.9960000000001</v>
      </c>
      <c r="AS17" s="14">
        <v>1331.79</v>
      </c>
      <c r="AT17" s="14">
        <v>1309.0730000000001</v>
      </c>
      <c r="AU17" s="14">
        <v>1281.2070000000001</v>
      </c>
      <c r="AV17" s="14">
        <v>1249.665</v>
      </c>
      <c r="AW17" s="14">
        <v>1218.4010000000001</v>
      </c>
      <c r="AX17" s="14">
        <v>1187.636</v>
      </c>
      <c r="AY17" s="14">
        <v>1153.904</v>
      </c>
      <c r="AZ17" s="14">
        <v>1116.2070000000001</v>
      </c>
      <c r="BA17" s="14">
        <v>1076.616</v>
      </c>
      <c r="BB17" s="14">
        <v>1036.9760000000001</v>
      </c>
      <c r="BC17" s="14">
        <v>995.44799999999998</v>
      </c>
      <c r="BD17" s="14">
        <v>962.60299999999995</v>
      </c>
      <c r="BE17" s="14">
        <v>943.42</v>
      </c>
      <c r="BF17" s="14">
        <v>932.53700000000003</v>
      </c>
      <c r="BG17" s="14">
        <v>919.67</v>
      </c>
      <c r="BH17" s="14">
        <v>906.94799999999998</v>
      </c>
      <c r="BI17" s="14">
        <v>888.79300000000001</v>
      </c>
      <c r="BJ17" s="14">
        <v>861.41099999999994</v>
      </c>
      <c r="BK17" s="14">
        <v>827.43</v>
      </c>
      <c r="BL17" s="14">
        <v>794.12</v>
      </c>
      <c r="BM17" s="14">
        <v>761.05200000000002</v>
      </c>
      <c r="BN17" s="14">
        <v>723.03</v>
      </c>
      <c r="BO17" s="14">
        <v>678.52499999999998</v>
      </c>
      <c r="BP17" s="14">
        <v>629.976</v>
      </c>
      <c r="BQ17" s="14">
        <v>582.05999999999995</v>
      </c>
      <c r="BR17" s="14">
        <v>534.68600000000004</v>
      </c>
      <c r="BS17" s="14">
        <v>488.65</v>
      </c>
      <c r="BT17" s="14">
        <v>445.09800000000001</v>
      </c>
      <c r="BU17" s="14">
        <v>404.44099999999997</v>
      </c>
      <c r="BV17" s="14">
        <v>364.75599999999997</v>
      </c>
      <c r="BW17" s="14">
        <v>325.00299999999999</v>
      </c>
      <c r="BX17" s="14">
        <v>295.49799999999999</v>
      </c>
      <c r="BY17" s="14">
        <v>280.73</v>
      </c>
      <c r="BZ17" s="14">
        <v>275.72699999999998</v>
      </c>
      <c r="CA17" s="14">
        <v>271.14699999999999</v>
      </c>
      <c r="CB17" s="14">
        <v>269</v>
      </c>
      <c r="CC17" s="14">
        <v>263.45800000000003</v>
      </c>
      <c r="CD17" s="14">
        <v>250.71799999999999</v>
      </c>
      <c r="CE17" s="14">
        <v>233.51400000000001</v>
      </c>
      <c r="CF17" s="14">
        <v>218.51499999999999</v>
      </c>
      <c r="CG17" s="14">
        <v>204.548</v>
      </c>
      <c r="CH17" s="14">
        <v>190.357</v>
      </c>
      <c r="CI17" s="14">
        <v>176.03399999999999</v>
      </c>
      <c r="CJ17" s="14">
        <v>161.74</v>
      </c>
      <c r="CK17" s="14">
        <v>147.54900000000001</v>
      </c>
      <c r="CL17" s="14">
        <v>133.453</v>
      </c>
      <c r="CM17" s="14">
        <v>120.209</v>
      </c>
      <c r="CN17" s="14">
        <v>108.20699999999999</v>
      </c>
      <c r="CO17" s="14">
        <v>97.197000000000003</v>
      </c>
      <c r="CP17" s="14">
        <v>86.558000000000007</v>
      </c>
      <c r="CQ17" s="14">
        <v>76.436000000000007</v>
      </c>
      <c r="CR17" s="14">
        <v>66.906000000000006</v>
      </c>
      <c r="CS17" s="14">
        <v>57.948</v>
      </c>
      <c r="CT17" s="14">
        <v>49.604999999999997</v>
      </c>
      <c r="CU17" s="14">
        <v>41.515999999999998</v>
      </c>
      <c r="CV17" s="14">
        <v>34.628999999999998</v>
      </c>
      <c r="CW17" s="14">
        <v>29.119</v>
      </c>
      <c r="CX17" s="14">
        <v>23.725000000000001</v>
      </c>
      <c r="CY17" s="14">
        <v>18.361000000000001</v>
      </c>
      <c r="CZ17" s="14">
        <v>14.141</v>
      </c>
      <c r="DA17" s="14">
        <v>11.646000000000001</v>
      </c>
      <c r="DB17" s="14">
        <v>9.6349999999999998</v>
      </c>
      <c r="DC17" s="14">
        <v>7.2960000000000003</v>
      </c>
      <c r="DD17" s="14">
        <v>4.63</v>
      </c>
      <c r="DE17" s="14">
        <v>3.6059999999999999</v>
      </c>
      <c r="DF17" s="14">
        <v>2.17</v>
      </c>
      <c r="DG17" s="14">
        <v>4.1269999999999998</v>
      </c>
      <c r="DI17" s="108">
        <f t="shared" si="1"/>
        <v>83860.694999999978</v>
      </c>
    </row>
    <row r="18" spans="1:113" x14ac:dyDescent="0.2">
      <c r="A18" s="14">
        <v>11700</v>
      </c>
      <c r="B18" s="14" t="s">
        <v>1041</v>
      </c>
      <c r="D18" s="14">
        <v>100</v>
      </c>
      <c r="E18" s="14">
        <v>2018</v>
      </c>
      <c r="F18" s="14" t="s">
        <v>72</v>
      </c>
      <c r="G18" s="88" t="s">
        <v>73</v>
      </c>
      <c r="H18" s="88">
        <f>VLOOKUP(G18, '2018 Population by age'!$G:$H, 2, 0)</f>
        <v>18</v>
      </c>
      <c r="I18" s="15">
        <f>IF(H18="-", "-", IF(H18=0, 0, SUM(K18:INDEX($K18:$DG18, H18))))</f>
        <v>615.03</v>
      </c>
      <c r="J18" s="15">
        <f t="shared" si="0"/>
        <v>2805.4179999999997</v>
      </c>
      <c r="K18" s="14">
        <v>32.667000000000002</v>
      </c>
      <c r="L18" s="14">
        <v>33.154000000000003</v>
      </c>
      <c r="M18" s="14">
        <v>33.640999999999998</v>
      </c>
      <c r="N18" s="14">
        <v>32.316000000000003</v>
      </c>
      <c r="O18" s="14">
        <v>33.581000000000003</v>
      </c>
      <c r="P18" s="14">
        <v>34.634999999999998</v>
      </c>
      <c r="Q18" s="14">
        <v>35.473999999999997</v>
      </c>
      <c r="R18" s="14">
        <v>36.094000000000001</v>
      </c>
      <c r="S18" s="14">
        <v>36.564</v>
      </c>
      <c r="T18" s="14">
        <v>36.954999999999998</v>
      </c>
      <c r="U18" s="14">
        <v>36.889000000000003</v>
      </c>
      <c r="V18" s="14">
        <v>36.210999999999999</v>
      </c>
      <c r="W18" s="14">
        <v>35.142000000000003</v>
      </c>
      <c r="X18" s="14">
        <v>34.116999999999997</v>
      </c>
      <c r="Y18" s="14">
        <v>33.122999999999998</v>
      </c>
      <c r="Z18" s="14">
        <v>32.195999999999998</v>
      </c>
      <c r="AA18" s="14">
        <v>31.422999999999998</v>
      </c>
      <c r="AB18" s="14">
        <v>30.847999999999999</v>
      </c>
      <c r="AC18" s="14">
        <v>30.347000000000001</v>
      </c>
      <c r="AD18" s="14">
        <v>29.84</v>
      </c>
      <c r="AE18" s="14">
        <v>30.14</v>
      </c>
      <c r="AF18" s="14">
        <v>31.603000000000002</v>
      </c>
      <c r="AG18" s="14">
        <v>33.847999999999999</v>
      </c>
      <c r="AH18" s="14">
        <v>36.063000000000002</v>
      </c>
      <c r="AI18" s="14">
        <v>38.323999999999998</v>
      </c>
      <c r="AJ18" s="14">
        <v>40.619999999999997</v>
      </c>
      <c r="AK18" s="14">
        <v>42.837000000000003</v>
      </c>
      <c r="AL18" s="14">
        <v>44.933</v>
      </c>
      <c r="AM18" s="14">
        <v>47.094999999999999</v>
      </c>
      <c r="AN18" s="14">
        <v>49.424999999999997</v>
      </c>
      <c r="AO18" s="14">
        <v>50.899000000000001</v>
      </c>
      <c r="AP18" s="14">
        <v>51.069000000000003</v>
      </c>
      <c r="AQ18" s="14">
        <v>50.426000000000002</v>
      </c>
      <c r="AR18" s="14">
        <v>49.817999999999998</v>
      </c>
      <c r="AS18" s="14">
        <v>48.960999999999999</v>
      </c>
      <c r="AT18" s="14">
        <v>48.834000000000003</v>
      </c>
      <c r="AU18" s="14">
        <v>49.973999999999997</v>
      </c>
      <c r="AV18" s="14">
        <v>51.868000000000002</v>
      </c>
      <c r="AW18" s="14">
        <v>53.475000000000001</v>
      </c>
      <c r="AX18" s="14">
        <v>55.015999999999998</v>
      </c>
      <c r="AY18" s="14">
        <v>56.085999999999999</v>
      </c>
      <c r="AZ18" s="14">
        <v>56.381999999999998</v>
      </c>
      <c r="BA18" s="14">
        <v>56.125</v>
      </c>
      <c r="BB18" s="14">
        <v>55.908000000000001</v>
      </c>
      <c r="BC18" s="14">
        <v>55.7</v>
      </c>
      <c r="BD18" s="14">
        <v>55.094000000000001</v>
      </c>
      <c r="BE18" s="14">
        <v>53.975000000000001</v>
      </c>
      <c r="BF18" s="14">
        <v>52.54</v>
      </c>
      <c r="BG18" s="14">
        <v>51.073</v>
      </c>
      <c r="BH18" s="14">
        <v>49.476999999999997</v>
      </c>
      <c r="BI18" s="14">
        <v>48.295000000000002</v>
      </c>
      <c r="BJ18" s="14">
        <v>47.811999999999998</v>
      </c>
      <c r="BK18" s="14">
        <v>47.783000000000001</v>
      </c>
      <c r="BL18" s="14">
        <v>47.664999999999999</v>
      </c>
      <c r="BM18" s="14">
        <v>47.552</v>
      </c>
      <c r="BN18" s="14">
        <v>47.411000000000001</v>
      </c>
      <c r="BO18" s="14">
        <v>47.167999999999999</v>
      </c>
      <c r="BP18" s="14">
        <v>46.853999999999999</v>
      </c>
      <c r="BQ18" s="14">
        <v>46.570999999999998</v>
      </c>
      <c r="BR18" s="14">
        <v>46.295999999999999</v>
      </c>
      <c r="BS18" s="14">
        <v>45.948</v>
      </c>
      <c r="BT18" s="14">
        <v>45.496000000000002</v>
      </c>
      <c r="BU18" s="14">
        <v>44.956000000000003</v>
      </c>
      <c r="BV18" s="14">
        <v>44.32</v>
      </c>
      <c r="BW18" s="14">
        <v>43.518000000000001</v>
      </c>
      <c r="BX18" s="14">
        <v>42.819000000000003</v>
      </c>
      <c r="BY18" s="14">
        <v>42.331000000000003</v>
      </c>
      <c r="BZ18" s="14">
        <v>41.884999999999998</v>
      </c>
      <c r="CA18" s="14">
        <v>41.314999999999998</v>
      </c>
      <c r="CB18" s="14">
        <v>40.792000000000002</v>
      </c>
      <c r="CC18" s="14">
        <v>39.451000000000001</v>
      </c>
      <c r="CD18" s="14">
        <v>36.892000000000003</v>
      </c>
      <c r="CE18" s="14">
        <v>33.570999999999998</v>
      </c>
      <c r="CF18" s="14">
        <v>30.323</v>
      </c>
      <c r="CG18" s="14">
        <v>26.949000000000002</v>
      </c>
      <c r="CH18" s="14">
        <v>24.094000000000001</v>
      </c>
      <c r="CI18" s="14">
        <v>22.154</v>
      </c>
      <c r="CJ18" s="14">
        <v>20.818999999999999</v>
      </c>
      <c r="CK18" s="14">
        <v>19.37</v>
      </c>
      <c r="CL18" s="14">
        <v>17.927</v>
      </c>
      <c r="CM18" s="14">
        <v>16.564</v>
      </c>
      <c r="CN18" s="14">
        <v>15.236000000000001</v>
      </c>
      <c r="CO18" s="14">
        <v>13.943</v>
      </c>
      <c r="CP18" s="14">
        <v>12.759</v>
      </c>
      <c r="CQ18" s="14">
        <v>11.71</v>
      </c>
      <c r="CR18" s="14">
        <v>10.51</v>
      </c>
      <c r="CS18" s="14">
        <v>9.0380000000000003</v>
      </c>
      <c r="CT18" s="14">
        <v>7.431</v>
      </c>
      <c r="CU18" s="14">
        <v>5.782</v>
      </c>
      <c r="CV18" s="14">
        <v>4.3479999999999999</v>
      </c>
      <c r="CW18" s="14">
        <v>3.4249999999999998</v>
      </c>
      <c r="CX18" s="14">
        <v>2.6309999999999998</v>
      </c>
      <c r="CY18" s="14">
        <v>1.921</v>
      </c>
      <c r="CZ18" s="14">
        <v>1.306</v>
      </c>
      <c r="DA18" s="14">
        <v>0.94899999999999995</v>
      </c>
      <c r="DB18" s="14">
        <v>0.754</v>
      </c>
      <c r="DC18" s="14">
        <v>0.52100000000000002</v>
      </c>
      <c r="DD18" s="14">
        <v>0.25</v>
      </c>
      <c r="DE18" s="14">
        <v>0.11799999999999999</v>
      </c>
      <c r="DF18" s="14">
        <v>5.3999999999999999E-2</v>
      </c>
      <c r="DG18" s="14">
        <v>5.6000000000000001E-2</v>
      </c>
      <c r="DI18" s="108">
        <f t="shared" si="1"/>
        <v>3420.4479999999999</v>
      </c>
    </row>
    <row r="19" spans="1:113" x14ac:dyDescent="0.2">
      <c r="A19" s="14">
        <v>10066</v>
      </c>
      <c r="B19" s="14" t="s">
        <v>1041</v>
      </c>
      <c r="D19" s="14">
        <v>48</v>
      </c>
      <c r="E19" s="14">
        <v>2018</v>
      </c>
      <c r="F19" s="14" t="s">
        <v>46</v>
      </c>
      <c r="G19" s="88" t="s">
        <v>47</v>
      </c>
      <c r="H19" s="88">
        <f>VLOOKUP(G19, '2018 Population by age'!$G:$H, 2, 0)</f>
        <v>0</v>
      </c>
      <c r="I19" s="15">
        <f>IF(H19="-", "-", IF(H19=0, 0, SUM(K19:INDEX($K19:$DG19, H19))))</f>
        <v>0</v>
      </c>
      <c r="J19" s="15">
        <f t="shared" si="0"/>
        <v>993.10200000000009</v>
      </c>
      <c r="K19" s="14">
        <v>10.948</v>
      </c>
      <c r="L19" s="14">
        <v>11.010999999999999</v>
      </c>
      <c r="M19" s="14">
        <v>11.026999999999999</v>
      </c>
      <c r="N19" s="14">
        <v>11.22</v>
      </c>
      <c r="O19" s="14">
        <v>11.065</v>
      </c>
      <c r="P19" s="14">
        <v>10.891</v>
      </c>
      <c r="Q19" s="14">
        <v>10.698</v>
      </c>
      <c r="R19" s="14">
        <v>10.488</v>
      </c>
      <c r="S19" s="14">
        <v>10.292999999999999</v>
      </c>
      <c r="T19" s="14">
        <v>10.145</v>
      </c>
      <c r="U19" s="14">
        <v>9.8919999999999995</v>
      </c>
      <c r="V19" s="14">
        <v>9.4740000000000002</v>
      </c>
      <c r="W19" s="14">
        <v>8.9849999999999994</v>
      </c>
      <c r="X19" s="14">
        <v>8.6340000000000003</v>
      </c>
      <c r="Y19" s="14">
        <v>8.4450000000000003</v>
      </c>
      <c r="Z19" s="14">
        <v>8.298</v>
      </c>
      <c r="AA19" s="14">
        <v>8.1769999999999996</v>
      </c>
      <c r="AB19" s="14">
        <v>8.1859999999999999</v>
      </c>
      <c r="AC19" s="14">
        <v>8.3390000000000004</v>
      </c>
      <c r="AD19" s="14">
        <v>8.5060000000000002</v>
      </c>
      <c r="AE19" s="14">
        <v>9.5350000000000001</v>
      </c>
      <c r="AF19" s="14">
        <v>11.808999999999999</v>
      </c>
      <c r="AG19" s="14">
        <v>14.893000000000001</v>
      </c>
      <c r="AH19" s="14">
        <v>17.878</v>
      </c>
      <c r="AI19" s="14">
        <v>20.834</v>
      </c>
      <c r="AJ19" s="14">
        <v>23.747</v>
      </c>
      <c r="AK19" s="14">
        <v>26.481999999999999</v>
      </c>
      <c r="AL19" s="14">
        <v>28.972999999999999</v>
      </c>
      <c r="AM19" s="14">
        <v>31.361000000000001</v>
      </c>
      <c r="AN19" s="14">
        <v>33.700000000000003</v>
      </c>
      <c r="AO19" s="14">
        <v>35.07</v>
      </c>
      <c r="AP19" s="14">
        <v>35.054000000000002</v>
      </c>
      <c r="AQ19" s="14">
        <v>34.045000000000002</v>
      </c>
      <c r="AR19" s="14">
        <v>32.942999999999998</v>
      </c>
      <c r="AS19" s="14">
        <v>31.669</v>
      </c>
      <c r="AT19" s="14">
        <v>30.050999999999998</v>
      </c>
      <c r="AU19" s="14">
        <v>28.126999999999999</v>
      </c>
      <c r="AV19" s="14">
        <v>26.013999999999999</v>
      </c>
      <c r="AW19" s="14">
        <v>23.754999999999999</v>
      </c>
      <c r="AX19" s="14">
        <v>21.297999999999998</v>
      </c>
      <c r="AY19" s="14">
        <v>19.32</v>
      </c>
      <c r="AZ19" s="14">
        <v>18.149000000000001</v>
      </c>
      <c r="BA19" s="14">
        <v>17.507000000000001</v>
      </c>
      <c r="BB19" s="14">
        <v>16.788</v>
      </c>
      <c r="BC19" s="14">
        <v>16.114999999999998</v>
      </c>
      <c r="BD19" s="14">
        <v>15.382999999999999</v>
      </c>
      <c r="BE19" s="14">
        <v>14.476000000000001</v>
      </c>
      <c r="BF19" s="14">
        <v>13.474</v>
      </c>
      <c r="BG19" s="14">
        <v>12.582000000000001</v>
      </c>
      <c r="BH19" s="14">
        <v>11.77</v>
      </c>
      <c r="BI19" s="14">
        <v>10.964</v>
      </c>
      <c r="BJ19" s="14">
        <v>10.15</v>
      </c>
      <c r="BK19" s="14">
        <v>9.3539999999999992</v>
      </c>
      <c r="BL19" s="14">
        <v>8.5830000000000002</v>
      </c>
      <c r="BM19" s="14">
        <v>7.798</v>
      </c>
      <c r="BN19" s="14">
        <v>7.2140000000000004</v>
      </c>
      <c r="BO19" s="14">
        <v>6.9249999999999998</v>
      </c>
      <c r="BP19" s="14">
        <v>6.8150000000000004</v>
      </c>
      <c r="BQ19" s="14">
        <v>6.702</v>
      </c>
      <c r="BR19" s="14">
        <v>6.66</v>
      </c>
      <c r="BS19" s="14">
        <v>6.383</v>
      </c>
      <c r="BT19" s="14">
        <v>5.7130000000000001</v>
      </c>
      <c r="BU19" s="14">
        <v>4.8079999999999998</v>
      </c>
      <c r="BV19" s="14">
        <v>3.9740000000000002</v>
      </c>
      <c r="BW19" s="14">
        <v>3.1379999999999999</v>
      </c>
      <c r="BX19" s="14">
        <v>2.4710000000000001</v>
      </c>
      <c r="BY19" s="14">
        <v>2.0830000000000002</v>
      </c>
      <c r="BZ19" s="14">
        <v>1.885</v>
      </c>
      <c r="CA19" s="14">
        <v>1.671</v>
      </c>
      <c r="CB19" s="14">
        <v>1.476</v>
      </c>
      <c r="CC19" s="14">
        <v>1.3109999999999999</v>
      </c>
      <c r="CD19" s="14">
        <v>1.1559999999999999</v>
      </c>
      <c r="CE19" s="14">
        <v>1.016</v>
      </c>
      <c r="CF19" s="14">
        <v>0.91200000000000003</v>
      </c>
      <c r="CG19" s="14">
        <v>0.83699999999999997</v>
      </c>
      <c r="CH19" s="14">
        <v>0.76700000000000002</v>
      </c>
      <c r="CI19" s="14">
        <v>0.69099999999999995</v>
      </c>
      <c r="CJ19" s="14">
        <v>0.61299999999999999</v>
      </c>
      <c r="CK19" s="14">
        <v>0.55100000000000005</v>
      </c>
      <c r="CL19" s="14">
        <v>0.502</v>
      </c>
      <c r="CM19" s="14">
        <v>0.44800000000000001</v>
      </c>
      <c r="CN19" s="14">
        <v>0.38300000000000001</v>
      </c>
      <c r="CO19" s="14">
        <v>0.313</v>
      </c>
      <c r="CP19" s="14">
        <v>0.25</v>
      </c>
      <c r="CQ19" s="14">
        <v>0.189</v>
      </c>
      <c r="CR19" s="14">
        <v>0.14399999999999999</v>
      </c>
      <c r="CS19" s="14">
        <v>0.12</v>
      </c>
      <c r="CT19" s="14">
        <v>0.111</v>
      </c>
      <c r="CU19" s="14">
        <v>0.107</v>
      </c>
      <c r="CV19" s="14">
        <v>0.10299999999999999</v>
      </c>
      <c r="CW19" s="14">
        <v>9.2999999999999999E-2</v>
      </c>
      <c r="CX19" s="14">
        <v>7.3999999999999996E-2</v>
      </c>
      <c r="CY19" s="14">
        <v>4.9000000000000002E-2</v>
      </c>
      <c r="CZ19" s="14">
        <v>2.7E-2</v>
      </c>
      <c r="DA19" s="14">
        <v>1.4999999999999999E-2</v>
      </c>
      <c r="DB19" s="14">
        <v>1.0999999999999999E-2</v>
      </c>
      <c r="DC19" s="14">
        <v>8.0000000000000002E-3</v>
      </c>
      <c r="DD19" s="14">
        <v>4.0000000000000001E-3</v>
      </c>
      <c r="DE19" s="14">
        <v>3.0000000000000001E-3</v>
      </c>
      <c r="DF19" s="14">
        <v>1E-3</v>
      </c>
      <c r="DG19" s="14">
        <v>2E-3</v>
      </c>
      <c r="DI19" s="108">
        <f t="shared" si="1"/>
        <v>993.10200000000009</v>
      </c>
    </row>
    <row r="20" spans="1:113" x14ac:dyDescent="0.2">
      <c r="A20" s="14">
        <v>15656</v>
      </c>
      <c r="B20" s="14" t="s">
        <v>1041</v>
      </c>
      <c r="D20" s="14">
        <v>44</v>
      </c>
      <c r="E20" s="14">
        <v>2018</v>
      </c>
      <c r="F20" s="14" t="s">
        <v>1065</v>
      </c>
      <c r="G20" s="88" t="s">
        <v>45</v>
      </c>
      <c r="H20" s="88">
        <f>VLOOKUP(G20, '2018 Population by age'!$G:$H, 2, 0)</f>
        <v>18</v>
      </c>
      <c r="I20" s="15">
        <f>IF(H20="-", "-", IF(H20=0, 0, SUM(K20:INDEX($K20:$DG20, H20))))</f>
        <v>49.716999999999999</v>
      </c>
      <c r="J20" s="15">
        <f t="shared" si="0"/>
        <v>145.81</v>
      </c>
      <c r="K20" s="14">
        <v>2.7719999999999998</v>
      </c>
      <c r="L20" s="14">
        <v>2.855</v>
      </c>
      <c r="M20" s="14">
        <v>2.9089999999999998</v>
      </c>
      <c r="N20" s="14">
        <v>2.8220000000000001</v>
      </c>
      <c r="O20" s="14">
        <v>2.8679999999999999</v>
      </c>
      <c r="P20" s="14">
        <v>2.8929999999999998</v>
      </c>
      <c r="Q20" s="14">
        <v>2.899</v>
      </c>
      <c r="R20" s="14">
        <v>2.8889999999999998</v>
      </c>
      <c r="S20" s="14">
        <v>2.8690000000000002</v>
      </c>
      <c r="T20" s="14">
        <v>2.8479999999999999</v>
      </c>
      <c r="U20" s="14">
        <v>2.806</v>
      </c>
      <c r="V20" s="14">
        <v>2.7389999999999999</v>
      </c>
      <c r="W20" s="14">
        <v>2.661</v>
      </c>
      <c r="X20" s="14">
        <v>2.5859999999999999</v>
      </c>
      <c r="Y20" s="14">
        <v>2.5019999999999998</v>
      </c>
      <c r="Z20" s="14">
        <v>2.4870000000000001</v>
      </c>
      <c r="AA20" s="14">
        <v>2.577</v>
      </c>
      <c r="AB20" s="14">
        <v>2.7349999999999999</v>
      </c>
      <c r="AC20" s="14">
        <v>2.883</v>
      </c>
      <c r="AD20" s="14">
        <v>3.0329999999999999</v>
      </c>
      <c r="AE20" s="14">
        <v>3.1669999999999998</v>
      </c>
      <c r="AF20" s="14">
        <v>3.2679999999999998</v>
      </c>
      <c r="AG20" s="14">
        <v>3.343</v>
      </c>
      <c r="AH20" s="14">
        <v>3.4209999999999998</v>
      </c>
      <c r="AI20" s="14">
        <v>3.504</v>
      </c>
      <c r="AJ20" s="14">
        <v>3.5419999999999998</v>
      </c>
      <c r="AK20" s="14">
        <v>3.5179999999999998</v>
      </c>
      <c r="AL20" s="14">
        <v>3.452</v>
      </c>
      <c r="AM20" s="14">
        <v>3.3809999999999998</v>
      </c>
      <c r="AN20" s="14">
        <v>3.2930000000000001</v>
      </c>
      <c r="AO20" s="14">
        <v>3.2309999999999999</v>
      </c>
      <c r="AP20" s="14">
        <v>3.218</v>
      </c>
      <c r="AQ20" s="14">
        <v>3.2330000000000001</v>
      </c>
      <c r="AR20" s="14">
        <v>3.238</v>
      </c>
      <c r="AS20" s="14">
        <v>3.25</v>
      </c>
      <c r="AT20" s="14">
        <v>3.2149999999999999</v>
      </c>
      <c r="AU20" s="14">
        <v>3.1030000000000002</v>
      </c>
      <c r="AV20" s="14">
        <v>2.948</v>
      </c>
      <c r="AW20" s="14">
        <v>2.8010000000000002</v>
      </c>
      <c r="AX20" s="14">
        <v>2.6429999999999998</v>
      </c>
      <c r="AY20" s="14">
        <v>2.552</v>
      </c>
      <c r="AZ20" s="14">
        <v>2.569</v>
      </c>
      <c r="BA20" s="14">
        <v>2.6539999999999999</v>
      </c>
      <c r="BB20" s="14">
        <v>2.7269999999999999</v>
      </c>
      <c r="BC20" s="14">
        <v>2.8109999999999999</v>
      </c>
      <c r="BD20" s="14">
        <v>2.8479999999999999</v>
      </c>
      <c r="BE20" s="14">
        <v>2.8029999999999999</v>
      </c>
      <c r="BF20" s="14">
        <v>2.706</v>
      </c>
      <c r="BG20" s="14">
        <v>2.62</v>
      </c>
      <c r="BH20" s="14">
        <v>2.5249999999999999</v>
      </c>
      <c r="BI20" s="14">
        <v>2.4630000000000001</v>
      </c>
      <c r="BJ20" s="14">
        <v>2.4620000000000002</v>
      </c>
      <c r="BK20" s="14">
        <v>2.4940000000000002</v>
      </c>
      <c r="BL20" s="14">
        <v>2.5129999999999999</v>
      </c>
      <c r="BM20" s="14">
        <v>2.5329999999999999</v>
      </c>
      <c r="BN20" s="14">
        <v>2.5099999999999998</v>
      </c>
      <c r="BO20" s="14">
        <v>2.419</v>
      </c>
      <c r="BP20" s="14">
        <v>2.2850000000000001</v>
      </c>
      <c r="BQ20" s="14">
        <v>2.1549999999999998</v>
      </c>
      <c r="BR20" s="14">
        <v>2.02</v>
      </c>
      <c r="BS20" s="14">
        <v>1.897</v>
      </c>
      <c r="BT20" s="14">
        <v>1.798</v>
      </c>
      <c r="BU20" s="14">
        <v>1.7150000000000001</v>
      </c>
      <c r="BV20" s="14">
        <v>1.6259999999999999</v>
      </c>
      <c r="BW20" s="14">
        <v>1.534</v>
      </c>
      <c r="BX20" s="14">
        <v>1.444</v>
      </c>
      <c r="BY20" s="14">
        <v>1.3540000000000001</v>
      </c>
      <c r="BZ20" s="14">
        <v>1.2649999999999999</v>
      </c>
      <c r="CA20" s="14">
        <v>1.179</v>
      </c>
      <c r="CB20" s="14">
        <v>1.0960000000000001</v>
      </c>
      <c r="CC20" s="14">
        <v>1.0149999999999999</v>
      </c>
      <c r="CD20" s="14">
        <v>0.93700000000000006</v>
      </c>
      <c r="CE20" s="14">
        <v>0.86099999999999999</v>
      </c>
      <c r="CF20" s="14">
        <v>0.78800000000000003</v>
      </c>
      <c r="CG20" s="14">
        <v>0.71699999999999997</v>
      </c>
      <c r="CH20" s="14">
        <v>0.65300000000000002</v>
      </c>
      <c r="CI20" s="14">
        <v>0.59899999999999998</v>
      </c>
      <c r="CJ20" s="14">
        <v>0.55300000000000005</v>
      </c>
      <c r="CK20" s="14">
        <v>0.50800000000000001</v>
      </c>
      <c r="CL20" s="14">
        <v>0.46800000000000003</v>
      </c>
      <c r="CM20" s="14">
        <v>0.42399999999999999</v>
      </c>
      <c r="CN20" s="14">
        <v>0.372</v>
      </c>
      <c r="CO20" s="14">
        <v>0.317</v>
      </c>
      <c r="CP20" s="14">
        <v>0.26500000000000001</v>
      </c>
      <c r="CQ20" s="14">
        <v>0.216</v>
      </c>
      <c r="CR20" s="14">
        <v>0.17399999999999999</v>
      </c>
      <c r="CS20" s="14">
        <v>0.14199999999999999</v>
      </c>
      <c r="CT20" s="14">
        <v>0.11799999999999999</v>
      </c>
      <c r="CU20" s="14">
        <v>9.4E-2</v>
      </c>
      <c r="CV20" s="14">
        <v>7.3999999999999996E-2</v>
      </c>
      <c r="CW20" s="14">
        <v>0.06</v>
      </c>
      <c r="CX20" s="14">
        <v>4.8000000000000001E-2</v>
      </c>
      <c r="CY20" s="14">
        <v>3.5999999999999997E-2</v>
      </c>
      <c r="CZ20" s="14">
        <v>2.8000000000000001E-2</v>
      </c>
      <c r="DA20" s="14">
        <v>2.4E-2</v>
      </c>
      <c r="DB20" s="14">
        <v>0.02</v>
      </c>
      <c r="DC20" s="14">
        <v>1.4999999999999999E-2</v>
      </c>
      <c r="DD20" s="14">
        <v>8.9999999999999993E-3</v>
      </c>
      <c r="DE20" s="14">
        <v>6.0000000000000001E-3</v>
      </c>
      <c r="DF20" s="14">
        <v>3.0000000000000001E-3</v>
      </c>
      <c r="DG20" s="14">
        <v>4.0000000000000001E-3</v>
      </c>
      <c r="DI20" s="108">
        <f t="shared" si="1"/>
        <v>195.52699999999999</v>
      </c>
    </row>
    <row r="21" spans="1:113" x14ac:dyDescent="0.2">
      <c r="A21" s="14">
        <v>13678</v>
      </c>
      <c r="B21" s="14" t="s">
        <v>1041</v>
      </c>
      <c r="D21" s="14">
        <v>70</v>
      </c>
      <c r="E21" s="14">
        <v>2018</v>
      </c>
      <c r="F21" s="14" t="s">
        <v>64</v>
      </c>
      <c r="G21" s="88" t="s">
        <v>65</v>
      </c>
      <c r="H21" s="88">
        <f>VLOOKUP(G21, '2018 Population by age'!$G:$H, 2, 0)</f>
        <v>18</v>
      </c>
      <c r="I21" s="15">
        <f>IF(H21="-", "-", IF(H21=0, 0, SUM(K21:INDEX($K21:$DG21, H21))))</f>
        <v>311.62099999999998</v>
      </c>
      <c r="J21" s="15">
        <f t="shared" si="0"/>
        <v>1408.7920000000008</v>
      </c>
      <c r="K21" s="14">
        <v>15.847</v>
      </c>
      <c r="L21" s="14">
        <v>16.276</v>
      </c>
      <c r="M21" s="14">
        <v>16.591999999999999</v>
      </c>
      <c r="N21" s="14">
        <v>15.858000000000001</v>
      </c>
      <c r="O21" s="14">
        <v>16.359000000000002</v>
      </c>
      <c r="P21" s="14">
        <v>16.763999999999999</v>
      </c>
      <c r="Q21" s="14">
        <v>17.085000000000001</v>
      </c>
      <c r="R21" s="14">
        <v>17.332999999999998</v>
      </c>
      <c r="S21" s="14">
        <v>17.558</v>
      </c>
      <c r="T21" s="14">
        <v>17.806000000000001</v>
      </c>
      <c r="U21" s="14">
        <v>17.908999999999999</v>
      </c>
      <c r="V21" s="14">
        <v>17.805</v>
      </c>
      <c r="W21" s="14">
        <v>17.614999999999998</v>
      </c>
      <c r="X21" s="14">
        <v>17.431999999999999</v>
      </c>
      <c r="Y21" s="14">
        <v>17.134</v>
      </c>
      <c r="Z21" s="14">
        <v>17.408000000000001</v>
      </c>
      <c r="AA21" s="14">
        <v>18.571999999999999</v>
      </c>
      <c r="AB21" s="14">
        <v>20.268000000000001</v>
      </c>
      <c r="AC21" s="14">
        <v>21.870999999999999</v>
      </c>
      <c r="AD21" s="14">
        <v>23.567</v>
      </c>
      <c r="AE21" s="14">
        <v>24.716000000000001</v>
      </c>
      <c r="AF21" s="14">
        <v>24.956</v>
      </c>
      <c r="AG21" s="14">
        <v>24.611999999999998</v>
      </c>
      <c r="AH21" s="14">
        <v>24.355</v>
      </c>
      <c r="AI21" s="14">
        <v>24.033999999999999</v>
      </c>
      <c r="AJ21" s="14">
        <v>23.89</v>
      </c>
      <c r="AK21" s="14">
        <v>24.108000000000001</v>
      </c>
      <c r="AL21" s="14">
        <v>24.539000000000001</v>
      </c>
      <c r="AM21" s="14">
        <v>24.861000000000001</v>
      </c>
      <c r="AN21" s="14">
        <v>25.152999999999999</v>
      </c>
      <c r="AO21" s="14">
        <v>25.332999999999998</v>
      </c>
      <c r="AP21" s="14">
        <v>25.335000000000001</v>
      </c>
      <c r="AQ21" s="14">
        <v>25.22</v>
      </c>
      <c r="AR21" s="14">
        <v>25.119</v>
      </c>
      <c r="AS21" s="14">
        <v>25.007000000000001</v>
      </c>
      <c r="AT21" s="14">
        <v>24.916</v>
      </c>
      <c r="AU21" s="14">
        <v>24.873999999999999</v>
      </c>
      <c r="AV21" s="14">
        <v>24.864000000000001</v>
      </c>
      <c r="AW21" s="14">
        <v>24.827000000000002</v>
      </c>
      <c r="AX21" s="14">
        <v>24.760999999999999</v>
      </c>
      <c r="AY21" s="14">
        <v>24.736000000000001</v>
      </c>
      <c r="AZ21" s="14">
        <v>24.774999999999999</v>
      </c>
      <c r="BA21" s="14">
        <v>24.843</v>
      </c>
      <c r="BB21" s="14">
        <v>24.931999999999999</v>
      </c>
      <c r="BC21" s="14">
        <v>25.099</v>
      </c>
      <c r="BD21" s="14">
        <v>25.053000000000001</v>
      </c>
      <c r="BE21" s="14">
        <v>24.666</v>
      </c>
      <c r="BF21" s="14">
        <v>24.103000000000002</v>
      </c>
      <c r="BG21" s="14">
        <v>23.571999999999999</v>
      </c>
      <c r="BH21" s="14">
        <v>22.931000000000001</v>
      </c>
      <c r="BI21" s="14">
        <v>22.827000000000002</v>
      </c>
      <c r="BJ21" s="14">
        <v>23.57</v>
      </c>
      <c r="BK21" s="14">
        <v>24.814</v>
      </c>
      <c r="BL21" s="14">
        <v>25.933</v>
      </c>
      <c r="BM21" s="14">
        <v>27.091999999999999</v>
      </c>
      <c r="BN21" s="14">
        <v>27.754999999999999</v>
      </c>
      <c r="BO21" s="14">
        <v>27.602</v>
      </c>
      <c r="BP21" s="14">
        <v>26.901</v>
      </c>
      <c r="BQ21" s="14">
        <v>26.225999999999999</v>
      </c>
      <c r="BR21" s="14">
        <v>25.45</v>
      </c>
      <c r="BS21" s="14">
        <v>24.706</v>
      </c>
      <c r="BT21" s="14">
        <v>24.111999999999998</v>
      </c>
      <c r="BU21" s="14">
        <v>23.571999999999999</v>
      </c>
      <c r="BV21" s="14">
        <v>22.902000000000001</v>
      </c>
      <c r="BW21" s="14">
        <v>22.178000000000001</v>
      </c>
      <c r="BX21" s="14">
        <v>21.221</v>
      </c>
      <c r="BY21" s="14">
        <v>19.934999999999999</v>
      </c>
      <c r="BZ21" s="14">
        <v>18.437000000000001</v>
      </c>
      <c r="CA21" s="14">
        <v>16.981000000000002</v>
      </c>
      <c r="CB21" s="14">
        <v>15.563000000000001</v>
      </c>
      <c r="CC21" s="14">
        <v>14.134</v>
      </c>
      <c r="CD21" s="14">
        <v>12.708</v>
      </c>
      <c r="CE21" s="14">
        <v>11.343</v>
      </c>
      <c r="CF21" s="14">
        <v>9.9879999999999995</v>
      </c>
      <c r="CG21" s="14">
        <v>8.5449999999999999</v>
      </c>
      <c r="CH21" s="14">
        <v>7.7</v>
      </c>
      <c r="CI21" s="14">
        <v>7.7569999999999997</v>
      </c>
      <c r="CJ21" s="14">
        <v>8.3629999999999995</v>
      </c>
      <c r="CK21" s="14">
        <v>8.92</v>
      </c>
      <c r="CL21" s="14">
        <v>9.6180000000000003</v>
      </c>
      <c r="CM21" s="14">
        <v>9.75</v>
      </c>
      <c r="CN21" s="14">
        <v>8.93</v>
      </c>
      <c r="CO21" s="14">
        <v>7.5129999999999999</v>
      </c>
      <c r="CP21" s="14">
        <v>6.2370000000000001</v>
      </c>
      <c r="CQ21" s="14">
        <v>4.95</v>
      </c>
      <c r="CR21" s="14">
        <v>3.8780000000000001</v>
      </c>
      <c r="CS21" s="14">
        <v>3.206</v>
      </c>
      <c r="CT21" s="14">
        <v>2.8010000000000002</v>
      </c>
      <c r="CU21" s="14">
        <v>2.3140000000000001</v>
      </c>
      <c r="CV21" s="14">
        <v>1.889</v>
      </c>
      <c r="CW21" s="14">
        <v>1.5409999999999999</v>
      </c>
      <c r="CX21" s="14">
        <v>1.173</v>
      </c>
      <c r="CY21" s="14">
        <v>0.79</v>
      </c>
      <c r="CZ21" s="14">
        <v>0.46400000000000002</v>
      </c>
      <c r="DA21" s="14">
        <v>0.29499999999999998</v>
      </c>
      <c r="DB21" s="14">
        <v>0.22900000000000001</v>
      </c>
      <c r="DC21" s="14">
        <v>0.157</v>
      </c>
      <c r="DD21" s="14">
        <v>7.9000000000000001E-2</v>
      </c>
      <c r="DE21" s="14">
        <v>4.9000000000000002E-2</v>
      </c>
      <c r="DF21" s="14">
        <v>2.5999999999999999E-2</v>
      </c>
      <c r="DG21" s="14">
        <v>0.04</v>
      </c>
      <c r="DI21" s="108">
        <f t="shared" si="1"/>
        <v>1720.4130000000007</v>
      </c>
    </row>
    <row r="22" spans="1:113" x14ac:dyDescent="0.2">
      <c r="A22" s="14">
        <v>11614</v>
      </c>
      <c r="B22" s="14" t="s">
        <v>1041</v>
      </c>
      <c r="D22" s="14">
        <v>112</v>
      </c>
      <c r="E22" s="14">
        <v>2018</v>
      </c>
      <c r="F22" s="14" t="s">
        <v>52</v>
      </c>
      <c r="G22" s="88" t="s">
        <v>53</v>
      </c>
      <c r="H22" s="88">
        <f>VLOOKUP(G22, '2018 Population by age'!$G:$H, 2, 0)</f>
        <v>14</v>
      </c>
      <c r="I22" s="15">
        <f>IF(H22="-", "-", IF(H22=0, 0, SUM(K22:INDEX($K22:$DG22, H22))))</f>
        <v>780.52800000000013</v>
      </c>
      <c r="J22" s="15">
        <f t="shared" si="0"/>
        <v>3617.8600000000033</v>
      </c>
      <c r="K22" s="14">
        <v>55.66</v>
      </c>
      <c r="L22" s="14">
        <v>57.92</v>
      </c>
      <c r="M22" s="14">
        <v>59.384999999999998</v>
      </c>
      <c r="N22" s="14">
        <v>60.357999999999997</v>
      </c>
      <c r="O22" s="14">
        <v>60.255000000000003</v>
      </c>
      <c r="P22" s="14">
        <v>59.703000000000003</v>
      </c>
      <c r="Q22" s="14">
        <v>58.771999999999998</v>
      </c>
      <c r="R22" s="14">
        <v>57.533999999999999</v>
      </c>
      <c r="S22" s="14">
        <v>56.066000000000003</v>
      </c>
      <c r="T22" s="14">
        <v>54.445</v>
      </c>
      <c r="U22" s="14">
        <v>52.716000000000001</v>
      </c>
      <c r="V22" s="14">
        <v>50.94</v>
      </c>
      <c r="W22" s="14">
        <v>49.204000000000001</v>
      </c>
      <c r="X22" s="14">
        <v>47.57</v>
      </c>
      <c r="Y22" s="14">
        <v>46.064999999999998</v>
      </c>
      <c r="Z22" s="14">
        <v>44.975999999999999</v>
      </c>
      <c r="AA22" s="14">
        <v>44.466000000000001</v>
      </c>
      <c r="AB22" s="14">
        <v>44.482999999999997</v>
      </c>
      <c r="AC22" s="14">
        <v>44.707999999999998</v>
      </c>
      <c r="AD22" s="14">
        <v>45.078000000000003</v>
      </c>
      <c r="AE22" s="14">
        <v>46.366</v>
      </c>
      <c r="AF22" s="14">
        <v>48.886000000000003</v>
      </c>
      <c r="AG22" s="14">
        <v>52.253</v>
      </c>
      <c r="AH22" s="14">
        <v>55.62</v>
      </c>
      <c r="AI22" s="14">
        <v>58.972000000000001</v>
      </c>
      <c r="AJ22" s="14">
        <v>62.58</v>
      </c>
      <c r="AK22" s="14">
        <v>66.430999999999997</v>
      </c>
      <c r="AL22" s="14">
        <v>70.281000000000006</v>
      </c>
      <c r="AM22" s="14">
        <v>73.997</v>
      </c>
      <c r="AN22" s="14">
        <v>77.733000000000004</v>
      </c>
      <c r="AO22" s="14">
        <v>80.099999999999994</v>
      </c>
      <c r="AP22" s="14">
        <v>80.433000000000007</v>
      </c>
      <c r="AQ22" s="14">
        <v>79.349999999999994</v>
      </c>
      <c r="AR22" s="14">
        <v>78.215000000000003</v>
      </c>
      <c r="AS22" s="14">
        <v>76.855999999999995</v>
      </c>
      <c r="AT22" s="14">
        <v>75.228999999999999</v>
      </c>
      <c r="AU22" s="14">
        <v>73.480999999999995</v>
      </c>
      <c r="AV22" s="14">
        <v>71.653000000000006</v>
      </c>
      <c r="AW22" s="14">
        <v>69.608999999999995</v>
      </c>
      <c r="AX22" s="14">
        <v>67.343999999999994</v>
      </c>
      <c r="AY22" s="14">
        <v>65.507000000000005</v>
      </c>
      <c r="AZ22" s="14">
        <v>64.400000000000006</v>
      </c>
      <c r="BA22" s="14">
        <v>63.777000000000001</v>
      </c>
      <c r="BB22" s="14">
        <v>63.155999999999999</v>
      </c>
      <c r="BC22" s="14">
        <v>62.704000000000001</v>
      </c>
      <c r="BD22" s="14">
        <v>62.072000000000003</v>
      </c>
      <c r="BE22" s="14">
        <v>61.06</v>
      </c>
      <c r="BF22" s="14">
        <v>59.902000000000001</v>
      </c>
      <c r="BG22" s="14">
        <v>58.878</v>
      </c>
      <c r="BH22" s="14">
        <v>57.749000000000002</v>
      </c>
      <c r="BI22" s="14">
        <v>57.554000000000002</v>
      </c>
      <c r="BJ22" s="14">
        <v>58.780999999999999</v>
      </c>
      <c r="BK22" s="14">
        <v>60.848999999999997</v>
      </c>
      <c r="BL22" s="14">
        <v>62.674999999999997</v>
      </c>
      <c r="BM22" s="14">
        <v>64.451999999999998</v>
      </c>
      <c r="BN22" s="14">
        <v>65.572999999999993</v>
      </c>
      <c r="BO22" s="14">
        <v>65.620999999999995</v>
      </c>
      <c r="BP22" s="14">
        <v>64.840999999999994</v>
      </c>
      <c r="BQ22" s="14">
        <v>64.025000000000006</v>
      </c>
      <c r="BR22" s="14">
        <v>63.164000000000001</v>
      </c>
      <c r="BS22" s="14">
        <v>61.384999999999998</v>
      </c>
      <c r="BT22" s="14">
        <v>58.381</v>
      </c>
      <c r="BU22" s="14">
        <v>54.564999999999998</v>
      </c>
      <c r="BV22" s="14">
        <v>50.631999999999998</v>
      </c>
      <c r="BW22" s="14">
        <v>46.412999999999997</v>
      </c>
      <c r="BX22" s="14">
        <v>42.633000000000003</v>
      </c>
      <c r="BY22" s="14">
        <v>39.713000000000001</v>
      </c>
      <c r="BZ22" s="14">
        <v>37.331000000000003</v>
      </c>
      <c r="CA22" s="14">
        <v>34.850999999999999</v>
      </c>
      <c r="CB22" s="14">
        <v>32.527999999999999</v>
      </c>
      <c r="CC22" s="14">
        <v>29.835000000000001</v>
      </c>
      <c r="CD22" s="14">
        <v>26.488</v>
      </c>
      <c r="CE22" s="14">
        <v>22.853999999999999</v>
      </c>
      <c r="CF22" s="14">
        <v>19.422999999999998</v>
      </c>
      <c r="CG22" s="14">
        <v>15.906000000000001</v>
      </c>
      <c r="CH22" s="14">
        <v>13.606999999999999</v>
      </c>
      <c r="CI22" s="14">
        <v>13.164999999999999</v>
      </c>
      <c r="CJ22" s="14">
        <v>13.887</v>
      </c>
      <c r="CK22" s="14">
        <v>14.534000000000001</v>
      </c>
      <c r="CL22" s="14">
        <v>15.46</v>
      </c>
      <c r="CM22" s="14">
        <v>15.531000000000001</v>
      </c>
      <c r="CN22" s="14">
        <v>14.095000000000001</v>
      </c>
      <c r="CO22" s="14">
        <v>11.734</v>
      </c>
      <c r="CP22" s="14">
        <v>9.6579999999999995</v>
      </c>
      <c r="CQ22" s="14">
        <v>7.5910000000000002</v>
      </c>
      <c r="CR22" s="14">
        <v>5.9530000000000003</v>
      </c>
      <c r="CS22" s="14">
        <v>5.0620000000000003</v>
      </c>
      <c r="CT22" s="14">
        <v>4.6609999999999996</v>
      </c>
      <c r="CU22" s="14">
        <v>4.1669999999999998</v>
      </c>
      <c r="CV22" s="14">
        <v>3.8210000000000002</v>
      </c>
      <c r="CW22" s="14">
        <v>3.327</v>
      </c>
      <c r="CX22" s="14">
        <v>2.6120000000000001</v>
      </c>
      <c r="CY22" s="14">
        <v>1.74</v>
      </c>
      <c r="CZ22" s="14">
        <v>0.93300000000000005</v>
      </c>
      <c r="DA22" s="14">
        <v>0.51800000000000002</v>
      </c>
      <c r="DB22" s="14">
        <v>0.39900000000000002</v>
      </c>
      <c r="DC22" s="14">
        <v>0.27</v>
      </c>
      <c r="DD22" s="14">
        <v>0.13100000000000001</v>
      </c>
      <c r="DE22" s="14">
        <v>8.2000000000000003E-2</v>
      </c>
      <c r="DF22" s="14">
        <v>3.7999999999999999E-2</v>
      </c>
      <c r="DG22" s="14">
        <v>4.1000000000000002E-2</v>
      </c>
      <c r="DI22" s="108">
        <f t="shared" si="1"/>
        <v>4398.3880000000036</v>
      </c>
    </row>
    <row r="23" spans="1:113" x14ac:dyDescent="0.2">
      <c r="A23" s="14">
        <v>17032</v>
      </c>
      <c r="B23" s="14" t="s">
        <v>1041</v>
      </c>
      <c r="D23" s="14">
        <v>84</v>
      </c>
      <c r="E23" s="14">
        <v>2018</v>
      </c>
      <c r="F23" s="14" t="s">
        <v>56</v>
      </c>
      <c r="G23" s="88" t="s">
        <v>57</v>
      </c>
      <c r="H23" s="88">
        <f>VLOOKUP(G23, '2018 Population by age'!$G:$H, 2, 0)</f>
        <v>18</v>
      </c>
      <c r="I23" s="15">
        <f>IF(H23="-", "-", IF(H23=0, 0, SUM(K23:INDEX($K23:$DG23, H23))))</f>
        <v>71.871000000000009</v>
      </c>
      <c r="J23" s="15">
        <f t="shared" si="0"/>
        <v>118.42499999999998</v>
      </c>
      <c r="K23" s="14">
        <v>4.3140000000000001</v>
      </c>
      <c r="L23" s="14">
        <v>4.2210000000000001</v>
      </c>
      <c r="M23" s="14">
        <v>4.141</v>
      </c>
      <c r="N23" s="14">
        <v>4.133</v>
      </c>
      <c r="O23" s="14">
        <v>4.0529999999999999</v>
      </c>
      <c r="P23" s="14">
        <v>3.9870000000000001</v>
      </c>
      <c r="Q23" s="14">
        <v>3.9340000000000002</v>
      </c>
      <c r="R23" s="14">
        <v>3.8940000000000001</v>
      </c>
      <c r="S23" s="14">
        <v>3.863</v>
      </c>
      <c r="T23" s="14">
        <v>3.8370000000000002</v>
      </c>
      <c r="U23" s="14">
        <v>3.8319999999999999</v>
      </c>
      <c r="V23" s="14">
        <v>3.855</v>
      </c>
      <c r="W23" s="14">
        <v>3.895</v>
      </c>
      <c r="X23" s="14">
        <v>3.9359999999999999</v>
      </c>
      <c r="Y23" s="14">
        <v>3.98</v>
      </c>
      <c r="Z23" s="14">
        <v>4.0069999999999997</v>
      </c>
      <c r="AA23" s="14">
        <v>4.0060000000000002</v>
      </c>
      <c r="AB23" s="14">
        <v>3.9830000000000001</v>
      </c>
      <c r="AC23" s="14">
        <v>3.9609999999999999</v>
      </c>
      <c r="AD23" s="14">
        <v>3.9340000000000002</v>
      </c>
      <c r="AE23" s="14">
        <v>3.9</v>
      </c>
      <c r="AF23" s="14">
        <v>3.8580000000000001</v>
      </c>
      <c r="AG23" s="14">
        <v>3.81</v>
      </c>
      <c r="AH23" s="14">
        <v>3.7549999999999999</v>
      </c>
      <c r="AI23" s="14">
        <v>3.6960000000000002</v>
      </c>
      <c r="AJ23" s="14">
        <v>3.625</v>
      </c>
      <c r="AK23" s="14">
        <v>3.5409999999999999</v>
      </c>
      <c r="AL23" s="14">
        <v>3.4470000000000001</v>
      </c>
      <c r="AM23" s="14">
        <v>3.351</v>
      </c>
      <c r="AN23" s="14">
        <v>3.25</v>
      </c>
      <c r="AO23" s="14">
        <v>3.1509999999999998</v>
      </c>
      <c r="AP23" s="14">
        <v>3.0569999999999999</v>
      </c>
      <c r="AQ23" s="14">
        <v>2.9670000000000001</v>
      </c>
      <c r="AR23" s="14">
        <v>2.8759999999999999</v>
      </c>
      <c r="AS23" s="14">
        <v>2.7869999999999999</v>
      </c>
      <c r="AT23" s="14">
        <v>2.694</v>
      </c>
      <c r="AU23" s="14">
        <v>2.5960000000000001</v>
      </c>
      <c r="AV23" s="14">
        <v>2.4969999999999999</v>
      </c>
      <c r="AW23" s="14">
        <v>2.4</v>
      </c>
      <c r="AX23" s="14">
        <v>2.302</v>
      </c>
      <c r="AY23" s="14">
        <v>2.2250000000000001</v>
      </c>
      <c r="AZ23" s="14">
        <v>2.1800000000000002</v>
      </c>
      <c r="BA23" s="14">
        <v>2.1539999999999999</v>
      </c>
      <c r="BB23" s="14">
        <v>2.1280000000000001</v>
      </c>
      <c r="BC23" s="14">
        <v>2.105</v>
      </c>
      <c r="BD23" s="14">
        <v>2.0699999999999998</v>
      </c>
      <c r="BE23" s="14">
        <v>2.0099999999999998</v>
      </c>
      <c r="BF23" s="14">
        <v>1.9359999999999999</v>
      </c>
      <c r="BG23" s="14">
        <v>1.865</v>
      </c>
      <c r="BH23" s="14">
        <v>1.792</v>
      </c>
      <c r="BI23" s="14">
        <v>1.7250000000000001</v>
      </c>
      <c r="BJ23" s="14">
        <v>1.6719999999999999</v>
      </c>
      <c r="BK23" s="14">
        <v>1.625</v>
      </c>
      <c r="BL23" s="14">
        <v>1.575</v>
      </c>
      <c r="BM23" s="14">
        <v>1.526</v>
      </c>
      <c r="BN23" s="14">
        <v>1.4650000000000001</v>
      </c>
      <c r="BO23" s="14">
        <v>1.385</v>
      </c>
      <c r="BP23" s="14">
        <v>1.294</v>
      </c>
      <c r="BQ23" s="14">
        <v>1.2050000000000001</v>
      </c>
      <c r="BR23" s="14">
        <v>1.115</v>
      </c>
      <c r="BS23" s="14">
        <v>1.034</v>
      </c>
      <c r="BT23" s="14">
        <v>0.96499999999999997</v>
      </c>
      <c r="BU23" s="14">
        <v>0.90500000000000003</v>
      </c>
      <c r="BV23" s="14">
        <v>0.84499999999999997</v>
      </c>
      <c r="BW23" s="14">
        <v>0.78600000000000003</v>
      </c>
      <c r="BX23" s="14">
        <v>0.73</v>
      </c>
      <c r="BY23" s="14">
        <v>0.67400000000000004</v>
      </c>
      <c r="BZ23" s="14">
        <v>0.62</v>
      </c>
      <c r="CA23" s="14">
        <v>0.56999999999999995</v>
      </c>
      <c r="CB23" s="14">
        <v>0.52200000000000002</v>
      </c>
      <c r="CC23" s="14">
        <v>0.47599999999999998</v>
      </c>
      <c r="CD23" s="14">
        <v>0.433</v>
      </c>
      <c r="CE23" s="14">
        <v>0.39100000000000001</v>
      </c>
      <c r="CF23" s="14">
        <v>0.35199999999999998</v>
      </c>
      <c r="CG23" s="14">
        <v>0.315</v>
      </c>
      <c r="CH23" s="14">
        <v>0.28299999999999997</v>
      </c>
      <c r="CI23" s="14">
        <v>0.25700000000000001</v>
      </c>
      <c r="CJ23" s="14">
        <v>0.23699999999999999</v>
      </c>
      <c r="CK23" s="14">
        <v>0.217</v>
      </c>
      <c r="CL23" s="14">
        <v>0.2</v>
      </c>
      <c r="CM23" s="14">
        <v>0.182</v>
      </c>
      <c r="CN23" s="14">
        <v>0.161</v>
      </c>
      <c r="CO23" s="14">
        <v>0.13900000000000001</v>
      </c>
      <c r="CP23" s="14">
        <v>0.11899999999999999</v>
      </c>
      <c r="CQ23" s="14">
        <v>0.1</v>
      </c>
      <c r="CR23" s="14">
        <v>8.3000000000000004E-2</v>
      </c>
      <c r="CS23" s="14">
        <v>7.0999999999999994E-2</v>
      </c>
      <c r="CT23" s="14">
        <v>0.06</v>
      </c>
      <c r="CU23" s="14">
        <v>0.05</v>
      </c>
      <c r="CV23" s="14">
        <v>4.2000000000000003E-2</v>
      </c>
      <c r="CW23" s="14">
        <v>3.5000000000000003E-2</v>
      </c>
      <c r="CX23" s="14">
        <v>2.7E-2</v>
      </c>
      <c r="CY23" s="14">
        <v>1.7000000000000001E-2</v>
      </c>
      <c r="CZ23" s="14">
        <v>8.0000000000000002E-3</v>
      </c>
      <c r="DA23" s="14">
        <v>4.0000000000000001E-3</v>
      </c>
      <c r="DB23" s="14">
        <v>3.0000000000000001E-3</v>
      </c>
      <c r="DC23" s="14">
        <v>2E-3</v>
      </c>
      <c r="DD23" s="14">
        <v>1E-3</v>
      </c>
      <c r="DE23" s="14">
        <v>1E-3</v>
      </c>
      <c r="DF23" s="14">
        <v>0</v>
      </c>
      <c r="DG23" s="14">
        <v>1E-3</v>
      </c>
      <c r="DI23" s="108">
        <f t="shared" si="1"/>
        <v>190.29599999999999</v>
      </c>
    </row>
    <row r="24" spans="1:113" x14ac:dyDescent="0.2">
      <c r="A24" s="14">
        <v>17892</v>
      </c>
      <c r="B24" s="14" t="s">
        <v>1041</v>
      </c>
      <c r="D24" s="14">
        <v>68</v>
      </c>
      <c r="E24" s="14">
        <v>2018</v>
      </c>
      <c r="F24" s="14" t="s">
        <v>1055</v>
      </c>
      <c r="G24" s="88" t="s">
        <v>63</v>
      </c>
      <c r="H24" s="88">
        <f>VLOOKUP(G24, '2018 Population by age'!$G:$H, 2, 0)</f>
        <v>18</v>
      </c>
      <c r="I24" s="15">
        <f>IF(H24="-", "-", IF(H24=0, 0, SUM(K24:INDEX($K24:$DG24, H24))))</f>
        <v>2126.4090000000001</v>
      </c>
      <c r="J24" s="15">
        <f t="shared" si="0"/>
        <v>3487.543000000001</v>
      </c>
      <c r="K24" s="14">
        <v>126.121</v>
      </c>
      <c r="L24" s="14">
        <v>124.03400000000001</v>
      </c>
      <c r="M24" s="14">
        <v>122.321</v>
      </c>
      <c r="N24" s="14">
        <v>120.762</v>
      </c>
      <c r="O24" s="14">
        <v>119.914</v>
      </c>
      <c r="P24" s="14">
        <v>119.242</v>
      </c>
      <c r="Q24" s="14">
        <v>118.71</v>
      </c>
      <c r="R24" s="14">
        <v>118.282</v>
      </c>
      <c r="S24" s="14">
        <v>117.943</v>
      </c>
      <c r="T24" s="14">
        <v>117.675</v>
      </c>
      <c r="U24" s="14">
        <v>117.349</v>
      </c>
      <c r="V24" s="14">
        <v>116.89</v>
      </c>
      <c r="W24" s="14">
        <v>116.32</v>
      </c>
      <c r="X24" s="14">
        <v>115.726</v>
      </c>
      <c r="Y24" s="14">
        <v>115.078</v>
      </c>
      <c r="Z24" s="14">
        <v>114.31100000000001</v>
      </c>
      <c r="AA24" s="14">
        <v>113.396</v>
      </c>
      <c r="AB24" s="14">
        <v>112.33499999999999</v>
      </c>
      <c r="AC24" s="14">
        <v>111.193</v>
      </c>
      <c r="AD24" s="14">
        <v>109.999</v>
      </c>
      <c r="AE24" s="14">
        <v>108.51600000000001</v>
      </c>
      <c r="AF24" s="14">
        <v>106.643</v>
      </c>
      <c r="AG24" s="14">
        <v>104.505</v>
      </c>
      <c r="AH24" s="14">
        <v>102.33</v>
      </c>
      <c r="AI24" s="14">
        <v>100.08</v>
      </c>
      <c r="AJ24" s="14">
        <v>97.882999999999996</v>
      </c>
      <c r="AK24" s="14">
        <v>95.828999999999994</v>
      </c>
      <c r="AL24" s="14">
        <v>93.869</v>
      </c>
      <c r="AM24" s="14">
        <v>91.846000000000004</v>
      </c>
      <c r="AN24" s="14">
        <v>89.766000000000005</v>
      </c>
      <c r="AO24" s="14">
        <v>87.796999999999997</v>
      </c>
      <c r="AP24" s="14">
        <v>85.997</v>
      </c>
      <c r="AQ24" s="14">
        <v>84.295000000000002</v>
      </c>
      <c r="AR24" s="14">
        <v>82.558000000000007</v>
      </c>
      <c r="AS24" s="14">
        <v>80.816000000000003</v>
      </c>
      <c r="AT24" s="14">
        <v>78.97</v>
      </c>
      <c r="AU24" s="14">
        <v>76.957999999999998</v>
      </c>
      <c r="AV24" s="14">
        <v>74.822999999999993</v>
      </c>
      <c r="AW24" s="14">
        <v>72.697999999999993</v>
      </c>
      <c r="AX24" s="14">
        <v>70.59</v>
      </c>
      <c r="AY24" s="14">
        <v>68.344999999999999</v>
      </c>
      <c r="AZ24" s="14">
        <v>65.911000000000001</v>
      </c>
      <c r="BA24" s="14">
        <v>63.369</v>
      </c>
      <c r="BB24" s="14">
        <v>60.853000000000002</v>
      </c>
      <c r="BC24" s="14">
        <v>58.335999999999999</v>
      </c>
      <c r="BD24" s="14">
        <v>55.960999999999999</v>
      </c>
      <c r="BE24" s="14">
        <v>53.813000000000002</v>
      </c>
      <c r="BF24" s="14">
        <v>51.834000000000003</v>
      </c>
      <c r="BG24" s="14">
        <v>49.881</v>
      </c>
      <c r="BH24" s="14">
        <v>47.978000000000002</v>
      </c>
      <c r="BI24" s="14">
        <v>46.164999999999999</v>
      </c>
      <c r="BJ24" s="14">
        <v>44.445</v>
      </c>
      <c r="BK24" s="14">
        <v>42.811999999999998</v>
      </c>
      <c r="BL24" s="14">
        <v>41.249000000000002</v>
      </c>
      <c r="BM24" s="14">
        <v>39.753</v>
      </c>
      <c r="BN24" s="14">
        <v>38.338999999999999</v>
      </c>
      <c r="BO24" s="14">
        <v>37.012</v>
      </c>
      <c r="BP24" s="14">
        <v>35.759</v>
      </c>
      <c r="BQ24" s="14">
        <v>34.539000000000001</v>
      </c>
      <c r="BR24" s="14">
        <v>33.331000000000003</v>
      </c>
      <c r="BS24" s="14">
        <v>32.226999999999997</v>
      </c>
      <c r="BT24" s="14">
        <v>31.256</v>
      </c>
      <c r="BU24" s="14">
        <v>30.358000000000001</v>
      </c>
      <c r="BV24" s="14">
        <v>29.477</v>
      </c>
      <c r="BW24" s="14">
        <v>28.669</v>
      </c>
      <c r="BX24" s="14">
        <v>27.619</v>
      </c>
      <c r="BY24" s="14">
        <v>26.178000000000001</v>
      </c>
      <c r="BZ24" s="14">
        <v>24.507999999999999</v>
      </c>
      <c r="CA24" s="14">
        <v>22.885999999999999</v>
      </c>
      <c r="CB24" s="14">
        <v>21.22</v>
      </c>
      <c r="CC24" s="14">
        <v>19.832000000000001</v>
      </c>
      <c r="CD24" s="14">
        <v>18.901</v>
      </c>
      <c r="CE24" s="14">
        <v>18.254000000000001</v>
      </c>
      <c r="CF24" s="14">
        <v>17.567</v>
      </c>
      <c r="CG24" s="14">
        <v>16.933</v>
      </c>
      <c r="CH24" s="14">
        <v>16.111999999999998</v>
      </c>
      <c r="CI24" s="14">
        <v>14.962</v>
      </c>
      <c r="CJ24" s="14">
        <v>13.616</v>
      </c>
      <c r="CK24" s="14">
        <v>12.345000000000001</v>
      </c>
      <c r="CL24" s="14">
        <v>11.087999999999999</v>
      </c>
      <c r="CM24" s="14">
        <v>9.9619999999999997</v>
      </c>
      <c r="CN24" s="14">
        <v>9.048</v>
      </c>
      <c r="CO24" s="14">
        <v>8.2829999999999995</v>
      </c>
      <c r="CP24" s="14">
        <v>7.5190000000000001</v>
      </c>
      <c r="CQ24" s="14">
        <v>6.7910000000000004</v>
      </c>
      <c r="CR24" s="14">
        <v>6.0709999999999997</v>
      </c>
      <c r="CS24" s="14">
        <v>5.3330000000000002</v>
      </c>
      <c r="CT24" s="14">
        <v>4.5990000000000002</v>
      </c>
      <c r="CU24" s="14">
        <v>3.8849999999999998</v>
      </c>
      <c r="CV24" s="14">
        <v>3.2930000000000001</v>
      </c>
      <c r="CW24" s="14">
        <v>2.7959999999999998</v>
      </c>
      <c r="CX24" s="14">
        <v>2.2599999999999998</v>
      </c>
      <c r="CY24" s="14">
        <v>1.6879999999999999</v>
      </c>
      <c r="CZ24" s="14">
        <v>1.2270000000000001</v>
      </c>
      <c r="DA24" s="14">
        <v>0.96399999999999997</v>
      </c>
      <c r="DB24" s="14">
        <v>0.78600000000000003</v>
      </c>
      <c r="DC24" s="14">
        <v>0.57399999999999995</v>
      </c>
      <c r="DD24" s="14">
        <v>0.32800000000000001</v>
      </c>
      <c r="DE24" s="14">
        <v>0.247</v>
      </c>
      <c r="DF24" s="14">
        <v>0.11600000000000001</v>
      </c>
      <c r="DG24" s="14">
        <v>0.11899999999999999</v>
      </c>
      <c r="DI24" s="108">
        <f t="shared" si="1"/>
        <v>5613.9520000000011</v>
      </c>
    </row>
    <row r="25" spans="1:113" x14ac:dyDescent="0.2">
      <c r="A25" s="14">
        <v>17978</v>
      </c>
      <c r="B25" s="14" t="s">
        <v>1041</v>
      </c>
      <c r="D25" s="14">
        <v>76</v>
      </c>
      <c r="E25" s="14">
        <v>2018</v>
      </c>
      <c r="F25" s="14" t="s">
        <v>68</v>
      </c>
      <c r="G25" s="88" t="s">
        <v>69</v>
      </c>
      <c r="H25" s="88">
        <f>VLOOKUP(G25, '2018 Population by age'!$G:$H, 2, 0)</f>
        <v>18</v>
      </c>
      <c r="I25" s="15">
        <f>IF(H25="-", "-", IF(H25=0, 0, SUM(K25:INDEX($K25:$DG25, H25))))</f>
        <v>28075.926000000003</v>
      </c>
      <c r="J25" s="15">
        <f t="shared" si="0"/>
        <v>75523.387999999948</v>
      </c>
      <c r="K25" s="14">
        <v>1471.4059999999999</v>
      </c>
      <c r="L25" s="14">
        <v>1481.761</v>
      </c>
      <c r="M25" s="14">
        <v>1490.511</v>
      </c>
      <c r="N25" s="14">
        <v>1528.51</v>
      </c>
      <c r="O25" s="14">
        <v>1521.529</v>
      </c>
      <c r="P25" s="14">
        <v>1517.008</v>
      </c>
      <c r="Q25" s="14">
        <v>1515.18</v>
      </c>
      <c r="R25" s="14">
        <v>1516.279</v>
      </c>
      <c r="S25" s="14">
        <v>1519.348</v>
      </c>
      <c r="T25" s="14">
        <v>1523.432</v>
      </c>
      <c r="U25" s="14">
        <v>1534.7090000000001</v>
      </c>
      <c r="V25" s="14">
        <v>1555.789</v>
      </c>
      <c r="W25" s="14">
        <v>1583.34</v>
      </c>
      <c r="X25" s="14">
        <v>1610.585</v>
      </c>
      <c r="Y25" s="14">
        <v>1637.883</v>
      </c>
      <c r="Z25" s="14">
        <v>1664.8430000000001</v>
      </c>
      <c r="AA25" s="14">
        <v>1690.26</v>
      </c>
      <c r="AB25" s="14">
        <v>1713.5530000000001</v>
      </c>
      <c r="AC25" s="14">
        <v>1736.7239999999999</v>
      </c>
      <c r="AD25" s="14">
        <v>1761.028</v>
      </c>
      <c r="AE25" s="14">
        <v>1774.4570000000001</v>
      </c>
      <c r="AF25" s="14">
        <v>1771.758</v>
      </c>
      <c r="AG25" s="14">
        <v>1758.732</v>
      </c>
      <c r="AH25" s="14">
        <v>1745.9749999999999</v>
      </c>
      <c r="AI25" s="14">
        <v>1730.817</v>
      </c>
      <c r="AJ25" s="14">
        <v>1721.615</v>
      </c>
      <c r="AK25" s="14">
        <v>1723.422</v>
      </c>
      <c r="AL25" s="14">
        <v>1732.105</v>
      </c>
      <c r="AM25" s="14">
        <v>1737.123</v>
      </c>
      <c r="AN25" s="14">
        <v>1738.9559999999999</v>
      </c>
      <c r="AO25" s="14">
        <v>1743.479</v>
      </c>
      <c r="AP25" s="14">
        <v>1752.0329999999999</v>
      </c>
      <c r="AQ25" s="14">
        <v>1761.463</v>
      </c>
      <c r="AR25" s="14">
        <v>1768.4760000000001</v>
      </c>
      <c r="AS25" s="14">
        <v>1775.174</v>
      </c>
      <c r="AT25" s="14">
        <v>1768.3040000000001</v>
      </c>
      <c r="AU25" s="14">
        <v>1741.3889999999999</v>
      </c>
      <c r="AV25" s="14">
        <v>1700.751</v>
      </c>
      <c r="AW25" s="14">
        <v>1660.134</v>
      </c>
      <c r="AX25" s="14">
        <v>1617.9259999999999</v>
      </c>
      <c r="AY25" s="14">
        <v>1574.047</v>
      </c>
      <c r="AZ25" s="14">
        <v>1530.21</v>
      </c>
      <c r="BA25" s="14">
        <v>1486.8510000000001</v>
      </c>
      <c r="BB25" s="14">
        <v>1441.9390000000001</v>
      </c>
      <c r="BC25" s="14">
        <v>1394.972</v>
      </c>
      <c r="BD25" s="14">
        <v>1355.673</v>
      </c>
      <c r="BE25" s="14">
        <v>1328.3969999999999</v>
      </c>
      <c r="BF25" s="14">
        <v>1308.98</v>
      </c>
      <c r="BG25" s="14">
        <v>1288.251</v>
      </c>
      <c r="BH25" s="14">
        <v>1267.259</v>
      </c>
      <c r="BI25" s="14">
        <v>1246.434</v>
      </c>
      <c r="BJ25" s="14">
        <v>1224.8109999999999</v>
      </c>
      <c r="BK25" s="14">
        <v>1201.9469999999999</v>
      </c>
      <c r="BL25" s="14">
        <v>1179.2190000000001</v>
      </c>
      <c r="BM25" s="14">
        <v>1157.385</v>
      </c>
      <c r="BN25" s="14">
        <v>1128.124</v>
      </c>
      <c r="BO25" s="14">
        <v>1087.758</v>
      </c>
      <c r="BP25" s="14">
        <v>1040.174</v>
      </c>
      <c r="BQ25" s="14">
        <v>992.702</v>
      </c>
      <c r="BR25" s="14">
        <v>943.59799999999996</v>
      </c>
      <c r="BS25" s="14">
        <v>897.66899999999998</v>
      </c>
      <c r="BT25" s="14">
        <v>857.95899999999995</v>
      </c>
      <c r="BU25" s="14">
        <v>822.05200000000002</v>
      </c>
      <c r="BV25" s="14">
        <v>784.81299999999999</v>
      </c>
      <c r="BW25" s="14">
        <v>747.65800000000002</v>
      </c>
      <c r="BX25" s="14">
        <v>708.66600000000005</v>
      </c>
      <c r="BY25" s="14">
        <v>666.495</v>
      </c>
      <c r="BZ25" s="14">
        <v>622.58100000000002</v>
      </c>
      <c r="CA25" s="14">
        <v>579.97199999999998</v>
      </c>
      <c r="CB25" s="14">
        <v>538.38499999999999</v>
      </c>
      <c r="CC25" s="14">
        <v>497.85500000000002</v>
      </c>
      <c r="CD25" s="14">
        <v>458.81299999999999</v>
      </c>
      <c r="CE25" s="14">
        <v>421.423</v>
      </c>
      <c r="CF25" s="14">
        <v>384.96499999999997</v>
      </c>
      <c r="CG25" s="14">
        <v>349.04300000000001</v>
      </c>
      <c r="CH25" s="14">
        <v>317.58800000000002</v>
      </c>
      <c r="CI25" s="14">
        <v>292.31299999999999</v>
      </c>
      <c r="CJ25" s="14">
        <v>271.32499999999999</v>
      </c>
      <c r="CK25" s="14">
        <v>251.30699999999999</v>
      </c>
      <c r="CL25" s="14">
        <v>233.27099999999999</v>
      </c>
      <c r="CM25" s="14">
        <v>213.78</v>
      </c>
      <c r="CN25" s="14">
        <v>190.899</v>
      </c>
      <c r="CO25" s="14">
        <v>166.40299999999999</v>
      </c>
      <c r="CP25" s="14">
        <v>143.845</v>
      </c>
      <c r="CQ25" s="14">
        <v>122.327</v>
      </c>
      <c r="CR25" s="14">
        <v>103.629</v>
      </c>
      <c r="CS25" s="14">
        <v>88.936000000000007</v>
      </c>
      <c r="CT25" s="14">
        <v>77.197999999999993</v>
      </c>
      <c r="CU25" s="14">
        <v>65.692999999999998</v>
      </c>
      <c r="CV25" s="14">
        <v>56.567</v>
      </c>
      <c r="CW25" s="14">
        <v>48.16</v>
      </c>
      <c r="CX25" s="14">
        <v>38.780999999999999</v>
      </c>
      <c r="CY25" s="14">
        <v>28.626999999999999</v>
      </c>
      <c r="CZ25" s="14">
        <v>20.497</v>
      </c>
      <c r="DA25" s="14">
        <v>15.932</v>
      </c>
      <c r="DB25" s="14">
        <v>12.930999999999999</v>
      </c>
      <c r="DC25" s="14">
        <v>9.4489999999999998</v>
      </c>
      <c r="DD25" s="14">
        <v>5.4850000000000003</v>
      </c>
      <c r="DE25" s="14">
        <v>4.2050000000000001</v>
      </c>
      <c r="DF25" s="14">
        <v>2.198</v>
      </c>
      <c r="DG25" s="14">
        <v>3.121</v>
      </c>
      <c r="DI25" s="108">
        <f t="shared" si="1"/>
        <v>103599.31399999995</v>
      </c>
    </row>
    <row r="26" spans="1:113" x14ac:dyDescent="0.2">
      <c r="A26" s="14">
        <v>15742</v>
      </c>
      <c r="B26" s="14" t="s">
        <v>1041</v>
      </c>
      <c r="D26" s="14">
        <v>52</v>
      </c>
      <c r="E26" s="14">
        <v>2018</v>
      </c>
      <c r="F26" s="14" t="s">
        <v>50</v>
      </c>
      <c r="G26" s="88" t="s">
        <v>51</v>
      </c>
      <c r="H26" s="88">
        <f>VLOOKUP(G26, '2018 Population by age'!$G:$H, 2, 0)</f>
        <v>18</v>
      </c>
      <c r="I26" s="15">
        <f>IF(H26="-", "-", IF(H26=0, 0, SUM(K26:INDEX($K26:$DG26, H26))))</f>
        <v>33.408000000000001</v>
      </c>
      <c r="J26" s="15">
        <f t="shared" si="0"/>
        <v>103.64399999999999</v>
      </c>
      <c r="K26" s="14">
        <v>1.661</v>
      </c>
      <c r="L26" s="14">
        <v>1.7010000000000001</v>
      </c>
      <c r="M26" s="14">
        <v>1.738</v>
      </c>
      <c r="N26" s="14">
        <v>1.772</v>
      </c>
      <c r="O26" s="14">
        <v>1.8</v>
      </c>
      <c r="P26" s="14">
        <v>1.8260000000000001</v>
      </c>
      <c r="Q26" s="14">
        <v>1.849</v>
      </c>
      <c r="R26" s="14">
        <v>1.869</v>
      </c>
      <c r="S26" s="14">
        <v>1.887</v>
      </c>
      <c r="T26" s="14">
        <v>1.9</v>
      </c>
      <c r="U26" s="14">
        <v>1.913</v>
      </c>
      <c r="V26" s="14">
        <v>1.9239999999999999</v>
      </c>
      <c r="W26" s="14">
        <v>1.9330000000000001</v>
      </c>
      <c r="X26" s="14">
        <v>1.94</v>
      </c>
      <c r="Y26" s="14">
        <v>1.9470000000000001</v>
      </c>
      <c r="Z26" s="14">
        <v>1.9419999999999999</v>
      </c>
      <c r="AA26" s="14">
        <v>1.919</v>
      </c>
      <c r="AB26" s="14">
        <v>1.887</v>
      </c>
      <c r="AC26" s="14">
        <v>1.855</v>
      </c>
      <c r="AD26" s="14">
        <v>1.82</v>
      </c>
      <c r="AE26" s="14">
        <v>1.7929999999999999</v>
      </c>
      <c r="AF26" s="14">
        <v>1.782</v>
      </c>
      <c r="AG26" s="14">
        <v>1.7809999999999999</v>
      </c>
      <c r="AH26" s="14">
        <v>1.7789999999999999</v>
      </c>
      <c r="AI26" s="14">
        <v>1.7789999999999999</v>
      </c>
      <c r="AJ26" s="14">
        <v>1.7749999999999999</v>
      </c>
      <c r="AK26" s="14">
        <v>1.764</v>
      </c>
      <c r="AL26" s="14">
        <v>1.7490000000000001</v>
      </c>
      <c r="AM26" s="14">
        <v>1.736</v>
      </c>
      <c r="AN26" s="14">
        <v>1.7230000000000001</v>
      </c>
      <c r="AO26" s="14">
        <v>1.7210000000000001</v>
      </c>
      <c r="AP26" s="14">
        <v>1.7370000000000001</v>
      </c>
      <c r="AQ26" s="14">
        <v>1.7629999999999999</v>
      </c>
      <c r="AR26" s="14">
        <v>1.7889999999999999</v>
      </c>
      <c r="AS26" s="14">
        <v>1.819</v>
      </c>
      <c r="AT26" s="14">
        <v>1.8360000000000001</v>
      </c>
      <c r="AU26" s="14">
        <v>1.83</v>
      </c>
      <c r="AV26" s="14">
        <v>1.8109999999999999</v>
      </c>
      <c r="AW26" s="14">
        <v>1.7949999999999999</v>
      </c>
      <c r="AX26" s="14">
        <v>1.7749999999999999</v>
      </c>
      <c r="AY26" s="14">
        <v>1.772</v>
      </c>
      <c r="AZ26" s="14">
        <v>1.7949999999999999</v>
      </c>
      <c r="BA26" s="14">
        <v>1.833</v>
      </c>
      <c r="BB26" s="14">
        <v>1.869</v>
      </c>
      <c r="BC26" s="14">
        <v>1.907</v>
      </c>
      <c r="BD26" s="14">
        <v>1.927</v>
      </c>
      <c r="BE26" s="14">
        <v>1.9159999999999999</v>
      </c>
      <c r="BF26" s="14">
        <v>1.887</v>
      </c>
      <c r="BG26" s="14">
        <v>1.86</v>
      </c>
      <c r="BH26" s="14">
        <v>1.8280000000000001</v>
      </c>
      <c r="BI26" s="14">
        <v>1.8140000000000001</v>
      </c>
      <c r="BJ26" s="14">
        <v>1.83</v>
      </c>
      <c r="BK26" s="14">
        <v>1.8640000000000001</v>
      </c>
      <c r="BL26" s="14">
        <v>1.89</v>
      </c>
      <c r="BM26" s="14">
        <v>1.9139999999999999</v>
      </c>
      <c r="BN26" s="14">
        <v>1.9239999999999999</v>
      </c>
      <c r="BO26" s="14">
        <v>1.911</v>
      </c>
      <c r="BP26" s="14">
        <v>1.8819999999999999</v>
      </c>
      <c r="BQ26" s="14">
        <v>1.8520000000000001</v>
      </c>
      <c r="BR26" s="14">
        <v>1.82</v>
      </c>
      <c r="BS26" s="14">
        <v>1.7769999999999999</v>
      </c>
      <c r="BT26" s="14">
        <v>1.722</v>
      </c>
      <c r="BU26" s="14">
        <v>1.657</v>
      </c>
      <c r="BV26" s="14">
        <v>1.589</v>
      </c>
      <c r="BW26" s="14">
        <v>1.5149999999999999</v>
      </c>
      <c r="BX26" s="14">
        <v>1.448</v>
      </c>
      <c r="BY26" s="14">
        <v>1.395</v>
      </c>
      <c r="BZ26" s="14">
        <v>1.349</v>
      </c>
      <c r="CA26" s="14">
        <v>1.3</v>
      </c>
      <c r="CB26" s="14">
        <v>1.254</v>
      </c>
      <c r="CC26" s="14">
        <v>1.1930000000000001</v>
      </c>
      <c r="CD26" s="14">
        <v>1.109</v>
      </c>
      <c r="CE26" s="14">
        <v>1.012</v>
      </c>
      <c r="CF26" s="14">
        <v>0.91900000000000004</v>
      </c>
      <c r="CG26" s="14">
        <v>0.82199999999999995</v>
      </c>
      <c r="CH26" s="14">
        <v>0.745</v>
      </c>
      <c r="CI26" s="14">
        <v>0.69599999999999995</v>
      </c>
      <c r="CJ26" s="14">
        <v>0.66700000000000004</v>
      </c>
      <c r="CK26" s="14">
        <v>0.63500000000000001</v>
      </c>
      <c r="CL26" s="14">
        <v>0.60699999999999998</v>
      </c>
      <c r="CM26" s="14">
        <v>0.57099999999999995</v>
      </c>
      <c r="CN26" s="14">
        <v>0.52</v>
      </c>
      <c r="CO26" s="14">
        <v>0.45900000000000002</v>
      </c>
      <c r="CP26" s="14">
        <v>0.40400000000000003</v>
      </c>
      <c r="CQ26" s="14">
        <v>0.35199999999999998</v>
      </c>
      <c r="CR26" s="14">
        <v>0.30099999999999999</v>
      </c>
      <c r="CS26" s="14">
        <v>0.255</v>
      </c>
      <c r="CT26" s="14">
        <v>0.21199999999999999</v>
      </c>
      <c r="CU26" s="14">
        <v>0.16800000000000001</v>
      </c>
      <c r="CV26" s="14">
        <v>0.129</v>
      </c>
      <c r="CW26" s="14">
        <v>0.10100000000000001</v>
      </c>
      <c r="CX26" s="14">
        <v>7.6999999999999999E-2</v>
      </c>
      <c r="CY26" s="14">
        <v>5.7000000000000002E-2</v>
      </c>
      <c r="CZ26" s="14">
        <v>3.7999999999999999E-2</v>
      </c>
      <c r="DA26" s="14">
        <v>2.8000000000000001E-2</v>
      </c>
      <c r="DB26" s="14">
        <v>2.1999999999999999E-2</v>
      </c>
      <c r="DC26" s="14">
        <v>1.6E-2</v>
      </c>
      <c r="DD26" s="14">
        <v>8.0000000000000002E-3</v>
      </c>
      <c r="DE26" s="14">
        <v>4.0000000000000001E-3</v>
      </c>
      <c r="DF26" s="14">
        <v>2E-3</v>
      </c>
      <c r="DG26" s="14">
        <v>2E-3</v>
      </c>
      <c r="DI26" s="108">
        <f t="shared" si="1"/>
        <v>137.05199999999999</v>
      </c>
    </row>
    <row r="27" spans="1:113" x14ac:dyDescent="0.2">
      <c r="A27" s="14">
        <v>8862</v>
      </c>
      <c r="B27" s="14" t="s">
        <v>1041</v>
      </c>
      <c r="D27" s="14">
        <v>96</v>
      </c>
      <c r="E27" s="14">
        <v>2018</v>
      </c>
      <c r="F27" s="14" t="s">
        <v>70</v>
      </c>
      <c r="G27" s="88" t="s">
        <v>71</v>
      </c>
      <c r="H27" s="88">
        <f>VLOOKUP(G27, '2018 Population by age'!$G:$H, 2, 0)</f>
        <v>12</v>
      </c>
      <c r="I27" s="15">
        <f>IF(H27="-", "-", IF(H27=0, 0, SUM(K27:INDEX($K27:$DG27, H27))))</f>
        <v>40.345000000000006</v>
      </c>
      <c r="J27" s="15">
        <f t="shared" si="0"/>
        <v>182.982</v>
      </c>
      <c r="K27" s="14">
        <v>3.42</v>
      </c>
      <c r="L27" s="14">
        <v>3.44</v>
      </c>
      <c r="M27" s="14">
        <v>3.4460000000000002</v>
      </c>
      <c r="N27" s="14">
        <v>3.589</v>
      </c>
      <c r="O27" s="14">
        <v>3.504</v>
      </c>
      <c r="P27" s="14">
        <v>3.427</v>
      </c>
      <c r="Q27" s="14">
        <v>3.3580000000000001</v>
      </c>
      <c r="R27" s="14">
        <v>3.3</v>
      </c>
      <c r="S27" s="14">
        <v>3.2490000000000001</v>
      </c>
      <c r="T27" s="14">
        <v>3.202</v>
      </c>
      <c r="U27" s="14">
        <v>3.1880000000000002</v>
      </c>
      <c r="V27" s="14">
        <v>3.222</v>
      </c>
      <c r="W27" s="14">
        <v>3.2879999999999998</v>
      </c>
      <c r="X27" s="14">
        <v>3.355</v>
      </c>
      <c r="Y27" s="14">
        <v>3.4260000000000002</v>
      </c>
      <c r="Z27" s="14">
        <v>3.4950000000000001</v>
      </c>
      <c r="AA27" s="14">
        <v>3.5569999999999999</v>
      </c>
      <c r="AB27" s="14">
        <v>3.6110000000000002</v>
      </c>
      <c r="AC27" s="14">
        <v>3.6709999999999998</v>
      </c>
      <c r="AD27" s="14">
        <v>3.7440000000000002</v>
      </c>
      <c r="AE27" s="14">
        <v>3.7770000000000001</v>
      </c>
      <c r="AF27" s="14">
        <v>3.7490000000000001</v>
      </c>
      <c r="AG27" s="14">
        <v>3.6869999999999998</v>
      </c>
      <c r="AH27" s="14">
        <v>3.63</v>
      </c>
      <c r="AI27" s="14">
        <v>3.5619999999999998</v>
      </c>
      <c r="AJ27" s="14">
        <v>3.552</v>
      </c>
      <c r="AK27" s="14">
        <v>3.6349999999999998</v>
      </c>
      <c r="AL27" s="14">
        <v>3.7770000000000001</v>
      </c>
      <c r="AM27" s="14">
        <v>3.903</v>
      </c>
      <c r="AN27" s="14">
        <v>4.0279999999999996</v>
      </c>
      <c r="AO27" s="14">
        <v>4.125</v>
      </c>
      <c r="AP27" s="14">
        <v>4.1719999999999997</v>
      </c>
      <c r="AQ27" s="14">
        <v>4.1820000000000004</v>
      </c>
      <c r="AR27" s="14">
        <v>4.194</v>
      </c>
      <c r="AS27" s="14">
        <v>4.2030000000000003</v>
      </c>
      <c r="AT27" s="14">
        <v>4.1829999999999998</v>
      </c>
      <c r="AU27" s="14">
        <v>4.1269999999999998</v>
      </c>
      <c r="AV27" s="14">
        <v>4.0460000000000003</v>
      </c>
      <c r="AW27" s="14">
        <v>3.9569999999999999</v>
      </c>
      <c r="AX27" s="14">
        <v>3.8570000000000002</v>
      </c>
      <c r="AY27" s="14">
        <v>3.762</v>
      </c>
      <c r="AZ27" s="14">
        <v>3.6829999999999998</v>
      </c>
      <c r="BA27" s="14">
        <v>3.6120000000000001</v>
      </c>
      <c r="BB27" s="14">
        <v>3.5329999999999999</v>
      </c>
      <c r="BC27" s="14">
        <v>3.4489999999999998</v>
      </c>
      <c r="BD27" s="14">
        <v>3.363</v>
      </c>
      <c r="BE27" s="14">
        <v>3.274</v>
      </c>
      <c r="BF27" s="14">
        <v>3.1819999999999999</v>
      </c>
      <c r="BG27" s="14">
        <v>3.089</v>
      </c>
      <c r="BH27" s="14">
        <v>2.9940000000000002</v>
      </c>
      <c r="BI27" s="14">
        <v>2.8980000000000001</v>
      </c>
      <c r="BJ27" s="14">
        <v>2.8010000000000002</v>
      </c>
      <c r="BK27" s="14">
        <v>2.7029999999999998</v>
      </c>
      <c r="BL27" s="14">
        <v>2.6030000000000002</v>
      </c>
      <c r="BM27" s="14">
        <v>2.5</v>
      </c>
      <c r="BN27" s="14">
        <v>2.3969999999999998</v>
      </c>
      <c r="BO27" s="14">
        <v>2.2959999999999998</v>
      </c>
      <c r="BP27" s="14">
        <v>2.194</v>
      </c>
      <c r="BQ27" s="14">
        <v>2.09</v>
      </c>
      <c r="BR27" s="14">
        <v>1.9870000000000001</v>
      </c>
      <c r="BS27" s="14">
        <v>1.873</v>
      </c>
      <c r="BT27" s="14">
        <v>1.742</v>
      </c>
      <c r="BU27" s="14">
        <v>1.601</v>
      </c>
      <c r="BV27" s="14">
        <v>1.4630000000000001</v>
      </c>
      <c r="BW27" s="14">
        <v>1.3280000000000001</v>
      </c>
      <c r="BX27" s="14">
        <v>1.1950000000000001</v>
      </c>
      <c r="BY27" s="14">
        <v>1.0660000000000001</v>
      </c>
      <c r="BZ27" s="14">
        <v>0.94199999999999995</v>
      </c>
      <c r="CA27" s="14">
        <v>0.82299999999999995</v>
      </c>
      <c r="CB27" s="14">
        <v>0.70599999999999996</v>
      </c>
      <c r="CC27" s="14">
        <v>0.60799999999999998</v>
      </c>
      <c r="CD27" s="14">
        <v>0.53800000000000003</v>
      </c>
      <c r="CE27" s="14">
        <v>0.48799999999999999</v>
      </c>
      <c r="CF27" s="14">
        <v>0.441</v>
      </c>
      <c r="CG27" s="14">
        <v>0.40100000000000002</v>
      </c>
      <c r="CH27" s="14">
        <v>0.36499999999999999</v>
      </c>
      <c r="CI27" s="14">
        <v>0.32900000000000001</v>
      </c>
      <c r="CJ27" s="14">
        <v>0.29599999999999999</v>
      </c>
      <c r="CK27" s="14">
        <v>0.26800000000000002</v>
      </c>
      <c r="CL27" s="14">
        <v>0.245</v>
      </c>
      <c r="CM27" s="14">
        <v>0.222</v>
      </c>
      <c r="CN27" s="14">
        <v>0.19600000000000001</v>
      </c>
      <c r="CO27" s="14">
        <v>0.16900000000000001</v>
      </c>
      <c r="CP27" s="14">
        <v>0.14399999999999999</v>
      </c>
      <c r="CQ27" s="14">
        <v>0.122</v>
      </c>
      <c r="CR27" s="14">
        <v>0.10199999999999999</v>
      </c>
      <c r="CS27" s="14">
        <v>8.5999999999999993E-2</v>
      </c>
      <c r="CT27" s="14">
        <v>7.1999999999999995E-2</v>
      </c>
      <c r="CU27" s="14">
        <v>5.8000000000000003E-2</v>
      </c>
      <c r="CV27" s="14">
        <v>4.7E-2</v>
      </c>
      <c r="CW27" s="14">
        <v>3.9E-2</v>
      </c>
      <c r="CX27" s="14">
        <v>3.1E-2</v>
      </c>
      <c r="CY27" s="14">
        <v>2.1999999999999999E-2</v>
      </c>
      <c r="CZ27" s="14">
        <v>1.4999999999999999E-2</v>
      </c>
      <c r="DA27" s="14">
        <v>1.2E-2</v>
      </c>
      <c r="DB27" s="14">
        <v>8.9999999999999993E-3</v>
      </c>
      <c r="DC27" s="14">
        <v>7.0000000000000001E-3</v>
      </c>
      <c r="DD27" s="14">
        <v>4.0000000000000001E-3</v>
      </c>
      <c r="DE27" s="14">
        <v>2E-3</v>
      </c>
      <c r="DF27" s="14">
        <v>1E-3</v>
      </c>
      <c r="DG27" s="14">
        <v>1E-3</v>
      </c>
      <c r="DI27" s="108">
        <f t="shared" si="1"/>
        <v>223.327</v>
      </c>
    </row>
    <row r="28" spans="1:113" x14ac:dyDescent="0.2">
      <c r="A28" s="14">
        <v>8174</v>
      </c>
      <c r="B28" s="14" t="s">
        <v>1041</v>
      </c>
      <c r="D28" s="14">
        <v>64</v>
      </c>
      <c r="E28" s="14">
        <v>2018</v>
      </c>
      <c r="F28" s="14" t="s">
        <v>60</v>
      </c>
      <c r="G28" s="88" t="s">
        <v>61</v>
      </c>
      <c r="H28" s="88">
        <f>VLOOKUP(G28, '2018 Population by age'!$G:$H, 2, 0)</f>
        <v>18</v>
      </c>
      <c r="I28" s="15">
        <f>IF(H28="-", "-", IF(H28=0, 0, SUM(K28:INDEX($K28:$DG28, H28))))</f>
        <v>130.81299999999999</v>
      </c>
      <c r="J28" s="15">
        <f t="shared" si="0"/>
        <v>302.37899999999996</v>
      </c>
      <c r="K28" s="14">
        <v>7.1790000000000003</v>
      </c>
      <c r="L28" s="14">
        <v>7.1749999999999998</v>
      </c>
      <c r="M28" s="14">
        <v>7.1769999999999996</v>
      </c>
      <c r="N28" s="14">
        <v>7.0010000000000003</v>
      </c>
      <c r="O28" s="14">
        <v>7.0910000000000002</v>
      </c>
      <c r="P28" s="14">
        <v>7.17</v>
      </c>
      <c r="Q28" s="14">
        <v>7.2380000000000004</v>
      </c>
      <c r="R28" s="14">
        <v>7.2949999999999999</v>
      </c>
      <c r="S28" s="14">
        <v>7.3460000000000001</v>
      </c>
      <c r="T28" s="14">
        <v>7.3979999999999997</v>
      </c>
      <c r="U28" s="14">
        <v>7.42</v>
      </c>
      <c r="V28" s="14">
        <v>7.399</v>
      </c>
      <c r="W28" s="14">
        <v>7.3540000000000001</v>
      </c>
      <c r="X28" s="14">
        <v>7.3129999999999997</v>
      </c>
      <c r="Y28" s="14">
        <v>7.2670000000000003</v>
      </c>
      <c r="Z28" s="14">
        <v>7.2610000000000001</v>
      </c>
      <c r="AA28" s="14">
        <v>7.3159999999999998</v>
      </c>
      <c r="AB28" s="14">
        <v>7.4130000000000003</v>
      </c>
      <c r="AC28" s="14">
        <v>7.5069999999999997</v>
      </c>
      <c r="AD28" s="14">
        <v>7.6029999999999998</v>
      </c>
      <c r="AE28" s="14">
        <v>7.7069999999999999</v>
      </c>
      <c r="AF28" s="14">
        <v>7.8159999999999998</v>
      </c>
      <c r="AG28" s="14">
        <v>7.9269999999999996</v>
      </c>
      <c r="AH28" s="14">
        <v>8.0399999999999991</v>
      </c>
      <c r="AI28" s="14">
        <v>8.1530000000000005</v>
      </c>
      <c r="AJ28" s="14">
        <v>8.2609999999999992</v>
      </c>
      <c r="AK28" s="14">
        <v>8.3610000000000007</v>
      </c>
      <c r="AL28" s="14">
        <v>8.4510000000000005</v>
      </c>
      <c r="AM28" s="14">
        <v>8.5229999999999997</v>
      </c>
      <c r="AN28" s="14">
        <v>8.5619999999999994</v>
      </c>
      <c r="AO28" s="14">
        <v>8.6199999999999992</v>
      </c>
      <c r="AP28" s="14">
        <v>8.7140000000000004</v>
      </c>
      <c r="AQ28" s="14">
        <v>8.8119999999999994</v>
      </c>
      <c r="AR28" s="14">
        <v>8.8780000000000001</v>
      </c>
      <c r="AS28" s="14">
        <v>8.9380000000000006</v>
      </c>
      <c r="AT28" s="14">
        <v>8.8490000000000002</v>
      </c>
      <c r="AU28" s="14">
        <v>8.5429999999999993</v>
      </c>
      <c r="AV28" s="14">
        <v>8.0909999999999993</v>
      </c>
      <c r="AW28" s="14">
        <v>7.6449999999999996</v>
      </c>
      <c r="AX28" s="14">
        <v>7.1849999999999996</v>
      </c>
      <c r="AY28" s="14">
        <v>6.7350000000000003</v>
      </c>
      <c r="AZ28" s="14">
        <v>6.3250000000000002</v>
      </c>
      <c r="BA28" s="14">
        <v>5.95</v>
      </c>
      <c r="BB28" s="14">
        <v>5.5579999999999998</v>
      </c>
      <c r="BC28" s="14">
        <v>5.1390000000000002</v>
      </c>
      <c r="BD28" s="14">
        <v>4.8369999999999997</v>
      </c>
      <c r="BE28" s="14">
        <v>4.7130000000000001</v>
      </c>
      <c r="BF28" s="14">
        <v>4.6989999999999998</v>
      </c>
      <c r="BG28" s="14">
        <v>4.68</v>
      </c>
      <c r="BH28" s="14">
        <v>4.6959999999999997</v>
      </c>
      <c r="BI28" s="14">
        <v>4.6059999999999999</v>
      </c>
      <c r="BJ28" s="14">
        <v>4.335</v>
      </c>
      <c r="BK28" s="14">
        <v>3.9550000000000001</v>
      </c>
      <c r="BL28" s="14">
        <v>3.6059999999999999</v>
      </c>
      <c r="BM28" s="14">
        <v>3.2480000000000002</v>
      </c>
      <c r="BN28" s="14">
        <v>2.9809999999999999</v>
      </c>
      <c r="BO28" s="14">
        <v>2.8660000000000001</v>
      </c>
      <c r="BP28" s="14">
        <v>2.847</v>
      </c>
      <c r="BQ28" s="14">
        <v>2.8130000000000002</v>
      </c>
      <c r="BR28" s="14">
        <v>2.794</v>
      </c>
      <c r="BS28" s="14">
        <v>2.7170000000000001</v>
      </c>
      <c r="BT28" s="14">
        <v>2.5339999999999998</v>
      </c>
      <c r="BU28" s="14">
        <v>2.2909999999999999</v>
      </c>
      <c r="BV28" s="14">
        <v>2.0680000000000001</v>
      </c>
      <c r="BW28" s="14">
        <v>1.8460000000000001</v>
      </c>
      <c r="BX28" s="14">
        <v>1.6739999999999999</v>
      </c>
      <c r="BY28" s="14">
        <v>1.5840000000000001</v>
      </c>
      <c r="BZ28" s="14">
        <v>1.548</v>
      </c>
      <c r="CA28" s="14">
        <v>1.506</v>
      </c>
      <c r="CB28" s="14">
        <v>1.4690000000000001</v>
      </c>
      <c r="CC28" s="14">
        <v>1.417</v>
      </c>
      <c r="CD28" s="14">
        <v>1.331</v>
      </c>
      <c r="CE28" s="14">
        <v>1.2250000000000001</v>
      </c>
      <c r="CF28" s="14">
        <v>1.129</v>
      </c>
      <c r="CG28" s="14">
        <v>1.038</v>
      </c>
      <c r="CH28" s="14">
        <v>0.95299999999999996</v>
      </c>
      <c r="CI28" s="14">
        <v>0.88</v>
      </c>
      <c r="CJ28" s="14">
        <v>0.81399999999999995</v>
      </c>
      <c r="CK28" s="14">
        <v>0.748</v>
      </c>
      <c r="CL28" s="14">
        <v>0.68500000000000005</v>
      </c>
      <c r="CM28" s="14">
        <v>0.623</v>
      </c>
      <c r="CN28" s="14">
        <v>0.56200000000000006</v>
      </c>
      <c r="CO28" s="14">
        <v>0.502</v>
      </c>
      <c r="CP28" s="14">
        <v>0.44600000000000001</v>
      </c>
      <c r="CQ28" s="14">
        <v>0.39300000000000002</v>
      </c>
      <c r="CR28" s="14">
        <v>0.34300000000000003</v>
      </c>
      <c r="CS28" s="14">
        <v>0.29499999999999998</v>
      </c>
      <c r="CT28" s="14">
        <v>0.249</v>
      </c>
      <c r="CU28" s="14">
        <v>0.20399999999999999</v>
      </c>
      <c r="CV28" s="14">
        <v>0.16600000000000001</v>
      </c>
      <c r="CW28" s="14">
        <v>0.13700000000000001</v>
      </c>
      <c r="CX28" s="14">
        <v>0.11</v>
      </c>
      <c r="CY28" s="14">
        <v>8.3000000000000004E-2</v>
      </c>
      <c r="CZ28" s="14">
        <v>6.2E-2</v>
      </c>
      <c r="DA28" s="14">
        <v>0.05</v>
      </c>
      <c r="DB28" s="14">
        <v>4.1000000000000002E-2</v>
      </c>
      <c r="DC28" s="14">
        <v>3.1E-2</v>
      </c>
      <c r="DD28" s="14">
        <v>1.9E-2</v>
      </c>
      <c r="DE28" s="14">
        <v>1.4999999999999999E-2</v>
      </c>
      <c r="DF28" s="14">
        <v>8.0000000000000002E-3</v>
      </c>
      <c r="DG28" s="14">
        <v>1.4E-2</v>
      </c>
      <c r="DI28" s="108">
        <f t="shared" si="1"/>
        <v>433.19199999999995</v>
      </c>
    </row>
    <row r="29" spans="1:113" x14ac:dyDescent="0.2">
      <c r="A29" s="14">
        <v>4562</v>
      </c>
      <c r="B29" s="14" t="s">
        <v>1041</v>
      </c>
      <c r="D29" s="14">
        <v>72</v>
      </c>
      <c r="E29" s="14">
        <v>2018</v>
      </c>
      <c r="F29" s="14" t="s">
        <v>66</v>
      </c>
      <c r="G29" s="88" t="s">
        <v>67</v>
      </c>
      <c r="H29" s="88">
        <f>VLOOKUP(G29, '2018 Population by age'!$G:$H, 2, 0)</f>
        <v>18</v>
      </c>
      <c r="I29" s="15">
        <f>IF(H29="-", "-", IF(H29=0, 0, SUM(K29:INDEX($K29:$DG29, H29))))</f>
        <v>431.42700000000008</v>
      </c>
      <c r="J29" s="15">
        <f t="shared" si="0"/>
        <v>722.20599999999922</v>
      </c>
      <c r="K29" s="14">
        <v>25.751999999999999</v>
      </c>
      <c r="L29" s="14">
        <v>26.079000000000001</v>
      </c>
      <c r="M29" s="14">
        <v>26.219000000000001</v>
      </c>
      <c r="N29" s="14">
        <v>26.622</v>
      </c>
      <c r="O29" s="14">
        <v>26.239000000000001</v>
      </c>
      <c r="P29" s="14">
        <v>25.792999999999999</v>
      </c>
      <c r="Q29" s="14">
        <v>25.3</v>
      </c>
      <c r="R29" s="14">
        <v>24.777000000000001</v>
      </c>
      <c r="S29" s="14">
        <v>24.228000000000002</v>
      </c>
      <c r="T29" s="14">
        <v>23.658000000000001</v>
      </c>
      <c r="U29" s="14">
        <v>23.148</v>
      </c>
      <c r="V29" s="14">
        <v>22.742000000000001</v>
      </c>
      <c r="W29" s="14">
        <v>22.417000000000002</v>
      </c>
      <c r="X29" s="14">
        <v>22.097999999999999</v>
      </c>
      <c r="Y29" s="14">
        <v>21.786000000000001</v>
      </c>
      <c r="Z29" s="14">
        <v>21.573</v>
      </c>
      <c r="AA29" s="14">
        <v>21.492000000000001</v>
      </c>
      <c r="AB29" s="14">
        <v>21.504000000000001</v>
      </c>
      <c r="AC29" s="14">
        <v>21.53</v>
      </c>
      <c r="AD29" s="14">
        <v>21.582000000000001</v>
      </c>
      <c r="AE29" s="14">
        <v>21.625</v>
      </c>
      <c r="AF29" s="14">
        <v>21.632000000000001</v>
      </c>
      <c r="AG29" s="14">
        <v>21.616</v>
      </c>
      <c r="AH29" s="14">
        <v>21.616</v>
      </c>
      <c r="AI29" s="14">
        <v>21.623000000000001</v>
      </c>
      <c r="AJ29" s="14">
        <v>21.614000000000001</v>
      </c>
      <c r="AK29" s="14">
        <v>21.579000000000001</v>
      </c>
      <c r="AL29" s="14">
        <v>21.523</v>
      </c>
      <c r="AM29" s="14">
        <v>21.437000000000001</v>
      </c>
      <c r="AN29" s="14">
        <v>21.292999999999999</v>
      </c>
      <c r="AO29" s="14">
        <v>21.207000000000001</v>
      </c>
      <c r="AP29" s="14">
        <v>21.225999999999999</v>
      </c>
      <c r="AQ29" s="14">
        <v>21.277999999999999</v>
      </c>
      <c r="AR29" s="14">
        <v>21.268000000000001</v>
      </c>
      <c r="AS29" s="14">
        <v>21.241</v>
      </c>
      <c r="AT29" s="14">
        <v>20.965</v>
      </c>
      <c r="AU29" s="14">
        <v>20.321999999999999</v>
      </c>
      <c r="AV29" s="14">
        <v>19.428999999999998</v>
      </c>
      <c r="AW29" s="14">
        <v>18.532</v>
      </c>
      <c r="AX29" s="14">
        <v>17.597999999999999</v>
      </c>
      <c r="AY29" s="14">
        <v>16.643999999999998</v>
      </c>
      <c r="AZ29" s="14">
        <v>15.707000000000001</v>
      </c>
      <c r="BA29" s="14">
        <v>14.786</v>
      </c>
      <c r="BB29" s="14">
        <v>13.842000000000001</v>
      </c>
      <c r="BC29" s="14">
        <v>12.882</v>
      </c>
      <c r="BD29" s="14">
        <v>12.000999999999999</v>
      </c>
      <c r="BE29" s="14">
        <v>11.244</v>
      </c>
      <c r="BF29" s="14">
        <v>10.581</v>
      </c>
      <c r="BG29" s="14">
        <v>9.9350000000000005</v>
      </c>
      <c r="BH29" s="14">
        <v>9.3160000000000007</v>
      </c>
      <c r="BI29" s="14">
        <v>8.7569999999999997</v>
      </c>
      <c r="BJ29" s="14">
        <v>8.2629999999999999</v>
      </c>
      <c r="BK29" s="14">
        <v>7.8239999999999998</v>
      </c>
      <c r="BL29" s="14">
        <v>7.4180000000000001</v>
      </c>
      <c r="BM29" s="14">
        <v>7.0430000000000001</v>
      </c>
      <c r="BN29" s="14">
        <v>6.7069999999999999</v>
      </c>
      <c r="BO29" s="14">
        <v>6.41</v>
      </c>
      <c r="BP29" s="14">
        <v>6.1440000000000001</v>
      </c>
      <c r="BQ29" s="14">
        <v>5.8940000000000001</v>
      </c>
      <c r="BR29" s="14">
        <v>5.66</v>
      </c>
      <c r="BS29" s="14">
        <v>5.43</v>
      </c>
      <c r="BT29" s="14">
        <v>5.1980000000000004</v>
      </c>
      <c r="BU29" s="14">
        <v>4.9610000000000003</v>
      </c>
      <c r="BV29" s="14">
        <v>4.7350000000000003</v>
      </c>
      <c r="BW29" s="14">
        <v>4.53</v>
      </c>
      <c r="BX29" s="14">
        <v>4.2670000000000003</v>
      </c>
      <c r="BY29" s="14">
        <v>3.915</v>
      </c>
      <c r="BZ29" s="14">
        <v>3.512</v>
      </c>
      <c r="CA29" s="14">
        <v>3.1230000000000002</v>
      </c>
      <c r="CB29" s="14">
        <v>2.7309999999999999</v>
      </c>
      <c r="CC29" s="14">
        <v>2.4049999999999998</v>
      </c>
      <c r="CD29" s="14">
        <v>2.1869999999999998</v>
      </c>
      <c r="CE29" s="14">
        <v>2.0419999999999998</v>
      </c>
      <c r="CF29" s="14">
        <v>1.893</v>
      </c>
      <c r="CG29" s="14">
        <v>1.7569999999999999</v>
      </c>
      <c r="CH29" s="14">
        <v>1.615</v>
      </c>
      <c r="CI29" s="14">
        <v>1.4490000000000001</v>
      </c>
      <c r="CJ29" s="14">
        <v>1.2729999999999999</v>
      </c>
      <c r="CK29" s="14">
        <v>1.115</v>
      </c>
      <c r="CL29" s="14">
        <v>0.97099999999999997</v>
      </c>
      <c r="CM29" s="14">
        <v>0.83599999999999997</v>
      </c>
      <c r="CN29" s="14">
        <v>0.71099999999999997</v>
      </c>
      <c r="CO29" s="14">
        <v>0.59799999999999998</v>
      </c>
      <c r="CP29" s="14">
        <v>0.49199999999999999</v>
      </c>
      <c r="CQ29" s="14">
        <v>0.39400000000000002</v>
      </c>
      <c r="CR29" s="14">
        <v>0.311</v>
      </c>
      <c r="CS29" s="14">
        <v>0.24399999999999999</v>
      </c>
      <c r="CT29" s="14">
        <v>0.192</v>
      </c>
      <c r="CU29" s="14">
        <v>0.14399999999999999</v>
      </c>
      <c r="CV29" s="14">
        <v>0.106</v>
      </c>
      <c r="CW29" s="14">
        <v>0.08</v>
      </c>
      <c r="CX29" s="14">
        <v>5.8999999999999997E-2</v>
      </c>
      <c r="CY29" s="14">
        <v>4.1000000000000002E-2</v>
      </c>
      <c r="CZ29" s="14">
        <v>2.9000000000000001E-2</v>
      </c>
      <c r="DA29" s="14">
        <v>2.3E-2</v>
      </c>
      <c r="DB29" s="14">
        <v>1.9E-2</v>
      </c>
      <c r="DC29" s="14">
        <v>1.2999999999999999E-2</v>
      </c>
      <c r="DD29" s="14">
        <v>6.0000000000000001E-3</v>
      </c>
      <c r="DE29" s="14">
        <v>3.0000000000000001E-3</v>
      </c>
      <c r="DF29" s="14">
        <v>1E-3</v>
      </c>
      <c r="DG29" s="14">
        <v>1E-3</v>
      </c>
      <c r="DI29" s="108">
        <f t="shared" si="1"/>
        <v>1153.6329999999994</v>
      </c>
    </row>
    <row r="30" spans="1:113" x14ac:dyDescent="0.2">
      <c r="A30" s="14">
        <v>3186</v>
      </c>
      <c r="B30" s="14" t="s">
        <v>1041</v>
      </c>
      <c r="D30" s="14">
        <v>140</v>
      </c>
      <c r="E30" s="14">
        <v>2018</v>
      </c>
      <c r="F30" s="14" t="s">
        <v>88</v>
      </c>
      <c r="G30" s="88" t="s">
        <v>89</v>
      </c>
      <c r="H30" s="88">
        <f>VLOOKUP(G30, '2018 Population by age'!$G:$H, 2, 0)</f>
        <v>18</v>
      </c>
      <c r="I30" s="15">
        <f>IF(H30="-", "-", IF(H30=0, 0, SUM(K30:INDEX($K30:$DG30, H30))))</f>
        <v>1181.0560000000003</v>
      </c>
      <c r="J30" s="15">
        <f t="shared" si="0"/>
        <v>1155.6959999999997</v>
      </c>
      <c r="K30" s="14">
        <v>75.622</v>
      </c>
      <c r="L30" s="14">
        <v>74.040999999999997</v>
      </c>
      <c r="M30" s="14">
        <v>72.605000000000004</v>
      </c>
      <c r="N30" s="14">
        <v>72.606999999999999</v>
      </c>
      <c r="O30" s="14">
        <v>71.06</v>
      </c>
      <c r="P30" s="14">
        <v>69.658000000000001</v>
      </c>
      <c r="Q30" s="14">
        <v>68.375</v>
      </c>
      <c r="R30" s="14">
        <v>67.188000000000002</v>
      </c>
      <c r="S30" s="14">
        <v>66.069999999999993</v>
      </c>
      <c r="T30" s="14">
        <v>64.995999999999995</v>
      </c>
      <c r="U30" s="14">
        <v>63.947000000000003</v>
      </c>
      <c r="V30" s="14">
        <v>62.899000000000001</v>
      </c>
      <c r="W30" s="14">
        <v>61.826000000000001</v>
      </c>
      <c r="X30" s="14">
        <v>60.735999999999997</v>
      </c>
      <c r="Y30" s="14">
        <v>59.643000000000001</v>
      </c>
      <c r="Z30" s="14">
        <v>58.323999999999998</v>
      </c>
      <c r="AA30" s="14">
        <v>56.673999999999999</v>
      </c>
      <c r="AB30" s="14">
        <v>54.784999999999997</v>
      </c>
      <c r="AC30" s="14">
        <v>52.896000000000001</v>
      </c>
      <c r="AD30" s="14">
        <v>51.003999999999998</v>
      </c>
      <c r="AE30" s="14">
        <v>48.966000000000001</v>
      </c>
      <c r="AF30" s="14">
        <v>46.747</v>
      </c>
      <c r="AG30" s="14">
        <v>44.432000000000002</v>
      </c>
      <c r="AH30" s="14">
        <v>42.134999999999998</v>
      </c>
      <c r="AI30" s="14">
        <v>39.822000000000003</v>
      </c>
      <c r="AJ30" s="14">
        <v>37.734999999999999</v>
      </c>
      <c r="AK30" s="14">
        <v>36.002000000000002</v>
      </c>
      <c r="AL30" s="14">
        <v>34.526000000000003</v>
      </c>
      <c r="AM30" s="14">
        <v>33.067</v>
      </c>
      <c r="AN30" s="14">
        <v>31.66</v>
      </c>
      <c r="AO30" s="14">
        <v>30.364000000000001</v>
      </c>
      <c r="AP30" s="14">
        <v>29.178999999999998</v>
      </c>
      <c r="AQ30" s="14">
        <v>28.084</v>
      </c>
      <c r="AR30" s="14">
        <v>27.059000000000001</v>
      </c>
      <c r="AS30" s="14">
        <v>26.106000000000002</v>
      </c>
      <c r="AT30" s="14">
        <v>25.166</v>
      </c>
      <c r="AU30" s="14">
        <v>24.209</v>
      </c>
      <c r="AV30" s="14">
        <v>23.254000000000001</v>
      </c>
      <c r="AW30" s="14">
        <v>22.347999999999999</v>
      </c>
      <c r="AX30" s="14">
        <v>21.483000000000001</v>
      </c>
      <c r="AY30" s="14">
        <v>20.64</v>
      </c>
      <c r="AZ30" s="14">
        <v>19.815999999999999</v>
      </c>
      <c r="BA30" s="14">
        <v>19.013999999999999</v>
      </c>
      <c r="BB30" s="14">
        <v>18.239000000000001</v>
      </c>
      <c r="BC30" s="14">
        <v>17.494</v>
      </c>
      <c r="BD30" s="14">
        <v>16.762</v>
      </c>
      <c r="BE30" s="14">
        <v>16.038</v>
      </c>
      <c r="BF30" s="14">
        <v>15.327999999999999</v>
      </c>
      <c r="BG30" s="14">
        <v>14.646000000000001</v>
      </c>
      <c r="BH30" s="14">
        <v>13.984999999999999</v>
      </c>
      <c r="BI30" s="14">
        <v>13.369</v>
      </c>
      <c r="BJ30" s="14">
        <v>12.81</v>
      </c>
      <c r="BK30" s="14">
        <v>12.295</v>
      </c>
      <c r="BL30" s="14">
        <v>11.795999999999999</v>
      </c>
      <c r="BM30" s="14">
        <v>11.315</v>
      </c>
      <c r="BN30" s="14">
        <v>10.861000000000001</v>
      </c>
      <c r="BO30" s="14">
        <v>10.433</v>
      </c>
      <c r="BP30" s="14">
        <v>10.025</v>
      </c>
      <c r="BQ30" s="14">
        <v>9.6319999999999997</v>
      </c>
      <c r="BR30" s="14">
        <v>9.2569999999999997</v>
      </c>
      <c r="BS30" s="14">
        <v>8.8680000000000003</v>
      </c>
      <c r="BT30" s="14">
        <v>8.4499999999999993</v>
      </c>
      <c r="BU30" s="14">
        <v>8.0169999999999995</v>
      </c>
      <c r="BV30" s="14">
        <v>7.5979999999999999</v>
      </c>
      <c r="BW30" s="14">
        <v>7.1870000000000003</v>
      </c>
      <c r="BX30" s="14">
        <v>6.7850000000000001</v>
      </c>
      <c r="BY30" s="14">
        <v>6.3959999999999999</v>
      </c>
      <c r="BZ30" s="14">
        <v>6.0179999999999998</v>
      </c>
      <c r="CA30" s="14">
        <v>5.6459999999999999</v>
      </c>
      <c r="CB30" s="14">
        <v>5.2770000000000001</v>
      </c>
      <c r="CC30" s="14">
        <v>4.9279999999999999</v>
      </c>
      <c r="CD30" s="14">
        <v>4.6059999999999999</v>
      </c>
      <c r="CE30" s="14">
        <v>4.3029999999999999</v>
      </c>
      <c r="CF30" s="14">
        <v>4.0069999999999997</v>
      </c>
      <c r="CG30" s="14">
        <v>3.7250000000000001</v>
      </c>
      <c r="CH30" s="14">
        <v>3.4289999999999998</v>
      </c>
      <c r="CI30" s="14">
        <v>3.1070000000000002</v>
      </c>
      <c r="CJ30" s="14">
        <v>2.7719999999999998</v>
      </c>
      <c r="CK30" s="14">
        <v>2.4540000000000002</v>
      </c>
      <c r="CL30" s="14">
        <v>2.1469999999999998</v>
      </c>
      <c r="CM30" s="14">
        <v>1.859</v>
      </c>
      <c r="CN30" s="14">
        <v>1.599</v>
      </c>
      <c r="CO30" s="14">
        <v>1.363</v>
      </c>
      <c r="CP30" s="14">
        <v>1.139</v>
      </c>
      <c r="CQ30" s="14">
        <v>0.92800000000000005</v>
      </c>
      <c r="CR30" s="14">
        <v>0.745</v>
      </c>
      <c r="CS30" s="14">
        <v>0.59599999999999997</v>
      </c>
      <c r="CT30" s="14">
        <v>0.47399999999999998</v>
      </c>
      <c r="CU30" s="14">
        <v>0.36</v>
      </c>
      <c r="CV30" s="14">
        <v>0.26800000000000002</v>
      </c>
      <c r="CW30" s="14">
        <v>0.20300000000000001</v>
      </c>
      <c r="CX30" s="14">
        <v>0.14899999999999999</v>
      </c>
      <c r="CY30" s="14">
        <v>0.10199999999999999</v>
      </c>
      <c r="CZ30" s="14">
        <v>6.4000000000000001E-2</v>
      </c>
      <c r="DA30" s="14">
        <v>4.4999999999999998E-2</v>
      </c>
      <c r="DB30" s="14">
        <v>3.5000000000000003E-2</v>
      </c>
      <c r="DC30" s="14">
        <v>2.4E-2</v>
      </c>
      <c r="DD30" s="14">
        <v>1.2E-2</v>
      </c>
      <c r="DE30" s="14">
        <v>6.0000000000000001E-3</v>
      </c>
      <c r="DF30" s="14">
        <v>3.0000000000000001E-3</v>
      </c>
      <c r="DG30" s="14">
        <v>3.0000000000000001E-3</v>
      </c>
      <c r="DI30" s="108">
        <f t="shared" si="1"/>
        <v>2336.752</v>
      </c>
    </row>
    <row r="31" spans="1:113" x14ac:dyDescent="0.2">
      <c r="A31" s="14">
        <v>19010</v>
      </c>
      <c r="B31" s="14" t="s">
        <v>1041</v>
      </c>
      <c r="D31" s="14">
        <v>124</v>
      </c>
      <c r="E31" s="14">
        <v>2018</v>
      </c>
      <c r="F31" s="14" t="s">
        <v>83</v>
      </c>
      <c r="G31" s="88" t="s">
        <v>84</v>
      </c>
      <c r="H31" s="88">
        <f>VLOOKUP(G31, '2018 Population by age'!$G:$H, 2, 0)</f>
        <v>18</v>
      </c>
      <c r="I31" s="15">
        <f>IF(H31="-", "-", IF(H31=0, 0, SUM(K31:INDEX($K31:$DG31, H31))))</f>
        <v>3647.9680000000003</v>
      </c>
      <c r="J31" s="15">
        <f t="shared" si="0"/>
        <v>14691.85999999999</v>
      </c>
      <c r="K31" s="14">
        <v>199.37</v>
      </c>
      <c r="L31" s="14">
        <v>201.749</v>
      </c>
      <c r="M31" s="14">
        <v>203.43700000000001</v>
      </c>
      <c r="N31" s="14">
        <v>198.48599999999999</v>
      </c>
      <c r="O31" s="14">
        <v>201.96100000000001</v>
      </c>
      <c r="P31" s="14">
        <v>204.523</v>
      </c>
      <c r="Q31" s="14">
        <v>206.25899999999999</v>
      </c>
      <c r="R31" s="14">
        <v>207.25200000000001</v>
      </c>
      <c r="S31" s="14">
        <v>207.87</v>
      </c>
      <c r="T31" s="14">
        <v>208.477</v>
      </c>
      <c r="U31" s="14">
        <v>207.75700000000001</v>
      </c>
      <c r="V31" s="14">
        <v>205.233</v>
      </c>
      <c r="W31" s="14">
        <v>201.834</v>
      </c>
      <c r="X31" s="14">
        <v>198.732</v>
      </c>
      <c r="Y31" s="14">
        <v>195.42</v>
      </c>
      <c r="Z31" s="14">
        <v>194.95</v>
      </c>
      <c r="AA31" s="14">
        <v>198.876</v>
      </c>
      <c r="AB31" s="14">
        <v>205.78200000000001</v>
      </c>
      <c r="AC31" s="14">
        <v>212.27799999999999</v>
      </c>
      <c r="AD31" s="14">
        <v>218.53700000000001</v>
      </c>
      <c r="AE31" s="14">
        <v>225.89400000000001</v>
      </c>
      <c r="AF31" s="14">
        <v>234.50899999999999</v>
      </c>
      <c r="AG31" s="14">
        <v>243.57300000000001</v>
      </c>
      <c r="AH31" s="14">
        <v>252.59899999999999</v>
      </c>
      <c r="AI31" s="14">
        <v>262.26600000000002</v>
      </c>
      <c r="AJ31" s="14">
        <v>267.81299999999999</v>
      </c>
      <c r="AK31" s="14">
        <v>267.00700000000001</v>
      </c>
      <c r="AL31" s="14">
        <v>262.14400000000001</v>
      </c>
      <c r="AM31" s="14">
        <v>257.46899999999999</v>
      </c>
      <c r="AN31" s="14">
        <v>251.79300000000001</v>
      </c>
      <c r="AO31" s="14">
        <v>248.53899999999999</v>
      </c>
      <c r="AP31" s="14">
        <v>249.733</v>
      </c>
      <c r="AQ31" s="14">
        <v>253.54900000000001</v>
      </c>
      <c r="AR31" s="14">
        <v>256.39499999999998</v>
      </c>
      <c r="AS31" s="14">
        <v>259.29399999999998</v>
      </c>
      <c r="AT31" s="14">
        <v>260.02800000000002</v>
      </c>
      <c r="AU31" s="14">
        <v>257.23200000000003</v>
      </c>
      <c r="AV31" s="14">
        <v>252.24100000000001</v>
      </c>
      <c r="AW31" s="14">
        <v>247.762</v>
      </c>
      <c r="AX31" s="14">
        <v>243.262</v>
      </c>
      <c r="AY31" s="14">
        <v>239.703</v>
      </c>
      <c r="AZ31" s="14">
        <v>237.83799999999999</v>
      </c>
      <c r="BA31" s="14">
        <v>237.173</v>
      </c>
      <c r="BB31" s="14">
        <v>236.589</v>
      </c>
      <c r="BC31" s="14">
        <v>236.46</v>
      </c>
      <c r="BD31" s="14">
        <v>236.43700000000001</v>
      </c>
      <c r="BE31" s="14">
        <v>236.28700000000001</v>
      </c>
      <c r="BF31" s="14">
        <v>236.375</v>
      </c>
      <c r="BG31" s="14">
        <v>236.649</v>
      </c>
      <c r="BH31" s="14">
        <v>236.33500000000001</v>
      </c>
      <c r="BI31" s="14">
        <v>239.34299999999999</v>
      </c>
      <c r="BJ31" s="14">
        <v>247.36500000000001</v>
      </c>
      <c r="BK31" s="14">
        <v>258.18</v>
      </c>
      <c r="BL31" s="14">
        <v>268.11700000000002</v>
      </c>
      <c r="BM31" s="14">
        <v>278.19200000000001</v>
      </c>
      <c r="BN31" s="14">
        <v>284.08100000000002</v>
      </c>
      <c r="BO31" s="14">
        <v>283.35199999999998</v>
      </c>
      <c r="BP31" s="14">
        <v>278.017</v>
      </c>
      <c r="BQ31" s="14">
        <v>272.80900000000003</v>
      </c>
      <c r="BR31" s="14">
        <v>267.12200000000001</v>
      </c>
      <c r="BS31" s="14">
        <v>260.05200000000002</v>
      </c>
      <c r="BT31" s="14">
        <v>251.73099999999999</v>
      </c>
      <c r="BU31" s="14">
        <v>242.54400000000001</v>
      </c>
      <c r="BV31" s="14">
        <v>232.45599999999999</v>
      </c>
      <c r="BW31" s="14">
        <v>221.131</v>
      </c>
      <c r="BX31" s="14">
        <v>211.65799999999999</v>
      </c>
      <c r="BY31" s="14">
        <v>205.46199999999999</v>
      </c>
      <c r="BZ31" s="14">
        <v>201.11500000000001</v>
      </c>
      <c r="CA31" s="14">
        <v>196.10499999999999</v>
      </c>
      <c r="CB31" s="14">
        <v>191.34399999999999</v>
      </c>
      <c r="CC31" s="14">
        <v>183.977</v>
      </c>
      <c r="CD31" s="14">
        <v>172.46199999999999</v>
      </c>
      <c r="CE31" s="14">
        <v>158.39500000000001</v>
      </c>
      <c r="CF31" s="14">
        <v>144.88200000000001</v>
      </c>
      <c r="CG31" s="14">
        <v>131.25800000000001</v>
      </c>
      <c r="CH31" s="14">
        <v>119.124</v>
      </c>
      <c r="CI31" s="14">
        <v>109.57599999999999</v>
      </c>
      <c r="CJ31" s="14">
        <v>101.824</v>
      </c>
      <c r="CK31" s="14">
        <v>93.903999999999996</v>
      </c>
      <c r="CL31" s="14">
        <v>86.117999999999995</v>
      </c>
      <c r="CM31" s="14">
        <v>79.010000000000005</v>
      </c>
      <c r="CN31" s="14">
        <v>72.625</v>
      </c>
      <c r="CO31" s="14">
        <v>66.805999999999997</v>
      </c>
      <c r="CP31" s="14">
        <v>61.378</v>
      </c>
      <c r="CQ31" s="14">
        <v>56.408999999999999</v>
      </c>
      <c r="CR31" s="14">
        <v>51.341999999999999</v>
      </c>
      <c r="CS31" s="14">
        <v>45.892000000000003</v>
      </c>
      <c r="CT31" s="14">
        <v>40.295999999999999</v>
      </c>
      <c r="CU31" s="14">
        <v>34.802999999999997</v>
      </c>
      <c r="CV31" s="14">
        <v>30.373000000000001</v>
      </c>
      <c r="CW31" s="14">
        <v>26.376000000000001</v>
      </c>
      <c r="CX31" s="14">
        <v>21.643000000000001</v>
      </c>
      <c r="CY31" s="14">
        <v>16.268000000000001</v>
      </c>
      <c r="CZ31" s="14">
        <v>11.920999999999999</v>
      </c>
      <c r="DA31" s="14">
        <v>9.4939999999999998</v>
      </c>
      <c r="DB31" s="14">
        <v>7.7969999999999997</v>
      </c>
      <c r="DC31" s="14">
        <v>5.7329999999999997</v>
      </c>
      <c r="DD31" s="14">
        <v>3.302</v>
      </c>
      <c r="DE31" s="14">
        <v>2.3090000000000002</v>
      </c>
      <c r="DF31" s="14">
        <v>1.1559999999999999</v>
      </c>
      <c r="DG31" s="14">
        <v>1.468</v>
      </c>
      <c r="DI31" s="108">
        <f t="shared" si="1"/>
        <v>18339.82799999999</v>
      </c>
    </row>
    <row r="32" spans="1:113" x14ac:dyDescent="0.2">
      <c r="A32" s="14">
        <v>15226</v>
      </c>
      <c r="B32" s="14" t="s">
        <v>1041</v>
      </c>
      <c r="D32" s="14">
        <v>756</v>
      </c>
      <c r="E32" s="14">
        <v>2018</v>
      </c>
      <c r="F32" s="14" t="s">
        <v>364</v>
      </c>
      <c r="G32" s="88" t="s">
        <v>365</v>
      </c>
      <c r="H32" s="88">
        <f>VLOOKUP(G32, '2018 Population by age'!$G:$H, 2, 0)</f>
        <v>18</v>
      </c>
      <c r="I32" s="15">
        <f>IF(H32="-", "-", IF(H32=0, 0, SUM(K32:INDEX($K32:$DG32, H32))))</f>
        <v>782.75599999999986</v>
      </c>
      <c r="J32" s="15">
        <f t="shared" si="0"/>
        <v>3452.3450000000025</v>
      </c>
      <c r="K32" s="14">
        <v>46.366</v>
      </c>
      <c r="L32" s="14">
        <v>46.341000000000001</v>
      </c>
      <c r="M32" s="14">
        <v>46.131</v>
      </c>
      <c r="N32" s="14">
        <v>45.444000000000003</v>
      </c>
      <c r="O32" s="14">
        <v>44.969000000000001</v>
      </c>
      <c r="P32" s="14">
        <v>44.432000000000002</v>
      </c>
      <c r="Q32" s="14">
        <v>43.860999999999997</v>
      </c>
      <c r="R32" s="14">
        <v>43.287999999999997</v>
      </c>
      <c r="S32" s="14">
        <v>42.723999999999997</v>
      </c>
      <c r="T32" s="14">
        <v>42.185000000000002</v>
      </c>
      <c r="U32" s="14">
        <v>41.78</v>
      </c>
      <c r="V32" s="14">
        <v>41.573</v>
      </c>
      <c r="W32" s="14">
        <v>41.545000000000002</v>
      </c>
      <c r="X32" s="14">
        <v>41.594000000000001</v>
      </c>
      <c r="Y32" s="14">
        <v>41.716999999999999</v>
      </c>
      <c r="Z32" s="14">
        <v>42.107999999999997</v>
      </c>
      <c r="AA32" s="14">
        <v>42.847999999999999</v>
      </c>
      <c r="AB32" s="14">
        <v>43.85</v>
      </c>
      <c r="AC32" s="14">
        <v>44.911999999999999</v>
      </c>
      <c r="AD32" s="14">
        <v>46.027999999999999</v>
      </c>
      <c r="AE32" s="14">
        <v>47.305999999999997</v>
      </c>
      <c r="AF32" s="14">
        <v>48.764000000000003</v>
      </c>
      <c r="AG32" s="14">
        <v>50.326000000000001</v>
      </c>
      <c r="AH32" s="14">
        <v>51.902000000000001</v>
      </c>
      <c r="AI32" s="14">
        <v>53.518000000000001</v>
      </c>
      <c r="AJ32" s="14">
        <v>54.935000000000002</v>
      </c>
      <c r="AK32" s="14">
        <v>56.027000000000001</v>
      </c>
      <c r="AL32" s="14">
        <v>56.886000000000003</v>
      </c>
      <c r="AM32" s="14">
        <v>57.691000000000003</v>
      </c>
      <c r="AN32" s="14">
        <v>58.354999999999997</v>
      </c>
      <c r="AO32" s="14">
        <v>59.073999999999998</v>
      </c>
      <c r="AP32" s="14">
        <v>59.948999999999998</v>
      </c>
      <c r="AQ32" s="14">
        <v>60.844000000000001</v>
      </c>
      <c r="AR32" s="14">
        <v>61.64</v>
      </c>
      <c r="AS32" s="14">
        <v>62.502000000000002</v>
      </c>
      <c r="AT32" s="14">
        <v>62.643000000000001</v>
      </c>
      <c r="AU32" s="14">
        <v>61.703000000000003</v>
      </c>
      <c r="AV32" s="14">
        <v>60.118000000000002</v>
      </c>
      <c r="AW32" s="14">
        <v>58.667999999999999</v>
      </c>
      <c r="AX32" s="14">
        <v>57.185000000000002</v>
      </c>
      <c r="AY32" s="14">
        <v>56.262999999999998</v>
      </c>
      <c r="AZ32" s="14">
        <v>56.271999999999998</v>
      </c>
      <c r="BA32" s="14">
        <v>56.948999999999998</v>
      </c>
      <c r="BB32" s="14">
        <v>57.512999999999998</v>
      </c>
      <c r="BC32" s="14">
        <v>57.945</v>
      </c>
      <c r="BD32" s="14">
        <v>59.036000000000001</v>
      </c>
      <c r="BE32" s="14">
        <v>61.040999999999997</v>
      </c>
      <c r="BF32" s="14">
        <v>63.55</v>
      </c>
      <c r="BG32" s="14">
        <v>65.924999999999997</v>
      </c>
      <c r="BH32" s="14">
        <v>68.337000000000003</v>
      </c>
      <c r="BI32" s="14">
        <v>69.873000000000005</v>
      </c>
      <c r="BJ32" s="14">
        <v>70.025000000000006</v>
      </c>
      <c r="BK32" s="14">
        <v>69.191999999999993</v>
      </c>
      <c r="BL32" s="14">
        <v>68.334999999999994</v>
      </c>
      <c r="BM32" s="14">
        <v>67.332999999999998</v>
      </c>
      <c r="BN32" s="14">
        <v>65.929000000000002</v>
      </c>
      <c r="BO32" s="14">
        <v>64.114999999999995</v>
      </c>
      <c r="BP32" s="14">
        <v>61.994</v>
      </c>
      <c r="BQ32" s="14">
        <v>59.744999999999997</v>
      </c>
      <c r="BR32" s="14">
        <v>57.411999999999999</v>
      </c>
      <c r="BS32" s="14">
        <v>54.987000000000002</v>
      </c>
      <c r="BT32" s="14">
        <v>52.509</v>
      </c>
      <c r="BU32" s="14">
        <v>50.064999999999998</v>
      </c>
      <c r="BV32" s="14">
        <v>47.576000000000001</v>
      </c>
      <c r="BW32" s="14">
        <v>44.908999999999999</v>
      </c>
      <c r="BX32" s="14">
        <v>43.079000000000001</v>
      </c>
      <c r="BY32" s="14">
        <v>42.533999999999999</v>
      </c>
      <c r="BZ32" s="14">
        <v>42.768999999999998</v>
      </c>
      <c r="CA32" s="14">
        <v>42.881</v>
      </c>
      <c r="CB32" s="14">
        <v>43.113999999999997</v>
      </c>
      <c r="CC32" s="14">
        <v>42.654000000000003</v>
      </c>
      <c r="CD32" s="14">
        <v>41.027999999999999</v>
      </c>
      <c r="CE32" s="14">
        <v>38.637999999999998</v>
      </c>
      <c r="CF32" s="14">
        <v>36.39</v>
      </c>
      <c r="CG32" s="14">
        <v>34.131</v>
      </c>
      <c r="CH32" s="14">
        <v>31.878</v>
      </c>
      <c r="CI32" s="14">
        <v>29.741</v>
      </c>
      <c r="CJ32" s="14">
        <v>27.686</v>
      </c>
      <c r="CK32" s="14">
        <v>25.559000000000001</v>
      </c>
      <c r="CL32" s="14">
        <v>23.372</v>
      </c>
      <c r="CM32" s="14">
        <v>21.375</v>
      </c>
      <c r="CN32" s="14">
        <v>19.672999999999998</v>
      </c>
      <c r="CO32" s="14">
        <v>18.170000000000002</v>
      </c>
      <c r="CP32" s="14">
        <v>16.689</v>
      </c>
      <c r="CQ32" s="14">
        <v>15.29</v>
      </c>
      <c r="CR32" s="14">
        <v>13.818</v>
      </c>
      <c r="CS32" s="14">
        <v>12.185</v>
      </c>
      <c r="CT32" s="14">
        <v>10.484</v>
      </c>
      <c r="CU32" s="14">
        <v>8.7729999999999997</v>
      </c>
      <c r="CV32" s="14">
        <v>7.3209999999999997</v>
      </c>
      <c r="CW32" s="14">
        <v>6.218</v>
      </c>
      <c r="CX32" s="14">
        <v>5.05</v>
      </c>
      <c r="CY32" s="14">
        <v>3.8119999999999998</v>
      </c>
      <c r="CZ32" s="14">
        <v>2.8319999999999999</v>
      </c>
      <c r="DA32" s="14">
        <v>2.2909999999999999</v>
      </c>
      <c r="DB32" s="14">
        <v>1.883</v>
      </c>
      <c r="DC32" s="14">
        <v>1.38</v>
      </c>
      <c r="DD32" s="14">
        <v>0.78300000000000003</v>
      </c>
      <c r="DE32" s="14">
        <v>0.50900000000000001</v>
      </c>
      <c r="DF32" s="14">
        <v>0.249</v>
      </c>
      <c r="DG32" s="14">
        <v>0.3</v>
      </c>
      <c r="DI32" s="108">
        <f t="shared" si="1"/>
        <v>4235.1010000000024</v>
      </c>
    </row>
    <row r="33" spans="1:113" x14ac:dyDescent="0.2">
      <c r="A33" s="14">
        <v>18064</v>
      </c>
      <c r="B33" s="14" t="s">
        <v>1041</v>
      </c>
      <c r="D33" s="14">
        <v>152</v>
      </c>
      <c r="E33" s="14">
        <v>2018</v>
      </c>
      <c r="F33" s="14" t="s">
        <v>92</v>
      </c>
      <c r="G33" s="88" t="s">
        <v>93</v>
      </c>
      <c r="H33" s="88">
        <f>VLOOKUP(G33, '2018 Population by age'!$G:$H, 2, 0)</f>
        <v>20</v>
      </c>
      <c r="I33" s="15">
        <f>IF(H33="-", "-", IF(H33=0, 0, SUM(K33:INDEX($K33:$DG33, H33))))</f>
        <v>2522.5050000000001</v>
      </c>
      <c r="J33" s="15">
        <f t="shared" si="0"/>
        <v>6493.2549999999965</v>
      </c>
      <c r="K33" s="14">
        <v>119.55</v>
      </c>
      <c r="L33" s="14">
        <v>120.11499999999999</v>
      </c>
      <c r="M33" s="14">
        <v>120.715</v>
      </c>
      <c r="N33" s="14">
        <v>119.501</v>
      </c>
      <c r="O33" s="14">
        <v>120.97</v>
      </c>
      <c r="P33" s="14">
        <v>122.32299999999999</v>
      </c>
      <c r="Q33" s="14">
        <v>123.559</v>
      </c>
      <c r="R33" s="14">
        <v>124.678</v>
      </c>
      <c r="S33" s="14">
        <v>125.748</v>
      </c>
      <c r="T33" s="14">
        <v>126.836</v>
      </c>
      <c r="U33" s="14">
        <v>127.60599999999999</v>
      </c>
      <c r="V33" s="14">
        <v>127.922</v>
      </c>
      <c r="W33" s="14">
        <v>127.986</v>
      </c>
      <c r="X33" s="14">
        <v>128.09800000000001</v>
      </c>
      <c r="Y33" s="14">
        <v>128.154</v>
      </c>
      <c r="Z33" s="14">
        <v>128.67699999999999</v>
      </c>
      <c r="AA33" s="14">
        <v>129.94300000000001</v>
      </c>
      <c r="AB33" s="14">
        <v>131.70599999999999</v>
      </c>
      <c r="AC33" s="14">
        <v>133.386</v>
      </c>
      <c r="AD33" s="14">
        <v>135.03200000000001</v>
      </c>
      <c r="AE33" s="14">
        <v>136.804</v>
      </c>
      <c r="AF33" s="14">
        <v>138.70400000000001</v>
      </c>
      <c r="AG33" s="14">
        <v>140.637</v>
      </c>
      <c r="AH33" s="14">
        <v>142.43700000000001</v>
      </c>
      <c r="AI33" s="14">
        <v>144.05199999999999</v>
      </c>
      <c r="AJ33" s="14">
        <v>145.523</v>
      </c>
      <c r="AK33" s="14">
        <v>146.828</v>
      </c>
      <c r="AL33" s="14">
        <v>147.86099999999999</v>
      </c>
      <c r="AM33" s="14">
        <v>148.68600000000001</v>
      </c>
      <c r="AN33" s="14">
        <v>149.464</v>
      </c>
      <c r="AO33" s="14">
        <v>149.05600000000001</v>
      </c>
      <c r="AP33" s="14">
        <v>146.96</v>
      </c>
      <c r="AQ33" s="14">
        <v>143.751</v>
      </c>
      <c r="AR33" s="14">
        <v>140.56</v>
      </c>
      <c r="AS33" s="14">
        <v>137.22200000000001</v>
      </c>
      <c r="AT33" s="14">
        <v>134.13</v>
      </c>
      <c r="AU33" s="14">
        <v>131.61600000000001</v>
      </c>
      <c r="AV33" s="14">
        <v>129.54300000000001</v>
      </c>
      <c r="AW33" s="14">
        <v>127.379</v>
      </c>
      <c r="AX33" s="14">
        <v>125.15</v>
      </c>
      <c r="AY33" s="14">
        <v>123.583</v>
      </c>
      <c r="AZ33" s="14">
        <v>122.959</v>
      </c>
      <c r="BA33" s="14">
        <v>122.982</v>
      </c>
      <c r="BB33" s="14">
        <v>122.967</v>
      </c>
      <c r="BC33" s="14">
        <v>122.932</v>
      </c>
      <c r="BD33" s="14">
        <v>123.1</v>
      </c>
      <c r="BE33" s="14">
        <v>123.47499999999999</v>
      </c>
      <c r="BF33" s="14">
        <v>123.886</v>
      </c>
      <c r="BG33" s="14">
        <v>124.22199999999999</v>
      </c>
      <c r="BH33" s="14">
        <v>124.57899999999999</v>
      </c>
      <c r="BI33" s="14">
        <v>124.08</v>
      </c>
      <c r="BJ33" s="14">
        <v>122.29900000000001</v>
      </c>
      <c r="BK33" s="14">
        <v>119.623</v>
      </c>
      <c r="BL33" s="14">
        <v>116.88</v>
      </c>
      <c r="BM33" s="14">
        <v>113.92400000000001</v>
      </c>
      <c r="BN33" s="14">
        <v>110.88</v>
      </c>
      <c r="BO33" s="14">
        <v>107.89700000000001</v>
      </c>
      <c r="BP33" s="14">
        <v>104.90300000000001</v>
      </c>
      <c r="BQ33" s="14">
        <v>101.64700000000001</v>
      </c>
      <c r="BR33" s="14">
        <v>98.144000000000005</v>
      </c>
      <c r="BS33" s="14">
        <v>94.683999999999997</v>
      </c>
      <c r="BT33" s="14">
        <v>91.373000000000005</v>
      </c>
      <c r="BU33" s="14">
        <v>88.091999999999999</v>
      </c>
      <c r="BV33" s="14">
        <v>84.724000000000004</v>
      </c>
      <c r="BW33" s="14">
        <v>81.424000000000007</v>
      </c>
      <c r="BX33" s="14">
        <v>77.522000000000006</v>
      </c>
      <c r="BY33" s="14">
        <v>72.713999999999999</v>
      </c>
      <c r="BZ33" s="14">
        <v>67.385000000000005</v>
      </c>
      <c r="CA33" s="14">
        <v>62.155000000000001</v>
      </c>
      <c r="CB33" s="14">
        <v>56.82</v>
      </c>
      <c r="CC33" s="14">
        <v>52.228999999999999</v>
      </c>
      <c r="CD33" s="14">
        <v>48.841000000000001</v>
      </c>
      <c r="CE33" s="14">
        <v>46.238999999999997</v>
      </c>
      <c r="CF33" s="14">
        <v>43.595999999999997</v>
      </c>
      <c r="CG33" s="14">
        <v>41.134</v>
      </c>
      <c r="CH33" s="14">
        <v>38.390999999999998</v>
      </c>
      <c r="CI33" s="14">
        <v>35.069000000000003</v>
      </c>
      <c r="CJ33" s="14">
        <v>31.448</v>
      </c>
      <c r="CK33" s="14">
        <v>28.071999999999999</v>
      </c>
      <c r="CL33" s="14">
        <v>24.800999999999998</v>
      </c>
      <c r="CM33" s="14">
        <v>21.943999999999999</v>
      </c>
      <c r="CN33" s="14">
        <v>19.701000000000001</v>
      </c>
      <c r="CO33" s="14">
        <v>17.893999999999998</v>
      </c>
      <c r="CP33" s="14">
        <v>16.149000000000001</v>
      </c>
      <c r="CQ33" s="14">
        <v>14.544</v>
      </c>
      <c r="CR33" s="14">
        <v>12.978</v>
      </c>
      <c r="CS33" s="14">
        <v>11.362</v>
      </c>
      <c r="CT33" s="14">
        <v>9.7609999999999992</v>
      </c>
      <c r="CU33" s="14">
        <v>8.2420000000000009</v>
      </c>
      <c r="CV33" s="14">
        <v>6.9980000000000002</v>
      </c>
      <c r="CW33" s="14">
        <v>5.9749999999999996</v>
      </c>
      <c r="CX33" s="14">
        <v>4.8849999999999998</v>
      </c>
      <c r="CY33" s="14">
        <v>3.7309999999999999</v>
      </c>
      <c r="CZ33" s="14">
        <v>2.819</v>
      </c>
      <c r="DA33" s="14">
        <v>2.2879999999999998</v>
      </c>
      <c r="DB33" s="14">
        <v>1.891</v>
      </c>
      <c r="DC33" s="14">
        <v>1.4330000000000001</v>
      </c>
      <c r="DD33" s="14">
        <v>0.91400000000000003</v>
      </c>
      <c r="DE33" s="14">
        <v>0.67200000000000004</v>
      </c>
      <c r="DF33" s="14">
        <v>0.38300000000000001</v>
      </c>
      <c r="DG33" s="14">
        <v>0.65300000000000002</v>
      </c>
      <c r="DI33" s="108">
        <f t="shared" si="1"/>
        <v>9015.7599999999966</v>
      </c>
    </row>
    <row r="34" spans="1:113" x14ac:dyDescent="0.2">
      <c r="A34" s="14">
        <v>6626</v>
      </c>
      <c r="B34" s="14" t="s">
        <v>1041</v>
      </c>
      <c r="C34" s="14">
        <v>4</v>
      </c>
      <c r="D34" s="14">
        <v>156</v>
      </c>
      <c r="E34" s="14">
        <v>2018</v>
      </c>
      <c r="F34" s="14" t="s">
        <v>94</v>
      </c>
      <c r="G34" s="88" t="s">
        <v>95</v>
      </c>
      <c r="H34" s="88">
        <f>VLOOKUP(G34, '2018 Population by age'!$G:$H, 2, 0)</f>
        <v>0</v>
      </c>
      <c r="I34" s="15">
        <f>IF(H34="-", "-", IF(H34=0, 0, SUM(K34:INDEX($K34:$DG34, H34))))</f>
        <v>0</v>
      </c>
      <c r="J34" s="15">
        <f t="shared" si="0"/>
        <v>729195.1320000001</v>
      </c>
      <c r="K34" s="14">
        <v>8576.9439999999995</v>
      </c>
      <c r="L34" s="14">
        <v>8827.9830000000002</v>
      </c>
      <c r="M34" s="14">
        <v>9013.2049999999999</v>
      </c>
      <c r="N34" s="14">
        <v>9201.9439999999995</v>
      </c>
      <c r="O34" s="14">
        <v>9241.5779999999995</v>
      </c>
      <c r="P34" s="14">
        <v>9242.3809999999994</v>
      </c>
      <c r="Q34" s="14">
        <v>9210.2459999999992</v>
      </c>
      <c r="R34" s="14">
        <v>9151.0640000000003</v>
      </c>
      <c r="S34" s="14">
        <v>9069.9879999999994</v>
      </c>
      <c r="T34" s="14">
        <v>8972.17</v>
      </c>
      <c r="U34" s="14">
        <v>8867.1980000000003</v>
      </c>
      <c r="V34" s="14">
        <v>8762.4410000000007</v>
      </c>
      <c r="W34" s="14">
        <v>8661.5750000000007</v>
      </c>
      <c r="X34" s="14">
        <v>8571.9879999999994</v>
      </c>
      <c r="Y34" s="14">
        <v>8505.5059999999994</v>
      </c>
      <c r="Z34" s="14">
        <v>8438.3520000000008</v>
      </c>
      <c r="AA34" s="14">
        <v>8363.8140000000003</v>
      </c>
      <c r="AB34" s="14">
        <v>8304.8420000000006</v>
      </c>
      <c r="AC34" s="14">
        <v>8280.9009999999998</v>
      </c>
      <c r="AD34" s="14">
        <v>8275.8529999999992</v>
      </c>
      <c r="AE34" s="14">
        <v>8401.2990000000009</v>
      </c>
      <c r="AF34" s="14">
        <v>8710.9030000000002</v>
      </c>
      <c r="AG34" s="14">
        <v>9151.8829999999998</v>
      </c>
      <c r="AH34" s="14">
        <v>9567.2240000000002</v>
      </c>
      <c r="AI34" s="14">
        <v>9927.6509999999998</v>
      </c>
      <c r="AJ34" s="14">
        <v>10446.058999999999</v>
      </c>
      <c r="AK34" s="14">
        <v>11192.971</v>
      </c>
      <c r="AL34" s="14">
        <v>12037.093999999999</v>
      </c>
      <c r="AM34" s="14">
        <v>12840.044</v>
      </c>
      <c r="AN34" s="14">
        <v>13705.608</v>
      </c>
      <c r="AO34" s="14">
        <v>14053.627</v>
      </c>
      <c r="AP34" s="14">
        <v>13605.553</v>
      </c>
      <c r="AQ34" s="14">
        <v>12652.794</v>
      </c>
      <c r="AR34" s="14">
        <v>11770.38</v>
      </c>
      <c r="AS34" s="14">
        <v>10849.398999999999</v>
      </c>
      <c r="AT34" s="14">
        <v>10131.025</v>
      </c>
      <c r="AU34" s="14">
        <v>9795.3799999999992</v>
      </c>
      <c r="AV34" s="14">
        <v>9730.8459999999995</v>
      </c>
      <c r="AW34" s="14">
        <v>9607.6290000000008</v>
      </c>
      <c r="AX34" s="14">
        <v>9446.0300000000007</v>
      </c>
      <c r="AY34" s="14">
        <v>9525.1039999999994</v>
      </c>
      <c r="AZ34" s="14">
        <v>9936.1810000000005</v>
      </c>
      <c r="BA34" s="14">
        <v>10554.959000000001</v>
      </c>
      <c r="BB34" s="14">
        <v>11159.214</v>
      </c>
      <c r="BC34" s="14">
        <v>11785.481</v>
      </c>
      <c r="BD34" s="14">
        <v>12281.548000000001</v>
      </c>
      <c r="BE34" s="14">
        <v>12546.449000000001</v>
      </c>
      <c r="BF34" s="14">
        <v>12636.508</v>
      </c>
      <c r="BG34" s="14">
        <v>12729.596</v>
      </c>
      <c r="BH34" s="14">
        <v>12814.834000000001</v>
      </c>
      <c r="BI34" s="14">
        <v>12718.312</v>
      </c>
      <c r="BJ34" s="14">
        <v>12379.092000000001</v>
      </c>
      <c r="BK34" s="14">
        <v>11872.101000000001</v>
      </c>
      <c r="BL34" s="14">
        <v>11350.397999999999</v>
      </c>
      <c r="BM34" s="14">
        <v>10804.007</v>
      </c>
      <c r="BN34" s="14">
        <v>10243.253000000001</v>
      </c>
      <c r="BO34" s="14">
        <v>9695.4840000000004</v>
      </c>
      <c r="BP34" s="14">
        <v>9171.1290000000008</v>
      </c>
      <c r="BQ34" s="14">
        <v>8616.2729999999992</v>
      </c>
      <c r="BR34" s="14">
        <v>7997.2969999999996</v>
      </c>
      <c r="BS34" s="14">
        <v>7605.7730000000001</v>
      </c>
      <c r="BT34" s="14">
        <v>7567.2979999999998</v>
      </c>
      <c r="BU34" s="14">
        <v>7736.4719999999998</v>
      </c>
      <c r="BV34" s="14">
        <v>7871.393</v>
      </c>
      <c r="BW34" s="14">
        <v>8055.3490000000002</v>
      </c>
      <c r="BX34" s="14">
        <v>7975.0829999999996</v>
      </c>
      <c r="BY34" s="14">
        <v>7461.41</v>
      </c>
      <c r="BZ34" s="14">
        <v>6675.6019999999999</v>
      </c>
      <c r="CA34" s="14">
        <v>5945.5590000000002</v>
      </c>
      <c r="CB34" s="14">
        <v>5202.6279999999997</v>
      </c>
      <c r="CC34" s="14">
        <v>4568.0550000000003</v>
      </c>
      <c r="CD34" s="14">
        <v>4134.2280000000001</v>
      </c>
      <c r="CE34" s="14">
        <v>3835.29</v>
      </c>
      <c r="CF34" s="14">
        <v>3508.0390000000002</v>
      </c>
      <c r="CG34" s="14">
        <v>3179.1689999999999</v>
      </c>
      <c r="CH34" s="14">
        <v>2889.7559999999999</v>
      </c>
      <c r="CI34" s="14">
        <v>2642.0340000000001</v>
      </c>
      <c r="CJ34" s="14">
        <v>2426.2550000000001</v>
      </c>
      <c r="CK34" s="14">
        <v>2232.1509999999998</v>
      </c>
      <c r="CL34" s="14">
        <v>2063.8420000000001</v>
      </c>
      <c r="CM34" s="14">
        <v>1885.384</v>
      </c>
      <c r="CN34" s="14">
        <v>1678.47</v>
      </c>
      <c r="CO34" s="14">
        <v>1458.173</v>
      </c>
      <c r="CP34" s="14">
        <v>1258.0609999999999</v>
      </c>
      <c r="CQ34" s="14">
        <v>1071.6469999999999</v>
      </c>
      <c r="CR34" s="14">
        <v>901.64099999999996</v>
      </c>
      <c r="CS34" s="14">
        <v>752.83199999999999</v>
      </c>
      <c r="CT34" s="14">
        <v>622.33799999999997</v>
      </c>
      <c r="CU34" s="14">
        <v>492.30099999999999</v>
      </c>
      <c r="CV34" s="14">
        <v>382.13299999999998</v>
      </c>
      <c r="CW34" s="14">
        <v>304.88200000000001</v>
      </c>
      <c r="CX34" s="14">
        <v>235.38300000000001</v>
      </c>
      <c r="CY34" s="14">
        <v>171.363</v>
      </c>
      <c r="CZ34" s="14">
        <v>120.93300000000001</v>
      </c>
      <c r="DA34" s="14">
        <v>92.153999999999996</v>
      </c>
      <c r="DB34" s="14">
        <v>73.918999999999997</v>
      </c>
      <c r="DC34" s="14">
        <v>54.024999999999999</v>
      </c>
      <c r="DD34" s="14">
        <v>32.472999999999999</v>
      </c>
      <c r="DE34" s="14">
        <v>21.42</v>
      </c>
      <c r="DF34" s="14">
        <v>11.583</v>
      </c>
      <c r="DG34" s="14">
        <v>18.039000000000001</v>
      </c>
      <c r="DI34" s="108">
        <f t="shared" si="1"/>
        <v>729195.1320000001</v>
      </c>
    </row>
    <row r="35" spans="1:113" x14ac:dyDescent="0.2">
      <c r="A35" s="14">
        <v>5336</v>
      </c>
      <c r="B35" s="14" t="s">
        <v>1041</v>
      </c>
      <c r="D35" s="14">
        <v>384</v>
      </c>
      <c r="E35" s="14">
        <v>2018</v>
      </c>
      <c r="F35" s="14" t="s">
        <v>106</v>
      </c>
      <c r="G35" s="88" t="s">
        <v>107</v>
      </c>
      <c r="H35" s="88">
        <f>VLOOKUP(G35, '2018 Population by age'!$G:$H, 2, 0)</f>
        <v>16</v>
      </c>
      <c r="I35" s="15">
        <f>IF(H35="-", "-", IF(H35=0, 0, SUM(K35:INDEX($K35:$DG35, H35))))</f>
        <v>5568.3090000000002</v>
      </c>
      <c r="J35" s="15">
        <f t="shared" si="0"/>
        <v>7036.9709999999914</v>
      </c>
      <c r="K35" s="14">
        <v>429.613</v>
      </c>
      <c r="L35" s="14">
        <v>416.959</v>
      </c>
      <c r="M35" s="14">
        <v>404.57499999999999</v>
      </c>
      <c r="N35" s="14">
        <v>395.435</v>
      </c>
      <c r="O35" s="14">
        <v>382.62</v>
      </c>
      <c r="P35" s="14">
        <v>370.36200000000002</v>
      </c>
      <c r="Q35" s="14">
        <v>358.68099999999998</v>
      </c>
      <c r="R35" s="14">
        <v>347.59399999999999</v>
      </c>
      <c r="S35" s="14">
        <v>336.99799999999999</v>
      </c>
      <c r="T35" s="14">
        <v>326.78899999999999</v>
      </c>
      <c r="U35" s="14">
        <v>317.601</v>
      </c>
      <c r="V35" s="14">
        <v>309.702</v>
      </c>
      <c r="W35" s="14">
        <v>302.74099999999999</v>
      </c>
      <c r="X35" s="14">
        <v>295.98700000000002</v>
      </c>
      <c r="Y35" s="14">
        <v>289.45600000000002</v>
      </c>
      <c r="Z35" s="14">
        <v>283.19600000000003</v>
      </c>
      <c r="AA35" s="14">
        <v>277.11500000000001</v>
      </c>
      <c r="AB35" s="14">
        <v>271.09100000000001</v>
      </c>
      <c r="AC35" s="14">
        <v>265.19900000000001</v>
      </c>
      <c r="AD35" s="14">
        <v>259.55399999999997</v>
      </c>
      <c r="AE35" s="14">
        <v>252.959</v>
      </c>
      <c r="AF35" s="14">
        <v>244.86799999999999</v>
      </c>
      <c r="AG35" s="14">
        <v>235.82400000000001</v>
      </c>
      <c r="AH35" s="14">
        <v>226.964</v>
      </c>
      <c r="AI35" s="14">
        <v>218.11699999999999</v>
      </c>
      <c r="AJ35" s="14">
        <v>209.47900000000001</v>
      </c>
      <c r="AK35" s="14">
        <v>201.28399999999999</v>
      </c>
      <c r="AL35" s="14">
        <v>193.452</v>
      </c>
      <c r="AM35" s="14">
        <v>185.66800000000001</v>
      </c>
      <c r="AN35" s="14">
        <v>177.98699999999999</v>
      </c>
      <c r="AO35" s="14">
        <v>170.77699999999999</v>
      </c>
      <c r="AP35" s="14">
        <v>164.18799999999999</v>
      </c>
      <c r="AQ35" s="14">
        <v>158.10900000000001</v>
      </c>
      <c r="AR35" s="14">
        <v>152.21</v>
      </c>
      <c r="AS35" s="14">
        <v>146.47</v>
      </c>
      <c r="AT35" s="14">
        <v>141.25899999999999</v>
      </c>
      <c r="AU35" s="14">
        <v>136.697</v>
      </c>
      <c r="AV35" s="14">
        <v>132.58500000000001</v>
      </c>
      <c r="AW35" s="14">
        <v>128.648</v>
      </c>
      <c r="AX35" s="14">
        <v>124.99299999999999</v>
      </c>
      <c r="AY35" s="14">
        <v>121.03700000000001</v>
      </c>
      <c r="AZ35" s="14">
        <v>116.476</v>
      </c>
      <c r="BA35" s="14">
        <v>111.587</v>
      </c>
      <c r="BB35" s="14">
        <v>106.938</v>
      </c>
      <c r="BC35" s="14">
        <v>102.40300000000001</v>
      </c>
      <c r="BD35" s="14">
        <v>98.188999999999993</v>
      </c>
      <c r="BE35" s="14">
        <v>94.454999999999998</v>
      </c>
      <c r="BF35" s="14">
        <v>91.076999999999998</v>
      </c>
      <c r="BG35" s="14">
        <v>87.75</v>
      </c>
      <c r="BH35" s="14">
        <v>84.504999999999995</v>
      </c>
      <c r="BI35" s="14">
        <v>81.457999999999998</v>
      </c>
      <c r="BJ35" s="14">
        <v>78.626000000000005</v>
      </c>
      <c r="BK35" s="14">
        <v>75.954999999999998</v>
      </c>
      <c r="BL35" s="14">
        <v>73.364999999999995</v>
      </c>
      <c r="BM35" s="14">
        <v>70.86</v>
      </c>
      <c r="BN35" s="14">
        <v>68.353999999999999</v>
      </c>
      <c r="BO35" s="14">
        <v>65.792000000000002</v>
      </c>
      <c r="BP35" s="14">
        <v>63.195</v>
      </c>
      <c r="BQ35" s="14">
        <v>60.642000000000003</v>
      </c>
      <c r="BR35" s="14">
        <v>58.127000000000002</v>
      </c>
      <c r="BS35" s="14">
        <v>55.54</v>
      </c>
      <c r="BT35" s="14">
        <v>52.838000000000001</v>
      </c>
      <c r="BU35" s="14">
        <v>50.06</v>
      </c>
      <c r="BV35" s="14">
        <v>47.31</v>
      </c>
      <c r="BW35" s="14">
        <v>44.59</v>
      </c>
      <c r="BX35" s="14">
        <v>41.828000000000003</v>
      </c>
      <c r="BY35" s="14">
        <v>39.006</v>
      </c>
      <c r="BZ35" s="14">
        <v>36.167000000000002</v>
      </c>
      <c r="CA35" s="14">
        <v>33.372999999999998</v>
      </c>
      <c r="CB35" s="14">
        <v>30.611000000000001</v>
      </c>
      <c r="CC35" s="14">
        <v>27.986000000000001</v>
      </c>
      <c r="CD35" s="14">
        <v>25.556999999999999</v>
      </c>
      <c r="CE35" s="14">
        <v>23.285</v>
      </c>
      <c r="CF35" s="14">
        <v>21.079000000000001</v>
      </c>
      <c r="CG35" s="14">
        <v>18.969000000000001</v>
      </c>
      <c r="CH35" s="14">
        <v>16.917999999999999</v>
      </c>
      <c r="CI35" s="14">
        <v>14.901999999999999</v>
      </c>
      <c r="CJ35" s="14">
        <v>12.954000000000001</v>
      </c>
      <c r="CK35" s="14">
        <v>11.128</v>
      </c>
      <c r="CL35" s="14">
        <v>9.4090000000000007</v>
      </c>
      <c r="CM35" s="14">
        <v>7.8650000000000002</v>
      </c>
      <c r="CN35" s="14">
        <v>6.5339999999999998</v>
      </c>
      <c r="CO35" s="14">
        <v>5.3849999999999998</v>
      </c>
      <c r="CP35" s="14">
        <v>4.3360000000000003</v>
      </c>
      <c r="CQ35" s="14">
        <v>3.3889999999999998</v>
      </c>
      <c r="CR35" s="14">
        <v>2.5990000000000002</v>
      </c>
      <c r="CS35" s="14">
        <v>1.9810000000000001</v>
      </c>
      <c r="CT35" s="14">
        <v>1.5049999999999999</v>
      </c>
      <c r="CU35" s="14">
        <v>1.0940000000000001</v>
      </c>
      <c r="CV35" s="14">
        <v>0.79500000000000004</v>
      </c>
      <c r="CW35" s="14">
        <v>0.57799999999999996</v>
      </c>
      <c r="CX35" s="14">
        <v>0.40100000000000002</v>
      </c>
      <c r="CY35" s="14">
        <v>0.25600000000000001</v>
      </c>
      <c r="CZ35" s="14">
        <v>0.152</v>
      </c>
      <c r="DA35" s="14">
        <v>0.111</v>
      </c>
      <c r="DB35" s="14">
        <v>8.5000000000000006E-2</v>
      </c>
      <c r="DC35" s="14">
        <v>5.8000000000000003E-2</v>
      </c>
      <c r="DD35" s="14">
        <v>2.8000000000000001E-2</v>
      </c>
      <c r="DE35" s="14">
        <v>1.2E-2</v>
      </c>
      <c r="DF35" s="14">
        <v>5.0000000000000001E-3</v>
      </c>
      <c r="DG35" s="14">
        <v>4.0000000000000001E-3</v>
      </c>
      <c r="DI35" s="108">
        <f t="shared" si="1"/>
        <v>12605.279999999992</v>
      </c>
    </row>
    <row r="36" spans="1:113" x14ac:dyDescent="0.2">
      <c r="A36" s="14">
        <v>3100</v>
      </c>
      <c r="B36" s="14" t="s">
        <v>1041</v>
      </c>
      <c r="D36" s="14">
        <v>120</v>
      </c>
      <c r="E36" s="14">
        <v>2018</v>
      </c>
      <c r="F36" s="14" t="s">
        <v>80</v>
      </c>
      <c r="G36" s="88" t="s">
        <v>81</v>
      </c>
      <c r="H36" s="88">
        <f>VLOOKUP(G36, '2018 Population by age'!$G:$H, 2, 0)</f>
        <v>21</v>
      </c>
      <c r="I36" s="15">
        <f>IF(H36="-", "-", IF(H36=0, 0, SUM(K36:INDEX($K36:$DG36, H36))))</f>
        <v>6839.6949999999997</v>
      </c>
      <c r="J36" s="15">
        <f t="shared" si="0"/>
        <v>5513.4779999999937</v>
      </c>
      <c r="K36" s="14">
        <v>411.17700000000002</v>
      </c>
      <c r="L36" s="14">
        <v>403.10399999999998</v>
      </c>
      <c r="M36" s="14">
        <v>394.95100000000002</v>
      </c>
      <c r="N36" s="14">
        <v>387.69099999999997</v>
      </c>
      <c r="O36" s="14">
        <v>379.42</v>
      </c>
      <c r="P36" s="14">
        <v>371.05</v>
      </c>
      <c r="Q36" s="14">
        <v>362.57400000000001</v>
      </c>
      <c r="R36" s="14">
        <v>353.99</v>
      </c>
      <c r="S36" s="14">
        <v>345.35500000000002</v>
      </c>
      <c r="T36" s="14">
        <v>336.73200000000003</v>
      </c>
      <c r="U36" s="14">
        <v>327.79399999999998</v>
      </c>
      <c r="V36" s="14">
        <v>318.40899999999999</v>
      </c>
      <c r="W36" s="14">
        <v>308.76600000000002</v>
      </c>
      <c r="X36" s="14">
        <v>299.267</v>
      </c>
      <c r="Y36" s="14">
        <v>289.93299999999999</v>
      </c>
      <c r="Z36" s="14">
        <v>280.63900000000001</v>
      </c>
      <c r="AA36" s="14">
        <v>271.39600000000002</v>
      </c>
      <c r="AB36" s="14">
        <v>262.33600000000001</v>
      </c>
      <c r="AC36" s="14">
        <v>253.47399999999999</v>
      </c>
      <c r="AD36" s="14">
        <v>244.678</v>
      </c>
      <c r="AE36" s="14">
        <v>236.959</v>
      </c>
      <c r="AF36" s="14">
        <v>230.779</v>
      </c>
      <c r="AG36" s="14">
        <v>225.654</v>
      </c>
      <c r="AH36" s="14">
        <v>220.577</v>
      </c>
      <c r="AI36" s="14">
        <v>215.684</v>
      </c>
      <c r="AJ36" s="14">
        <v>210.80199999999999</v>
      </c>
      <c r="AK36" s="14">
        <v>205.726</v>
      </c>
      <c r="AL36" s="14">
        <v>200.499</v>
      </c>
      <c r="AM36" s="14">
        <v>195.40299999999999</v>
      </c>
      <c r="AN36" s="14">
        <v>190.411</v>
      </c>
      <c r="AO36" s="14">
        <v>185.01599999999999</v>
      </c>
      <c r="AP36" s="14">
        <v>179.00299999999999</v>
      </c>
      <c r="AQ36" s="14">
        <v>172.55699999999999</v>
      </c>
      <c r="AR36" s="14">
        <v>166.15299999999999</v>
      </c>
      <c r="AS36" s="14">
        <v>159.78399999999999</v>
      </c>
      <c r="AT36" s="14">
        <v>153.14699999999999</v>
      </c>
      <c r="AU36" s="14">
        <v>146.16800000000001</v>
      </c>
      <c r="AV36" s="14">
        <v>139.02000000000001</v>
      </c>
      <c r="AW36" s="14">
        <v>131.94399999999999</v>
      </c>
      <c r="AX36" s="14">
        <v>124.884</v>
      </c>
      <c r="AY36" s="14">
        <v>118.27200000000001</v>
      </c>
      <c r="AZ36" s="14">
        <v>112.349</v>
      </c>
      <c r="BA36" s="14">
        <v>106.94199999999999</v>
      </c>
      <c r="BB36" s="14">
        <v>101.631</v>
      </c>
      <c r="BC36" s="14">
        <v>96.488</v>
      </c>
      <c r="BD36" s="14">
        <v>91.600999999999999</v>
      </c>
      <c r="BE36" s="14">
        <v>86.968999999999994</v>
      </c>
      <c r="BF36" s="14">
        <v>82.575999999999993</v>
      </c>
      <c r="BG36" s="14">
        <v>78.397999999999996</v>
      </c>
      <c r="BH36" s="14">
        <v>74.429000000000002</v>
      </c>
      <c r="BI36" s="14">
        <v>70.653999999999996</v>
      </c>
      <c r="BJ36" s="14">
        <v>67.06</v>
      </c>
      <c r="BK36" s="14">
        <v>63.642000000000003</v>
      </c>
      <c r="BL36" s="14">
        <v>60.402999999999999</v>
      </c>
      <c r="BM36" s="14">
        <v>57.341000000000001</v>
      </c>
      <c r="BN36" s="14">
        <v>54.408999999999999</v>
      </c>
      <c r="BO36" s="14">
        <v>51.582000000000001</v>
      </c>
      <c r="BP36" s="14">
        <v>48.874000000000002</v>
      </c>
      <c r="BQ36" s="14">
        <v>46.298000000000002</v>
      </c>
      <c r="BR36" s="14">
        <v>43.823999999999998</v>
      </c>
      <c r="BS36" s="14">
        <v>41.551000000000002</v>
      </c>
      <c r="BT36" s="14">
        <v>39.524000000000001</v>
      </c>
      <c r="BU36" s="14">
        <v>37.673000000000002</v>
      </c>
      <c r="BV36" s="14">
        <v>35.896000000000001</v>
      </c>
      <c r="BW36" s="14">
        <v>34.219000000000001</v>
      </c>
      <c r="BX36" s="14">
        <v>32.491999999999997</v>
      </c>
      <c r="BY36" s="14">
        <v>30.632999999999999</v>
      </c>
      <c r="BZ36" s="14">
        <v>28.707000000000001</v>
      </c>
      <c r="CA36" s="14">
        <v>26.863</v>
      </c>
      <c r="CB36" s="14">
        <v>25.071000000000002</v>
      </c>
      <c r="CC36" s="14">
        <v>23.335000000000001</v>
      </c>
      <c r="CD36" s="14">
        <v>21.675000000000001</v>
      </c>
      <c r="CE36" s="14">
        <v>20.077000000000002</v>
      </c>
      <c r="CF36" s="14">
        <v>18.518000000000001</v>
      </c>
      <c r="CG36" s="14">
        <v>17.006</v>
      </c>
      <c r="CH36" s="14">
        <v>15.532</v>
      </c>
      <c r="CI36" s="14">
        <v>14.089</v>
      </c>
      <c r="CJ36" s="14">
        <v>12.688000000000001</v>
      </c>
      <c r="CK36" s="14">
        <v>11.349</v>
      </c>
      <c r="CL36" s="14">
        <v>10.076000000000001</v>
      </c>
      <c r="CM36" s="14">
        <v>8.8580000000000005</v>
      </c>
      <c r="CN36" s="14">
        <v>7.6920000000000002</v>
      </c>
      <c r="CO36" s="14">
        <v>6.5890000000000004</v>
      </c>
      <c r="CP36" s="14">
        <v>5.5570000000000004</v>
      </c>
      <c r="CQ36" s="14">
        <v>4.5890000000000004</v>
      </c>
      <c r="CR36" s="14">
        <v>3.7389999999999999</v>
      </c>
      <c r="CS36" s="14">
        <v>3.0350000000000001</v>
      </c>
      <c r="CT36" s="14">
        <v>2.4510000000000001</v>
      </c>
      <c r="CU36" s="14">
        <v>1.89</v>
      </c>
      <c r="CV36" s="14">
        <v>1.4359999999999999</v>
      </c>
      <c r="CW36" s="14">
        <v>1.115</v>
      </c>
      <c r="CX36" s="14">
        <v>0.83299999999999996</v>
      </c>
      <c r="CY36" s="14">
        <v>0.58199999999999996</v>
      </c>
      <c r="CZ36" s="14">
        <v>0.38200000000000001</v>
      </c>
      <c r="DA36" s="14">
        <v>0.27600000000000002</v>
      </c>
      <c r="DB36" s="14">
        <v>0.217</v>
      </c>
      <c r="DC36" s="14">
        <v>0.152</v>
      </c>
      <c r="DD36" s="14">
        <v>7.9000000000000001E-2</v>
      </c>
      <c r="DE36" s="14">
        <v>4.1000000000000002E-2</v>
      </c>
      <c r="DF36" s="14">
        <v>1.9E-2</v>
      </c>
      <c r="DG36" s="14">
        <v>1.9E-2</v>
      </c>
      <c r="DI36" s="108">
        <f t="shared" si="1"/>
        <v>12353.172999999993</v>
      </c>
    </row>
    <row r="37" spans="1:113" x14ac:dyDescent="0.2">
      <c r="A37" s="14">
        <v>3444</v>
      </c>
      <c r="B37" s="14" t="s">
        <v>1041</v>
      </c>
      <c r="D37" s="14">
        <v>180</v>
      </c>
      <c r="E37" s="14">
        <v>2018</v>
      </c>
      <c r="F37" s="14" t="s">
        <v>1104</v>
      </c>
      <c r="G37" s="88" t="s">
        <v>103</v>
      </c>
      <c r="H37" s="88">
        <f>VLOOKUP(G37, '2018 Population by age'!$G:$H, 2, 0)</f>
        <v>18</v>
      </c>
      <c r="I37" s="15">
        <f>IF(H37="-", "-", IF(H37=0, 0, SUM(K37:INDEX($K37:$DG37, H37))))</f>
        <v>22302.586000000007</v>
      </c>
      <c r="J37" s="15">
        <f t="shared" si="0"/>
        <v>19617.707000000006</v>
      </c>
      <c r="K37" s="14">
        <v>1623.0909999999999</v>
      </c>
      <c r="L37" s="14">
        <v>1575.8389999999999</v>
      </c>
      <c r="M37" s="14">
        <v>1528.69</v>
      </c>
      <c r="N37" s="14">
        <v>1490.73</v>
      </c>
      <c r="O37" s="14">
        <v>1442.0160000000001</v>
      </c>
      <c r="P37" s="14">
        <v>1393.9760000000001</v>
      </c>
      <c r="Q37" s="14">
        <v>1346.6279999999999</v>
      </c>
      <c r="R37" s="14">
        <v>1299.9860000000001</v>
      </c>
      <c r="S37" s="14">
        <v>1254.164</v>
      </c>
      <c r="T37" s="14">
        <v>1209.271</v>
      </c>
      <c r="U37" s="14">
        <v>1164.847</v>
      </c>
      <c r="V37" s="14">
        <v>1120.7170000000001</v>
      </c>
      <c r="W37" s="14">
        <v>1077.183</v>
      </c>
      <c r="X37" s="14">
        <v>1034.83</v>
      </c>
      <c r="Y37" s="14">
        <v>993.66899999999998</v>
      </c>
      <c r="Z37" s="14">
        <v>953.74099999999999</v>
      </c>
      <c r="AA37" s="14">
        <v>915.16600000000005</v>
      </c>
      <c r="AB37" s="14">
        <v>878.04200000000003</v>
      </c>
      <c r="AC37" s="14">
        <v>842.12</v>
      </c>
      <c r="AD37" s="14">
        <v>807.17899999999997</v>
      </c>
      <c r="AE37" s="14">
        <v>774.99199999999996</v>
      </c>
      <c r="AF37" s="14">
        <v>746.33100000000002</v>
      </c>
      <c r="AG37" s="14">
        <v>720.30499999999995</v>
      </c>
      <c r="AH37" s="14">
        <v>695.25599999999997</v>
      </c>
      <c r="AI37" s="14">
        <v>671.51900000000001</v>
      </c>
      <c r="AJ37" s="14">
        <v>648.06200000000001</v>
      </c>
      <c r="AK37" s="14">
        <v>624.20299999999997</v>
      </c>
      <c r="AL37" s="14">
        <v>600.40099999999995</v>
      </c>
      <c r="AM37" s="14">
        <v>577.75</v>
      </c>
      <c r="AN37" s="14">
        <v>555.97799999999995</v>
      </c>
      <c r="AO37" s="14">
        <v>535.096</v>
      </c>
      <c r="AP37" s="14">
        <v>515.20299999999997</v>
      </c>
      <c r="AQ37" s="14">
        <v>496.15699999999998</v>
      </c>
      <c r="AR37" s="14">
        <v>477.73099999999999</v>
      </c>
      <c r="AS37" s="14">
        <v>459.983</v>
      </c>
      <c r="AT37" s="14">
        <v>442.64299999999997</v>
      </c>
      <c r="AU37" s="14">
        <v>425.55900000000003</v>
      </c>
      <c r="AV37" s="14">
        <v>408.84800000000001</v>
      </c>
      <c r="AW37" s="14">
        <v>392.74400000000003</v>
      </c>
      <c r="AX37" s="14">
        <v>377.15800000000002</v>
      </c>
      <c r="AY37" s="14">
        <v>362.27300000000002</v>
      </c>
      <c r="AZ37" s="14">
        <v>348.18900000000002</v>
      </c>
      <c r="BA37" s="14">
        <v>334.779</v>
      </c>
      <c r="BB37" s="14">
        <v>321.78300000000002</v>
      </c>
      <c r="BC37" s="14">
        <v>309.21699999999998</v>
      </c>
      <c r="BD37" s="14">
        <v>297.06200000000001</v>
      </c>
      <c r="BE37" s="14">
        <v>285.27499999999998</v>
      </c>
      <c r="BF37" s="14">
        <v>273.83199999999999</v>
      </c>
      <c r="BG37" s="14">
        <v>262.76100000000002</v>
      </c>
      <c r="BH37" s="14">
        <v>252.059</v>
      </c>
      <c r="BI37" s="14">
        <v>241.52500000000001</v>
      </c>
      <c r="BJ37" s="14">
        <v>231.06299999999999</v>
      </c>
      <c r="BK37" s="14">
        <v>220.74</v>
      </c>
      <c r="BL37" s="14">
        <v>210.71700000000001</v>
      </c>
      <c r="BM37" s="14">
        <v>200.96</v>
      </c>
      <c r="BN37" s="14">
        <v>191.45500000000001</v>
      </c>
      <c r="BO37" s="14">
        <v>182.21</v>
      </c>
      <c r="BP37" s="14">
        <v>173.21700000000001</v>
      </c>
      <c r="BQ37" s="14">
        <v>164.46899999999999</v>
      </c>
      <c r="BR37" s="14">
        <v>155.97999999999999</v>
      </c>
      <c r="BS37" s="14">
        <v>147.68799999999999</v>
      </c>
      <c r="BT37" s="14">
        <v>139.56399999999999</v>
      </c>
      <c r="BU37" s="14">
        <v>131.64599999999999</v>
      </c>
      <c r="BV37" s="14">
        <v>123.94799999999999</v>
      </c>
      <c r="BW37" s="14">
        <v>116.408</v>
      </c>
      <c r="BX37" s="14">
        <v>109.32599999999999</v>
      </c>
      <c r="BY37" s="14">
        <v>102.833</v>
      </c>
      <c r="BZ37" s="14">
        <v>96.757999999999996</v>
      </c>
      <c r="CA37" s="14">
        <v>90.84</v>
      </c>
      <c r="CB37" s="14">
        <v>85.177999999999997</v>
      </c>
      <c r="CC37" s="14">
        <v>79.343999999999994</v>
      </c>
      <c r="CD37" s="14">
        <v>73.114000000000004</v>
      </c>
      <c r="CE37" s="14">
        <v>66.700999999999993</v>
      </c>
      <c r="CF37" s="14">
        <v>60.564999999999998</v>
      </c>
      <c r="CG37" s="14">
        <v>54.642000000000003</v>
      </c>
      <c r="CH37" s="14">
        <v>48.963999999999999</v>
      </c>
      <c r="CI37" s="14">
        <v>43.603000000000002</v>
      </c>
      <c r="CJ37" s="14">
        <v>38.548999999999999</v>
      </c>
      <c r="CK37" s="14">
        <v>33.712000000000003</v>
      </c>
      <c r="CL37" s="14">
        <v>29.106999999999999</v>
      </c>
      <c r="CM37" s="14">
        <v>24.902999999999999</v>
      </c>
      <c r="CN37" s="14">
        <v>21.175999999999998</v>
      </c>
      <c r="CO37" s="14">
        <v>17.867000000000001</v>
      </c>
      <c r="CP37" s="14">
        <v>14.82</v>
      </c>
      <c r="CQ37" s="14">
        <v>12.038</v>
      </c>
      <c r="CR37" s="14">
        <v>9.641</v>
      </c>
      <c r="CS37" s="14">
        <v>7.6639999999999997</v>
      </c>
      <c r="CT37" s="14">
        <v>6.0419999999999998</v>
      </c>
      <c r="CU37" s="14">
        <v>4.5629999999999997</v>
      </c>
      <c r="CV37" s="14">
        <v>3.4209999999999998</v>
      </c>
      <c r="CW37" s="14">
        <v>2.61</v>
      </c>
      <c r="CX37" s="14">
        <v>1.9079999999999999</v>
      </c>
      <c r="CY37" s="14">
        <v>1.292</v>
      </c>
      <c r="CZ37" s="14">
        <v>0.81799999999999995</v>
      </c>
      <c r="DA37" s="14">
        <v>0.58699999999999997</v>
      </c>
      <c r="DB37" s="14">
        <v>0.45800000000000002</v>
      </c>
      <c r="DC37" s="14">
        <v>0.315</v>
      </c>
      <c r="DD37" s="14">
        <v>0.159</v>
      </c>
      <c r="DE37" s="14">
        <v>8.1000000000000003E-2</v>
      </c>
      <c r="DF37" s="14">
        <v>3.5999999999999997E-2</v>
      </c>
      <c r="DG37" s="14">
        <v>3.4000000000000002E-2</v>
      </c>
      <c r="DI37" s="108">
        <f t="shared" si="1"/>
        <v>41920.293000000012</v>
      </c>
    </row>
    <row r="38" spans="1:113" x14ac:dyDescent="0.2">
      <c r="A38" s="14">
        <v>3358</v>
      </c>
      <c r="B38" s="14" t="s">
        <v>1041</v>
      </c>
      <c r="D38" s="14">
        <v>178</v>
      </c>
      <c r="E38" s="14">
        <v>2018</v>
      </c>
      <c r="F38" s="14" t="s">
        <v>1105</v>
      </c>
      <c r="G38" s="88" t="s">
        <v>101</v>
      </c>
      <c r="H38" s="88">
        <f>VLOOKUP(G38, '2018 Population by age'!$G:$H, 2, 0)</f>
        <v>18</v>
      </c>
      <c r="I38" s="15">
        <f>IF(H38="-", "-", IF(H38=0, 0, SUM(K38:INDEX($K38:$DG38, H38))))</f>
        <v>1315.1220000000001</v>
      </c>
      <c r="J38" s="15">
        <f t="shared" si="0"/>
        <v>1386.0539999999999</v>
      </c>
      <c r="K38" s="14">
        <v>86.114999999999995</v>
      </c>
      <c r="L38" s="14">
        <v>85.768000000000001</v>
      </c>
      <c r="M38" s="14">
        <v>85.096999999999994</v>
      </c>
      <c r="N38" s="14">
        <v>84.256</v>
      </c>
      <c r="O38" s="14">
        <v>82.941000000000003</v>
      </c>
      <c r="P38" s="14">
        <v>81.426000000000002</v>
      </c>
      <c r="Q38" s="14">
        <v>79.727999999999994</v>
      </c>
      <c r="R38" s="14">
        <v>77.864000000000004</v>
      </c>
      <c r="S38" s="14">
        <v>75.869</v>
      </c>
      <c r="T38" s="14">
        <v>73.778000000000006</v>
      </c>
      <c r="U38" s="14">
        <v>71.52</v>
      </c>
      <c r="V38" s="14">
        <v>69.075000000000003</v>
      </c>
      <c r="W38" s="14">
        <v>66.515000000000001</v>
      </c>
      <c r="X38" s="14">
        <v>63.927999999999997</v>
      </c>
      <c r="Y38" s="14">
        <v>61.296999999999997</v>
      </c>
      <c r="Z38" s="14">
        <v>58.814999999999998</v>
      </c>
      <c r="AA38" s="14">
        <v>56.587000000000003</v>
      </c>
      <c r="AB38" s="14">
        <v>54.542999999999999</v>
      </c>
      <c r="AC38" s="14">
        <v>52.524999999999999</v>
      </c>
      <c r="AD38" s="14">
        <v>50.585999999999999</v>
      </c>
      <c r="AE38" s="14">
        <v>48.671999999999997</v>
      </c>
      <c r="AF38" s="14">
        <v>46.747</v>
      </c>
      <c r="AG38" s="14">
        <v>44.863999999999997</v>
      </c>
      <c r="AH38" s="14">
        <v>43.093000000000004</v>
      </c>
      <c r="AI38" s="14">
        <v>41.395000000000003</v>
      </c>
      <c r="AJ38" s="14">
        <v>39.962000000000003</v>
      </c>
      <c r="AK38" s="14">
        <v>38.890999999999998</v>
      </c>
      <c r="AL38" s="14">
        <v>38.082000000000001</v>
      </c>
      <c r="AM38" s="14">
        <v>37.323</v>
      </c>
      <c r="AN38" s="14">
        <v>36.628999999999998</v>
      </c>
      <c r="AO38" s="14">
        <v>36.021000000000001</v>
      </c>
      <c r="AP38" s="14">
        <v>35.478999999999999</v>
      </c>
      <c r="AQ38" s="14">
        <v>34.979999999999997</v>
      </c>
      <c r="AR38" s="14">
        <v>34.518000000000001</v>
      </c>
      <c r="AS38" s="14">
        <v>34.088000000000001</v>
      </c>
      <c r="AT38" s="14">
        <v>33.590000000000003</v>
      </c>
      <c r="AU38" s="14">
        <v>32.975000000000001</v>
      </c>
      <c r="AV38" s="14">
        <v>32.265999999999998</v>
      </c>
      <c r="AW38" s="14">
        <v>31.553999999999998</v>
      </c>
      <c r="AX38" s="14">
        <v>30.835999999999999</v>
      </c>
      <c r="AY38" s="14">
        <v>29.998000000000001</v>
      </c>
      <c r="AZ38" s="14">
        <v>28.995000000000001</v>
      </c>
      <c r="BA38" s="14">
        <v>27.879000000000001</v>
      </c>
      <c r="BB38" s="14">
        <v>26.751999999999999</v>
      </c>
      <c r="BC38" s="14">
        <v>25.600999999999999</v>
      </c>
      <c r="BD38" s="14">
        <v>24.451000000000001</v>
      </c>
      <c r="BE38" s="14">
        <v>23.327000000000002</v>
      </c>
      <c r="BF38" s="14">
        <v>22.225000000000001</v>
      </c>
      <c r="BG38" s="14">
        <v>21.114999999999998</v>
      </c>
      <c r="BH38" s="14">
        <v>20.003</v>
      </c>
      <c r="BI38" s="14">
        <v>18.937999999999999</v>
      </c>
      <c r="BJ38" s="14">
        <v>17.940000000000001</v>
      </c>
      <c r="BK38" s="14">
        <v>16.997</v>
      </c>
      <c r="BL38" s="14">
        <v>16.074000000000002</v>
      </c>
      <c r="BM38" s="14">
        <v>15.18</v>
      </c>
      <c r="BN38" s="14">
        <v>14.315</v>
      </c>
      <c r="BO38" s="14">
        <v>13.478</v>
      </c>
      <c r="BP38" s="14">
        <v>12.673</v>
      </c>
      <c r="BQ38" s="14">
        <v>11.901</v>
      </c>
      <c r="BR38" s="14">
        <v>11.157</v>
      </c>
      <c r="BS38" s="14">
        <v>10.471</v>
      </c>
      <c r="BT38" s="14">
        <v>9.8539999999999992</v>
      </c>
      <c r="BU38" s="14">
        <v>9.2929999999999993</v>
      </c>
      <c r="BV38" s="14">
        <v>8.7569999999999997</v>
      </c>
      <c r="BW38" s="14">
        <v>8.2509999999999994</v>
      </c>
      <c r="BX38" s="14">
        <v>7.7590000000000003</v>
      </c>
      <c r="BY38" s="14">
        <v>7.2679999999999998</v>
      </c>
      <c r="BZ38" s="14">
        <v>6.7859999999999996</v>
      </c>
      <c r="CA38" s="14">
        <v>6.3289999999999997</v>
      </c>
      <c r="CB38" s="14">
        <v>5.8920000000000003</v>
      </c>
      <c r="CC38" s="14">
        <v>5.48</v>
      </c>
      <c r="CD38" s="14">
        <v>5.0940000000000003</v>
      </c>
      <c r="CE38" s="14">
        <v>4.7300000000000004</v>
      </c>
      <c r="CF38" s="14">
        <v>4.3819999999999997</v>
      </c>
      <c r="CG38" s="14">
        <v>4.0510000000000002</v>
      </c>
      <c r="CH38" s="14">
        <v>3.72</v>
      </c>
      <c r="CI38" s="14">
        <v>3.3809999999999998</v>
      </c>
      <c r="CJ38" s="14">
        <v>3.0430000000000001</v>
      </c>
      <c r="CK38" s="14">
        <v>2.722</v>
      </c>
      <c r="CL38" s="14">
        <v>2.4169999999999998</v>
      </c>
      <c r="CM38" s="14">
        <v>2.1269999999999998</v>
      </c>
      <c r="CN38" s="14">
        <v>1.8540000000000001</v>
      </c>
      <c r="CO38" s="14">
        <v>1.6</v>
      </c>
      <c r="CP38" s="14">
        <v>1.36</v>
      </c>
      <c r="CQ38" s="14">
        <v>1.1359999999999999</v>
      </c>
      <c r="CR38" s="14">
        <v>0.93700000000000006</v>
      </c>
      <c r="CS38" s="14">
        <v>0.76800000000000002</v>
      </c>
      <c r="CT38" s="14">
        <v>0.626</v>
      </c>
      <c r="CU38" s="14">
        <v>0.48899999999999999</v>
      </c>
      <c r="CV38" s="14">
        <v>0.378</v>
      </c>
      <c r="CW38" s="14">
        <v>0.29799999999999999</v>
      </c>
      <c r="CX38" s="14">
        <v>0.22600000000000001</v>
      </c>
      <c r="CY38" s="14">
        <v>0.16</v>
      </c>
      <c r="CZ38" s="14">
        <v>0.107</v>
      </c>
      <c r="DA38" s="14">
        <v>7.9000000000000001E-2</v>
      </c>
      <c r="DB38" s="14">
        <v>6.2E-2</v>
      </c>
      <c r="DC38" s="14">
        <v>4.3999999999999997E-2</v>
      </c>
      <c r="DD38" s="14">
        <v>2.3E-2</v>
      </c>
      <c r="DE38" s="14">
        <v>1.2999999999999999E-2</v>
      </c>
      <c r="DF38" s="14">
        <v>6.0000000000000001E-3</v>
      </c>
      <c r="DG38" s="14">
        <v>6.0000000000000001E-3</v>
      </c>
      <c r="DI38" s="108">
        <f t="shared" si="1"/>
        <v>2701.1759999999999</v>
      </c>
    </row>
    <row r="39" spans="1:113" x14ac:dyDescent="0.2">
      <c r="A39" s="14">
        <v>18150</v>
      </c>
      <c r="B39" s="14" t="s">
        <v>1041</v>
      </c>
      <c r="D39" s="14">
        <v>170</v>
      </c>
      <c r="E39" s="14">
        <v>2018</v>
      </c>
      <c r="F39" s="14" t="s">
        <v>96</v>
      </c>
      <c r="G39" s="88" t="s">
        <v>97</v>
      </c>
      <c r="H39" s="88">
        <f>VLOOKUP(G39, '2018 Population by age'!$G:$H, 2, 0)</f>
        <v>18</v>
      </c>
      <c r="I39" s="15">
        <f>IF(H39="-", "-", IF(H39=0, 0, SUM(K39:INDEX($K39:$DG39, H39))))</f>
        <v>7068.0860000000002</v>
      </c>
      <c r="J39" s="15">
        <f t="shared" si="0"/>
        <v>17260.458000000006</v>
      </c>
      <c r="K39" s="14">
        <v>369.83300000000003</v>
      </c>
      <c r="L39" s="14">
        <v>370.17500000000001</v>
      </c>
      <c r="M39" s="14">
        <v>371.40600000000001</v>
      </c>
      <c r="N39" s="14">
        <v>375.04899999999998</v>
      </c>
      <c r="O39" s="14">
        <v>377.35199999999998</v>
      </c>
      <c r="P39" s="14">
        <v>380.10599999999999</v>
      </c>
      <c r="Q39" s="14">
        <v>383.226</v>
      </c>
      <c r="R39" s="14">
        <v>386.62700000000001</v>
      </c>
      <c r="S39" s="14">
        <v>390.16800000000001</v>
      </c>
      <c r="T39" s="14">
        <v>393.709</v>
      </c>
      <c r="U39" s="14">
        <v>397.44299999999998</v>
      </c>
      <c r="V39" s="14">
        <v>401.39400000000001</v>
      </c>
      <c r="W39" s="14">
        <v>405.31099999999998</v>
      </c>
      <c r="X39" s="14">
        <v>409.166</v>
      </c>
      <c r="Y39" s="14">
        <v>413.262</v>
      </c>
      <c r="Z39" s="14">
        <v>415.572</v>
      </c>
      <c r="AA39" s="14">
        <v>415.17899999999997</v>
      </c>
      <c r="AB39" s="14">
        <v>413.108</v>
      </c>
      <c r="AC39" s="14">
        <v>411.017</v>
      </c>
      <c r="AD39" s="14">
        <v>408.23399999999998</v>
      </c>
      <c r="AE39" s="14">
        <v>407.27600000000001</v>
      </c>
      <c r="AF39" s="14">
        <v>409.45100000000002</v>
      </c>
      <c r="AG39" s="14">
        <v>413.41500000000002</v>
      </c>
      <c r="AH39" s="14">
        <v>416.65899999999999</v>
      </c>
      <c r="AI39" s="14">
        <v>419.86099999999999</v>
      </c>
      <c r="AJ39" s="14">
        <v>421.11799999999999</v>
      </c>
      <c r="AK39" s="14">
        <v>419.286</v>
      </c>
      <c r="AL39" s="14">
        <v>415.37299999999999</v>
      </c>
      <c r="AM39" s="14">
        <v>411.40600000000001</v>
      </c>
      <c r="AN39" s="14">
        <v>406.82799999999997</v>
      </c>
      <c r="AO39" s="14">
        <v>402.71699999999998</v>
      </c>
      <c r="AP39" s="14">
        <v>399.76499999999999</v>
      </c>
      <c r="AQ39" s="14">
        <v>397.30200000000002</v>
      </c>
      <c r="AR39" s="14">
        <v>394.12599999999998</v>
      </c>
      <c r="AS39" s="14">
        <v>390.66500000000002</v>
      </c>
      <c r="AT39" s="14">
        <v>385.65300000000002</v>
      </c>
      <c r="AU39" s="14">
        <v>378.40199999999999</v>
      </c>
      <c r="AV39" s="14">
        <v>369.63400000000001</v>
      </c>
      <c r="AW39" s="14">
        <v>361.11</v>
      </c>
      <c r="AX39" s="14">
        <v>352.89800000000002</v>
      </c>
      <c r="AY39" s="14">
        <v>343.91</v>
      </c>
      <c r="AZ39" s="14">
        <v>333.92</v>
      </c>
      <c r="BA39" s="14">
        <v>323.661</v>
      </c>
      <c r="BB39" s="14">
        <v>313.42200000000003</v>
      </c>
      <c r="BC39" s="14">
        <v>302.33499999999998</v>
      </c>
      <c r="BD39" s="14">
        <v>295.67899999999997</v>
      </c>
      <c r="BE39" s="14">
        <v>295.85599999999999</v>
      </c>
      <c r="BF39" s="14">
        <v>300.14</v>
      </c>
      <c r="BG39" s="14">
        <v>303.64</v>
      </c>
      <c r="BH39" s="14">
        <v>307.613</v>
      </c>
      <c r="BI39" s="14">
        <v>307.87400000000002</v>
      </c>
      <c r="BJ39" s="14">
        <v>301.93400000000003</v>
      </c>
      <c r="BK39" s="14">
        <v>291.839</v>
      </c>
      <c r="BL39" s="14">
        <v>282.27699999999999</v>
      </c>
      <c r="BM39" s="14">
        <v>272.49599999999998</v>
      </c>
      <c r="BN39" s="14">
        <v>262.214</v>
      </c>
      <c r="BO39" s="14">
        <v>251.82</v>
      </c>
      <c r="BP39" s="14">
        <v>241.31</v>
      </c>
      <c r="BQ39" s="14">
        <v>230.202</v>
      </c>
      <c r="BR39" s="14">
        <v>218.48699999999999</v>
      </c>
      <c r="BS39" s="14">
        <v>207.608</v>
      </c>
      <c r="BT39" s="14">
        <v>198.20500000000001</v>
      </c>
      <c r="BU39" s="14">
        <v>189.702</v>
      </c>
      <c r="BV39" s="14">
        <v>180.99</v>
      </c>
      <c r="BW39" s="14">
        <v>172.41200000000001</v>
      </c>
      <c r="BX39" s="14">
        <v>163.17099999999999</v>
      </c>
      <c r="BY39" s="14">
        <v>152.798</v>
      </c>
      <c r="BZ39" s="14">
        <v>141.774</v>
      </c>
      <c r="CA39" s="14">
        <v>131.113</v>
      </c>
      <c r="CB39" s="14">
        <v>120.69</v>
      </c>
      <c r="CC39" s="14">
        <v>110.602</v>
      </c>
      <c r="CD39" s="14">
        <v>101.02800000000001</v>
      </c>
      <c r="CE39" s="14">
        <v>91.954999999999998</v>
      </c>
      <c r="CF39" s="14">
        <v>83.132999999999996</v>
      </c>
      <c r="CG39" s="14">
        <v>74.537000000000006</v>
      </c>
      <c r="CH39" s="14">
        <v>66.897000000000006</v>
      </c>
      <c r="CI39" s="14">
        <v>60.527000000000001</v>
      </c>
      <c r="CJ39" s="14">
        <v>55.115000000000002</v>
      </c>
      <c r="CK39" s="14">
        <v>50.014000000000003</v>
      </c>
      <c r="CL39" s="14">
        <v>45.335000000000001</v>
      </c>
      <c r="CM39" s="14">
        <v>40.914000000000001</v>
      </c>
      <c r="CN39" s="14">
        <v>36.597999999999999</v>
      </c>
      <c r="CO39" s="14">
        <v>32.462000000000003</v>
      </c>
      <c r="CP39" s="14">
        <v>28.728000000000002</v>
      </c>
      <c r="CQ39" s="14">
        <v>25.347999999999999</v>
      </c>
      <c r="CR39" s="14">
        <v>22.192</v>
      </c>
      <c r="CS39" s="14">
        <v>19.216999999999999</v>
      </c>
      <c r="CT39" s="14">
        <v>16.446999999999999</v>
      </c>
      <c r="CU39" s="14">
        <v>13.804</v>
      </c>
      <c r="CV39" s="14">
        <v>11.621</v>
      </c>
      <c r="CW39" s="14">
        <v>9.8520000000000003</v>
      </c>
      <c r="CX39" s="14">
        <v>8.0459999999999994</v>
      </c>
      <c r="CY39" s="14">
        <v>6.1959999999999997</v>
      </c>
      <c r="CZ39" s="14">
        <v>4.7560000000000002</v>
      </c>
      <c r="DA39" s="14">
        <v>3.9409999999999998</v>
      </c>
      <c r="DB39" s="14">
        <v>3.2639999999999998</v>
      </c>
      <c r="DC39" s="14">
        <v>2.452</v>
      </c>
      <c r="DD39" s="14">
        <v>1.5049999999999999</v>
      </c>
      <c r="DE39" s="14">
        <v>1.1000000000000001</v>
      </c>
      <c r="DF39" s="14">
        <v>0.60899999999999999</v>
      </c>
      <c r="DG39" s="14">
        <v>0.97499999999999998</v>
      </c>
      <c r="DI39" s="108">
        <f t="shared" si="1"/>
        <v>24328.544000000005</v>
      </c>
    </row>
    <row r="40" spans="1:113" x14ac:dyDescent="0.2">
      <c r="A40" s="14">
        <v>1294</v>
      </c>
      <c r="B40" s="14" t="s">
        <v>1041</v>
      </c>
      <c r="D40" s="14">
        <v>174</v>
      </c>
      <c r="E40" s="14">
        <v>2018</v>
      </c>
      <c r="F40" s="14" t="s">
        <v>98</v>
      </c>
      <c r="G40" s="88" t="s">
        <v>99</v>
      </c>
      <c r="H40" s="88">
        <f>VLOOKUP(G40, '2018 Population by age'!$G:$H, 2, 0)</f>
        <v>18</v>
      </c>
      <c r="I40" s="15">
        <f>IF(H40="-", "-", IF(H40=0, 0, SUM(K40:INDEX($K40:$DG40, H40))))</f>
        <v>194.351</v>
      </c>
      <c r="J40" s="15">
        <f t="shared" si="0"/>
        <v>225.49799999999993</v>
      </c>
      <c r="K40" s="14">
        <v>12.723000000000001</v>
      </c>
      <c r="L40" s="14">
        <v>12.564</v>
      </c>
      <c r="M40" s="14">
        <v>12.382</v>
      </c>
      <c r="N40" s="14">
        <v>12.259</v>
      </c>
      <c r="O40" s="14">
        <v>12.01</v>
      </c>
      <c r="P40" s="14">
        <v>11.752000000000001</v>
      </c>
      <c r="Q40" s="14">
        <v>11.489000000000001</v>
      </c>
      <c r="R40" s="14">
        <v>11.221</v>
      </c>
      <c r="S40" s="14">
        <v>10.951000000000001</v>
      </c>
      <c r="T40" s="14">
        <v>10.678000000000001</v>
      </c>
      <c r="U40" s="14">
        <v>10.41</v>
      </c>
      <c r="V40" s="14">
        <v>10.148999999999999</v>
      </c>
      <c r="W40" s="14">
        <v>9.8949999999999996</v>
      </c>
      <c r="X40" s="14">
        <v>9.6430000000000007</v>
      </c>
      <c r="Y40" s="14">
        <v>9.3940000000000001</v>
      </c>
      <c r="Z40" s="14">
        <v>9.1579999999999995</v>
      </c>
      <c r="AA40" s="14">
        <v>8.9390000000000001</v>
      </c>
      <c r="AB40" s="14">
        <v>8.734</v>
      </c>
      <c r="AC40" s="14">
        <v>8.532</v>
      </c>
      <c r="AD40" s="14">
        <v>8.3360000000000003</v>
      </c>
      <c r="AE40" s="14">
        <v>8.1479999999999997</v>
      </c>
      <c r="AF40" s="14">
        <v>7.968</v>
      </c>
      <c r="AG40" s="14">
        <v>7.7939999999999996</v>
      </c>
      <c r="AH40" s="14">
        <v>7.6230000000000002</v>
      </c>
      <c r="AI40" s="14">
        <v>7.452</v>
      </c>
      <c r="AJ40" s="14">
        <v>7.29</v>
      </c>
      <c r="AK40" s="14">
        <v>7.1390000000000002</v>
      </c>
      <c r="AL40" s="14">
        <v>6.9939999999999998</v>
      </c>
      <c r="AM40" s="14">
        <v>6.8460000000000001</v>
      </c>
      <c r="AN40" s="14">
        <v>6.6989999999999998</v>
      </c>
      <c r="AO40" s="14">
        <v>6.5350000000000001</v>
      </c>
      <c r="AP40" s="14">
        <v>6.343</v>
      </c>
      <c r="AQ40" s="14">
        <v>6.133</v>
      </c>
      <c r="AR40" s="14">
        <v>5.9240000000000004</v>
      </c>
      <c r="AS40" s="14">
        <v>5.7160000000000002</v>
      </c>
      <c r="AT40" s="14">
        <v>5.4969999999999999</v>
      </c>
      <c r="AU40" s="14">
        <v>5.2629999999999999</v>
      </c>
      <c r="AV40" s="14">
        <v>5.0209999999999999</v>
      </c>
      <c r="AW40" s="14">
        <v>4.782</v>
      </c>
      <c r="AX40" s="14">
        <v>4.5419999999999998</v>
      </c>
      <c r="AY40" s="14">
        <v>4.3220000000000001</v>
      </c>
      <c r="AZ40" s="14">
        <v>4.133</v>
      </c>
      <c r="BA40" s="14">
        <v>3.9660000000000002</v>
      </c>
      <c r="BB40" s="14">
        <v>3.8010000000000002</v>
      </c>
      <c r="BC40" s="14">
        <v>3.641</v>
      </c>
      <c r="BD40" s="14">
        <v>3.492</v>
      </c>
      <c r="BE40" s="14">
        <v>3.3530000000000002</v>
      </c>
      <c r="BF40" s="14">
        <v>3.222</v>
      </c>
      <c r="BG40" s="14">
        <v>3.0979999999999999</v>
      </c>
      <c r="BH40" s="14">
        <v>2.9790000000000001</v>
      </c>
      <c r="BI40" s="14">
        <v>2.8639999999999999</v>
      </c>
      <c r="BJ40" s="14">
        <v>2.75</v>
      </c>
      <c r="BK40" s="14">
        <v>2.6379999999999999</v>
      </c>
      <c r="BL40" s="14">
        <v>2.5289999999999999</v>
      </c>
      <c r="BM40" s="14">
        <v>2.423</v>
      </c>
      <c r="BN40" s="14">
        <v>2.3170000000000002</v>
      </c>
      <c r="BO40" s="14">
        <v>2.21</v>
      </c>
      <c r="BP40" s="14">
        <v>2.101</v>
      </c>
      <c r="BQ40" s="14">
        <v>1.994</v>
      </c>
      <c r="BR40" s="14">
        <v>1.889</v>
      </c>
      <c r="BS40" s="14">
        <v>1.782</v>
      </c>
      <c r="BT40" s="14">
        <v>1.671</v>
      </c>
      <c r="BU40" s="14">
        <v>1.5569999999999999</v>
      </c>
      <c r="BV40" s="14">
        <v>1.4470000000000001</v>
      </c>
      <c r="BW40" s="14">
        <v>1.34</v>
      </c>
      <c r="BX40" s="14">
        <v>1.2330000000000001</v>
      </c>
      <c r="BY40" s="14">
        <v>1.1240000000000001</v>
      </c>
      <c r="BZ40" s="14">
        <v>1.016</v>
      </c>
      <c r="CA40" s="14">
        <v>0.91200000000000003</v>
      </c>
      <c r="CB40" s="14">
        <v>0.81</v>
      </c>
      <c r="CC40" s="14">
        <v>0.72299999999999998</v>
      </c>
      <c r="CD40" s="14">
        <v>0.65900000000000003</v>
      </c>
      <c r="CE40" s="14">
        <v>0.61</v>
      </c>
      <c r="CF40" s="14">
        <v>0.56399999999999995</v>
      </c>
      <c r="CG40" s="14">
        <v>0.52200000000000002</v>
      </c>
      <c r="CH40" s="14">
        <v>0.48</v>
      </c>
      <c r="CI40" s="14">
        <v>0.43099999999999999</v>
      </c>
      <c r="CJ40" s="14">
        <v>0.38</v>
      </c>
      <c r="CK40" s="14">
        <v>0.33400000000000002</v>
      </c>
      <c r="CL40" s="14">
        <v>0.29199999999999998</v>
      </c>
      <c r="CM40" s="14">
        <v>0.252</v>
      </c>
      <c r="CN40" s="14">
        <v>0.215</v>
      </c>
      <c r="CO40" s="14">
        <v>0.18099999999999999</v>
      </c>
      <c r="CP40" s="14">
        <v>0.15</v>
      </c>
      <c r="CQ40" s="14">
        <v>0.12</v>
      </c>
      <c r="CR40" s="14">
        <v>9.5000000000000001E-2</v>
      </c>
      <c r="CS40" s="14">
        <v>7.4999999999999997E-2</v>
      </c>
      <c r="CT40" s="14">
        <v>0.06</v>
      </c>
      <c r="CU40" s="14">
        <v>4.5999999999999999E-2</v>
      </c>
      <c r="CV40" s="14">
        <v>3.5000000000000003E-2</v>
      </c>
      <c r="CW40" s="14">
        <v>2.5999999999999999E-2</v>
      </c>
      <c r="CX40" s="14">
        <v>1.9E-2</v>
      </c>
      <c r="CY40" s="14">
        <v>1.2999999999999999E-2</v>
      </c>
      <c r="CZ40" s="14">
        <v>8.0000000000000002E-3</v>
      </c>
      <c r="DA40" s="14">
        <v>6.0000000000000001E-3</v>
      </c>
      <c r="DB40" s="14">
        <v>5.0000000000000001E-3</v>
      </c>
      <c r="DC40" s="14">
        <v>3.0000000000000001E-3</v>
      </c>
      <c r="DD40" s="14">
        <v>2E-3</v>
      </c>
      <c r="DE40" s="14">
        <v>1E-3</v>
      </c>
      <c r="DF40" s="14">
        <v>0</v>
      </c>
      <c r="DG40" s="14">
        <v>0</v>
      </c>
      <c r="DI40" s="108">
        <f t="shared" si="1"/>
        <v>419.84899999999993</v>
      </c>
    </row>
    <row r="41" spans="1:113" x14ac:dyDescent="0.2">
      <c r="A41" s="14">
        <v>5250</v>
      </c>
      <c r="B41" s="14" t="s">
        <v>1041</v>
      </c>
      <c r="D41" s="14">
        <v>132</v>
      </c>
      <c r="E41" s="14">
        <v>2018</v>
      </c>
      <c r="F41" s="14" t="s">
        <v>86</v>
      </c>
      <c r="G41" s="88" t="s">
        <v>87</v>
      </c>
      <c r="H41" s="88">
        <f>VLOOKUP(G41, '2018 Population by age'!$G:$H, 2, 0)</f>
        <v>18</v>
      </c>
      <c r="I41" s="15">
        <f>IF(H41="-", "-", IF(H41=0, 0, SUM(K41:INDEX($K41:$DG41, H41))))</f>
        <v>100.09099999999999</v>
      </c>
      <c r="J41" s="15">
        <f t="shared" si="0"/>
        <v>175.77099999999996</v>
      </c>
      <c r="K41" s="14">
        <v>5.6449999999999996</v>
      </c>
      <c r="L41" s="14">
        <v>5.5970000000000004</v>
      </c>
      <c r="M41" s="14">
        <v>5.56</v>
      </c>
      <c r="N41" s="14">
        <v>5.4980000000000002</v>
      </c>
      <c r="O41" s="14">
        <v>5.4989999999999997</v>
      </c>
      <c r="P41" s="14">
        <v>5.5030000000000001</v>
      </c>
      <c r="Q41" s="14">
        <v>5.51</v>
      </c>
      <c r="R41" s="14">
        <v>5.52</v>
      </c>
      <c r="S41" s="14">
        <v>5.5330000000000004</v>
      </c>
      <c r="T41" s="14">
        <v>5.55</v>
      </c>
      <c r="U41" s="14">
        <v>5.5629999999999997</v>
      </c>
      <c r="V41" s="14">
        <v>5.5679999999999996</v>
      </c>
      <c r="W41" s="14">
        <v>5.57</v>
      </c>
      <c r="X41" s="14">
        <v>5.5720000000000001</v>
      </c>
      <c r="Y41" s="14">
        <v>5.5709999999999997</v>
      </c>
      <c r="Z41" s="14">
        <v>5.58</v>
      </c>
      <c r="AA41" s="14">
        <v>5.6079999999999997</v>
      </c>
      <c r="AB41" s="14">
        <v>5.6440000000000001</v>
      </c>
      <c r="AC41" s="14">
        <v>5.6740000000000004</v>
      </c>
      <c r="AD41" s="14">
        <v>5.7030000000000003</v>
      </c>
      <c r="AE41" s="14">
        <v>5.7160000000000002</v>
      </c>
      <c r="AF41" s="14">
        <v>5.7039999999999997</v>
      </c>
      <c r="AG41" s="14">
        <v>5.6749999999999998</v>
      </c>
      <c r="AH41" s="14">
        <v>5.64</v>
      </c>
      <c r="AI41" s="14">
        <v>5.593</v>
      </c>
      <c r="AJ41" s="14">
        <v>5.5490000000000004</v>
      </c>
      <c r="AK41" s="14">
        <v>5.5140000000000002</v>
      </c>
      <c r="AL41" s="14">
        <v>5.48</v>
      </c>
      <c r="AM41" s="14">
        <v>5.43</v>
      </c>
      <c r="AN41" s="14">
        <v>5.3710000000000004</v>
      </c>
      <c r="AO41" s="14">
        <v>5.2839999999999998</v>
      </c>
      <c r="AP41" s="14">
        <v>5.157</v>
      </c>
      <c r="AQ41" s="14">
        <v>5.0010000000000003</v>
      </c>
      <c r="AR41" s="14">
        <v>4.8410000000000002</v>
      </c>
      <c r="AS41" s="14">
        <v>4.6790000000000003</v>
      </c>
      <c r="AT41" s="14">
        <v>4.4850000000000003</v>
      </c>
      <c r="AU41" s="14">
        <v>4.25</v>
      </c>
      <c r="AV41" s="14">
        <v>3.99</v>
      </c>
      <c r="AW41" s="14">
        <v>3.7330000000000001</v>
      </c>
      <c r="AX41" s="14">
        <v>3.472</v>
      </c>
      <c r="AY41" s="14">
        <v>3.2480000000000002</v>
      </c>
      <c r="AZ41" s="14">
        <v>3.0859999999999999</v>
      </c>
      <c r="BA41" s="14">
        <v>2.9670000000000001</v>
      </c>
      <c r="BB41" s="14">
        <v>2.8490000000000002</v>
      </c>
      <c r="BC41" s="14">
        <v>2.738</v>
      </c>
      <c r="BD41" s="14">
        <v>2.64</v>
      </c>
      <c r="BE41" s="14">
        <v>2.5550000000000002</v>
      </c>
      <c r="BF41" s="14">
        <v>2.4809999999999999</v>
      </c>
      <c r="BG41" s="14">
        <v>2.4129999999999998</v>
      </c>
      <c r="BH41" s="14">
        <v>2.3460000000000001</v>
      </c>
      <c r="BI41" s="14">
        <v>2.2970000000000002</v>
      </c>
      <c r="BJ41" s="14">
        <v>2.27</v>
      </c>
      <c r="BK41" s="14">
        <v>2.2549999999999999</v>
      </c>
      <c r="BL41" s="14">
        <v>2.238</v>
      </c>
      <c r="BM41" s="14">
        <v>2.2309999999999999</v>
      </c>
      <c r="BN41" s="14">
        <v>2.1760000000000002</v>
      </c>
      <c r="BO41" s="14">
        <v>2.0459999999999998</v>
      </c>
      <c r="BP41" s="14">
        <v>1.87</v>
      </c>
      <c r="BQ41" s="14">
        <v>1.7</v>
      </c>
      <c r="BR41" s="14">
        <v>1.5189999999999999</v>
      </c>
      <c r="BS41" s="14">
        <v>1.3720000000000001</v>
      </c>
      <c r="BT41" s="14">
        <v>1.284</v>
      </c>
      <c r="BU41" s="14">
        <v>1.232</v>
      </c>
      <c r="BV41" s="14">
        <v>1.173</v>
      </c>
      <c r="BW41" s="14">
        <v>1.1240000000000001</v>
      </c>
      <c r="BX41" s="14">
        <v>1.0429999999999999</v>
      </c>
      <c r="BY41" s="14">
        <v>0.90500000000000003</v>
      </c>
      <c r="BZ41" s="14">
        <v>0.73599999999999999</v>
      </c>
      <c r="CA41" s="14">
        <v>0.58199999999999996</v>
      </c>
      <c r="CB41" s="14">
        <v>0.42799999999999999</v>
      </c>
      <c r="CC41" s="14">
        <v>0.32100000000000001</v>
      </c>
      <c r="CD41" s="14">
        <v>0.28699999999999998</v>
      </c>
      <c r="CE41" s="14">
        <v>0.30299999999999999</v>
      </c>
      <c r="CF41" s="14">
        <v>0.315</v>
      </c>
      <c r="CG41" s="14">
        <v>0.33100000000000002</v>
      </c>
      <c r="CH41" s="14">
        <v>0.34899999999999998</v>
      </c>
      <c r="CI41" s="14">
        <v>0.36199999999999999</v>
      </c>
      <c r="CJ41" s="14">
        <v>0.37</v>
      </c>
      <c r="CK41" s="14">
        <v>0.38500000000000001</v>
      </c>
      <c r="CL41" s="14">
        <v>0.40500000000000003</v>
      </c>
      <c r="CM41" s="14">
        <v>0.40799999999999997</v>
      </c>
      <c r="CN41" s="14">
        <v>0.38200000000000001</v>
      </c>
      <c r="CO41" s="14">
        <v>0.33800000000000002</v>
      </c>
      <c r="CP41" s="14">
        <v>0.29699999999999999</v>
      </c>
      <c r="CQ41" s="14">
        <v>0.254</v>
      </c>
      <c r="CR41" s="14">
        <v>0.21299999999999999</v>
      </c>
      <c r="CS41" s="14">
        <v>0.17799999999999999</v>
      </c>
      <c r="CT41" s="14">
        <v>0.14799999999999999</v>
      </c>
      <c r="CU41" s="14">
        <v>0.113</v>
      </c>
      <c r="CV41" s="14">
        <v>8.2000000000000003E-2</v>
      </c>
      <c r="CW41" s="14">
        <v>6.0999999999999999E-2</v>
      </c>
      <c r="CX41" s="14">
        <v>4.4999999999999998E-2</v>
      </c>
      <c r="CY41" s="14">
        <v>0.03</v>
      </c>
      <c r="CZ41" s="14">
        <v>1.7999999999999999E-2</v>
      </c>
      <c r="DA41" s="14">
        <v>0.01</v>
      </c>
      <c r="DB41" s="14">
        <v>8.0000000000000002E-3</v>
      </c>
      <c r="DC41" s="14">
        <v>6.0000000000000001E-3</v>
      </c>
      <c r="DD41" s="14">
        <v>3.0000000000000001E-3</v>
      </c>
      <c r="DE41" s="14">
        <v>2E-3</v>
      </c>
      <c r="DF41" s="14">
        <v>1E-3</v>
      </c>
      <c r="DG41" s="14">
        <v>1E-3</v>
      </c>
      <c r="DI41" s="108">
        <f t="shared" si="1"/>
        <v>275.86199999999997</v>
      </c>
    </row>
    <row r="42" spans="1:113" x14ac:dyDescent="0.2">
      <c r="A42" s="14">
        <v>17118</v>
      </c>
      <c r="B42" s="14" t="s">
        <v>1041</v>
      </c>
      <c r="D42" s="14">
        <v>188</v>
      </c>
      <c r="E42" s="14">
        <v>2018</v>
      </c>
      <c r="F42" s="14" t="s">
        <v>104</v>
      </c>
      <c r="G42" s="88" t="s">
        <v>105</v>
      </c>
      <c r="H42" s="88">
        <f>VLOOKUP(G42, '2018 Population by age'!$G:$H, 2, 0)</f>
        <v>18</v>
      </c>
      <c r="I42" s="15">
        <f>IF(H42="-", "-", IF(H42=0, 0, SUM(K42:INDEX($K42:$DG42, H42))))</f>
        <v>654.33799999999985</v>
      </c>
      <c r="J42" s="15">
        <f t="shared" si="0"/>
        <v>1822.5010000000002</v>
      </c>
      <c r="K42" s="14">
        <v>34.549999999999997</v>
      </c>
      <c r="L42" s="14">
        <v>35.015000000000001</v>
      </c>
      <c r="M42" s="14">
        <v>35.393000000000001</v>
      </c>
      <c r="N42" s="14">
        <v>35</v>
      </c>
      <c r="O42" s="14">
        <v>35.506</v>
      </c>
      <c r="P42" s="14">
        <v>35.924999999999997</v>
      </c>
      <c r="Q42" s="14">
        <v>36.265000000000001</v>
      </c>
      <c r="R42" s="14">
        <v>36.533000000000001</v>
      </c>
      <c r="S42" s="14">
        <v>36.765000000000001</v>
      </c>
      <c r="T42" s="14">
        <v>36.996000000000002</v>
      </c>
      <c r="U42" s="14">
        <v>37.098999999999997</v>
      </c>
      <c r="V42" s="14">
        <v>37.027000000000001</v>
      </c>
      <c r="W42" s="14">
        <v>36.869999999999997</v>
      </c>
      <c r="X42" s="14">
        <v>36.719000000000001</v>
      </c>
      <c r="Y42" s="14">
        <v>36.503</v>
      </c>
      <c r="Z42" s="14">
        <v>36.625999999999998</v>
      </c>
      <c r="AA42" s="14">
        <v>37.280999999999999</v>
      </c>
      <c r="AB42" s="14">
        <v>38.265000000000001</v>
      </c>
      <c r="AC42" s="14">
        <v>39.189</v>
      </c>
      <c r="AD42" s="14">
        <v>40.136000000000003</v>
      </c>
      <c r="AE42" s="14">
        <v>40.896000000000001</v>
      </c>
      <c r="AF42" s="14">
        <v>41.329000000000001</v>
      </c>
      <c r="AG42" s="14">
        <v>41.536999999999999</v>
      </c>
      <c r="AH42" s="14">
        <v>41.755000000000003</v>
      </c>
      <c r="AI42" s="14">
        <v>41.926000000000002</v>
      </c>
      <c r="AJ42" s="14">
        <v>42.072000000000003</v>
      </c>
      <c r="AK42" s="14">
        <v>42.222999999999999</v>
      </c>
      <c r="AL42" s="14">
        <v>42.344999999999999</v>
      </c>
      <c r="AM42" s="14">
        <v>42.377000000000002</v>
      </c>
      <c r="AN42" s="14">
        <v>42.332999999999998</v>
      </c>
      <c r="AO42" s="14">
        <v>42.158999999999999</v>
      </c>
      <c r="AP42" s="14">
        <v>41.820999999999998</v>
      </c>
      <c r="AQ42" s="14">
        <v>41.345999999999997</v>
      </c>
      <c r="AR42" s="14">
        <v>40.816000000000003</v>
      </c>
      <c r="AS42" s="14">
        <v>40.232999999999997</v>
      </c>
      <c r="AT42" s="14">
        <v>39.521999999999998</v>
      </c>
      <c r="AU42" s="14">
        <v>38.658999999999999</v>
      </c>
      <c r="AV42" s="14">
        <v>37.689</v>
      </c>
      <c r="AW42" s="14">
        <v>36.72</v>
      </c>
      <c r="AX42" s="14">
        <v>35.777000000000001</v>
      </c>
      <c r="AY42" s="14">
        <v>34.755000000000003</v>
      </c>
      <c r="AZ42" s="14">
        <v>33.628</v>
      </c>
      <c r="BA42" s="14">
        <v>32.478999999999999</v>
      </c>
      <c r="BB42" s="14">
        <v>31.361000000000001</v>
      </c>
      <c r="BC42" s="14">
        <v>30.196999999999999</v>
      </c>
      <c r="BD42" s="14">
        <v>29.48</v>
      </c>
      <c r="BE42" s="14">
        <v>29.44</v>
      </c>
      <c r="BF42" s="14">
        <v>29.831</v>
      </c>
      <c r="BG42" s="14">
        <v>30.163</v>
      </c>
      <c r="BH42" s="14">
        <v>30.515999999999998</v>
      </c>
      <c r="BI42" s="14">
        <v>30.722000000000001</v>
      </c>
      <c r="BJ42" s="14">
        <v>30.641999999999999</v>
      </c>
      <c r="BK42" s="14">
        <v>30.344999999999999</v>
      </c>
      <c r="BL42" s="14">
        <v>30.061</v>
      </c>
      <c r="BM42" s="14">
        <v>29.771000000000001</v>
      </c>
      <c r="BN42" s="14">
        <v>29.234999999999999</v>
      </c>
      <c r="BO42" s="14">
        <v>28.364000000000001</v>
      </c>
      <c r="BP42" s="14">
        <v>27.256</v>
      </c>
      <c r="BQ42" s="14">
        <v>26.125</v>
      </c>
      <c r="BR42" s="14">
        <v>24.966000000000001</v>
      </c>
      <c r="BS42" s="14">
        <v>23.721</v>
      </c>
      <c r="BT42" s="14">
        <v>22.396999999999998</v>
      </c>
      <c r="BU42" s="14">
        <v>21.041</v>
      </c>
      <c r="BV42" s="14">
        <v>19.661000000000001</v>
      </c>
      <c r="BW42" s="14">
        <v>18.213000000000001</v>
      </c>
      <c r="BX42" s="14">
        <v>17.048999999999999</v>
      </c>
      <c r="BY42" s="14">
        <v>16.331</v>
      </c>
      <c r="BZ42" s="14">
        <v>15.893000000000001</v>
      </c>
      <c r="CA42" s="14">
        <v>15.428000000000001</v>
      </c>
      <c r="CB42" s="14">
        <v>15.023</v>
      </c>
      <c r="CC42" s="14">
        <v>14.426</v>
      </c>
      <c r="CD42" s="14">
        <v>13.486000000000001</v>
      </c>
      <c r="CE42" s="14">
        <v>12.340999999999999</v>
      </c>
      <c r="CF42" s="14">
        <v>11.27</v>
      </c>
      <c r="CG42" s="14">
        <v>10.211</v>
      </c>
      <c r="CH42" s="14">
        <v>9.2639999999999993</v>
      </c>
      <c r="CI42" s="14">
        <v>8.5050000000000008</v>
      </c>
      <c r="CJ42" s="14">
        <v>7.8739999999999997</v>
      </c>
      <c r="CK42" s="14">
        <v>7.2389999999999999</v>
      </c>
      <c r="CL42" s="14">
        <v>6.6269999999999998</v>
      </c>
      <c r="CM42" s="14">
        <v>6.0339999999999998</v>
      </c>
      <c r="CN42" s="14">
        <v>5.4450000000000003</v>
      </c>
      <c r="CO42" s="14">
        <v>4.87</v>
      </c>
      <c r="CP42" s="14">
        <v>4.335</v>
      </c>
      <c r="CQ42" s="14">
        <v>3.8359999999999999</v>
      </c>
      <c r="CR42" s="14">
        <v>3.371</v>
      </c>
      <c r="CS42" s="14">
        <v>2.9430000000000001</v>
      </c>
      <c r="CT42" s="14">
        <v>2.5499999999999998</v>
      </c>
      <c r="CU42" s="14">
        <v>2.1669999999999998</v>
      </c>
      <c r="CV42" s="14">
        <v>1.8520000000000001</v>
      </c>
      <c r="CW42" s="14">
        <v>1.5860000000000001</v>
      </c>
      <c r="CX42" s="14">
        <v>1.3009999999999999</v>
      </c>
      <c r="CY42" s="14">
        <v>0.997</v>
      </c>
      <c r="CZ42" s="14">
        <v>0.76200000000000001</v>
      </c>
      <c r="DA42" s="14">
        <v>0.629</v>
      </c>
      <c r="DB42" s="14">
        <v>0.52200000000000002</v>
      </c>
      <c r="DC42" s="14">
        <v>0.39500000000000002</v>
      </c>
      <c r="DD42" s="14">
        <v>0.248</v>
      </c>
      <c r="DE42" s="14">
        <v>0.19</v>
      </c>
      <c r="DF42" s="14">
        <v>0.105</v>
      </c>
      <c r="DG42" s="14">
        <v>0.16600000000000001</v>
      </c>
      <c r="DI42" s="108">
        <f t="shared" si="1"/>
        <v>2476.8389999999999</v>
      </c>
    </row>
    <row r="43" spans="1:113" x14ac:dyDescent="0.2">
      <c r="A43" s="14">
        <v>15828</v>
      </c>
      <c r="B43" s="14" t="s">
        <v>1041</v>
      </c>
      <c r="D43" s="14">
        <v>192</v>
      </c>
      <c r="E43" s="14">
        <v>2018</v>
      </c>
      <c r="F43" s="14" t="s">
        <v>110</v>
      </c>
      <c r="G43" s="88" t="s">
        <v>111</v>
      </c>
      <c r="H43" s="88">
        <f>VLOOKUP(G43, '2018 Population by age'!$G:$H, 2, 0)</f>
        <v>16</v>
      </c>
      <c r="I43" s="15">
        <f>IF(H43="-", "-", IF(H43=0, 0, SUM(K43:INDEX($K43:$DG43, H43))))</f>
        <v>1003.2190000000001</v>
      </c>
      <c r="J43" s="15">
        <f t="shared" si="0"/>
        <v>4742.9359999999997</v>
      </c>
      <c r="K43" s="14">
        <v>61.451999999999998</v>
      </c>
      <c r="L43" s="14">
        <v>62.834000000000003</v>
      </c>
      <c r="M43" s="14">
        <v>63.718000000000004</v>
      </c>
      <c r="N43" s="14">
        <v>66.126999999999995</v>
      </c>
      <c r="O43" s="14">
        <v>65.198999999999998</v>
      </c>
      <c r="P43" s="14">
        <v>64.23</v>
      </c>
      <c r="Q43" s="14">
        <v>63.274000000000001</v>
      </c>
      <c r="R43" s="14">
        <v>62.383000000000003</v>
      </c>
      <c r="S43" s="14">
        <v>61.529000000000003</v>
      </c>
      <c r="T43" s="14">
        <v>60.683999999999997</v>
      </c>
      <c r="U43" s="14">
        <v>60.302999999999997</v>
      </c>
      <c r="V43" s="14">
        <v>60.597000000000001</v>
      </c>
      <c r="W43" s="14">
        <v>61.38</v>
      </c>
      <c r="X43" s="14">
        <v>62.201999999999998</v>
      </c>
      <c r="Y43" s="14">
        <v>63.094000000000001</v>
      </c>
      <c r="Z43" s="14">
        <v>64.212999999999994</v>
      </c>
      <c r="AA43" s="14">
        <v>65.572000000000003</v>
      </c>
      <c r="AB43" s="14">
        <v>67.08</v>
      </c>
      <c r="AC43" s="14">
        <v>68.686000000000007</v>
      </c>
      <c r="AD43" s="14">
        <v>70.459000000000003</v>
      </c>
      <c r="AE43" s="14">
        <v>71.885000000000005</v>
      </c>
      <c r="AF43" s="14">
        <v>72.718999999999994</v>
      </c>
      <c r="AG43" s="14">
        <v>73.206000000000003</v>
      </c>
      <c r="AH43" s="14">
        <v>73.628</v>
      </c>
      <c r="AI43" s="14">
        <v>73.680000000000007</v>
      </c>
      <c r="AJ43" s="14">
        <v>74.593999999999994</v>
      </c>
      <c r="AK43" s="14">
        <v>76.932000000000002</v>
      </c>
      <c r="AL43" s="14">
        <v>79.974000000000004</v>
      </c>
      <c r="AM43" s="14">
        <v>82.73</v>
      </c>
      <c r="AN43" s="14">
        <v>85.742999999999995</v>
      </c>
      <c r="AO43" s="14">
        <v>86.588999999999999</v>
      </c>
      <c r="AP43" s="14">
        <v>84.070999999999998</v>
      </c>
      <c r="AQ43" s="14">
        <v>79.468000000000004</v>
      </c>
      <c r="AR43" s="14">
        <v>75.388999999999996</v>
      </c>
      <c r="AS43" s="14">
        <v>71.475999999999999</v>
      </c>
      <c r="AT43" s="14">
        <v>68.284000000000006</v>
      </c>
      <c r="AU43" s="14">
        <v>66.405000000000001</v>
      </c>
      <c r="AV43" s="14">
        <v>65.67</v>
      </c>
      <c r="AW43" s="14">
        <v>64.864000000000004</v>
      </c>
      <c r="AX43" s="14">
        <v>63.682000000000002</v>
      </c>
      <c r="AY43" s="14">
        <v>65.37</v>
      </c>
      <c r="AZ43" s="14">
        <v>71.247</v>
      </c>
      <c r="BA43" s="14">
        <v>79.674999999999997</v>
      </c>
      <c r="BB43" s="14">
        <v>87.837000000000003</v>
      </c>
      <c r="BC43" s="14">
        <v>96.465999999999994</v>
      </c>
      <c r="BD43" s="14">
        <v>102.715</v>
      </c>
      <c r="BE43" s="14">
        <v>104.938</v>
      </c>
      <c r="BF43" s="14">
        <v>104.46599999999999</v>
      </c>
      <c r="BG43" s="14">
        <v>104.10299999999999</v>
      </c>
      <c r="BH43" s="14">
        <v>103.07299999999999</v>
      </c>
      <c r="BI43" s="14">
        <v>102.52500000000001</v>
      </c>
      <c r="BJ43" s="14">
        <v>103.242</v>
      </c>
      <c r="BK43" s="14">
        <v>104.40300000000001</v>
      </c>
      <c r="BL43" s="14">
        <v>104.892</v>
      </c>
      <c r="BM43" s="14">
        <v>105.52</v>
      </c>
      <c r="BN43" s="14">
        <v>103.078</v>
      </c>
      <c r="BO43" s="14">
        <v>96.046000000000006</v>
      </c>
      <c r="BP43" s="14">
        <v>86.254999999999995</v>
      </c>
      <c r="BQ43" s="14">
        <v>76.733999999999995</v>
      </c>
      <c r="BR43" s="14">
        <v>66.492999999999995</v>
      </c>
      <c r="BS43" s="14">
        <v>59.402999999999999</v>
      </c>
      <c r="BT43" s="14">
        <v>57.576000000000001</v>
      </c>
      <c r="BU43" s="14">
        <v>59.070999999999998</v>
      </c>
      <c r="BV43" s="14">
        <v>59.957999999999998</v>
      </c>
      <c r="BW43" s="14">
        <v>61.170999999999999</v>
      </c>
      <c r="BX43" s="14">
        <v>60.984999999999999</v>
      </c>
      <c r="BY43" s="14">
        <v>58.192</v>
      </c>
      <c r="BZ43" s="14">
        <v>53.802999999999997</v>
      </c>
      <c r="CA43" s="14">
        <v>49.98</v>
      </c>
      <c r="CB43" s="14">
        <v>46.228000000000002</v>
      </c>
      <c r="CC43" s="14">
        <v>43.103999999999999</v>
      </c>
      <c r="CD43" s="14">
        <v>41.082000000000001</v>
      </c>
      <c r="CE43" s="14">
        <v>39.76</v>
      </c>
      <c r="CF43" s="14">
        <v>38.262999999999998</v>
      </c>
      <c r="CG43" s="14">
        <v>36.770000000000003</v>
      </c>
      <c r="CH43" s="14">
        <v>35.122999999999998</v>
      </c>
      <c r="CI43" s="14">
        <v>33.158999999999999</v>
      </c>
      <c r="CJ43" s="14">
        <v>30.992000000000001</v>
      </c>
      <c r="CK43" s="14">
        <v>28.934999999999999</v>
      </c>
      <c r="CL43" s="14">
        <v>26.963000000000001</v>
      </c>
      <c r="CM43" s="14">
        <v>24.887</v>
      </c>
      <c r="CN43" s="14">
        <v>22.655000000000001</v>
      </c>
      <c r="CO43" s="14">
        <v>20.353999999999999</v>
      </c>
      <c r="CP43" s="14">
        <v>18.114999999999998</v>
      </c>
      <c r="CQ43" s="14">
        <v>15.904999999999999</v>
      </c>
      <c r="CR43" s="14">
        <v>13.911</v>
      </c>
      <c r="CS43" s="14">
        <v>12.238</v>
      </c>
      <c r="CT43" s="14">
        <v>10.805999999999999</v>
      </c>
      <c r="CU43" s="14">
        <v>9.3689999999999998</v>
      </c>
      <c r="CV43" s="14">
        <v>8.1590000000000007</v>
      </c>
      <c r="CW43" s="14">
        <v>7.0949999999999998</v>
      </c>
      <c r="CX43" s="14">
        <v>5.95</v>
      </c>
      <c r="CY43" s="14">
        <v>4.7309999999999999</v>
      </c>
      <c r="CZ43" s="14">
        <v>3.7810000000000001</v>
      </c>
      <c r="DA43" s="14">
        <v>3.218</v>
      </c>
      <c r="DB43" s="14">
        <v>2.718</v>
      </c>
      <c r="DC43" s="14">
        <v>2.1230000000000002</v>
      </c>
      <c r="DD43" s="14">
        <v>1.4350000000000001</v>
      </c>
      <c r="DE43" s="14">
        <v>1.1240000000000001</v>
      </c>
      <c r="DF43" s="14">
        <v>0.68100000000000005</v>
      </c>
      <c r="DG43" s="14">
        <v>1.2989999999999999</v>
      </c>
      <c r="DI43" s="108">
        <f t="shared" si="1"/>
        <v>5746.1549999999997</v>
      </c>
    </row>
    <row r="44" spans="1:113" x14ac:dyDescent="0.2">
      <c r="A44" s="14">
        <v>10152</v>
      </c>
      <c r="B44" s="14" t="s">
        <v>1041</v>
      </c>
      <c r="C44" s="14">
        <v>10</v>
      </c>
      <c r="D44" s="14">
        <v>196</v>
      </c>
      <c r="E44" s="14">
        <v>2018</v>
      </c>
      <c r="F44" s="14" t="s">
        <v>112</v>
      </c>
      <c r="G44" s="88" t="s">
        <v>113</v>
      </c>
      <c r="H44" s="88">
        <f>VLOOKUP(G44, '2018 Population by age'!$G:$H, 2, 0)</f>
        <v>18</v>
      </c>
      <c r="I44" s="15">
        <f>IF(H44="-", "-", IF(H44=0, 0, SUM(K44:INDEX($K44:$DG44, H44))))</f>
        <v>125.4</v>
      </c>
      <c r="J44" s="15">
        <f t="shared" si="0"/>
        <v>469.48399999999992</v>
      </c>
      <c r="K44" s="14">
        <v>6.4729999999999999</v>
      </c>
      <c r="L44" s="14">
        <v>6.6779999999999999</v>
      </c>
      <c r="M44" s="14">
        <v>6.8209999999999997</v>
      </c>
      <c r="N44" s="14">
        <v>6.81</v>
      </c>
      <c r="O44" s="14">
        <v>6.8819999999999997</v>
      </c>
      <c r="P44" s="14">
        <v>6.9189999999999996</v>
      </c>
      <c r="Q44" s="14">
        <v>6.9290000000000003</v>
      </c>
      <c r="R44" s="14">
        <v>6.9210000000000003</v>
      </c>
      <c r="S44" s="14">
        <v>6.9029999999999996</v>
      </c>
      <c r="T44" s="14">
        <v>6.8840000000000003</v>
      </c>
      <c r="U44" s="14">
        <v>6.8739999999999997</v>
      </c>
      <c r="V44" s="14">
        <v>6.8810000000000002</v>
      </c>
      <c r="W44" s="14">
        <v>6.9139999999999997</v>
      </c>
      <c r="X44" s="14">
        <v>6.9589999999999996</v>
      </c>
      <c r="Y44" s="14">
        <v>7.0019999999999998</v>
      </c>
      <c r="Z44" s="14">
        <v>7.1589999999999998</v>
      </c>
      <c r="AA44" s="14">
        <v>7.48</v>
      </c>
      <c r="AB44" s="14">
        <v>7.9109999999999996</v>
      </c>
      <c r="AC44" s="14">
        <v>8.3290000000000006</v>
      </c>
      <c r="AD44" s="14">
        <v>8.7390000000000008</v>
      </c>
      <c r="AE44" s="14">
        <v>9.1639999999999997</v>
      </c>
      <c r="AF44" s="14">
        <v>9.5950000000000006</v>
      </c>
      <c r="AG44" s="14">
        <v>10.012</v>
      </c>
      <c r="AH44" s="14">
        <v>10.412000000000001</v>
      </c>
      <c r="AI44" s="14">
        <v>10.808</v>
      </c>
      <c r="AJ44" s="14">
        <v>11.054</v>
      </c>
      <c r="AK44" s="14">
        <v>11.083</v>
      </c>
      <c r="AL44" s="14">
        <v>10.958</v>
      </c>
      <c r="AM44" s="14">
        <v>10.821</v>
      </c>
      <c r="AN44" s="14">
        <v>10.656000000000001</v>
      </c>
      <c r="AO44" s="14">
        <v>10.451000000000001</v>
      </c>
      <c r="AP44" s="14">
        <v>10.217000000000001</v>
      </c>
      <c r="AQ44" s="14">
        <v>9.9640000000000004</v>
      </c>
      <c r="AR44" s="14">
        <v>9.6839999999999993</v>
      </c>
      <c r="AS44" s="14">
        <v>9.3759999999999994</v>
      </c>
      <c r="AT44" s="14">
        <v>9.1170000000000009</v>
      </c>
      <c r="AU44" s="14">
        <v>8.9469999999999992</v>
      </c>
      <c r="AV44" s="14">
        <v>8.8339999999999996</v>
      </c>
      <c r="AW44" s="14">
        <v>8.7110000000000003</v>
      </c>
      <c r="AX44" s="14">
        <v>8.5950000000000006</v>
      </c>
      <c r="AY44" s="14">
        <v>8.4649999999999999</v>
      </c>
      <c r="AZ44" s="14">
        <v>8.3049999999999997</v>
      </c>
      <c r="BA44" s="14">
        <v>8.1289999999999996</v>
      </c>
      <c r="BB44" s="14">
        <v>7.9690000000000003</v>
      </c>
      <c r="BC44" s="14">
        <v>7.8170000000000002</v>
      </c>
      <c r="BD44" s="14">
        <v>7.6859999999999999</v>
      </c>
      <c r="BE44" s="14">
        <v>7.5860000000000003</v>
      </c>
      <c r="BF44" s="14">
        <v>7.5069999999999997</v>
      </c>
      <c r="BG44" s="14">
        <v>7.4279999999999999</v>
      </c>
      <c r="BH44" s="14">
        <v>7.3419999999999996</v>
      </c>
      <c r="BI44" s="14">
        <v>7.2910000000000004</v>
      </c>
      <c r="BJ44" s="14">
        <v>7.2889999999999997</v>
      </c>
      <c r="BK44" s="14">
        <v>7.3129999999999997</v>
      </c>
      <c r="BL44" s="14">
        <v>7.3310000000000004</v>
      </c>
      <c r="BM44" s="14">
        <v>7.3550000000000004</v>
      </c>
      <c r="BN44" s="14">
        <v>7.3150000000000004</v>
      </c>
      <c r="BO44" s="14">
        <v>7.1740000000000004</v>
      </c>
      <c r="BP44" s="14">
        <v>6.9660000000000002</v>
      </c>
      <c r="BQ44" s="14">
        <v>6.7610000000000001</v>
      </c>
      <c r="BR44" s="14">
        <v>6.5449999999999999</v>
      </c>
      <c r="BS44" s="14">
        <v>6.343</v>
      </c>
      <c r="BT44" s="14">
        <v>6.1749999999999998</v>
      </c>
      <c r="BU44" s="14">
        <v>6.0259999999999998</v>
      </c>
      <c r="BV44" s="14">
        <v>5.8609999999999998</v>
      </c>
      <c r="BW44" s="14">
        <v>5.6849999999999996</v>
      </c>
      <c r="BX44" s="14">
        <v>5.5060000000000002</v>
      </c>
      <c r="BY44" s="14">
        <v>5.3239999999999998</v>
      </c>
      <c r="BZ44" s="14">
        <v>5.1369999999999996</v>
      </c>
      <c r="CA44" s="14">
        <v>4.9470000000000001</v>
      </c>
      <c r="CB44" s="14">
        <v>4.76</v>
      </c>
      <c r="CC44" s="14">
        <v>4.5439999999999996</v>
      </c>
      <c r="CD44" s="14">
        <v>4.2839999999999998</v>
      </c>
      <c r="CE44" s="14">
        <v>3.9980000000000002</v>
      </c>
      <c r="CF44" s="14">
        <v>3.7149999999999999</v>
      </c>
      <c r="CG44" s="14">
        <v>3.4239999999999999</v>
      </c>
      <c r="CH44" s="14">
        <v>3.165</v>
      </c>
      <c r="CI44" s="14">
        <v>2.96</v>
      </c>
      <c r="CJ44" s="14">
        <v>2.7890000000000001</v>
      </c>
      <c r="CK44" s="14">
        <v>2.6150000000000002</v>
      </c>
      <c r="CL44" s="14">
        <v>2.4489999999999998</v>
      </c>
      <c r="CM44" s="14">
        <v>2.262</v>
      </c>
      <c r="CN44" s="14">
        <v>2.0350000000000001</v>
      </c>
      <c r="CO44" s="14">
        <v>1.786</v>
      </c>
      <c r="CP44" s="14">
        <v>1.552</v>
      </c>
      <c r="CQ44" s="14">
        <v>1.3240000000000001</v>
      </c>
      <c r="CR44" s="14">
        <v>1.1200000000000001</v>
      </c>
      <c r="CS44" s="14">
        <v>0.95</v>
      </c>
      <c r="CT44" s="14">
        <v>0.80700000000000005</v>
      </c>
      <c r="CU44" s="14">
        <v>0.66100000000000003</v>
      </c>
      <c r="CV44" s="14">
        <v>0.53900000000000003</v>
      </c>
      <c r="CW44" s="14">
        <v>0.442</v>
      </c>
      <c r="CX44" s="14">
        <v>0.34799999999999998</v>
      </c>
      <c r="CY44" s="14">
        <v>0.254</v>
      </c>
      <c r="CZ44" s="14">
        <v>0.17699999999999999</v>
      </c>
      <c r="DA44" s="14">
        <v>0.13300000000000001</v>
      </c>
      <c r="DB44" s="14">
        <v>0.107</v>
      </c>
      <c r="DC44" s="14">
        <v>7.8E-2</v>
      </c>
      <c r="DD44" s="14">
        <v>4.3999999999999997E-2</v>
      </c>
      <c r="DE44" s="14">
        <v>2.7E-2</v>
      </c>
      <c r="DF44" s="14">
        <v>1.2999999999999999E-2</v>
      </c>
      <c r="DG44" s="14">
        <v>1.7000000000000001E-2</v>
      </c>
      <c r="DI44" s="108">
        <f t="shared" si="1"/>
        <v>594.8839999999999</v>
      </c>
    </row>
    <row r="45" spans="1:113" x14ac:dyDescent="0.2">
      <c r="A45" s="14">
        <v>11786</v>
      </c>
      <c r="B45" s="14" t="s">
        <v>1041</v>
      </c>
      <c r="D45" s="14">
        <v>203</v>
      </c>
      <c r="E45" s="14">
        <v>2018</v>
      </c>
      <c r="F45" s="14" t="s">
        <v>1076</v>
      </c>
      <c r="G45" s="88" t="s">
        <v>115</v>
      </c>
      <c r="H45" s="88">
        <f>VLOOKUP(G45, '2018 Population by age'!$G:$H, 2, 0)</f>
        <v>18</v>
      </c>
      <c r="I45" s="15">
        <f>IF(H45="-", "-", IF(H45=0, 0, SUM(K45:INDEX($K45:$DG45, H45))))</f>
        <v>990.92500000000007</v>
      </c>
      <c r="J45" s="15">
        <f t="shared" si="0"/>
        <v>4233.1550000000043</v>
      </c>
      <c r="K45" s="14">
        <v>53.802999999999997</v>
      </c>
      <c r="L45" s="14">
        <v>54.984999999999999</v>
      </c>
      <c r="M45" s="14">
        <v>56.015999999999998</v>
      </c>
      <c r="N45" s="14">
        <v>53.47</v>
      </c>
      <c r="O45" s="14">
        <v>55.67</v>
      </c>
      <c r="P45" s="14">
        <v>57.399000000000001</v>
      </c>
      <c r="Q45" s="14">
        <v>58.661999999999999</v>
      </c>
      <c r="R45" s="14">
        <v>59.463999999999999</v>
      </c>
      <c r="S45" s="14">
        <v>59.948999999999998</v>
      </c>
      <c r="T45" s="14">
        <v>60.258000000000003</v>
      </c>
      <c r="U45" s="14">
        <v>59.713000000000001</v>
      </c>
      <c r="V45" s="14">
        <v>58.045000000000002</v>
      </c>
      <c r="W45" s="14">
        <v>55.670999999999999</v>
      </c>
      <c r="X45" s="14">
        <v>53.369</v>
      </c>
      <c r="Y45" s="14">
        <v>51.094999999999999</v>
      </c>
      <c r="Z45" s="14">
        <v>49.097000000000001</v>
      </c>
      <c r="AA45" s="14">
        <v>47.613999999999997</v>
      </c>
      <c r="AB45" s="14">
        <v>46.645000000000003</v>
      </c>
      <c r="AC45" s="14">
        <v>45.738999999999997</v>
      </c>
      <c r="AD45" s="14">
        <v>44.741999999999997</v>
      </c>
      <c r="AE45" s="14">
        <v>45.29</v>
      </c>
      <c r="AF45" s="14">
        <v>48.078000000000003</v>
      </c>
      <c r="AG45" s="14">
        <v>52.298999999999999</v>
      </c>
      <c r="AH45" s="14">
        <v>56.485999999999997</v>
      </c>
      <c r="AI45" s="14">
        <v>60.962000000000003</v>
      </c>
      <c r="AJ45" s="14">
        <v>64.662999999999997</v>
      </c>
      <c r="AK45" s="14">
        <v>66.921000000000006</v>
      </c>
      <c r="AL45" s="14">
        <v>68.225999999999999</v>
      </c>
      <c r="AM45" s="14">
        <v>69.861999999999995</v>
      </c>
      <c r="AN45" s="14">
        <v>71.727999999999994</v>
      </c>
      <c r="AO45" s="14">
        <v>73.106999999999999</v>
      </c>
      <c r="AP45" s="14">
        <v>73.822000000000003</v>
      </c>
      <c r="AQ45" s="14">
        <v>74.206000000000003</v>
      </c>
      <c r="AR45" s="14">
        <v>74.480999999999995</v>
      </c>
      <c r="AS45" s="14">
        <v>74.257999999999996</v>
      </c>
      <c r="AT45" s="14">
        <v>75.637</v>
      </c>
      <c r="AU45" s="14">
        <v>79.573999999999998</v>
      </c>
      <c r="AV45" s="14">
        <v>84.953000000000003</v>
      </c>
      <c r="AW45" s="14">
        <v>89.799000000000007</v>
      </c>
      <c r="AX45" s="14">
        <v>94.620999999999995</v>
      </c>
      <c r="AY45" s="14">
        <v>97.637</v>
      </c>
      <c r="AZ45" s="14">
        <v>97.796999999999997</v>
      </c>
      <c r="BA45" s="14">
        <v>95.96</v>
      </c>
      <c r="BB45" s="14">
        <v>94.239000000000004</v>
      </c>
      <c r="BC45" s="14">
        <v>92.453000000000003</v>
      </c>
      <c r="BD45" s="14">
        <v>89.784000000000006</v>
      </c>
      <c r="BE45" s="14">
        <v>86.114000000000004</v>
      </c>
      <c r="BF45" s="14">
        <v>81.858999999999995</v>
      </c>
      <c r="BG45" s="14">
        <v>77.457999999999998</v>
      </c>
      <c r="BH45" s="14">
        <v>72.709999999999994</v>
      </c>
      <c r="BI45" s="14">
        <v>69.188000000000002</v>
      </c>
      <c r="BJ45" s="14">
        <v>67.680999999999997</v>
      </c>
      <c r="BK45" s="14">
        <v>67.509</v>
      </c>
      <c r="BL45" s="14">
        <v>67.215999999999994</v>
      </c>
      <c r="BM45" s="14">
        <v>67.117000000000004</v>
      </c>
      <c r="BN45" s="14">
        <v>66.846999999999994</v>
      </c>
      <c r="BO45" s="14">
        <v>66.085999999999999</v>
      </c>
      <c r="BP45" s="14">
        <v>65.081000000000003</v>
      </c>
      <c r="BQ45" s="14">
        <v>64.281000000000006</v>
      </c>
      <c r="BR45" s="14">
        <v>63.453000000000003</v>
      </c>
      <c r="BS45" s="14">
        <v>63.204000000000001</v>
      </c>
      <c r="BT45" s="14">
        <v>63.834000000000003</v>
      </c>
      <c r="BU45" s="14">
        <v>64.942999999999998</v>
      </c>
      <c r="BV45" s="14">
        <v>65.825999999999993</v>
      </c>
      <c r="BW45" s="14">
        <v>66.614999999999995</v>
      </c>
      <c r="BX45" s="14">
        <v>66.771000000000001</v>
      </c>
      <c r="BY45" s="14">
        <v>65.95</v>
      </c>
      <c r="BZ45" s="14">
        <v>64.369</v>
      </c>
      <c r="CA45" s="14">
        <v>62.698</v>
      </c>
      <c r="CB45" s="14">
        <v>60.935000000000002</v>
      </c>
      <c r="CC45" s="14">
        <v>58.375</v>
      </c>
      <c r="CD45" s="14">
        <v>54.78</v>
      </c>
      <c r="CE45" s="14">
        <v>50.491</v>
      </c>
      <c r="CF45" s="14">
        <v>46.149000000000001</v>
      </c>
      <c r="CG45" s="14">
        <v>41.695999999999998</v>
      </c>
      <c r="CH45" s="14">
        <v>37.387</v>
      </c>
      <c r="CI45" s="14">
        <v>33.438000000000002</v>
      </c>
      <c r="CJ45" s="14">
        <v>29.800999999999998</v>
      </c>
      <c r="CK45" s="14">
        <v>26.138000000000002</v>
      </c>
      <c r="CL45" s="14">
        <v>22.43</v>
      </c>
      <c r="CM45" s="14">
        <v>19.434000000000001</v>
      </c>
      <c r="CN45" s="14">
        <v>17.463000000000001</v>
      </c>
      <c r="CO45" s="14">
        <v>16.187999999999999</v>
      </c>
      <c r="CP45" s="14">
        <v>14.987</v>
      </c>
      <c r="CQ45" s="14">
        <v>14.015000000000001</v>
      </c>
      <c r="CR45" s="14">
        <v>12.84</v>
      </c>
      <c r="CS45" s="14">
        <v>11.193</v>
      </c>
      <c r="CT45" s="14">
        <v>9.2959999999999994</v>
      </c>
      <c r="CU45" s="14">
        <v>7.4989999999999997</v>
      </c>
      <c r="CV45" s="14">
        <v>5.9969999999999999</v>
      </c>
      <c r="CW45" s="14">
        <v>4.9340000000000002</v>
      </c>
      <c r="CX45" s="14">
        <v>3.91</v>
      </c>
      <c r="CY45" s="14">
        <v>2.899</v>
      </c>
      <c r="CZ45" s="14">
        <v>2.0670000000000002</v>
      </c>
      <c r="DA45" s="14">
        <v>1.6080000000000001</v>
      </c>
      <c r="DB45" s="14">
        <v>1.296</v>
      </c>
      <c r="DC45" s="14">
        <v>0.90200000000000002</v>
      </c>
      <c r="DD45" s="14">
        <v>0.42599999999999999</v>
      </c>
      <c r="DE45" s="14">
        <v>0.24399999999999999</v>
      </c>
      <c r="DF45" s="14">
        <v>0.108</v>
      </c>
      <c r="DG45" s="14">
        <v>9.5000000000000001E-2</v>
      </c>
      <c r="DI45" s="108">
        <f t="shared" si="1"/>
        <v>5224.0800000000045</v>
      </c>
    </row>
    <row r="46" spans="1:113" x14ac:dyDescent="0.2">
      <c r="A46" s="14">
        <v>14968</v>
      </c>
      <c r="B46" s="14" t="s">
        <v>1041</v>
      </c>
      <c r="D46" s="14">
        <v>276</v>
      </c>
      <c r="E46" s="14">
        <v>2018</v>
      </c>
      <c r="F46" s="14" t="s">
        <v>150</v>
      </c>
      <c r="G46" s="88" t="s">
        <v>151</v>
      </c>
      <c r="H46" s="88">
        <f>VLOOKUP(G46, '2018 Population by age'!$G:$H, 2, 0)</f>
        <v>18</v>
      </c>
      <c r="I46" s="15">
        <f>IF(H46="-", "-", IF(H46=0, 0, SUM(K46:INDEX($K46:$DG46, H46))))</f>
        <v>6705.8449999999975</v>
      </c>
      <c r="J46" s="15">
        <f t="shared" si="0"/>
        <v>33839.753000000012</v>
      </c>
      <c r="K46" s="14">
        <v>376.04199999999997</v>
      </c>
      <c r="L46" s="14">
        <v>375.06400000000002</v>
      </c>
      <c r="M46" s="14">
        <v>373.55099999999999</v>
      </c>
      <c r="N46" s="14">
        <v>371.39699999999999</v>
      </c>
      <c r="O46" s="14">
        <v>368.661</v>
      </c>
      <c r="P46" s="14">
        <v>366.15</v>
      </c>
      <c r="Q46" s="14">
        <v>364.00599999999997</v>
      </c>
      <c r="R46" s="14">
        <v>362.37200000000001</v>
      </c>
      <c r="S46" s="14">
        <v>361.27600000000001</v>
      </c>
      <c r="T46" s="14">
        <v>360.745</v>
      </c>
      <c r="U46" s="14">
        <v>361.50200000000001</v>
      </c>
      <c r="V46" s="14">
        <v>363.92399999999998</v>
      </c>
      <c r="W46" s="14">
        <v>367.80399999999997</v>
      </c>
      <c r="X46" s="14">
        <v>372.30200000000002</v>
      </c>
      <c r="Y46" s="14">
        <v>377.27100000000002</v>
      </c>
      <c r="Z46" s="14">
        <v>384.29700000000003</v>
      </c>
      <c r="AA46" s="14">
        <v>393.98500000000001</v>
      </c>
      <c r="AB46" s="14">
        <v>405.49599999999998</v>
      </c>
      <c r="AC46" s="14">
        <v>417.44400000000002</v>
      </c>
      <c r="AD46" s="14">
        <v>430.173</v>
      </c>
      <c r="AE46" s="14">
        <v>442.12299999999999</v>
      </c>
      <c r="AF46" s="14">
        <v>452.399</v>
      </c>
      <c r="AG46" s="14">
        <v>461.69</v>
      </c>
      <c r="AH46" s="14">
        <v>470.89499999999998</v>
      </c>
      <c r="AI46" s="14">
        <v>479.00900000000001</v>
      </c>
      <c r="AJ46" s="14">
        <v>489.49200000000002</v>
      </c>
      <c r="AK46" s="14">
        <v>503.89</v>
      </c>
      <c r="AL46" s="14">
        <v>520.02499999999998</v>
      </c>
      <c r="AM46" s="14">
        <v>534.755</v>
      </c>
      <c r="AN46" s="14">
        <v>549.40599999999995</v>
      </c>
      <c r="AO46" s="14">
        <v>557.68700000000001</v>
      </c>
      <c r="AP46" s="14">
        <v>556.37300000000005</v>
      </c>
      <c r="AQ46" s="14">
        <v>548.58100000000002</v>
      </c>
      <c r="AR46" s="14">
        <v>541.28399999999999</v>
      </c>
      <c r="AS46" s="14">
        <v>533.83799999999997</v>
      </c>
      <c r="AT46" s="14">
        <v>525.327</v>
      </c>
      <c r="AU46" s="14">
        <v>516.23900000000003</v>
      </c>
      <c r="AV46" s="14">
        <v>507.29199999999997</v>
      </c>
      <c r="AW46" s="14">
        <v>499.137</v>
      </c>
      <c r="AX46" s="14">
        <v>492.15100000000001</v>
      </c>
      <c r="AY46" s="14">
        <v>487.93200000000002</v>
      </c>
      <c r="AZ46" s="14">
        <v>487.51499999999999</v>
      </c>
      <c r="BA46" s="14">
        <v>490.91399999999999</v>
      </c>
      <c r="BB46" s="14">
        <v>494.91199999999998</v>
      </c>
      <c r="BC46" s="14">
        <v>497.51100000000002</v>
      </c>
      <c r="BD46" s="14">
        <v>512.44899999999996</v>
      </c>
      <c r="BE46" s="14">
        <v>545.39</v>
      </c>
      <c r="BF46" s="14">
        <v>588.89200000000005</v>
      </c>
      <c r="BG46" s="14">
        <v>630.16099999999994</v>
      </c>
      <c r="BH46" s="14">
        <v>672.13199999999995</v>
      </c>
      <c r="BI46" s="14">
        <v>702.65700000000004</v>
      </c>
      <c r="BJ46" s="14">
        <v>714.50900000000001</v>
      </c>
      <c r="BK46" s="14">
        <v>713.03099999999995</v>
      </c>
      <c r="BL46" s="14">
        <v>711.69299999999998</v>
      </c>
      <c r="BM46" s="14">
        <v>708.88199999999995</v>
      </c>
      <c r="BN46" s="14">
        <v>699.46900000000005</v>
      </c>
      <c r="BO46" s="14">
        <v>682.6</v>
      </c>
      <c r="BP46" s="14">
        <v>660.34500000000003</v>
      </c>
      <c r="BQ46" s="14">
        <v>635.76900000000001</v>
      </c>
      <c r="BR46" s="14">
        <v>608.42499999999995</v>
      </c>
      <c r="BS46" s="14">
        <v>582.43899999999996</v>
      </c>
      <c r="BT46" s="14">
        <v>560.23699999999997</v>
      </c>
      <c r="BU46" s="14">
        <v>540.43200000000002</v>
      </c>
      <c r="BV46" s="14">
        <v>519.62400000000002</v>
      </c>
      <c r="BW46" s="14">
        <v>498.988</v>
      </c>
      <c r="BX46" s="14">
        <v>478.048</v>
      </c>
      <c r="BY46" s="14">
        <v>456.39</v>
      </c>
      <c r="BZ46" s="14">
        <v>434.97800000000001</v>
      </c>
      <c r="CA46" s="14">
        <v>414.46600000000001</v>
      </c>
      <c r="CB46" s="14">
        <v>393.85300000000001</v>
      </c>
      <c r="CC46" s="14">
        <v>378.96499999999997</v>
      </c>
      <c r="CD46" s="14">
        <v>372.488</v>
      </c>
      <c r="CE46" s="14">
        <v>371.42500000000001</v>
      </c>
      <c r="CF46" s="14">
        <v>369.30900000000003</v>
      </c>
      <c r="CG46" s="14">
        <v>366.49900000000002</v>
      </c>
      <c r="CH46" s="14">
        <v>363.68200000000002</v>
      </c>
      <c r="CI46" s="14">
        <v>360.24400000000003</v>
      </c>
      <c r="CJ46" s="14">
        <v>355.29500000000002</v>
      </c>
      <c r="CK46" s="14">
        <v>350.13799999999998</v>
      </c>
      <c r="CL46" s="14">
        <v>346.404</v>
      </c>
      <c r="CM46" s="14">
        <v>331.59300000000002</v>
      </c>
      <c r="CN46" s="14">
        <v>300.21699999999998</v>
      </c>
      <c r="CO46" s="14">
        <v>258.56099999999998</v>
      </c>
      <c r="CP46" s="14">
        <v>218.09800000000001</v>
      </c>
      <c r="CQ46" s="14">
        <v>176.167</v>
      </c>
      <c r="CR46" s="14">
        <v>141.38800000000001</v>
      </c>
      <c r="CS46" s="14">
        <v>119.09699999999999</v>
      </c>
      <c r="CT46" s="14">
        <v>105.229</v>
      </c>
      <c r="CU46" s="14">
        <v>89.463999999999999</v>
      </c>
      <c r="CV46" s="14">
        <v>76.516999999999996</v>
      </c>
      <c r="CW46" s="14">
        <v>64.915000000000006</v>
      </c>
      <c r="CX46" s="14">
        <v>51.527999999999999</v>
      </c>
      <c r="CY46" s="14">
        <v>36.783000000000001</v>
      </c>
      <c r="CZ46" s="14">
        <v>24.981000000000002</v>
      </c>
      <c r="DA46" s="14">
        <v>18.716000000000001</v>
      </c>
      <c r="DB46" s="14">
        <v>15.016</v>
      </c>
      <c r="DC46" s="14">
        <v>10.621</v>
      </c>
      <c r="DD46" s="14">
        <v>5.5339999999999998</v>
      </c>
      <c r="DE46" s="14">
        <v>3.464</v>
      </c>
      <c r="DF46" s="14">
        <v>1.655</v>
      </c>
      <c r="DG46" s="14">
        <v>1.907</v>
      </c>
      <c r="DI46" s="108">
        <f t="shared" si="1"/>
        <v>40545.598000000005</v>
      </c>
    </row>
    <row r="47" spans="1:113" x14ac:dyDescent="0.2">
      <c r="A47" s="14">
        <v>1380</v>
      </c>
      <c r="B47" s="14" t="s">
        <v>1041</v>
      </c>
      <c r="D47" s="14">
        <v>262</v>
      </c>
      <c r="E47" s="14">
        <v>2018</v>
      </c>
      <c r="F47" s="14" t="s">
        <v>118</v>
      </c>
      <c r="G47" s="88" t="s">
        <v>119</v>
      </c>
      <c r="H47" s="88">
        <f>VLOOKUP(G47, '2018 Population by age'!$G:$H, 2, 0)</f>
        <v>18</v>
      </c>
      <c r="I47" s="15">
        <f>IF(H47="-", "-", IF(H47=0, 0, SUM(K47:INDEX($K47:$DG47, H47))))</f>
        <v>180.39000000000001</v>
      </c>
      <c r="J47" s="15">
        <f t="shared" si="0"/>
        <v>307.02099999999973</v>
      </c>
      <c r="K47" s="14">
        <v>10.555999999999999</v>
      </c>
      <c r="L47" s="14">
        <v>10.422000000000001</v>
      </c>
      <c r="M47" s="14">
        <v>10.303000000000001</v>
      </c>
      <c r="N47" s="14">
        <v>10.4</v>
      </c>
      <c r="O47" s="14">
        <v>10.231</v>
      </c>
      <c r="P47" s="14">
        <v>10.087999999999999</v>
      </c>
      <c r="Q47" s="14">
        <v>9.9700000000000006</v>
      </c>
      <c r="R47" s="14">
        <v>9.8759999999999994</v>
      </c>
      <c r="S47" s="14">
        <v>9.7989999999999995</v>
      </c>
      <c r="T47" s="14">
        <v>9.7319999999999993</v>
      </c>
      <c r="U47" s="14">
        <v>9.7070000000000007</v>
      </c>
      <c r="V47" s="14">
        <v>9.7390000000000008</v>
      </c>
      <c r="W47" s="14">
        <v>9.8070000000000004</v>
      </c>
      <c r="X47" s="14">
        <v>9.8759999999999994</v>
      </c>
      <c r="Y47" s="14">
        <v>9.9559999999999995</v>
      </c>
      <c r="Z47" s="14">
        <v>10.002000000000001</v>
      </c>
      <c r="AA47" s="14">
        <v>9.9890000000000008</v>
      </c>
      <c r="AB47" s="14">
        <v>9.9369999999999994</v>
      </c>
      <c r="AC47" s="14">
        <v>9.89</v>
      </c>
      <c r="AD47" s="14">
        <v>9.843</v>
      </c>
      <c r="AE47" s="14">
        <v>9.7829999999999995</v>
      </c>
      <c r="AF47" s="14">
        <v>9.7089999999999996</v>
      </c>
      <c r="AG47" s="14">
        <v>9.6259999999999994</v>
      </c>
      <c r="AH47" s="14">
        <v>9.5239999999999991</v>
      </c>
      <c r="AI47" s="14">
        <v>9.3879999999999999</v>
      </c>
      <c r="AJ47" s="14">
        <v>9.3019999999999996</v>
      </c>
      <c r="AK47" s="14">
        <v>9.3030000000000008</v>
      </c>
      <c r="AL47" s="14">
        <v>9.3409999999999993</v>
      </c>
      <c r="AM47" s="14">
        <v>9.359</v>
      </c>
      <c r="AN47" s="14">
        <v>9.3979999999999997</v>
      </c>
      <c r="AO47" s="14">
        <v>9.2669999999999995</v>
      </c>
      <c r="AP47" s="14">
        <v>8.8729999999999993</v>
      </c>
      <c r="AQ47" s="14">
        <v>8.3179999999999996</v>
      </c>
      <c r="AR47" s="14">
        <v>7.78</v>
      </c>
      <c r="AS47" s="14">
        <v>7.2050000000000001</v>
      </c>
      <c r="AT47" s="14">
        <v>6.7809999999999997</v>
      </c>
      <c r="AU47" s="14">
        <v>6.6159999999999997</v>
      </c>
      <c r="AV47" s="14">
        <v>6.6109999999999998</v>
      </c>
      <c r="AW47" s="14">
        <v>6.5730000000000004</v>
      </c>
      <c r="AX47" s="14">
        <v>6.5519999999999996</v>
      </c>
      <c r="AY47" s="14">
        <v>6.4409999999999998</v>
      </c>
      <c r="AZ47" s="14">
        <v>6.1689999999999996</v>
      </c>
      <c r="BA47" s="14">
        <v>5.8010000000000002</v>
      </c>
      <c r="BB47" s="14">
        <v>5.4649999999999999</v>
      </c>
      <c r="BC47" s="14">
        <v>5.1310000000000002</v>
      </c>
      <c r="BD47" s="14">
        <v>4.8559999999999999</v>
      </c>
      <c r="BE47" s="14">
        <v>4.681</v>
      </c>
      <c r="BF47" s="14">
        <v>4.57</v>
      </c>
      <c r="BG47" s="14">
        <v>4.4470000000000001</v>
      </c>
      <c r="BH47" s="14">
        <v>4.3230000000000004</v>
      </c>
      <c r="BI47" s="14">
        <v>4.2080000000000002</v>
      </c>
      <c r="BJ47" s="14">
        <v>4.0979999999999999</v>
      </c>
      <c r="BK47" s="14">
        <v>3.99</v>
      </c>
      <c r="BL47" s="14">
        <v>3.8860000000000001</v>
      </c>
      <c r="BM47" s="14">
        <v>3.79</v>
      </c>
      <c r="BN47" s="14">
        <v>3.657</v>
      </c>
      <c r="BO47" s="14">
        <v>3.4660000000000002</v>
      </c>
      <c r="BP47" s="14">
        <v>3.2370000000000001</v>
      </c>
      <c r="BQ47" s="14">
        <v>3.016</v>
      </c>
      <c r="BR47" s="14">
        <v>2.7989999999999999</v>
      </c>
      <c r="BS47" s="14">
        <v>2.5819999999999999</v>
      </c>
      <c r="BT47" s="14">
        <v>2.371</v>
      </c>
      <c r="BU47" s="14">
        <v>2.169</v>
      </c>
      <c r="BV47" s="14">
        <v>1.968</v>
      </c>
      <c r="BW47" s="14">
        <v>1.7629999999999999</v>
      </c>
      <c r="BX47" s="14">
        <v>1.607</v>
      </c>
      <c r="BY47" s="14">
        <v>1.526</v>
      </c>
      <c r="BZ47" s="14">
        <v>1.4930000000000001</v>
      </c>
      <c r="CA47" s="14">
        <v>1.4590000000000001</v>
      </c>
      <c r="CB47" s="14">
        <v>1.4370000000000001</v>
      </c>
      <c r="CC47" s="14">
        <v>1.389</v>
      </c>
      <c r="CD47" s="14">
        <v>1.29</v>
      </c>
      <c r="CE47" s="14">
        <v>1.161</v>
      </c>
      <c r="CF47" s="14">
        <v>1.044</v>
      </c>
      <c r="CG47" s="14">
        <v>0.93200000000000005</v>
      </c>
      <c r="CH47" s="14">
        <v>0.82799999999999996</v>
      </c>
      <c r="CI47" s="14">
        <v>0.74</v>
      </c>
      <c r="CJ47" s="14">
        <v>0.66300000000000003</v>
      </c>
      <c r="CK47" s="14">
        <v>0.58699999999999997</v>
      </c>
      <c r="CL47" s="14">
        <v>0.51300000000000001</v>
      </c>
      <c r="CM47" s="14">
        <v>0.44400000000000001</v>
      </c>
      <c r="CN47" s="14">
        <v>0.38200000000000001</v>
      </c>
      <c r="CO47" s="14">
        <v>0.32500000000000001</v>
      </c>
      <c r="CP47" s="14">
        <v>0.27200000000000002</v>
      </c>
      <c r="CQ47" s="14">
        <v>0.224</v>
      </c>
      <c r="CR47" s="14">
        <v>0.182</v>
      </c>
      <c r="CS47" s="14">
        <v>0.14699999999999999</v>
      </c>
      <c r="CT47" s="14">
        <v>0.11700000000000001</v>
      </c>
      <c r="CU47" s="14">
        <v>0.09</v>
      </c>
      <c r="CV47" s="14">
        <v>6.8000000000000005E-2</v>
      </c>
      <c r="CW47" s="14">
        <v>5.2999999999999999E-2</v>
      </c>
      <c r="CX47" s="14">
        <v>3.9E-2</v>
      </c>
      <c r="CY47" s="14">
        <v>2.7E-2</v>
      </c>
      <c r="CZ47" s="14">
        <v>1.7999999999999999E-2</v>
      </c>
      <c r="DA47" s="14">
        <v>1.2999999999999999E-2</v>
      </c>
      <c r="DB47" s="14">
        <v>0.01</v>
      </c>
      <c r="DC47" s="14">
        <v>7.0000000000000001E-3</v>
      </c>
      <c r="DD47" s="14">
        <v>4.0000000000000001E-3</v>
      </c>
      <c r="DE47" s="14">
        <v>2E-3</v>
      </c>
      <c r="DF47" s="14">
        <v>1E-3</v>
      </c>
      <c r="DG47" s="14">
        <v>1E-3</v>
      </c>
      <c r="DI47" s="108">
        <f t="shared" si="1"/>
        <v>487.41099999999977</v>
      </c>
    </row>
    <row r="48" spans="1:113" x14ac:dyDescent="0.2">
      <c r="A48" s="14">
        <v>12646</v>
      </c>
      <c r="B48" s="14" t="s">
        <v>1041</v>
      </c>
      <c r="D48" s="14">
        <v>208</v>
      </c>
      <c r="E48" s="14">
        <v>2018</v>
      </c>
      <c r="F48" s="14" t="s">
        <v>116</v>
      </c>
      <c r="G48" s="88" t="s">
        <v>117</v>
      </c>
      <c r="H48" s="88">
        <f>VLOOKUP(G48, '2018 Population by age'!$G:$H, 2, 0)</f>
        <v>18</v>
      </c>
      <c r="I48" s="15">
        <f>IF(H48="-", "-", IF(H48=0, 0, SUM(K48:INDEX($K48:$DG48, H48))))</f>
        <v>589.02100000000007</v>
      </c>
      <c r="J48" s="15">
        <f t="shared" si="0"/>
        <v>2272.9859999999994</v>
      </c>
      <c r="K48" s="14">
        <v>31.26</v>
      </c>
      <c r="L48" s="14">
        <v>30.802</v>
      </c>
      <c r="M48" s="14">
        <v>30.571999999999999</v>
      </c>
      <c r="N48" s="14">
        <v>28.175000000000001</v>
      </c>
      <c r="O48" s="14">
        <v>29.39</v>
      </c>
      <c r="P48" s="14">
        <v>30.542999999999999</v>
      </c>
      <c r="Q48" s="14">
        <v>31.616</v>
      </c>
      <c r="R48" s="14">
        <v>32.588999999999999</v>
      </c>
      <c r="S48" s="14">
        <v>33.53</v>
      </c>
      <c r="T48" s="14">
        <v>34.503999999999998</v>
      </c>
      <c r="U48" s="14">
        <v>35.066000000000003</v>
      </c>
      <c r="V48" s="14">
        <v>35.027000000000001</v>
      </c>
      <c r="W48" s="14">
        <v>34.622</v>
      </c>
      <c r="X48" s="14">
        <v>34.241</v>
      </c>
      <c r="Y48" s="14">
        <v>33.758000000000003</v>
      </c>
      <c r="Z48" s="14">
        <v>33.683999999999997</v>
      </c>
      <c r="AA48" s="14">
        <v>34.296999999999997</v>
      </c>
      <c r="AB48" s="14">
        <v>35.344999999999999</v>
      </c>
      <c r="AC48" s="14">
        <v>36.249000000000002</v>
      </c>
      <c r="AD48" s="14">
        <v>37.061999999999998</v>
      </c>
      <c r="AE48" s="14">
        <v>37.914000000000001</v>
      </c>
      <c r="AF48" s="14">
        <v>38.79</v>
      </c>
      <c r="AG48" s="14">
        <v>39.613999999999997</v>
      </c>
      <c r="AH48" s="14">
        <v>40.387</v>
      </c>
      <c r="AI48" s="14">
        <v>41.185000000000002</v>
      </c>
      <c r="AJ48" s="14">
        <v>41.39</v>
      </c>
      <c r="AK48" s="14">
        <v>40.719000000000001</v>
      </c>
      <c r="AL48" s="14">
        <v>39.468000000000004</v>
      </c>
      <c r="AM48" s="14">
        <v>38.279000000000003</v>
      </c>
      <c r="AN48" s="14">
        <v>37.098999999999997</v>
      </c>
      <c r="AO48" s="14">
        <v>35.878999999999998</v>
      </c>
      <c r="AP48" s="14">
        <v>34.680999999999997</v>
      </c>
      <c r="AQ48" s="14">
        <v>33.569000000000003</v>
      </c>
      <c r="AR48" s="14">
        <v>32.453000000000003</v>
      </c>
      <c r="AS48" s="14">
        <v>31.241</v>
      </c>
      <c r="AT48" s="14">
        <v>30.77</v>
      </c>
      <c r="AU48" s="14">
        <v>31.411999999999999</v>
      </c>
      <c r="AV48" s="14">
        <v>32.768000000000001</v>
      </c>
      <c r="AW48" s="14">
        <v>34.119</v>
      </c>
      <c r="AX48" s="14">
        <v>35.673000000000002</v>
      </c>
      <c r="AY48" s="14">
        <v>36.774999999999999</v>
      </c>
      <c r="AZ48" s="14">
        <v>37.045999999999999</v>
      </c>
      <c r="BA48" s="14">
        <v>36.828000000000003</v>
      </c>
      <c r="BB48" s="14">
        <v>36.731999999999999</v>
      </c>
      <c r="BC48" s="14">
        <v>36.511000000000003</v>
      </c>
      <c r="BD48" s="14">
        <v>36.869999999999997</v>
      </c>
      <c r="BE48" s="14">
        <v>38.180999999999997</v>
      </c>
      <c r="BF48" s="14">
        <v>40.020000000000003</v>
      </c>
      <c r="BG48" s="14">
        <v>41.66</v>
      </c>
      <c r="BH48" s="14">
        <v>43.331000000000003</v>
      </c>
      <c r="BI48" s="14">
        <v>44.201999999999998</v>
      </c>
      <c r="BJ48" s="14">
        <v>43.814999999999998</v>
      </c>
      <c r="BK48" s="14">
        <v>42.593000000000004</v>
      </c>
      <c r="BL48" s="14">
        <v>41.429000000000002</v>
      </c>
      <c r="BM48" s="14">
        <v>40.155999999999999</v>
      </c>
      <c r="BN48" s="14">
        <v>38.972999999999999</v>
      </c>
      <c r="BO48" s="14">
        <v>38.073999999999998</v>
      </c>
      <c r="BP48" s="14">
        <v>37.344999999999999</v>
      </c>
      <c r="BQ48" s="14">
        <v>36.548999999999999</v>
      </c>
      <c r="BR48" s="14">
        <v>35.811999999999998</v>
      </c>
      <c r="BS48" s="14">
        <v>34.914999999999999</v>
      </c>
      <c r="BT48" s="14">
        <v>33.752000000000002</v>
      </c>
      <c r="BU48" s="14">
        <v>32.503999999999998</v>
      </c>
      <c r="BV48" s="14">
        <v>31.251999999999999</v>
      </c>
      <c r="BW48" s="14">
        <v>29.724</v>
      </c>
      <c r="BX48" s="14">
        <v>29.331</v>
      </c>
      <c r="BY48" s="14">
        <v>30.699000000000002</v>
      </c>
      <c r="BZ48" s="14">
        <v>33.055999999999997</v>
      </c>
      <c r="CA48" s="14">
        <v>35.17</v>
      </c>
      <c r="CB48" s="14">
        <v>37.491</v>
      </c>
      <c r="CC48" s="14">
        <v>38.177999999999997</v>
      </c>
      <c r="CD48" s="14">
        <v>36.258000000000003</v>
      </c>
      <c r="CE48" s="14">
        <v>32.659999999999997</v>
      </c>
      <c r="CF48" s="14">
        <v>29.279</v>
      </c>
      <c r="CG48" s="14">
        <v>25.721</v>
      </c>
      <c r="CH48" s="14">
        <v>22.681000000000001</v>
      </c>
      <c r="CI48" s="14">
        <v>20.692</v>
      </c>
      <c r="CJ48" s="14">
        <v>19.376000000000001</v>
      </c>
      <c r="CK48" s="14">
        <v>17.832999999999998</v>
      </c>
      <c r="CL48" s="14">
        <v>16.251999999999999</v>
      </c>
      <c r="CM48" s="14">
        <v>14.701000000000001</v>
      </c>
      <c r="CN48" s="14">
        <v>13.129</v>
      </c>
      <c r="CO48" s="14">
        <v>11.581</v>
      </c>
      <c r="CP48" s="14">
        <v>10.147</v>
      </c>
      <c r="CQ48" s="14">
        <v>8.7970000000000006</v>
      </c>
      <c r="CR48" s="14">
        <v>7.6020000000000003</v>
      </c>
      <c r="CS48" s="14">
        <v>6.6029999999999998</v>
      </c>
      <c r="CT48" s="14">
        <v>5.7560000000000002</v>
      </c>
      <c r="CU48" s="14">
        <v>4.9379999999999997</v>
      </c>
      <c r="CV48" s="14">
        <v>4.3019999999999996</v>
      </c>
      <c r="CW48" s="14">
        <v>3.7160000000000002</v>
      </c>
      <c r="CX48" s="14">
        <v>3.032</v>
      </c>
      <c r="CY48" s="14">
        <v>2.27</v>
      </c>
      <c r="CZ48" s="14">
        <v>1.659</v>
      </c>
      <c r="DA48" s="14">
        <v>1.32</v>
      </c>
      <c r="DB48" s="14">
        <v>1.083</v>
      </c>
      <c r="DC48" s="14">
        <v>0.79700000000000004</v>
      </c>
      <c r="DD48" s="14">
        <v>0.46300000000000002</v>
      </c>
      <c r="DE48" s="14">
        <v>0.30099999999999999</v>
      </c>
      <c r="DF48" s="14">
        <v>0.151</v>
      </c>
      <c r="DG48" s="14">
        <v>0.191</v>
      </c>
      <c r="DI48" s="108">
        <f t="shared" si="1"/>
        <v>2862.0069999999996</v>
      </c>
    </row>
    <row r="49" spans="1:113" x14ac:dyDescent="0.2">
      <c r="A49" s="14">
        <v>16000</v>
      </c>
      <c r="B49" s="14" t="s">
        <v>1041</v>
      </c>
      <c r="D49" s="14">
        <v>214</v>
      </c>
      <c r="E49" s="14">
        <v>2018</v>
      </c>
      <c r="F49" s="14" t="s">
        <v>122</v>
      </c>
      <c r="G49" s="88" t="s">
        <v>123</v>
      </c>
      <c r="H49" s="88">
        <f>VLOOKUP(G49, '2018 Population by age'!$G:$H, 2, 0)</f>
        <v>16</v>
      </c>
      <c r="I49" s="15">
        <f>IF(H49="-", "-", IF(H49=0, 0, SUM(K49:INDEX($K49:$DG49, H49))))</f>
        <v>1708.338</v>
      </c>
      <c r="J49" s="15">
        <f t="shared" si="0"/>
        <v>3708.9400000000023</v>
      </c>
      <c r="K49" s="14">
        <v>106.117</v>
      </c>
      <c r="L49" s="14">
        <v>106.726</v>
      </c>
      <c r="M49" s="14">
        <v>107.236</v>
      </c>
      <c r="N49" s="14">
        <v>107.783</v>
      </c>
      <c r="O49" s="14">
        <v>107.995</v>
      </c>
      <c r="P49" s="14">
        <v>108.10299999999999</v>
      </c>
      <c r="Q49" s="14">
        <v>108.10599999999999</v>
      </c>
      <c r="R49" s="14">
        <v>108.003</v>
      </c>
      <c r="S49" s="14">
        <v>107.789</v>
      </c>
      <c r="T49" s="14">
        <v>107.45699999999999</v>
      </c>
      <c r="U49" s="14">
        <v>107.036</v>
      </c>
      <c r="V49" s="14">
        <v>106.538</v>
      </c>
      <c r="W49" s="14">
        <v>105.944</v>
      </c>
      <c r="X49" s="14">
        <v>105.28</v>
      </c>
      <c r="Y49" s="14">
        <v>104.608</v>
      </c>
      <c r="Z49" s="14">
        <v>103.617</v>
      </c>
      <c r="AA49" s="14">
        <v>102.176</v>
      </c>
      <c r="AB49" s="14">
        <v>100.464</v>
      </c>
      <c r="AC49" s="14">
        <v>98.727000000000004</v>
      </c>
      <c r="AD49" s="14">
        <v>96.838999999999999</v>
      </c>
      <c r="AE49" s="14">
        <v>95.397000000000006</v>
      </c>
      <c r="AF49" s="14">
        <v>94.700999999999993</v>
      </c>
      <c r="AG49" s="14">
        <v>94.441999999999993</v>
      </c>
      <c r="AH49" s="14">
        <v>94.055000000000007</v>
      </c>
      <c r="AI49" s="14">
        <v>93.7</v>
      </c>
      <c r="AJ49" s="14">
        <v>92.906999999999996</v>
      </c>
      <c r="AK49" s="14">
        <v>91.400999999999996</v>
      </c>
      <c r="AL49" s="14">
        <v>89.432000000000002</v>
      </c>
      <c r="AM49" s="14">
        <v>87.513999999999996</v>
      </c>
      <c r="AN49" s="14">
        <v>85.531000000000006</v>
      </c>
      <c r="AO49" s="14">
        <v>83.671999999999997</v>
      </c>
      <c r="AP49" s="14">
        <v>82.078000000000003</v>
      </c>
      <c r="AQ49" s="14">
        <v>80.637</v>
      </c>
      <c r="AR49" s="14">
        <v>79.125</v>
      </c>
      <c r="AS49" s="14">
        <v>77.623000000000005</v>
      </c>
      <c r="AT49" s="14">
        <v>75.959999999999994</v>
      </c>
      <c r="AU49" s="14">
        <v>74.040999999999997</v>
      </c>
      <c r="AV49" s="14">
        <v>71.980999999999995</v>
      </c>
      <c r="AW49" s="14">
        <v>69.972999999999999</v>
      </c>
      <c r="AX49" s="14">
        <v>67.956999999999994</v>
      </c>
      <c r="AY49" s="14">
        <v>66.165000000000006</v>
      </c>
      <c r="AZ49" s="14">
        <v>64.728999999999999</v>
      </c>
      <c r="BA49" s="14">
        <v>63.53</v>
      </c>
      <c r="BB49" s="14">
        <v>62.317999999999998</v>
      </c>
      <c r="BC49" s="14">
        <v>61.137</v>
      </c>
      <c r="BD49" s="14">
        <v>59.954999999999998</v>
      </c>
      <c r="BE49" s="14">
        <v>58.731000000000002</v>
      </c>
      <c r="BF49" s="14">
        <v>57.484000000000002</v>
      </c>
      <c r="BG49" s="14">
        <v>56.26</v>
      </c>
      <c r="BH49" s="14">
        <v>55.034999999999997</v>
      </c>
      <c r="BI49" s="14">
        <v>53.826000000000001</v>
      </c>
      <c r="BJ49" s="14">
        <v>52.64</v>
      </c>
      <c r="BK49" s="14">
        <v>51.448999999999998</v>
      </c>
      <c r="BL49" s="14">
        <v>50.226999999999997</v>
      </c>
      <c r="BM49" s="14">
        <v>48.982999999999997</v>
      </c>
      <c r="BN49" s="14">
        <v>47.622999999999998</v>
      </c>
      <c r="BO49" s="14">
        <v>46.1</v>
      </c>
      <c r="BP49" s="14">
        <v>44.451999999999998</v>
      </c>
      <c r="BQ49" s="14">
        <v>42.784999999999997</v>
      </c>
      <c r="BR49" s="14">
        <v>41.095999999999997</v>
      </c>
      <c r="BS49" s="14">
        <v>39.322000000000003</v>
      </c>
      <c r="BT49" s="14">
        <v>37.448</v>
      </c>
      <c r="BU49" s="14">
        <v>35.509</v>
      </c>
      <c r="BV49" s="14">
        <v>33.569000000000003</v>
      </c>
      <c r="BW49" s="14">
        <v>31.631</v>
      </c>
      <c r="BX49" s="14">
        <v>29.707999999999998</v>
      </c>
      <c r="BY49" s="14">
        <v>27.818000000000001</v>
      </c>
      <c r="BZ49" s="14">
        <v>25.972999999999999</v>
      </c>
      <c r="CA49" s="14">
        <v>24.164000000000001</v>
      </c>
      <c r="CB49" s="14">
        <v>22.396000000000001</v>
      </c>
      <c r="CC49" s="14">
        <v>20.742999999999999</v>
      </c>
      <c r="CD49" s="14">
        <v>19.241</v>
      </c>
      <c r="CE49" s="14">
        <v>17.869</v>
      </c>
      <c r="CF49" s="14">
        <v>16.545999999999999</v>
      </c>
      <c r="CG49" s="14">
        <v>15.265000000000001</v>
      </c>
      <c r="CH49" s="14">
        <v>14.15</v>
      </c>
      <c r="CI49" s="14">
        <v>13.249000000000001</v>
      </c>
      <c r="CJ49" s="14">
        <v>12.494999999999999</v>
      </c>
      <c r="CK49" s="14">
        <v>11.785</v>
      </c>
      <c r="CL49" s="14">
        <v>11.148999999999999</v>
      </c>
      <c r="CM49" s="14">
        <v>10.442</v>
      </c>
      <c r="CN49" s="14">
        <v>9.5869999999999997</v>
      </c>
      <c r="CO49" s="14">
        <v>8.6479999999999997</v>
      </c>
      <c r="CP49" s="14">
        <v>7.7759999999999998</v>
      </c>
      <c r="CQ49" s="14">
        <v>6.944</v>
      </c>
      <c r="CR49" s="14">
        <v>6.1589999999999998</v>
      </c>
      <c r="CS49" s="14">
        <v>5.44</v>
      </c>
      <c r="CT49" s="14">
        <v>4.7789999999999999</v>
      </c>
      <c r="CU49" s="14">
        <v>4.1180000000000003</v>
      </c>
      <c r="CV49" s="14">
        <v>3.5329999999999999</v>
      </c>
      <c r="CW49" s="14">
        <v>3.0569999999999999</v>
      </c>
      <c r="CX49" s="14">
        <v>2.5859999999999999</v>
      </c>
      <c r="CY49" s="14">
        <v>2.1150000000000002</v>
      </c>
      <c r="CZ49" s="14">
        <v>1.736</v>
      </c>
      <c r="DA49" s="14">
        <v>1.484</v>
      </c>
      <c r="DB49" s="14">
        <v>1.27</v>
      </c>
      <c r="DC49" s="14">
        <v>1.04</v>
      </c>
      <c r="DD49" s="14">
        <v>0.79400000000000004</v>
      </c>
      <c r="DE49" s="14">
        <v>0.63700000000000001</v>
      </c>
      <c r="DF49" s="14">
        <v>0.49</v>
      </c>
      <c r="DG49" s="14">
        <v>1.417</v>
      </c>
      <c r="DI49" s="108">
        <f t="shared" si="1"/>
        <v>5417.2780000000021</v>
      </c>
    </row>
    <row r="50" spans="1:113" x14ac:dyDescent="0.2">
      <c r="A50" s="14">
        <v>3874</v>
      </c>
      <c r="B50" s="14" t="s">
        <v>1041</v>
      </c>
      <c r="D50" s="14">
        <v>12</v>
      </c>
      <c r="E50" s="14">
        <v>2018</v>
      </c>
      <c r="F50" s="14" t="s">
        <v>17</v>
      </c>
      <c r="G50" s="88" t="s">
        <v>18</v>
      </c>
      <c r="H50" s="88">
        <f>VLOOKUP(G50, '2018 Population by age'!$G:$H, 2, 0)</f>
        <v>18</v>
      </c>
      <c r="I50" s="15">
        <f>IF(H50="-", "-", IF(H50=0, 0, SUM(K50:INDEX($K50:$DG50, H50))))</f>
        <v>7181.7190000000001</v>
      </c>
      <c r="J50" s="15">
        <f t="shared" si="0"/>
        <v>14033.46200000001</v>
      </c>
      <c r="K50" s="14">
        <v>428.49</v>
      </c>
      <c r="L50" s="14">
        <v>457.23200000000003</v>
      </c>
      <c r="M50" s="14">
        <v>475.85500000000002</v>
      </c>
      <c r="N50" s="14">
        <v>489.07499999999999</v>
      </c>
      <c r="O50" s="14">
        <v>487.12700000000001</v>
      </c>
      <c r="P50" s="14">
        <v>479.779</v>
      </c>
      <c r="Q50" s="14">
        <v>467.87200000000001</v>
      </c>
      <c r="R50" s="14">
        <v>452.24299999999999</v>
      </c>
      <c r="S50" s="14">
        <v>433.78899999999999</v>
      </c>
      <c r="T50" s="14">
        <v>413.404</v>
      </c>
      <c r="U50" s="14">
        <v>391.64600000000002</v>
      </c>
      <c r="V50" s="14">
        <v>369.24</v>
      </c>
      <c r="W50" s="14">
        <v>347.19499999999999</v>
      </c>
      <c r="X50" s="14">
        <v>325.34399999999999</v>
      </c>
      <c r="Y50" s="14">
        <v>303.18299999999999</v>
      </c>
      <c r="Z50" s="14">
        <v>288.26900000000001</v>
      </c>
      <c r="AA50" s="14">
        <v>284.18400000000003</v>
      </c>
      <c r="AB50" s="14">
        <v>287.79199999999997</v>
      </c>
      <c r="AC50" s="14">
        <v>291.67599999999999</v>
      </c>
      <c r="AD50" s="14">
        <v>296.47699999999998</v>
      </c>
      <c r="AE50" s="14">
        <v>304.35500000000002</v>
      </c>
      <c r="AF50" s="14">
        <v>315.36700000000002</v>
      </c>
      <c r="AG50" s="14">
        <v>328.30599999999998</v>
      </c>
      <c r="AH50" s="14">
        <v>341.964</v>
      </c>
      <c r="AI50" s="14">
        <v>356.65</v>
      </c>
      <c r="AJ50" s="14">
        <v>368.13299999999998</v>
      </c>
      <c r="AK50" s="14">
        <v>374.19900000000001</v>
      </c>
      <c r="AL50" s="14">
        <v>376.41800000000001</v>
      </c>
      <c r="AM50" s="14">
        <v>378.55200000000002</v>
      </c>
      <c r="AN50" s="14">
        <v>379.82499999999999</v>
      </c>
      <c r="AO50" s="14">
        <v>379.90800000000002</v>
      </c>
      <c r="AP50" s="14">
        <v>379.00299999999999</v>
      </c>
      <c r="AQ50" s="14">
        <v>376.94400000000002</v>
      </c>
      <c r="AR50" s="14">
        <v>373.61</v>
      </c>
      <c r="AS50" s="14">
        <v>369.327</v>
      </c>
      <c r="AT50" s="14">
        <v>362.80500000000001</v>
      </c>
      <c r="AU50" s="14">
        <v>353.488</v>
      </c>
      <c r="AV50" s="14">
        <v>342.16399999999999</v>
      </c>
      <c r="AW50" s="14">
        <v>330.39699999999999</v>
      </c>
      <c r="AX50" s="14">
        <v>318.13799999999998</v>
      </c>
      <c r="AY50" s="14">
        <v>305.51799999999997</v>
      </c>
      <c r="AZ50" s="14">
        <v>292.84800000000001</v>
      </c>
      <c r="BA50" s="14">
        <v>280.28800000000001</v>
      </c>
      <c r="BB50" s="14">
        <v>267.55599999999998</v>
      </c>
      <c r="BC50" s="14">
        <v>254.55099999999999</v>
      </c>
      <c r="BD50" s="14">
        <v>243.27799999999999</v>
      </c>
      <c r="BE50" s="14">
        <v>234.65799999999999</v>
      </c>
      <c r="BF50" s="14">
        <v>227.858</v>
      </c>
      <c r="BG50" s="14">
        <v>221.06700000000001</v>
      </c>
      <c r="BH50" s="14">
        <v>214.57900000000001</v>
      </c>
      <c r="BI50" s="14">
        <v>208.24299999999999</v>
      </c>
      <c r="BJ50" s="14">
        <v>201.78299999999999</v>
      </c>
      <c r="BK50" s="14">
        <v>195.28700000000001</v>
      </c>
      <c r="BL50" s="14">
        <v>189.20400000000001</v>
      </c>
      <c r="BM50" s="14">
        <v>183.535</v>
      </c>
      <c r="BN50" s="14">
        <v>177.477</v>
      </c>
      <c r="BO50" s="14">
        <v>170.7</v>
      </c>
      <c r="BP50" s="14">
        <v>163.554</v>
      </c>
      <c r="BQ50" s="14">
        <v>156.47200000000001</v>
      </c>
      <c r="BR50" s="14">
        <v>149.07900000000001</v>
      </c>
      <c r="BS50" s="14">
        <v>142.90899999999999</v>
      </c>
      <c r="BT50" s="14">
        <v>138.67699999999999</v>
      </c>
      <c r="BU50" s="14">
        <v>135.506</v>
      </c>
      <c r="BV50" s="14">
        <v>132.15</v>
      </c>
      <c r="BW50" s="14">
        <v>129.27699999999999</v>
      </c>
      <c r="BX50" s="14">
        <v>124.021</v>
      </c>
      <c r="BY50" s="14">
        <v>114.965</v>
      </c>
      <c r="BZ50" s="14">
        <v>103.63200000000001</v>
      </c>
      <c r="CA50" s="14">
        <v>92.847999999999999</v>
      </c>
      <c r="CB50" s="14">
        <v>81.903999999999996</v>
      </c>
      <c r="CC50" s="14">
        <v>72.893000000000001</v>
      </c>
      <c r="CD50" s="14">
        <v>67.096999999999994</v>
      </c>
      <c r="CE50" s="14">
        <v>63.463999999999999</v>
      </c>
      <c r="CF50" s="14">
        <v>59.604999999999997</v>
      </c>
      <c r="CG50" s="14">
        <v>55.936</v>
      </c>
      <c r="CH50" s="14">
        <v>52.475000000000001</v>
      </c>
      <c r="CI50" s="14">
        <v>48.969000000000001</v>
      </c>
      <c r="CJ50" s="14">
        <v>45.499000000000002</v>
      </c>
      <c r="CK50" s="14">
        <v>42.406999999999996</v>
      </c>
      <c r="CL50" s="14">
        <v>39.637999999999998</v>
      </c>
      <c r="CM50" s="14">
        <v>36.747999999999998</v>
      </c>
      <c r="CN50" s="14">
        <v>33.549999999999997</v>
      </c>
      <c r="CO50" s="14">
        <v>30.190999999999999</v>
      </c>
      <c r="CP50" s="14">
        <v>27.039000000000001</v>
      </c>
      <c r="CQ50" s="14">
        <v>24.073</v>
      </c>
      <c r="CR50" s="14">
        <v>21.084</v>
      </c>
      <c r="CS50" s="14">
        <v>18.021999999999998</v>
      </c>
      <c r="CT50" s="14">
        <v>14.993</v>
      </c>
      <c r="CU50" s="14">
        <v>11.891999999999999</v>
      </c>
      <c r="CV50" s="14">
        <v>9.1820000000000004</v>
      </c>
      <c r="CW50" s="14">
        <v>7.3479999999999999</v>
      </c>
      <c r="CX50" s="14">
        <v>5.6989999999999998</v>
      </c>
      <c r="CY50" s="14">
        <v>4.1630000000000003</v>
      </c>
      <c r="CZ50" s="14">
        <v>2.9430000000000001</v>
      </c>
      <c r="DA50" s="14">
        <v>2.2410000000000001</v>
      </c>
      <c r="DB50" s="14">
        <v>1.8</v>
      </c>
      <c r="DC50" s="14">
        <v>1.3149999999999999</v>
      </c>
      <c r="DD50" s="14">
        <v>0.78800000000000003</v>
      </c>
      <c r="DE50" s="14">
        <v>0.55100000000000005</v>
      </c>
      <c r="DF50" s="14">
        <v>0.29199999999999998</v>
      </c>
      <c r="DG50" s="14">
        <v>0.435</v>
      </c>
      <c r="DI50" s="108">
        <f t="shared" si="1"/>
        <v>21215.181000000011</v>
      </c>
    </row>
    <row r="51" spans="1:113" x14ac:dyDescent="0.2">
      <c r="A51" s="14">
        <v>18236</v>
      </c>
      <c r="B51" s="14" t="s">
        <v>1041</v>
      </c>
      <c r="D51" s="14">
        <v>218</v>
      </c>
      <c r="E51" s="14">
        <v>2018</v>
      </c>
      <c r="F51" s="14" t="s">
        <v>124</v>
      </c>
      <c r="G51" s="88" t="s">
        <v>125</v>
      </c>
      <c r="H51" s="88">
        <f>VLOOKUP(G51, '2018 Population by age'!$G:$H, 2, 0)</f>
        <v>0</v>
      </c>
      <c r="I51" s="15">
        <f>IF(H51="-", "-", IF(H51=0, 0, SUM(K51:INDEX($K51:$DG51, H51))))</f>
        <v>0</v>
      </c>
      <c r="J51" s="15">
        <f t="shared" si="0"/>
        <v>8426.8349999999973</v>
      </c>
      <c r="K51" s="14">
        <v>164.7</v>
      </c>
      <c r="L51" s="14">
        <v>165.40199999999999</v>
      </c>
      <c r="M51" s="14">
        <v>165.73599999999999</v>
      </c>
      <c r="N51" s="14">
        <v>165.04400000000001</v>
      </c>
      <c r="O51" s="14">
        <v>164.97800000000001</v>
      </c>
      <c r="P51" s="14">
        <v>164.65600000000001</v>
      </c>
      <c r="Q51" s="14">
        <v>164.10599999999999</v>
      </c>
      <c r="R51" s="14">
        <v>163.35499999999999</v>
      </c>
      <c r="S51" s="14">
        <v>162.46100000000001</v>
      </c>
      <c r="T51" s="14">
        <v>161.482</v>
      </c>
      <c r="U51" s="14">
        <v>160.28299999999999</v>
      </c>
      <c r="V51" s="14">
        <v>158.82499999999999</v>
      </c>
      <c r="W51" s="14">
        <v>157.233</v>
      </c>
      <c r="X51" s="14">
        <v>155.58799999999999</v>
      </c>
      <c r="Y51" s="14">
        <v>153.78</v>
      </c>
      <c r="Z51" s="14">
        <v>152.52600000000001</v>
      </c>
      <c r="AA51" s="14">
        <v>152.16200000000001</v>
      </c>
      <c r="AB51" s="14">
        <v>152.33199999999999</v>
      </c>
      <c r="AC51" s="14">
        <v>152.36099999999999</v>
      </c>
      <c r="AD51" s="14">
        <v>152.40600000000001</v>
      </c>
      <c r="AE51" s="14">
        <v>152.041</v>
      </c>
      <c r="AF51" s="14">
        <v>150.99199999999999</v>
      </c>
      <c r="AG51" s="14">
        <v>149.47200000000001</v>
      </c>
      <c r="AH51" s="14">
        <v>147.94800000000001</v>
      </c>
      <c r="AI51" s="14">
        <v>146.30699999999999</v>
      </c>
      <c r="AJ51" s="14">
        <v>144.637</v>
      </c>
      <c r="AK51" s="14">
        <v>143.023</v>
      </c>
      <c r="AL51" s="14">
        <v>141.381</v>
      </c>
      <c r="AM51" s="14">
        <v>139.596</v>
      </c>
      <c r="AN51" s="14">
        <v>137.75200000000001</v>
      </c>
      <c r="AO51" s="14">
        <v>135.529</v>
      </c>
      <c r="AP51" s="14">
        <v>132.77600000000001</v>
      </c>
      <c r="AQ51" s="14">
        <v>129.68</v>
      </c>
      <c r="AR51" s="14">
        <v>126.58</v>
      </c>
      <c r="AS51" s="14">
        <v>123.414</v>
      </c>
      <c r="AT51" s="14">
        <v>120.404</v>
      </c>
      <c r="AU51" s="14">
        <v>117.697</v>
      </c>
      <c r="AV51" s="14">
        <v>115.202</v>
      </c>
      <c r="AW51" s="14">
        <v>112.651</v>
      </c>
      <c r="AX51" s="14">
        <v>110.065</v>
      </c>
      <c r="AY51" s="14">
        <v>107.648</v>
      </c>
      <c r="AZ51" s="14">
        <v>105.46599999999999</v>
      </c>
      <c r="BA51" s="14">
        <v>103.43</v>
      </c>
      <c r="BB51" s="14">
        <v>101.38800000000001</v>
      </c>
      <c r="BC51" s="14">
        <v>99.373000000000005</v>
      </c>
      <c r="BD51" s="14">
        <v>97.24</v>
      </c>
      <c r="BE51" s="14">
        <v>94.900999999999996</v>
      </c>
      <c r="BF51" s="14">
        <v>92.418999999999997</v>
      </c>
      <c r="BG51" s="14">
        <v>89.963999999999999</v>
      </c>
      <c r="BH51" s="14">
        <v>87.525999999999996</v>
      </c>
      <c r="BI51" s="14">
        <v>84.986000000000004</v>
      </c>
      <c r="BJ51" s="14">
        <v>82.31</v>
      </c>
      <c r="BK51" s="14">
        <v>79.555000000000007</v>
      </c>
      <c r="BL51" s="14">
        <v>76.805000000000007</v>
      </c>
      <c r="BM51" s="14">
        <v>74.033000000000001</v>
      </c>
      <c r="BN51" s="14">
        <v>71.387</v>
      </c>
      <c r="BO51" s="14">
        <v>68.947000000000003</v>
      </c>
      <c r="BP51" s="14">
        <v>66.647000000000006</v>
      </c>
      <c r="BQ51" s="14">
        <v>64.301000000000002</v>
      </c>
      <c r="BR51" s="14">
        <v>61.902000000000001</v>
      </c>
      <c r="BS51" s="14">
        <v>59.616</v>
      </c>
      <c r="BT51" s="14">
        <v>57.491</v>
      </c>
      <c r="BU51" s="14">
        <v>55.433</v>
      </c>
      <c r="BV51" s="14">
        <v>53.39</v>
      </c>
      <c r="BW51" s="14">
        <v>51.482999999999997</v>
      </c>
      <c r="BX51" s="14">
        <v>49.052</v>
      </c>
      <c r="BY51" s="14">
        <v>45.795000000000002</v>
      </c>
      <c r="BZ51" s="14">
        <v>42.069000000000003</v>
      </c>
      <c r="CA51" s="14">
        <v>38.463000000000001</v>
      </c>
      <c r="CB51" s="14">
        <v>34.783999999999999</v>
      </c>
      <c r="CC51" s="14">
        <v>31.779</v>
      </c>
      <c r="CD51" s="14">
        <v>29.853000000000002</v>
      </c>
      <c r="CE51" s="14">
        <v>28.63</v>
      </c>
      <c r="CF51" s="14">
        <v>27.347000000000001</v>
      </c>
      <c r="CG51" s="14">
        <v>26.178999999999998</v>
      </c>
      <c r="CH51" s="14">
        <v>24.803000000000001</v>
      </c>
      <c r="CI51" s="14">
        <v>22.986000000000001</v>
      </c>
      <c r="CJ51" s="14">
        <v>20.917000000000002</v>
      </c>
      <c r="CK51" s="14">
        <v>19.013999999999999</v>
      </c>
      <c r="CL51" s="14">
        <v>17.192</v>
      </c>
      <c r="CM51" s="14">
        <v>15.492000000000001</v>
      </c>
      <c r="CN51" s="14">
        <v>13.975</v>
      </c>
      <c r="CO51" s="14">
        <v>12.599</v>
      </c>
      <c r="CP51" s="14">
        <v>11.263</v>
      </c>
      <c r="CQ51" s="14">
        <v>9.9879999999999995</v>
      </c>
      <c r="CR51" s="14">
        <v>8.7850000000000001</v>
      </c>
      <c r="CS51" s="14">
        <v>7.6479999999999997</v>
      </c>
      <c r="CT51" s="14">
        <v>6.585</v>
      </c>
      <c r="CU51" s="14">
        <v>5.5439999999999996</v>
      </c>
      <c r="CV51" s="14">
        <v>4.681</v>
      </c>
      <c r="CW51" s="14">
        <v>3.9820000000000002</v>
      </c>
      <c r="CX51" s="14">
        <v>3.2490000000000001</v>
      </c>
      <c r="CY51" s="14">
        <v>2.4780000000000002</v>
      </c>
      <c r="CZ51" s="14">
        <v>1.8779999999999999</v>
      </c>
      <c r="DA51" s="14">
        <v>1.5409999999999999</v>
      </c>
      <c r="DB51" s="14">
        <v>1.278</v>
      </c>
      <c r="DC51" s="14">
        <v>0.97399999999999998</v>
      </c>
      <c r="DD51" s="14">
        <v>0.63100000000000001</v>
      </c>
      <c r="DE51" s="14">
        <v>0.435</v>
      </c>
      <c r="DF51" s="14">
        <v>0.26200000000000001</v>
      </c>
      <c r="DG51" s="14">
        <v>0.5</v>
      </c>
      <c r="DI51" s="108">
        <f t="shared" si="1"/>
        <v>8426.8349999999973</v>
      </c>
    </row>
    <row r="52" spans="1:113" x14ac:dyDescent="0.2">
      <c r="A52" s="14">
        <v>3960</v>
      </c>
      <c r="B52" s="14" t="s">
        <v>1041</v>
      </c>
      <c r="D52" s="14">
        <v>818</v>
      </c>
      <c r="E52" s="14">
        <v>2018</v>
      </c>
      <c r="F52" s="14" t="s">
        <v>1101</v>
      </c>
      <c r="G52" s="88" t="s">
        <v>127</v>
      </c>
      <c r="H52" s="88">
        <f>VLOOKUP(G52, '2018 Population by age'!$G:$H, 2, 0)</f>
        <v>18</v>
      </c>
      <c r="I52" s="15">
        <f>IF(H52="-", "-", IF(H52=0, 0, SUM(K52:INDEX($K52:$DG52, H52))))</f>
        <v>19747.980000000003</v>
      </c>
      <c r="J52" s="15">
        <f t="shared" si="0"/>
        <v>30498.788000000015</v>
      </c>
      <c r="K52" s="14">
        <v>1234.951</v>
      </c>
      <c r="L52" s="14">
        <v>1272.4169999999999</v>
      </c>
      <c r="M52" s="14">
        <v>1291.192</v>
      </c>
      <c r="N52" s="14">
        <v>1382.1289999999999</v>
      </c>
      <c r="O52" s="14">
        <v>1328.806</v>
      </c>
      <c r="P52" s="14">
        <v>1272.249</v>
      </c>
      <c r="Q52" s="14">
        <v>1214.134</v>
      </c>
      <c r="R52" s="14">
        <v>1156.1369999999999</v>
      </c>
      <c r="S52" s="14">
        <v>1096.914</v>
      </c>
      <c r="T52" s="14">
        <v>1035.1189999999999</v>
      </c>
      <c r="U52" s="14">
        <v>987.53300000000002</v>
      </c>
      <c r="V52" s="14">
        <v>961.87400000000002</v>
      </c>
      <c r="W52" s="14">
        <v>950.75599999999997</v>
      </c>
      <c r="X52" s="14">
        <v>939.71900000000005</v>
      </c>
      <c r="Y52" s="14">
        <v>932.42700000000002</v>
      </c>
      <c r="Z52" s="14">
        <v>920.61199999999997</v>
      </c>
      <c r="AA52" s="14">
        <v>898.94899999999996</v>
      </c>
      <c r="AB52" s="14">
        <v>872.06200000000001</v>
      </c>
      <c r="AC52" s="14">
        <v>849.50199999999995</v>
      </c>
      <c r="AD52" s="14">
        <v>828.88499999999999</v>
      </c>
      <c r="AE52" s="14">
        <v>814.06200000000001</v>
      </c>
      <c r="AF52" s="14">
        <v>807.75599999999997</v>
      </c>
      <c r="AG52" s="14">
        <v>807.49400000000003</v>
      </c>
      <c r="AH52" s="14">
        <v>806.90300000000002</v>
      </c>
      <c r="AI52" s="14">
        <v>805.84400000000005</v>
      </c>
      <c r="AJ52" s="14">
        <v>808.87400000000002</v>
      </c>
      <c r="AK52" s="14">
        <v>817.16499999999996</v>
      </c>
      <c r="AL52" s="14">
        <v>827.97400000000005</v>
      </c>
      <c r="AM52" s="14">
        <v>838.20100000000002</v>
      </c>
      <c r="AN52" s="14">
        <v>849.44200000000001</v>
      </c>
      <c r="AO52" s="14">
        <v>851.35</v>
      </c>
      <c r="AP52" s="14">
        <v>838.76499999999999</v>
      </c>
      <c r="AQ52" s="14">
        <v>816.48400000000004</v>
      </c>
      <c r="AR52" s="14">
        <v>794.35599999999999</v>
      </c>
      <c r="AS52" s="14">
        <v>770.29100000000005</v>
      </c>
      <c r="AT52" s="14">
        <v>747.68299999999999</v>
      </c>
      <c r="AU52" s="14">
        <v>729.17499999999995</v>
      </c>
      <c r="AV52" s="14">
        <v>712.83699999999999</v>
      </c>
      <c r="AW52" s="14">
        <v>694.68100000000004</v>
      </c>
      <c r="AX52" s="14">
        <v>676.20600000000002</v>
      </c>
      <c r="AY52" s="14">
        <v>654.79399999999998</v>
      </c>
      <c r="AZ52" s="14">
        <v>628.97199999999998</v>
      </c>
      <c r="BA52" s="14">
        <v>600.69799999999998</v>
      </c>
      <c r="BB52" s="14">
        <v>573.08600000000001</v>
      </c>
      <c r="BC52" s="14">
        <v>545.13499999999999</v>
      </c>
      <c r="BD52" s="14">
        <v>521.24599999999998</v>
      </c>
      <c r="BE52" s="14">
        <v>503.80700000000002</v>
      </c>
      <c r="BF52" s="14">
        <v>490.69900000000001</v>
      </c>
      <c r="BG52" s="14">
        <v>477.25099999999998</v>
      </c>
      <c r="BH52" s="14">
        <v>464.19299999999998</v>
      </c>
      <c r="BI52" s="14">
        <v>451.37900000000002</v>
      </c>
      <c r="BJ52" s="14">
        <v>438.19799999999998</v>
      </c>
      <c r="BK52" s="14">
        <v>424.77499999999998</v>
      </c>
      <c r="BL52" s="14">
        <v>411.90100000000001</v>
      </c>
      <c r="BM52" s="14">
        <v>399.49099999999999</v>
      </c>
      <c r="BN52" s="14">
        <v>386.084</v>
      </c>
      <c r="BO52" s="14">
        <v>371.05599999999998</v>
      </c>
      <c r="BP52" s="14">
        <v>354.92200000000003</v>
      </c>
      <c r="BQ52" s="14">
        <v>339.06299999999999</v>
      </c>
      <c r="BR52" s="14">
        <v>323.49200000000002</v>
      </c>
      <c r="BS52" s="14">
        <v>307.13900000000001</v>
      </c>
      <c r="BT52" s="14">
        <v>289.70299999999997</v>
      </c>
      <c r="BU52" s="14">
        <v>271.78399999999999</v>
      </c>
      <c r="BV52" s="14">
        <v>253.89099999999999</v>
      </c>
      <c r="BW52" s="14">
        <v>235.45699999999999</v>
      </c>
      <c r="BX52" s="14">
        <v>219.68199999999999</v>
      </c>
      <c r="BY52" s="14">
        <v>208.06100000000001</v>
      </c>
      <c r="BZ52" s="14">
        <v>198.94900000000001</v>
      </c>
      <c r="CA52" s="14">
        <v>189.762</v>
      </c>
      <c r="CB52" s="14">
        <v>181.684</v>
      </c>
      <c r="CC52" s="14">
        <v>170.226</v>
      </c>
      <c r="CD52" s="14">
        <v>153.107</v>
      </c>
      <c r="CE52" s="14">
        <v>132.77699999999999</v>
      </c>
      <c r="CF52" s="14">
        <v>113.657</v>
      </c>
      <c r="CG52" s="14">
        <v>94.495999999999995</v>
      </c>
      <c r="CH52" s="14">
        <v>79.218999999999994</v>
      </c>
      <c r="CI52" s="14">
        <v>70.105999999999995</v>
      </c>
      <c r="CJ52" s="14">
        <v>65.128</v>
      </c>
      <c r="CK52" s="14">
        <v>59.991999999999997</v>
      </c>
      <c r="CL52" s="14">
        <v>55.584000000000003</v>
      </c>
      <c r="CM52" s="14">
        <v>50.820999999999998</v>
      </c>
      <c r="CN52" s="14">
        <v>44.741</v>
      </c>
      <c r="CO52" s="14">
        <v>38.021999999999998</v>
      </c>
      <c r="CP52" s="14">
        <v>32.295000000000002</v>
      </c>
      <c r="CQ52" s="14">
        <v>27.225000000000001</v>
      </c>
      <c r="CR52" s="14">
        <v>22.655000000000001</v>
      </c>
      <c r="CS52" s="14">
        <v>18.669</v>
      </c>
      <c r="CT52" s="14">
        <v>15.198</v>
      </c>
      <c r="CU52" s="14">
        <v>11.833</v>
      </c>
      <c r="CV52" s="14">
        <v>9.0459999999999994</v>
      </c>
      <c r="CW52" s="14">
        <v>7.0650000000000004</v>
      </c>
      <c r="CX52" s="14">
        <v>5.319</v>
      </c>
      <c r="CY52" s="14">
        <v>3.75</v>
      </c>
      <c r="CZ52" s="14">
        <v>2.4510000000000001</v>
      </c>
      <c r="DA52" s="14">
        <v>1.724</v>
      </c>
      <c r="DB52" s="14">
        <v>1.3560000000000001</v>
      </c>
      <c r="DC52" s="14">
        <v>0.95099999999999996</v>
      </c>
      <c r="DD52" s="14">
        <v>0.50800000000000001</v>
      </c>
      <c r="DE52" s="14">
        <v>0.28899999999999998</v>
      </c>
      <c r="DF52" s="14">
        <v>0.13700000000000001</v>
      </c>
      <c r="DG52" s="14">
        <v>0.157</v>
      </c>
      <c r="DI52" s="108">
        <f t="shared" si="1"/>
        <v>50246.768000000018</v>
      </c>
    </row>
    <row r="53" spans="1:113" x14ac:dyDescent="0.2">
      <c r="A53" s="14">
        <v>1466</v>
      </c>
      <c r="B53" s="14" t="s">
        <v>1041</v>
      </c>
      <c r="D53" s="14">
        <v>232</v>
      </c>
      <c r="E53" s="14">
        <v>2018</v>
      </c>
      <c r="F53" s="14" t="s">
        <v>132</v>
      </c>
      <c r="G53" s="88" t="s">
        <v>133</v>
      </c>
      <c r="H53" s="88">
        <f>VLOOKUP(G53, '2018 Population by age'!$G:$H, 2, 0)</f>
        <v>18</v>
      </c>
      <c r="I53" s="15">
        <f>IF(H53="-", "-", IF(H53=0, 0, SUM(K53:INDEX($K53:$DG53, H53))))</f>
        <v>1271.299</v>
      </c>
      <c r="J53" s="15">
        <f t="shared" si="0"/>
        <v>1328.6579999999994</v>
      </c>
      <c r="K53" s="14">
        <v>78.489999999999995</v>
      </c>
      <c r="L53" s="14">
        <v>77.912000000000006</v>
      </c>
      <c r="M53" s="14">
        <v>77.37</v>
      </c>
      <c r="N53" s="14">
        <v>75.753</v>
      </c>
      <c r="O53" s="14">
        <v>75.751999999999995</v>
      </c>
      <c r="P53" s="14">
        <v>75.588999999999999</v>
      </c>
      <c r="Q53" s="14">
        <v>75.245999999999995</v>
      </c>
      <c r="R53" s="14">
        <v>74.703999999999994</v>
      </c>
      <c r="S53" s="14">
        <v>74.003</v>
      </c>
      <c r="T53" s="14">
        <v>73.183000000000007</v>
      </c>
      <c r="U53" s="14">
        <v>71.936000000000007</v>
      </c>
      <c r="V53" s="14">
        <v>70.128</v>
      </c>
      <c r="W53" s="14">
        <v>67.914000000000001</v>
      </c>
      <c r="X53" s="14">
        <v>65.656999999999996</v>
      </c>
      <c r="Y53" s="14">
        <v>63.375</v>
      </c>
      <c r="Z53" s="14">
        <v>60.875999999999998</v>
      </c>
      <c r="AA53" s="14">
        <v>58.13</v>
      </c>
      <c r="AB53" s="14">
        <v>55.280999999999999</v>
      </c>
      <c r="AC53" s="14">
        <v>52.478999999999999</v>
      </c>
      <c r="AD53" s="14">
        <v>49.665999999999997</v>
      </c>
      <c r="AE53" s="14">
        <v>47.366999999999997</v>
      </c>
      <c r="AF53" s="14">
        <v>45.848999999999997</v>
      </c>
      <c r="AG53" s="14">
        <v>44.895000000000003</v>
      </c>
      <c r="AH53" s="14">
        <v>43.941000000000003</v>
      </c>
      <c r="AI53" s="14">
        <v>43.002000000000002</v>
      </c>
      <c r="AJ53" s="14">
        <v>42.445</v>
      </c>
      <c r="AK53" s="14">
        <v>42.366999999999997</v>
      </c>
      <c r="AL53" s="14">
        <v>42.567999999999998</v>
      </c>
      <c r="AM53" s="14">
        <v>42.764000000000003</v>
      </c>
      <c r="AN53" s="14">
        <v>43.023000000000003</v>
      </c>
      <c r="AO53" s="14">
        <v>42.868000000000002</v>
      </c>
      <c r="AP53" s="14">
        <v>42.033000000000001</v>
      </c>
      <c r="AQ53" s="14">
        <v>40.710999999999999</v>
      </c>
      <c r="AR53" s="14">
        <v>39.409999999999997</v>
      </c>
      <c r="AS53" s="14">
        <v>38.088999999999999</v>
      </c>
      <c r="AT53" s="14">
        <v>36.46</v>
      </c>
      <c r="AU53" s="14">
        <v>34.450000000000003</v>
      </c>
      <c r="AV53" s="14">
        <v>32.192</v>
      </c>
      <c r="AW53" s="14">
        <v>29.914999999999999</v>
      </c>
      <c r="AX53" s="14">
        <v>27.599</v>
      </c>
      <c r="AY53" s="14">
        <v>25.405000000000001</v>
      </c>
      <c r="AZ53" s="14">
        <v>23.445</v>
      </c>
      <c r="BA53" s="14">
        <v>21.68</v>
      </c>
      <c r="BB53" s="14">
        <v>19.931999999999999</v>
      </c>
      <c r="BC53" s="14">
        <v>18.207999999999998</v>
      </c>
      <c r="BD53" s="14">
        <v>16.786000000000001</v>
      </c>
      <c r="BE53" s="14">
        <v>15.778</v>
      </c>
      <c r="BF53" s="14">
        <v>15.067</v>
      </c>
      <c r="BG53" s="14">
        <v>14.417999999999999</v>
      </c>
      <c r="BH53" s="14">
        <v>13.863</v>
      </c>
      <c r="BI53" s="14">
        <v>13.356999999999999</v>
      </c>
      <c r="BJ53" s="14">
        <v>12.849</v>
      </c>
      <c r="BK53" s="14">
        <v>12.353999999999999</v>
      </c>
      <c r="BL53" s="14">
        <v>11.933999999999999</v>
      </c>
      <c r="BM53" s="14">
        <v>11.571999999999999</v>
      </c>
      <c r="BN53" s="14">
        <v>11.211</v>
      </c>
      <c r="BO53" s="14">
        <v>10.827999999999999</v>
      </c>
      <c r="BP53" s="14">
        <v>10.43</v>
      </c>
      <c r="BQ53" s="14">
        <v>10.063000000000001</v>
      </c>
      <c r="BR53" s="14">
        <v>9.73</v>
      </c>
      <c r="BS53" s="14">
        <v>9.3379999999999992</v>
      </c>
      <c r="BT53" s="14">
        <v>8.8460000000000001</v>
      </c>
      <c r="BU53" s="14">
        <v>8.3010000000000002</v>
      </c>
      <c r="BV53" s="14">
        <v>7.7709999999999999</v>
      </c>
      <c r="BW53" s="14">
        <v>7.2240000000000002</v>
      </c>
      <c r="BX53" s="14">
        <v>6.798</v>
      </c>
      <c r="BY53" s="14">
        <v>6.5659999999999998</v>
      </c>
      <c r="BZ53" s="14">
        <v>6.4509999999999996</v>
      </c>
      <c r="CA53" s="14">
        <v>6.3179999999999996</v>
      </c>
      <c r="CB53" s="14">
        <v>6.2060000000000004</v>
      </c>
      <c r="CC53" s="14">
        <v>5.9939999999999998</v>
      </c>
      <c r="CD53" s="14">
        <v>5.6150000000000002</v>
      </c>
      <c r="CE53" s="14">
        <v>5.13</v>
      </c>
      <c r="CF53" s="14">
        <v>4.6719999999999997</v>
      </c>
      <c r="CG53" s="14">
        <v>4.2169999999999996</v>
      </c>
      <c r="CH53" s="14">
        <v>3.7850000000000001</v>
      </c>
      <c r="CI53" s="14">
        <v>3.4</v>
      </c>
      <c r="CJ53" s="14">
        <v>3.048</v>
      </c>
      <c r="CK53" s="14">
        <v>2.6960000000000002</v>
      </c>
      <c r="CL53" s="14">
        <v>2.35</v>
      </c>
      <c r="CM53" s="14">
        <v>2.0289999999999999</v>
      </c>
      <c r="CN53" s="14">
        <v>1.736</v>
      </c>
      <c r="CO53" s="14">
        <v>1.47</v>
      </c>
      <c r="CP53" s="14">
        <v>1.222</v>
      </c>
      <c r="CQ53" s="14">
        <v>0.99099999999999999</v>
      </c>
      <c r="CR53" s="14">
        <v>0.79300000000000004</v>
      </c>
      <c r="CS53" s="14">
        <v>0.63600000000000001</v>
      </c>
      <c r="CT53" s="14">
        <v>0.51</v>
      </c>
      <c r="CU53" s="14">
        <v>0.39500000000000002</v>
      </c>
      <c r="CV53" s="14">
        <v>0.30499999999999999</v>
      </c>
      <c r="CW53" s="14">
        <v>0.23699999999999999</v>
      </c>
      <c r="CX53" s="14">
        <v>0.17899999999999999</v>
      </c>
      <c r="CY53" s="14">
        <v>0.127</v>
      </c>
      <c r="CZ53" s="14">
        <v>8.7999999999999995E-2</v>
      </c>
      <c r="DA53" s="14">
        <v>6.9000000000000006E-2</v>
      </c>
      <c r="DB53" s="14">
        <v>5.5E-2</v>
      </c>
      <c r="DC53" s="14">
        <v>3.9E-2</v>
      </c>
      <c r="DD53" s="14">
        <v>2.1000000000000001E-2</v>
      </c>
      <c r="DE53" s="14">
        <v>1.2999999999999999E-2</v>
      </c>
      <c r="DF53" s="14">
        <v>6.0000000000000001E-3</v>
      </c>
      <c r="DG53" s="14">
        <v>8.0000000000000002E-3</v>
      </c>
      <c r="DI53" s="108">
        <f t="shared" si="1"/>
        <v>2599.9569999999994</v>
      </c>
    </row>
    <row r="54" spans="1:113" x14ac:dyDescent="0.2">
      <c r="A54" s="14">
        <v>14452</v>
      </c>
      <c r="B54" s="14" t="s">
        <v>1041</v>
      </c>
      <c r="C54" s="14">
        <v>21</v>
      </c>
      <c r="D54" s="14">
        <v>724</v>
      </c>
      <c r="E54" s="14">
        <v>2018</v>
      </c>
      <c r="F54" s="14" t="s">
        <v>352</v>
      </c>
      <c r="G54" s="88" t="s">
        <v>353</v>
      </c>
      <c r="H54" s="88">
        <f>VLOOKUP(G54, '2018 Population by age'!$G:$H, 2, 0)</f>
        <v>18</v>
      </c>
      <c r="I54" s="15">
        <f>IF(H54="-", "-", IF(H54=0, 0, SUM(K54:INDEX($K54:$DG54, H54))))</f>
        <v>4178.0969999999998</v>
      </c>
      <c r="J54" s="15">
        <f t="shared" si="0"/>
        <v>18577.991999999998</v>
      </c>
      <c r="K54" s="14">
        <v>200.42599999999999</v>
      </c>
      <c r="L54" s="14">
        <v>204.91800000000001</v>
      </c>
      <c r="M54" s="14">
        <v>210.023</v>
      </c>
      <c r="N54" s="14">
        <v>203.559</v>
      </c>
      <c r="O54" s="14">
        <v>214.82</v>
      </c>
      <c r="P54" s="14">
        <v>224.97300000000001</v>
      </c>
      <c r="Q54" s="14">
        <v>233.89400000000001</v>
      </c>
      <c r="R54" s="14">
        <v>241.46100000000001</v>
      </c>
      <c r="S54" s="14">
        <v>248.02099999999999</v>
      </c>
      <c r="T54" s="14">
        <v>253.923</v>
      </c>
      <c r="U54" s="14">
        <v>256.68</v>
      </c>
      <c r="V54" s="14">
        <v>255.22300000000001</v>
      </c>
      <c r="W54" s="14">
        <v>250.84700000000001</v>
      </c>
      <c r="X54" s="14">
        <v>246.19399999999999</v>
      </c>
      <c r="Y54" s="14">
        <v>241.07</v>
      </c>
      <c r="Z54" s="14">
        <v>235.69800000000001</v>
      </c>
      <c r="AA54" s="14">
        <v>230.56200000000001</v>
      </c>
      <c r="AB54" s="14">
        <v>225.80500000000001</v>
      </c>
      <c r="AC54" s="14">
        <v>220.89500000000001</v>
      </c>
      <c r="AD54" s="14">
        <v>215.715</v>
      </c>
      <c r="AE54" s="14">
        <v>212.947</v>
      </c>
      <c r="AF54" s="14">
        <v>213.80600000000001</v>
      </c>
      <c r="AG54" s="14">
        <v>217.16900000000001</v>
      </c>
      <c r="AH54" s="14">
        <v>220.934</v>
      </c>
      <c r="AI54" s="14">
        <v>225.79900000000001</v>
      </c>
      <c r="AJ54" s="14">
        <v>229.952</v>
      </c>
      <c r="AK54" s="14">
        <v>232.36799999999999</v>
      </c>
      <c r="AL54" s="14">
        <v>234.11699999999999</v>
      </c>
      <c r="AM54" s="14">
        <v>237.19200000000001</v>
      </c>
      <c r="AN54" s="14">
        <v>241.07900000000001</v>
      </c>
      <c r="AO54" s="14">
        <v>247.22900000000001</v>
      </c>
      <c r="AP54" s="14">
        <v>256.52999999999997</v>
      </c>
      <c r="AQ54" s="14">
        <v>268.22800000000001</v>
      </c>
      <c r="AR54" s="14">
        <v>279.87400000000002</v>
      </c>
      <c r="AS54" s="14">
        <v>290.98200000000003</v>
      </c>
      <c r="AT54" s="14">
        <v>305.36099999999999</v>
      </c>
      <c r="AU54" s="14">
        <v>324.34399999999999</v>
      </c>
      <c r="AV54" s="14">
        <v>345.68900000000002</v>
      </c>
      <c r="AW54" s="14">
        <v>366.11500000000001</v>
      </c>
      <c r="AX54" s="14">
        <v>386.63400000000001</v>
      </c>
      <c r="AY54" s="14">
        <v>401.61</v>
      </c>
      <c r="AZ54" s="14">
        <v>408.01400000000001</v>
      </c>
      <c r="BA54" s="14">
        <v>408.358</v>
      </c>
      <c r="BB54" s="14">
        <v>408.52600000000001</v>
      </c>
      <c r="BC54" s="14">
        <v>407.755</v>
      </c>
      <c r="BD54" s="14">
        <v>404.99299999999999</v>
      </c>
      <c r="BE54" s="14">
        <v>400.44200000000001</v>
      </c>
      <c r="BF54" s="14">
        <v>394.54199999999997</v>
      </c>
      <c r="BG54" s="14">
        <v>387.322</v>
      </c>
      <c r="BH54" s="14">
        <v>378.529</v>
      </c>
      <c r="BI54" s="14">
        <v>371.21</v>
      </c>
      <c r="BJ54" s="14">
        <v>366.80900000000003</v>
      </c>
      <c r="BK54" s="14">
        <v>364.01799999999997</v>
      </c>
      <c r="BL54" s="14">
        <v>360.16699999999997</v>
      </c>
      <c r="BM54" s="14">
        <v>355.88499999999999</v>
      </c>
      <c r="BN54" s="14">
        <v>350.08600000000001</v>
      </c>
      <c r="BO54" s="14">
        <v>341.99099999999999</v>
      </c>
      <c r="BP54" s="14">
        <v>332.25099999999998</v>
      </c>
      <c r="BQ54" s="14">
        <v>322.62099999999998</v>
      </c>
      <c r="BR54" s="14">
        <v>313.13900000000001</v>
      </c>
      <c r="BS54" s="14">
        <v>302.37299999999999</v>
      </c>
      <c r="BT54" s="14">
        <v>289.91300000000001</v>
      </c>
      <c r="BU54" s="14">
        <v>276.57299999999998</v>
      </c>
      <c r="BV54" s="14">
        <v>263.238</v>
      </c>
      <c r="BW54" s="14">
        <v>249.32499999999999</v>
      </c>
      <c r="BX54" s="14">
        <v>238.233</v>
      </c>
      <c r="BY54" s="14">
        <v>231.61600000000001</v>
      </c>
      <c r="BZ54" s="14">
        <v>227.80600000000001</v>
      </c>
      <c r="CA54" s="14">
        <v>223.56399999999999</v>
      </c>
      <c r="CB54" s="14">
        <v>219.636</v>
      </c>
      <c r="CC54" s="14">
        <v>214.23400000000001</v>
      </c>
      <c r="CD54" s="14">
        <v>206.172</v>
      </c>
      <c r="CE54" s="14">
        <v>196.37799999999999</v>
      </c>
      <c r="CF54" s="14">
        <v>187.126</v>
      </c>
      <c r="CG54" s="14">
        <v>178.15299999999999</v>
      </c>
      <c r="CH54" s="14">
        <v>168.73599999999999</v>
      </c>
      <c r="CI54" s="14">
        <v>158.80799999999999</v>
      </c>
      <c r="CJ54" s="14">
        <v>148.68</v>
      </c>
      <c r="CK54" s="14">
        <v>138.459</v>
      </c>
      <c r="CL54" s="14">
        <v>127.79600000000001</v>
      </c>
      <c r="CM54" s="14">
        <v>118.93600000000001</v>
      </c>
      <c r="CN54" s="14">
        <v>112.902</v>
      </c>
      <c r="CO54" s="14">
        <v>108.556</v>
      </c>
      <c r="CP54" s="14">
        <v>104.014</v>
      </c>
      <c r="CQ54" s="14">
        <v>99.983999999999995</v>
      </c>
      <c r="CR54" s="14">
        <v>93.879000000000005</v>
      </c>
      <c r="CS54" s="14">
        <v>84.328999999999994</v>
      </c>
      <c r="CT54" s="14">
        <v>72.707999999999998</v>
      </c>
      <c r="CU54" s="14">
        <v>60.936</v>
      </c>
      <c r="CV54" s="14">
        <v>50.640999999999998</v>
      </c>
      <c r="CW54" s="14">
        <v>42.941000000000003</v>
      </c>
      <c r="CX54" s="14">
        <v>34.853999999999999</v>
      </c>
      <c r="CY54" s="14">
        <v>26.277999999999999</v>
      </c>
      <c r="CZ54" s="14">
        <v>19.292000000000002</v>
      </c>
      <c r="DA54" s="14">
        <v>15.27</v>
      </c>
      <c r="DB54" s="14">
        <v>12.488</v>
      </c>
      <c r="DC54" s="14">
        <v>9.125</v>
      </c>
      <c r="DD54" s="14">
        <v>5.1820000000000004</v>
      </c>
      <c r="DE54" s="14">
        <v>3.5840000000000001</v>
      </c>
      <c r="DF54" s="14">
        <v>1.788</v>
      </c>
      <c r="DG54" s="14">
        <v>2.2589999999999999</v>
      </c>
      <c r="DI54" s="108">
        <f t="shared" si="1"/>
        <v>22756.088999999996</v>
      </c>
    </row>
    <row r="55" spans="1:113" x14ac:dyDescent="0.2">
      <c r="A55" s="14">
        <v>12732</v>
      </c>
      <c r="B55" s="14" t="s">
        <v>1041</v>
      </c>
      <c r="D55" s="14">
        <v>233</v>
      </c>
      <c r="E55" s="14">
        <v>2018</v>
      </c>
      <c r="F55" s="14" t="s">
        <v>134</v>
      </c>
      <c r="G55" s="88" t="s">
        <v>135</v>
      </c>
      <c r="H55" s="88">
        <f>VLOOKUP(G55, '2018 Population by age'!$G:$H, 2, 0)</f>
        <v>15</v>
      </c>
      <c r="I55" s="15">
        <f>IF(H55="-", "-", IF(H55=0, 0, SUM(K55:INDEX($K55:$DG55, H55))))</f>
        <v>111.245</v>
      </c>
      <c r="J55" s="15">
        <f t="shared" si="0"/>
        <v>501.59099999999978</v>
      </c>
      <c r="K55" s="14">
        <v>7.0090000000000003</v>
      </c>
      <c r="L55" s="14">
        <v>7.0709999999999997</v>
      </c>
      <c r="M55" s="14">
        <v>7.1539999999999999</v>
      </c>
      <c r="N55" s="14">
        <v>6.5970000000000004</v>
      </c>
      <c r="O55" s="14">
        <v>6.9980000000000002</v>
      </c>
      <c r="P55" s="14">
        <v>7.3390000000000004</v>
      </c>
      <c r="Q55" s="14">
        <v>7.6159999999999997</v>
      </c>
      <c r="R55" s="14">
        <v>7.8250000000000002</v>
      </c>
      <c r="S55" s="14">
        <v>7.9889999999999999</v>
      </c>
      <c r="T55" s="14">
        <v>8.1300000000000008</v>
      </c>
      <c r="U55" s="14">
        <v>8.1159999999999997</v>
      </c>
      <c r="V55" s="14">
        <v>7.89</v>
      </c>
      <c r="W55" s="14">
        <v>7.5279999999999996</v>
      </c>
      <c r="X55" s="14">
        <v>7.1719999999999997</v>
      </c>
      <c r="Y55" s="14">
        <v>6.8109999999999999</v>
      </c>
      <c r="Z55" s="14">
        <v>6.4820000000000002</v>
      </c>
      <c r="AA55" s="14">
        <v>6.226</v>
      </c>
      <c r="AB55" s="14">
        <v>6.0389999999999997</v>
      </c>
      <c r="AC55" s="14">
        <v>5.8630000000000004</v>
      </c>
      <c r="AD55" s="14">
        <v>5.69</v>
      </c>
      <c r="AE55" s="14">
        <v>5.6950000000000003</v>
      </c>
      <c r="AF55" s="14">
        <v>5.952</v>
      </c>
      <c r="AG55" s="14">
        <v>6.3840000000000003</v>
      </c>
      <c r="AH55" s="14">
        <v>6.8120000000000003</v>
      </c>
      <c r="AI55" s="14">
        <v>7.2380000000000004</v>
      </c>
      <c r="AJ55" s="14">
        <v>7.7320000000000002</v>
      </c>
      <c r="AK55" s="14">
        <v>8.3000000000000007</v>
      </c>
      <c r="AL55" s="14">
        <v>8.8930000000000007</v>
      </c>
      <c r="AM55" s="14">
        <v>9.48</v>
      </c>
      <c r="AN55" s="14">
        <v>10.099</v>
      </c>
      <c r="AO55" s="14">
        <v>10.464</v>
      </c>
      <c r="AP55" s="14">
        <v>10.439</v>
      </c>
      <c r="AQ55" s="14">
        <v>10.159000000000001</v>
      </c>
      <c r="AR55" s="14">
        <v>9.8949999999999996</v>
      </c>
      <c r="AS55" s="14">
        <v>9.5939999999999994</v>
      </c>
      <c r="AT55" s="14">
        <v>9.3529999999999998</v>
      </c>
      <c r="AU55" s="14">
        <v>9.2479999999999993</v>
      </c>
      <c r="AV55" s="14">
        <v>9.2289999999999992</v>
      </c>
      <c r="AW55" s="14">
        <v>9.1609999999999996</v>
      </c>
      <c r="AX55" s="14">
        <v>9.0540000000000003</v>
      </c>
      <c r="AY55" s="14">
        <v>9.0120000000000005</v>
      </c>
      <c r="AZ55" s="14">
        <v>9.0670000000000002</v>
      </c>
      <c r="BA55" s="14">
        <v>9.1750000000000007</v>
      </c>
      <c r="BB55" s="14">
        <v>9.2799999999999994</v>
      </c>
      <c r="BC55" s="14">
        <v>9.4169999999999998</v>
      </c>
      <c r="BD55" s="14">
        <v>9.4130000000000003</v>
      </c>
      <c r="BE55" s="14">
        <v>9.1829999999999998</v>
      </c>
      <c r="BF55" s="14">
        <v>8.8179999999999996</v>
      </c>
      <c r="BG55" s="14">
        <v>8.4770000000000003</v>
      </c>
      <c r="BH55" s="14">
        <v>8.1069999999999993</v>
      </c>
      <c r="BI55" s="14">
        <v>7.891</v>
      </c>
      <c r="BJ55" s="14">
        <v>7.9320000000000004</v>
      </c>
      <c r="BK55" s="14">
        <v>8.1319999999999997</v>
      </c>
      <c r="BL55" s="14">
        <v>8.2929999999999993</v>
      </c>
      <c r="BM55" s="14">
        <v>8.4559999999999995</v>
      </c>
      <c r="BN55" s="14">
        <v>8.5410000000000004</v>
      </c>
      <c r="BO55" s="14">
        <v>8.4870000000000001</v>
      </c>
      <c r="BP55" s="14">
        <v>8.3369999999999997</v>
      </c>
      <c r="BQ55" s="14">
        <v>8.1980000000000004</v>
      </c>
      <c r="BR55" s="14">
        <v>8.0510000000000002</v>
      </c>
      <c r="BS55" s="14">
        <v>7.8760000000000003</v>
      </c>
      <c r="BT55" s="14">
        <v>7.6769999999999996</v>
      </c>
      <c r="BU55" s="14">
        <v>7.4539999999999997</v>
      </c>
      <c r="BV55" s="14">
        <v>7.2119999999999997</v>
      </c>
      <c r="BW55" s="14">
        <v>6.9530000000000003</v>
      </c>
      <c r="BX55" s="14">
        <v>6.6769999999999996</v>
      </c>
      <c r="BY55" s="14">
        <v>6.3849999999999998</v>
      </c>
      <c r="BZ55" s="14">
        <v>6.0819999999999999</v>
      </c>
      <c r="CA55" s="14">
        <v>5.7750000000000004</v>
      </c>
      <c r="CB55" s="14">
        <v>5.4720000000000004</v>
      </c>
      <c r="CC55" s="14">
        <v>5.1529999999999996</v>
      </c>
      <c r="CD55" s="14">
        <v>4.8150000000000004</v>
      </c>
      <c r="CE55" s="14">
        <v>4.4710000000000001</v>
      </c>
      <c r="CF55" s="14">
        <v>4.13</v>
      </c>
      <c r="CG55" s="14">
        <v>3.7749999999999999</v>
      </c>
      <c r="CH55" s="14">
        <v>3.5019999999999998</v>
      </c>
      <c r="CI55" s="14">
        <v>3.3540000000000001</v>
      </c>
      <c r="CJ55" s="14">
        <v>3.2829999999999999</v>
      </c>
      <c r="CK55" s="14">
        <v>3.2050000000000001</v>
      </c>
      <c r="CL55" s="14">
        <v>3.149</v>
      </c>
      <c r="CM55" s="14">
        <v>3.012</v>
      </c>
      <c r="CN55" s="14">
        <v>2.738</v>
      </c>
      <c r="CO55" s="14">
        <v>2.3809999999999998</v>
      </c>
      <c r="CP55" s="14">
        <v>2.048</v>
      </c>
      <c r="CQ55" s="14">
        <v>1.7170000000000001</v>
      </c>
      <c r="CR55" s="14">
        <v>1.43</v>
      </c>
      <c r="CS55" s="14">
        <v>1.222</v>
      </c>
      <c r="CT55" s="14">
        <v>1.0669999999999999</v>
      </c>
      <c r="CU55" s="14">
        <v>0.9</v>
      </c>
      <c r="CV55" s="14">
        <v>0.76400000000000001</v>
      </c>
      <c r="CW55" s="14">
        <v>0.64300000000000002</v>
      </c>
      <c r="CX55" s="14">
        <v>0.503</v>
      </c>
      <c r="CY55" s="14">
        <v>0.34899999999999998</v>
      </c>
      <c r="CZ55" s="14">
        <v>0.22</v>
      </c>
      <c r="DA55" s="14">
        <v>0.151</v>
      </c>
      <c r="DB55" s="14">
        <v>0.11899999999999999</v>
      </c>
      <c r="DC55" s="14">
        <v>8.3000000000000004E-2</v>
      </c>
      <c r="DD55" s="14">
        <v>4.2999999999999997E-2</v>
      </c>
      <c r="DE55" s="14">
        <v>2.5999999999999999E-2</v>
      </c>
      <c r="DF55" s="14">
        <v>1.2E-2</v>
      </c>
      <c r="DG55" s="14">
        <v>1.4999999999999999E-2</v>
      </c>
      <c r="DI55" s="108">
        <f t="shared" si="1"/>
        <v>612.83599999999979</v>
      </c>
    </row>
    <row r="56" spans="1:113" x14ac:dyDescent="0.2">
      <c r="A56" s="14">
        <v>1552</v>
      </c>
      <c r="B56" s="14" t="s">
        <v>1041</v>
      </c>
      <c r="D56" s="14">
        <v>231</v>
      </c>
      <c r="E56" s="14">
        <v>2018</v>
      </c>
      <c r="F56" s="14" t="s">
        <v>136</v>
      </c>
      <c r="G56" s="88" t="s">
        <v>137</v>
      </c>
      <c r="H56" s="88">
        <f>VLOOKUP(G56, '2018 Population by age'!$G:$H, 2, 0)</f>
        <v>17</v>
      </c>
      <c r="I56" s="15">
        <f>IF(H56="-", "-", IF(H56=0, 0, SUM(K56:INDEX($K56:$DG56, H56))))</f>
        <v>24370.584999999999</v>
      </c>
      <c r="J56" s="15">
        <f t="shared" si="0"/>
        <v>29325.519</v>
      </c>
      <c r="K56" s="14">
        <v>1621.4069999999999</v>
      </c>
      <c r="L56" s="14">
        <v>1591.7249999999999</v>
      </c>
      <c r="M56" s="14">
        <v>1563.383</v>
      </c>
      <c r="N56" s="14">
        <v>1559.35</v>
      </c>
      <c r="O56" s="14">
        <v>1524.7809999999999</v>
      </c>
      <c r="P56" s="14">
        <v>1492.93</v>
      </c>
      <c r="Q56" s="14">
        <v>1463.6949999999999</v>
      </c>
      <c r="R56" s="14">
        <v>1436.9749999999999</v>
      </c>
      <c r="S56" s="14">
        <v>1411.9069999999999</v>
      </c>
      <c r="T56" s="14">
        <v>1387.625</v>
      </c>
      <c r="U56" s="14">
        <v>1367.8440000000001</v>
      </c>
      <c r="V56" s="14">
        <v>1353.9870000000001</v>
      </c>
      <c r="W56" s="14">
        <v>1343.6659999999999</v>
      </c>
      <c r="X56" s="14">
        <v>1332.827</v>
      </c>
      <c r="Y56" s="14">
        <v>1321.9949999999999</v>
      </c>
      <c r="Z56" s="14">
        <v>1307.94</v>
      </c>
      <c r="AA56" s="14">
        <v>1288.548</v>
      </c>
      <c r="AB56" s="14">
        <v>1264.8309999999999</v>
      </c>
      <c r="AC56" s="14">
        <v>1240.6079999999999</v>
      </c>
      <c r="AD56" s="14">
        <v>1215.942</v>
      </c>
      <c r="AE56" s="14">
        <v>1185.328</v>
      </c>
      <c r="AF56" s="14">
        <v>1146.6690000000001</v>
      </c>
      <c r="AG56" s="14">
        <v>1102.5129999999999</v>
      </c>
      <c r="AH56" s="14">
        <v>1058.144</v>
      </c>
      <c r="AI56" s="14">
        <v>1013.277</v>
      </c>
      <c r="AJ56" s="14">
        <v>967.91300000000001</v>
      </c>
      <c r="AK56" s="14">
        <v>922.83900000000006</v>
      </c>
      <c r="AL56" s="14">
        <v>878.601</v>
      </c>
      <c r="AM56" s="14">
        <v>834.22699999999998</v>
      </c>
      <c r="AN56" s="14">
        <v>789.03300000000002</v>
      </c>
      <c r="AO56" s="14">
        <v>750.57500000000005</v>
      </c>
      <c r="AP56" s="14">
        <v>722.24099999999999</v>
      </c>
      <c r="AQ56" s="14">
        <v>700.55399999999997</v>
      </c>
      <c r="AR56" s="14">
        <v>679.18799999999999</v>
      </c>
      <c r="AS56" s="14">
        <v>660.05399999999997</v>
      </c>
      <c r="AT56" s="14">
        <v>637.44299999999998</v>
      </c>
      <c r="AU56" s="14">
        <v>608.08500000000004</v>
      </c>
      <c r="AV56" s="14">
        <v>575.05799999999999</v>
      </c>
      <c r="AW56" s="14">
        <v>544.09500000000003</v>
      </c>
      <c r="AX56" s="14">
        <v>513.30799999999999</v>
      </c>
      <c r="AY56" s="14">
        <v>487.75</v>
      </c>
      <c r="AZ56" s="14">
        <v>470.27300000000002</v>
      </c>
      <c r="BA56" s="14">
        <v>457.94499999999999</v>
      </c>
      <c r="BB56" s="14">
        <v>445.31200000000001</v>
      </c>
      <c r="BC56" s="14">
        <v>433.86099999999999</v>
      </c>
      <c r="BD56" s="14">
        <v>419.39499999999998</v>
      </c>
      <c r="BE56" s="14">
        <v>399.40100000000001</v>
      </c>
      <c r="BF56" s="14">
        <v>376.10399999999998</v>
      </c>
      <c r="BG56" s="14">
        <v>354.35500000000002</v>
      </c>
      <c r="BH56" s="14">
        <v>333.32299999999998</v>
      </c>
      <c r="BI56" s="14">
        <v>313.45600000000002</v>
      </c>
      <c r="BJ56" s="14">
        <v>295.50700000000001</v>
      </c>
      <c r="BK56" s="14">
        <v>279.16800000000001</v>
      </c>
      <c r="BL56" s="14">
        <v>263.10300000000001</v>
      </c>
      <c r="BM56" s="14">
        <v>247.25200000000001</v>
      </c>
      <c r="BN56" s="14">
        <v>233.88800000000001</v>
      </c>
      <c r="BO56" s="14">
        <v>223.90700000000001</v>
      </c>
      <c r="BP56" s="14">
        <v>216.25700000000001</v>
      </c>
      <c r="BQ56" s="14">
        <v>209.00399999999999</v>
      </c>
      <c r="BR56" s="14">
        <v>202.54599999999999</v>
      </c>
      <c r="BS56" s="14">
        <v>195.59299999999999</v>
      </c>
      <c r="BT56" s="14">
        <v>187.309</v>
      </c>
      <c r="BU56" s="14">
        <v>178.26599999999999</v>
      </c>
      <c r="BV56" s="14">
        <v>169.833</v>
      </c>
      <c r="BW56" s="14">
        <v>161.69</v>
      </c>
      <c r="BX56" s="14">
        <v>153.803</v>
      </c>
      <c r="BY56" s="14">
        <v>146.279</v>
      </c>
      <c r="BZ56" s="14">
        <v>138.982</v>
      </c>
      <c r="CA56" s="14">
        <v>131.71899999999999</v>
      </c>
      <c r="CB56" s="14">
        <v>124.58199999999999</v>
      </c>
      <c r="CC56" s="14">
        <v>117.158</v>
      </c>
      <c r="CD56" s="14">
        <v>109.239</v>
      </c>
      <c r="CE56" s="14">
        <v>101.04</v>
      </c>
      <c r="CF56" s="14">
        <v>93.055000000000007</v>
      </c>
      <c r="CG56" s="14">
        <v>85.274000000000001</v>
      </c>
      <c r="CH56" s="14">
        <v>77.524000000000001</v>
      </c>
      <c r="CI56" s="14">
        <v>69.8</v>
      </c>
      <c r="CJ56" s="14">
        <v>62.225000000000001</v>
      </c>
      <c r="CK56" s="14">
        <v>54.898000000000003</v>
      </c>
      <c r="CL56" s="14">
        <v>47.759</v>
      </c>
      <c r="CM56" s="14">
        <v>41.383000000000003</v>
      </c>
      <c r="CN56" s="14">
        <v>36.054000000000002</v>
      </c>
      <c r="CO56" s="14">
        <v>31.526</v>
      </c>
      <c r="CP56" s="14">
        <v>27.266999999999999</v>
      </c>
      <c r="CQ56" s="14">
        <v>23.381</v>
      </c>
      <c r="CR56" s="14">
        <v>19.782</v>
      </c>
      <c r="CS56" s="14">
        <v>16.373999999999999</v>
      </c>
      <c r="CT56" s="14">
        <v>13.217000000000001</v>
      </c>
      <c r="CU56" s="14">
        <v>10.231999999999999</v>
      </c>
      <c r="CV56" s="14">
        <v>7.8079999999999998</v>
      </c>
      <c r="CW56" s="14">
        <v>6.1020000000000003</v>
      </c>
      <c r="CX56" s="14">
        <v>4.5780000000000003</v>
      </c>
      <c r="CY56" s="14">
        <v>3.1880000000000002</v>
      </c>
      <c r="CZ56" s="14">
        <v>2.0350000000000001</v>
      </c>
      <c r="DA56" s="14">
        <v>1.3959999999999999</v>
      </c>
      <c r="DB56" s="14">
        <v>1.095</v>
      </c>
      <c r="DC56" s="14">
        <v>0.77500000000000002</v>
      </c>
      <c r="DD56" s="14">
        <v>0.436</v>
      </c>
      <c r="DE56" s="14">
        <v>0.248</v>
      </c>
      <c r="DF56" s="14">
        <v>0.123</v>
      </c>
      <c r="DG56" s="14">
        <v>0.158</v>
      </c>
      <c r="DI56" s="108">
        <f t="shared" si="1"/>
        <v>53696.103999999999</v>
      </c>
    </row>
    <row r="57" spans="1:113" x14ac:dyDescent="0.2">
      <c r="A57" s="14">
        <v>12818</v>
      </c>
      <c r="B57" s="14" t="s">
        <v>1041</v>
      </c>
      <c r="C57" s="14">
        <v>17</v>
      </c>
      <c r="D57" s="14">
        <v>246</v>
      </c>
      <c r="E57" s="14">
        <v>2018</v>
      </c>
      <c r="F57" s="14" t="s">
        <v>140</v>
      </c>
      <c r="G57" s="88" t="s">
        <v>141</v>
      </c>
      <c r="H57" s="88">
        <f>VLOOKUP(G57, '2018 Population by age'!$G:$H, 2, 0)</f>
        <v>18</v>
      </c>
      <c r="I57" s="15">
        <f>IF(H57="-", "-", IF(H57=0, 0, SUM(K57:INDEX($K57:$DG57, H57))))</f>
        <v>556.96500000000003</v>
      </c>
      <c r="J57" s="15">
        <f t="shared" si="0"/>
        <v>2176.2020000000011</v>
      </c>
      <c r="K57" s="14">
        <v>30.914999999999999</v>
      </c>
      <c r="L57" s="14">
        <v>31.04</v>
      </c>
      <c r="M57" s="14">
        <v>31.143999999999998</v>
      </c>
      <c r="N57" s="14">
        <v>30.234999999999999</v>
      </c>
      <c r="O57" s="14">
        <v>30.721</v>
      </c>
      <c r="P57" s="14">
        <v>31.109000000000002</v>
      </c>
      <c r="Q57" s="14">
        <v>31.401</v>
      </c>
      <c r="R57" s="14">
        <v>31.602</v>
      </c>
      <c r="S57" s="14">
        <v>31.75</v>
      </c>
      <c r="T57" s="14">
        <v>31.885999999999999</v>
      </c>
      <c r="U57" s="14">
        <v>31.827000000000002</v>
      </c>
      <c r="V57" s="14">
        <v>31.501000000000001</v>
      </c>
      <c r="W57" s="14">
        <v>31.023</v>
      </c>
      <c r="X57" s="14">
        <v>30.579000000000001</v>
      </c>
      <c r="Y57" s="14">
        <v>30.131</v>
      </c>
      <c r="Z57" s="14">
        <v>29.882999999999999</v>
      </c>
      <c r="AA57" s="14">
        <v>29.954000000000001</v>
      </c>
      <c r="AB57" s="14">
        <v>30.263999999999999</v>
      </c>
      <c r="AC57" s="14">
        <v>30.547999999999998</v>
      </c>
      <c r="AD57" s="14">
        <v>30.779</v>
      </c>
      <c r="AE57" s="14">
        <v>31.327000000000002</v>
      </c>
      <c r="AF57" s="14">
        <v>32.323</v>
      </c>
      <c r="AG57" s="14">
        <v>33.57</v>
      </c>
      <c r="AH57" s="14">
        <v>34.796999999999997</v>
      </c>
      <c r="AI57" s="14">
        <v>36.128</v>
      </c>
      <c r="AJ57" s="14">
        <v>36.942</v>
      </c>
      <c r="AK57" s="14">
        <v>36.923999999999999</v>
      </c>
      <c r="AL57" s="14">
        <v>36.381</v>
      </c>
      <c r="AM57" s="14">
        <v>35.896999999999998</v>
      </c>
      <c r="AN57" s="14">
        <v>35.307000000000002</v>
      </c>
      <c r="AO57" s="14">
        <v>35.031999999999996</v>
      </c>
      <c r="AP57" s="14">
        <v>35.323999999999998</v>
      </c>
      <c r="AQ57" s="14">
        <v>35.948999999999998</v>
      </c>
      <c r="AR57" s="14">
        <v>36.432000000000002</v>
      </c>
      <c r="AS57" s="14">
        <v>36.877000000000002</v>
      </c>
      <c r="AT57" s="14">
        <v>37.109000000000002</v>
      </c>
      <c r="AU57" s="14">
        <v>36.994999999999997</v>
      </c>
      <c r="AV57" s="14">
        <v>36.637999999999998</v>
      </c>
      <c r="AW57" s="14">
        <v>36.338000000000001</v>
      </c>
      <c r="AX57" s="14">
        <v>36.115000000000002</v>
      </c>
      <c r="AY57" s="14">
        <v>35.636000000000003</v>
      </c>
      <c r="AZ57" s="14">
        <v>34.790999999999997</v>
      </c>
      <c r="BA57" s="14">
        <v>33.765000000000001</v>
      </c>
      <c r="BB57" s="14">
        <v>32.786999999999999</v>
      </c>
      <c r="BC57" s="14">
        <v>31.731999999999999</v>
      </c>
      <c r="BD57" s="14">
        <v>31.274000000000001</v>
      </c>
      <c r="BE57" s="14">
        <v>31.742999999999999</v>
      </c>
      <c r="BF57" s="14">
        <v>32.81</v>
      </c>
      <c r="BG57" s="14">
        <v>33.795999999999999</v>
      </c>
      <c r="BH57" s="14">
        <v>34.82</v>
      </c>
      <c r="BI57" s="14">
        <v>35.691000000000003</v>
      </c>
      <c r="BJ57" s="14">
        <v>36.241</v>
      </c>
      <c r="BK57" s="14">
        <v>36.558</v>
      </c>
      <c r="BL57" s="14">
        <v>36.935000000000002</v>
      </c>
      <c r="BM57" s="14">
        <v>37.357999999999997</v>
      </c>
      <c r="BN57" s="14">
        <v>37.512</v>
      </c>
      <c r="BO57" s="14">
        <v>37.286000000000001</v>
      </c>
      <c r="BP57" s="14">
        <v>36.811999999999998</v>
      </c>
      <c r="BQ57" s="14">
        <v>36.332000000000001</v>
      </c>
      <c r="BR57" s="14">
        <v>35.792000000000002</v>
      </c>
      <c r="BS57" s="14">
        <v>35.384999999999998</v>
      </c>
      <c r="BT57" s="14">
        <v>35.229999999999997</v>
      </c>
      <c r="BU57" s="14">
        <v>35.238999999999997</v>
      </c>
      <c r="BV57" s="14">
        <v>35.091999999999999</v>
      </c>
      <c r="BW57" s="14">
        <v>34.722000000000001</v>
      </c>
      <c r="BX57" s="14">
        <v>34.68</v>
      </c>
      <c r="BY57" s="14">
        <v>35.164999999999999</v>
      </c>
      <c r="BZ57" s="14">
        <v>35.862000000000002</v>
      </c>
      <c r="CA57" s="14">
        <v>36.415999999999997</v>
      </c>
      <c r="CB57" s="14">
        <v>37.088000000000001</v>
      </c>
      <c r="CC57" s="14">
        <v>36.53</v>
      </c>
      <c r="CD57" s="14">
        <v>34.094000000000001</v>
      </c>
      <c r="CE57" s="14">
        <v>30.478000000000002</v>
      </c>
      <c r="CF57" s="14">
        <v>26.98</v>
      </c>
      <c r="CG57" s="14">
        <v>23.289000000000001</v>
      </c>
      <c r="CH57" s="14">
        <v>20.311</v>
      </c>
      <c r="CI57" s="14">
        <v>18.613</v>
      </c>
      <c r="CJ57" s="14">
        <v>17.744</v>
      </c>
      <c r="CK57" s="14">
        <v>16.689</v>
      </c>
      <c r="CL57" s="14">
        <v>15.651999999999999</v>
      </c>
      <c r="CM57" s="14">
        <v>14.565</v>
      </c>
      <c r="CN57" s="14">
        <v>13.292999999999999</v>
      </c>
      <c r="CO57" s="14">
        <v>11.929</v>
      </c>
      <c r="CP57" s="14">
        <v>10.702999999999999</v>
      </c>
      <c r="CQ57" s="14">
        <v>9.5749999999999993</v>
      </c>
      <c r="CR57" s="14">
        <v>8.49</v>
      </c>
      <c r="CS57" s="14">
        <v>7.4459999999999997</v>
      </c>
      <c r="CT57" s="14">
        <v>6.452</v>
      </c>
      <c r="CU57" s="14">
        <v>5.4580000000000002</v>
      </c>
      <c r="CV57" s="14">
        <v>4.6429999999999998</v>
      </c>
      <c r="CW57" s="14">
        <v>3.956</v>
      </c>
      <c r="CX57" s="14">
        <v>3.18</v>
      </c>
      <c r="CY57" s="14">
        <v>2.3260000000000001</v>
      </c>
      <c r="CZ57" s="14">
        <v>1.63</v>
      </c>
      <c r="DA57" s="14">
        <v>1.2430000000000001</v>
      </c>
      <c r="DB57" s="14">
        <v>1.0049999999999999</v>
      </c>
      <c r="DC57" s="14">
        <v>0.72099999999999997</v>
      </c>
      <c r="DD57" s="14">
        <v>0.39200000000000002</v>
      </c>
      <c r="DE57" s="14">
        <v>0.26100000000000001</v>
      </c>
      <c r="DF57" s="14">
        <v>0.126</v>
      </c>
      <c r="DG57" s="14">
        <v>0.14599999999999999</v>
      </c>
      <c r="DI57" s="108">
        <f t="shared" si="1"/>
        <v>2733.1670000000013</v>
      </c>
    </row>
    <row r="58" spans="1:113" x14ac:dyDescent="0.2">
      <c r="A58" s="14">
        <v>19612</v>
      </c>
      <c r="B58" s="14" t="s">
        <v>1041</v>
      </c>
      <c r="D58" s="14">
        <v>242</v>
      </c>
      <c r="E58" s="14">
        <v>2018</v>
      </c>
      <c r="F58" s="14" t="s">
        <v>138</v>
      </c>
      <c r="G58" s="88" t="s">
        <v>139</v>
      </c>
      <c r="H58" s="88">
        <f>VLOOKUP(G58, '2018 Population by age'!$G:$H, 2, 0)</f>
        <v>18</v>
      </c>
      <c r="I58" s="15">
        <f>IF(H58="-", "-", IF(H58=0, 0, SUM(K58:INDEX($K58:$DG58, H58))))</f>
        <v>157.31699999999998</v>
      </c>
      <c r="J58" s="15">
        <f t="shared" si="0"/>
        <v>305.42300000000012</v>
      </c>
      <c r="K58" s="14">
        <v>8.5489999999999995</v>
      </c>
      <c r="L58" s="14">
        <v>8.6999999999999993</v>
      </c>
      <c r="M58" s="14">
        <v>8.8260000000000005</v>
      </c>
      <c r="N58" s="14">
        <v>8.7439999999999998</v>
      </c>
      <c r="O58" s="14">
        <v>8.8989999999999991</v>
      </c>
      <c r="P58" s="14">
        <v>9.0169999999999995</v>
      </c>
      <c r="Q58" s="14">
        <v>9.0990000000000002</v>
      </c>
      <c r="R58" s="14">
        <v>9.1449999999999996</v>
      </c>
      <c r="S58" s="14">
        <v>9.1649999999999991</v>
      </c>
      <c r="T58" s="14">
        <v>9.1669999999999998</v>
      </c>
      <c r="U58" s="14">
        <v>9.1069999999999993</v>
      </c>
      <c r="V58" s="14">
        <v>8.9700000000000006</v>
      </c>
      <c r="W58" s="14">
        <v>8.7799999999999994</v>
      </c>
      <c r="X58" s="14">
        <v>8.5839999999999996</v>
      </c>
      <c r="Y58" s="14">
        <v>8.3740000000000006</v>
      </c>
      <c r="Z58" s="14">
        <v>8.1890000000000001</v>
      </c>
      <c r="AA58" s="14">
        <v>8.0519999999999996</v>
      </c>
      <c r="AB58" s="14">
        <v>7.95</v>
      </c>
      <c r="AC58" s="14">
        <v>7.8369999999999997</v>
      </c>
      <c r="AD58" s="14">
        <v>7.7149999999999999</v>
      </c>
      <c r="AE58" s="14">
        <v>7.6369999999999996</v>
      </c>
      <c r="AF58" s="14">
        <v>7.625</v>
      </c>
      <c r="AG58" s="14">
        <v>7.6509999999999998</v>
      </c>
      <c r="AH58" s="14">
        <v>7.6779999999999999</v>
      </c>
      <c r="AI58" s="14">
        <v>7.7249999999999996</v>
      </c>
      <c r="AJ58" s="14">
        <v>7.7110000000000003</v>
      </c>
      <c r="AK58" s="14">
        <v>7.5979999999999999</v>
      </c>
      <c r="AL58" s="14">
        <v>7.4249999999999998</v>
      </c>
      <c r="AM58" s="14">
        <v>7.2619999999999996</v>
      </c>
      <c r="AN58" s="14">
        <v>7.08</v>
      </c>
      <c r="AO58" s="14">
        <v>6.9749999999999996</v>
      </c>
      <c r="AP58" s="14">
        <v>6.9960000000000004</v>
      </c>
      <c r="AQ58" s="14">
        <v>7.0910000000000002</v>
      </c>
      <c r="AR58" s="14">
        <v>7.1630000000000003</v>
      </c>
      <c r="AS58" s="14">
        <v>7.2380000000000004</v>
      </c>
      <c r="AT58" s="14">
        <v>7.2320000000000002</v>
      </c>
      <c r="AU58" s="14">
        <v>7.0940000000000003</v>
      </c>
      <c r="AV58" s="14">
        <v>6.8680000000000003</v>
      </c>
      <c r="AW58" s="14">
        <v>6.6559999999999997</v>
      </c>
      <c r="AX58" s="14">
        <v>6.444</v>
      </c>
      <c r="AY58" s="14">
        <v>6.2229999999999999</v>
      </c>
      <c r="AZ58" s="14">
        <v>6</v>
      </c>
      <c r="BA58" s="14">
        <v>5.7809999999999997</v>
      </c>
      <c r="BB58" s="14">
        <v>5.5590000000000002</v>
      </c>
      <c r="BC58" s="14">
        <v>5.3319999999999999</v>
      </c>
      <c r="BD58" s="14">
        <v>5.1550000000000002</v>
      </c>
      <c r="BE58" s="14">
        <v>5.0549999999999997</v>
      </c>
      <c r="BF58" s="14">
        <v>5.0069999999999997</v>
      </c>
      <c r="BG58" s="14">
        <v>4.9550000000000001</v>
      </c>
      <c r="BH58" s="14">
        <v>4.9020000000000001</v>
      </c>
      <c r="BI58" s="14">
        <v>4.8719999999999999</v>
      </c>
      <c r="BJ58" s="14">
        <v>4.8710000000000004</v>
      </c>
      <c r="BK58" s="14">
        <v>4.8819999999999997</v>
      </c>
      <c r="BL58" s="14">
        <v>4.8890000000000002</v>
      </c>
      <c r="BM58" s="14">
        <v>4.899</v>
      </c>
      <c r="BN58" s="14">
        <v>4.8559999999999999</v>
      </c>
      <c r="BO58" s="14">
        <v>4.7329999999999997</v>
      </c>
      <c r="BP58" s="14">
        <v>4.5519999999999996</v>
      </c>
      <c r="BQ58" s="14">
        <v>4.3719999999999999</v>
      </c>
      <c r="BR58" s="14">
        <v>4.1879999999999997</v>
      </c>
      <c r="BS58" s="14">
        <v>3.9750000000000001</v>
      </c>
      <c r="BT58" s="14">
        <v>3.7269999999999999</v>
      </c>
      <c r="BU58" s="14">
        <v>3.4580000000000002</v>
      </c>
      <c r="BV58" s="14">
        <v>3.1840000000000002</v>
      </c>
      <c r="BW58" s="14">
        <v>2.9</v>
      </c>
      <c r="BX58" s="14">
        <v>2.6520000000000001</v>
      </c>
      <c r="BY58" s="14">
        <v>2.4660000000000002</v>
      </c>
      <c r="BZ58" s="14">
        <v>2.3199999999999998</v>
      </c>
      <c r="CA58" s="14">
        <v>2.1709999999999998</v>
      </c>
      <c r="CB58" s="14">
        <v>2.0270000000000001</v>
      </c>
      <c r="CC58" s="14">
        <v>1.879</v>
      </c>
      <c r="CD58" s="14">
        <v>1.72</v>
      </c>
      <c r="CE58" s="14">
        <v>1.556</v>
      </c>
      <c r="CF58" s="14">
        <v>1.4019999999999999</v>
      </c>
      <c r="CG58" s="14">
        <v>1.258</v>
      </c>
      <c r="CH58" s="14">
        <v>1.1180000000000001</v>
      </c>
      <c r="CI58" s="14">
        <v>0.98199999999999998</v>
      </c>
      <c r="CJ58" s="14">
        <v>0.85099999999999998</v>
      </c>
      <c r="CK58" s="14">
        <v>0.72799999999999998</v>
      </c>
      <c r="CL58" s="14">
        <v>0.61099999999999999</v>
      </c>
      <c r="CM58" s="14">
        <v>0.50900000000000001</v>
      </c>
      <c r="CN58" s="14">
        <v>0.42699999999999999</v>
      </c>
      <c r="CO58" s="14">
        <v>0.36</v>
      </c>
      <c r="CP58" s="14">
        <v>0.29899999999999999</v>
      </c>
      <c r="CQ58" s="14">
        <v>0.245</v>
      </c>
      <c r="CR58" s="14">
        <v>0.19800000000000001</v>
      </c>
      <c r="CS58" s="14">
        <v>0.158</v>
      </c>
      <c r="CT58" s="14">
        <v>0.123</v>
      </c>
      <c r="CU58" s="14">
        <v>9.1999999999999998E-2</v>
      </c>
      <c r="CV58" s="14">
        <v>7.0000000000000007E-2</v>
      </c>
      <c r="CW58" s="14">
        <v>5.2999999999999999E-2</v>
      </c>
      <c r="CX58" s="14">
        <v>3.9E-2</v>
      </c>
      <c r="CY58" s="14">
        <v>2.5999999999999999E-2</v>
      </c>
      <c r="CZ58" s="14">
        <v>1.6E-2</v>
      </c>
      <c r="DA58" s="14">
        <v>1.2E-2</v>
      </c>
      <c r="DB58" s="14">
        <v>8.9999999999999993E-3</v>
      </c>
      <c r="DC58" s="14">
        <v>7.0000000000000001E-3</v>
      </c>
      <c r="DD58" s="14">
        <v>4.0000000000000001E-3</v>
      </c>
      <c r="DE58" s="14">
        <v>3.0000000000000001E-3</v>
      </c>
      <c r="DF58" s="14">
        <v>1E-3</v>
      </c>
      <c r="DG58" s="14">
        <v>3.0000000000000001E-3</v>
      </c>
      <c r="DI58" s="108">
        <f t="shared" si="1"/>
        <v>462.74000000000012</v>
      </c>
    </row>
    <row r="59" spans="1:113" x14ac:dyDescent="0.2">
      <c r="A59" s="14">
        <v>14882</v>
      </c>
      <c r="B59" s="14" t="s">
        <v>1041</v>
      </c>
      <c r="D59" s="14">
        <v>250</v>
      </c>
      <c r="E59" s="14">
        <v>2018</v>
      </c>
      <c r="F59" s="14" t="s">
        <v>142</v>
      </c>
      <c r="G59" s="88" t="s">
        <v>143</v>
      </c>
      <c r="H59" s="88">
        <f>VLOOKUP(G59, '2018 Population by age'!$G:$H, 2, 0)</f>
        <v>18</v>
      </c>
      <c r="I59" s="15">
        <f>IF(H59="-", "-", IF(H59=0, 0, SUM(K59:INDEX($K59:$DG59, H59))))</f>
        <v>7214.0909999999994</v>
      </c>
      <c r="J59" s="15">
        <f t="shared" si="0"/>
        <v>24869.265000000003</v>
      </c>
      <c r="K59" s="14">
        <v>387.49400000000003</v>
      </c>
      <c r="L59" s="14">
        <v>389.80700000000002</v>
      </c>
      <c r="M59" s="14">
        <v>392.20499999999998</v>
      </c>
      <c r="N59" s="14">
        <v>391.23899999999998</v>
      </c>
      <c r="O59" s="14">
        <v>394.99700000000001</v>
      </c>
      <c r="P59" s="14">
        <v>398.4</v>
      </c>
      <c r="Q59" s="14">
        <v>401.40499999999997</v>
      </c>
      <c r="R59" s="14">
        <v>403.97300000000001</v>
      </c>
      <c r="S59" s="14">
        <v>406.17599999999999</v>
      </c>
      <c r="T59" s="14">
        <v>408.089</v>
      </c>
      <c r="U59" s="14">
        <v>409.09</v>
      </c>
      <c r="V59" s="14">
        <v>408.90300000000002</v>
      </c>
      <c r="W59" s="14">
        <v>407.83600000000001</v>
      </c>
      <c r="X59" s="14">
        <v>406.536</v>
      </c>
      <c r="Y59" s="14">
        <v>404.95</v>
      </c>
      <c r="Z59" s="14">
        <v>403.08800000000002</v>
      </c>
      <c r="AA59" s="14">
        <v>401.04300000000001</v>
      </c>
      <c r="AB59" s="14">
        <v>398.86</v>
      </c>
      <c r="AC59" s="14">
        <v>396.68700000000001</v>
      </c>
      <c r="AD59" s="14">
        <v>394.73200000000003</v>
      </c>
      <c r="AE59" s="14">
        <v>392.40300000000002</v>
      </c>
      <c r="AF59" s="14">
        <v>389.49700000000001</v>
      </c>
      <c r="AG59" s="14">
        <v>386.47800000000001</v>
      </c>
      <c r="AH59" s="14">
        <v>383.74900000000002</v>
      </c>
      <c r="AI59" s="14">
        <v>380.91199999999998</v>
      </c>
      <c r="AJ59" s="14">
        <v>380.34800000000001</v>
      </c>
      <c r="AK59" s="14">
        <v>383.18299999999999</v>
      </c>
      <c r="AL59" s="14">
        <v>388.22399999999999</v>
      </c>
      <c r="AM59" s="14">
        <v>393.012</v>
      </c>
      <c r="AN59" s="14">
        <v>397.86599999999999</v>
      </c>
      <c r="AO59" s="14">
        <v>402.37200000000001</v>
      </c>
      <c r="AP59" s="14">
        <v>406.01600000000002</v>
      </c>
      <c r="AQ59" s="14">
        <v>408.90300000000002</v>
      </c>
      <c r="AR59" s="14">
        <v>412.22699999999998</v>
      </c>
      <c r="AS59" s="14">
        <v>416.44299999999998</v>
      </c>
      <c r="AT59" s="14">
        <v>417.68</v>
      </c>
      <c r="AU59" s="14">
        <v>414.351</v>
      </c>
      <c r="AV59" s="14">
        <v>408.47800000000001</v>
      </c>
      <c r="AW59" s="14">
        <v>402.947</v>
      </c>
      <c r="AX59" s="14">
        <v>396.31099999999998</v>
      </c>
      <c r="AY59" s="14">
        <v>394.94099999999997</v>
      </c>
      <c r="AZ59" s="14">
        <v>402.02</v>
      </c>
      <c r="BA59" s="14">
        <v>414.22</v>
      </c>
      <c r="BB59" s="14">
        <v>425.31799999999998</v>
      </c>
      <c r="BC59" s="14">
        <v>436.904</v>
      </c>
      <c r="BD59" s="14">
        <v>444.49900000000002</v>
      </c>
      <c r="BE59" s="14">
        <v>445.35700000000003</v>
      </c>
      <c r="BF59" s="14">
        <v>441.79</v>
      </c>
      <c r="BG59" s="14">
        <v>438.70600000000002</v>
      </c>
      <c r="BH59" s="14">
        <v>434.94499999999999</v>
      </c>
      <c r="BI59" s="14">
        <v>431.96800000000002</v>
      </c>
      <c r="BJ59" s="14">
        <v>430.93799999999999</v>
      </c>
      <c r="BK59" s="14">
        <v>430.83100000000002</v>
      </c>
      <c r="BL59" s="14">
        <v>429.79199999999997</v>
      </c>
      <c r="BM59" s="14">
        <v>428.58300000000003</v>
      </c>
      <c r="BN59" s="14">
        <v>425.11099999999999</v>
      </c>
      <c r="BO59" s="14">
        <v>418.27199999999999</v>
      </c>
      <c r="BP59" s="14">
        <v>409.34899999999999</v>
      </c>
      <c r="BQ59" s="14">
        <v>400.58499999999998</v>
      </c>
      <c r="BR59" s="14">
        <v>391.36500000000001</v>
      </c>
      <c r="BS59" s="14">
        <v>383.87400000000002</v>
      </c>
      <c r="BT59" s="14">
        <v>379.37200000000001</v>
      </c>
      <c r="BU59" s="14">
        <v>376.78899999999999</v>
      </c>
      <c r="BV59" s="14">
        <v>372.90199999999999</v>
      </c>
      <c r="BW59" s="14">
        <v>367.29199999999997</v>
      </c>
      <c r="BX59" s="14">
        <v>364.02600000000001</v>
      </c>
      <c r="BY59" s="14">
        <v>364.46</v>
      </c>
      <c r="BZ59" s="14">
        <v>366.21199999999999</v>
      </c>
      <c r="CA59" s="14">
        <v>367.14600000000002</v>
      </c>
      <c r="CB59" s="14">
        <v>369.613</v>
      </c>
      <c r="CC59" s="14">
        <v>361.02300000000002</v>
      </c>
      <c r="CD59" s="14">
        <v>335.51</v>
      </c>
      <c r="CE59" s="14">
        <v>299.65699999999998</v>
      </c>
      <c r="CF59" s="14">
        <v>265.15199999999999</v>
      </c>
      <c r="CG59" s="14">
        <v>228.74</v>
      </c>
      <c r="CH59" s="14">
        <v>201.36799999999999</v>
      </c>
      <c r="CI59" s="14">
        <v>189.37200000000001</v>
      </c>
      <c r="CJ59" s="14">
        <v>187.255</v>
      </c>
      <c r="CK59" s="14">
        <v>183.15299999999999</v>
      </c>
      <c r="CL59" s="14">
        <v>179.39699999999999</v>
      </c>
      <c r="CM59" s="14">
        <v>173.94300000000001</v>
      </c>
      <c r="CN59" s="14">
        <v>164.56899999999999</v>
      </c>
      <c r="CO59" s="14">
        <v>152.70099999999999</v>
      </c>
      <c r="CP59" s="14">
        <v>142.255</v>
      </c>
      <c r="CQ59" s="14">
        <v>132.773</v>
      </c>
      <c r="CR59" s="14">
        <v>121.97499999999999</v>
      </c>
      <c r="CS59" s="14">
        <v>109.223</v>
      </c>
      <c r="CT59" s="14">
        <v>95.393000000000001</v>
      </c>
      <c r="CU59" s="14">
        <v>81.006</v>
      </c>
      <c r="CV59" s="14">
        <v>68.218000000000004</v>
      </c>
      <c r="CW59" s="14">
        <v>58.591999999999999</v>
      </c>
      <c r="CX59" s="14">
        <v>48.615000000000002</v>
      </c>
      <c r="CY59" s="14">
        <v>38.11</v>
      </c>
      <c r="CZ59" s="14">
        <v>29.983000000000001</v>
      </c>
      <c r="DA59" s="14">
        <v>25.949000000000002</v>
      </c>
      <c r="DB59" s="14">
        <v>21.611999999999998</v>
      </c>
      <c r="DC59" s="14">
        <v>15.577999999999999</v>
      </c>
      <c r="DD59" s="14">
        <v>7.8470000000000004</v>
      </c>
      <c r="DE59" s="14">
        <v>5.367</v>
      </c>
      <c r="DF59" s="14">
        <v>2.4820000000000002</v>
      </c>
      <c r="DG59" s="14">
        <v>2.448</v>
      </c>
      <c r="DI59" s="108">
        <f t="shared" si="1"/>
        <v>32083.356000000003</v>
      </c>
    </row>
    <row r="60" spans="1:113" x14ac:dyDescent="0.2">
      <c r="A60" s="14">
        <v>20300</v>
      </c>
      <c r="B60" s="14" t="s">
        <v>1041</v>
      </c>
      <c r="D60" s="14">
        <v>583</v>
      </c>
      <c r="E60" s="14">
        <v>2018</v>
      </c>
      <c r="F60" s="14" t="s">
        <v>1044</v>
      </c>
      <c r="G60" s="88" t="s">
        <v>255</v>
      </c>
      <c r="H60" s="88">
        <f>VLOOKUP(G60, '2018 Population by age'!$G:$H, 2, 0)</f>
        <v>18</v>
      </c>
      <c r="I60" s="15">
        <f>IF(H60="-", "-", IF(H60=0, 0, SUM(K60:INDEX($K60:$DG60, H60))))</f>
        <v>21.812000000000005</v>
      </c>
      <c r="J60" s="15">
        <f t="shared" si="0"/>
        <v>32.65</v>
      </c>
      <c r="K60" s="14">
        <v>1.276</v>
      </c>
      <c r="L60" s="14">
        <v>1.2370000000000001</v>
      </c>
      <c r="M60" s="14">
        <v>1.206</v>
      </c>
      <c r="N60" s="14">
        <v>1.1970000000000001</v>
      </c>
      <c r="O60" s="14">
        <v>1.179</v>
      </c>
      <c r="P60" s="14">
        <v>1.167</v>
      </c>
      <c r="Q60" s="14">
        <v>1.161</v>
      </c>
      <c r="R60" s="14">
        <v>1.1599999999999999</v>
      </c>
      <c r="S60" s="14">
        <v>1.163</v>
      </c>
      <c r="T60" s="14">
        <v>1.169</v>
      </c>
      <c r="U60" s="14">
        <v>1.18</v>
      </c>
      <c r="V60" s="14">
        <v>1.196</v>
      </c>
      <c r="W60" s="14">
        <v>1.214</v>
      </c>
      <c r="X60" s="14">
        <v>1.232</v>
      </c>
      <c r="Y60" s="14">
        <v>1.2509999999999999</v>
      </c>
      <c r="Z60" s="14">
        <v>1.266</v>
      </c>
      <c r="AA60" s="14">
        <v>1.276</v>
      </c>
      <c r="AB60" s="14">
        <v>1.282</v>
      </c>
      <c r="AC60" s="14">
        <v>1.286</v>
      </c>
      <c r="AD60" s="14">
        <v>1.288</v>
      </c>
      <c r="AE60" s="14">
        <v>1.2829999999999999</v>
      </c>
      <c r="AF60" s="14">
        <v>1.2669999999999999</v>
      </c>
      <c r="AG60" s="14">
        <v>1.2430000000000001</v>
      </c>
      <c r="AH60" s="14">
        <v>1.216</v>
      </c>
      <c r="AI60" s="14">
        <v>1.1859999999999999</v>
      </c>
      <c r="AJ60" s="14">
        <v>1.1559999999999999</v>
      </c>
      <c r="AK60" s="14">
        <v>1.1279999999999999</v>
      </c>
      <c r="AL60" s="14">
        <v>1.1000000000000001</v>
      </c>
      <c r="AM60" s="14">
        <v>1.0680000000000001</v>
      </c>
      <c r="AN60" s="14">
        <v>1.0329999999999999</v>
      </c>
      <c r="AO60" s="14">
        <v>0.995</v>
      </c>
      <c r="AP60" s="14">
        <v>0.95599999999999996</v>
      </c>
      <c r="AQ60" s="14">
        <v>0.91400000000000003</v>
      </c>
      <c r="AR60" s="14">
        <v>0.871</v>
      </c>
      <c r="AS60" s="14">
        <v>0.82899999999999996</v>
      </c>
      <c r="AT60" s="14">
        <v>0.77600000000000002</v>
      </c>
      <c r="AU60" s="14">
        <v>0.70699999999999996</v>
      </c>
      <c r="AV60" s="14">
        <v>0.63</v>
      </c>
      <c r="AW60" s="14">
        <v>0.55500000000000005</v>
      </c>
      <c r="AX60" s="14">
        <v>0.48099999999999998</v>
      </c>
      <c r="AY60" s="14">
        <v>0.41799999999999998</v>
      </c>
      <c r="AZ60" s="14">
        <v>0.372</v>
      </c>
      <c r="BA60" s="14">
        <v>0.33900000000000002</v>
      </c>
      <c r="BB60" s="14">
        <v>0.307</v>
      </c>
      <c r="BC60" s="14">
        <v>0.27700000000000002</v>
      </c>
      <c r="BD60" s="14">
        <v>0.26100000000000001</v>
      </c>
      <c r="BE60" s="14">
        <v>0.25900000000000001</v>
      </c>
      <c r="BF60" s="14">
        <v>0.26900000000000002</v>
      </c>
      <c r="BG60" s="14">
        <v>0.28199999999999997</v>
      </c>
      <c r="BH60" s="14">
        <v>0.29699999999999999</v>
      </c>
      <c r="BI60" s="14">
        <v>0.313</v>
      </c>
      <c r="BJ60" s="14">
        <v>0.32600000000000001</v>
      </c>
      <c r="BK60" s="14">
        <v>0.33700000000000002</v>
      </c>
      <c r="BL60" s="14">
        <v>0.35</v>
      </c>
      <c r="BM60" s="14">
        <v>0.36499999999999999</v>
      </c>
      <c r="BN60" s="14">
        <v>0.372</v>
      </c>
      <c r="BO60" s="14">
        <v>0.36799999999999999</v>
      </c>
      <c r="BP60" s="14">
        <v>0.35699999999999998</v>
      </c>
      <c r="BQ60" s="14">
        <v>0.34499999999999997</v>
      </c>
      <c r="BR60" s="14">
        <v>0.33</v>
      </c>
      <c r="BS60" s="14">
        <v>0.32100000000000001</v>
      </c>
      <c r="BT60" s="14">
        <v>0.32100000000000001</v>
      </c>
      <c r="BU60" s="14">
        <v>0.32500000000000001</v>
      </c>
      <c r="BV60" s="14">
        <v>0.32700000000000001</v>
      </c>
      <c r="BW60" s="14">
        <v>0.32900000000000001</v>
      </c>
      <c r="BX60" s="14">
        <v>0.32100000000000001</v>
      </c>
      <c r="BY60" s="14">
        <v>0.29799999999999999</v>
      </c>
      <c r="BZ60" s="14">
        <v>0.26400000000000001</v>
      </c>
      <c r="CA60" s="14">
        <v>0.23200000000000001</v>
      </c>
      <c r="CB60" s="14">
        <v>0.19900000000000001</v>
      </c>
      <c r="CC60" s="14">
        <v>0.16800000000000001</v>
      </c>
      <c r="CD60" s="14">
        <v>0.14399999999999999</v>
      </c>
      <c r="CE60" s="14">
        <v>0.124</v>
      </c>
      <c r="CF60" s="14">
        <v>0.10299999999999999</v>
      </c>
      <c r="CG60" s="14">
        <v>8.2000000000000003E-2</v>
      </c>
      <c r="CH60" s="14">
        <v>6.6000000000000003E-2</v>
      </c>
      <c r="CI60" s="14">
        <v>5.7000000000000002E-2</v>
      </c>
      <c r="CJ60" s="14">
        <v>5.2999999999999999E-2</v>
      </c>
      <c r="CK60" s="14">
        <v>0.05</v>
      </c>
      <c r="CL60" s="14">
        <v>4.7E-2</v>
      </c>
      <c r="CM60" s="14">
        <v>4.4999999999999998E-2</v>
      </c>
      <c r="CN60" s="14">
        <v>4.1000000000000002E-2</v>
      </c>
      <c r="CO60" s="14">
        <v>3.6999999999999998E-2</v>
      </c>
      <c r="CP60" s="14">
        <v>3.4000000000000002E-2</v>
      </c>
      <c r="CQ60" s="14">
        <v>3.2000000000000001E-2</v>
      </c>
      <c r="CR60" s="14">
        <v>2.9000000000000001E-2</v>
      </c>
      <c r="CS60" s="14">
        <v>2.4E-2</v>
      </c>
      <c r="CT60" s="14">
        <v>1.7999999999999999E-2</v>
      </c>
      <c r="CU60" s="14">
        <v>1.2999999999999999E-2</v>
      </c>
      <c r="CV60" s="14">
        <v>7.0000000000000001E-3</v>
      </c>
      <c r="CW60" s="14">
        <v>5.0000000000000001E-3</v>
      </c>
      <c r="CX60" s="14">
        <v>4.0000000000000001E-3</v>
      </c>
      <c r="CY60" s="14">
        <v>3.0000000000000001E-3</v>
      </c>
      <c r="CZ60" s="14">
        <v>4.0000000000000001E-3</v>
      </c>
      <c r="DA60" s="14">
        <v>4.0000000000000001E-3</v>
      </c>
      <c r="DB60" s="14">
        <v>3.0000000000000001E-3</v>
      </c>
      <c r="DC60" s="14">
        <v>2E-3</v>
      </c>
      <c r="DD60" s="14">
        <v>1E-3</v>
      </c>
      <c r="DE60" s="14">
        <v>1E-3</v>
      </c>
      <c r="DF60" s="14">
        <v>0</v>
      </c>
      <c r="DG60" s="14">
        <v>0</v>
      </c>
      <c r="DI60" s="108">
        <f t="shared" si="1"/>
        <v>54.462000000000003</v>
      </c>
    </row>
    <row r="61" spans="1:113" x14ac:dyDescent="0.2">
      <c r="A61" s="14">
        <v>3616</v>
      </c>
      <c r="B61" s="14" t="s">
        <v>1041</v>
      </c>
      <c r="D61" s="14">
        <v>266</v>
      </c>
      <c r="E61" s="14">
        <v>2018</v>
      </c>
      <c r="F61" s="14" t="s">
        <v>144</v>
      </c>
      <c r="G61" s="88" t="s">
        <v>145</v>
      </c>
      <c r="H61" s="88">
        <f>VLOOKUP(G61, '2018 Population by age'!$G:$H, 2, 0)</f>
        <v>18</v>
      </c>
      <c r="I61" s="15">
        <f>IF(H61="-", "-", IF(H61=0, 0, SUM(K61:INDEX($K61:$DG61, H61))))</f>
        <v>432.44300000000004</v>
      </c>
      <c r="J61" s="15">
        <f t="shared" si="0"/>
        <v>628.8870000000004</v>
      </c>
      <c r="K61" s="14">
        <v>28.373999999999999</v>
      </c>
      <c r="L61" s="14">
        <v>28.391999999999999</v>
      </c>
      <c r="M61" s="14">
        <v>28.225999999999999</v>
      </c>
      <c r="N61" s="14">
        <v>28.231000000000002</v>
      </c>
      <c r="O61" s="14">
        <v>27.6</v>
      </c>
      <c r="P61" s="14">
        <v>26.896000000000001</v>
      </c>
      <c r="Q61" s="14">
        <v>26.135000000000002</v>
      </c>
      <c r="R61" s="14">
        <v>25.335999999999999</v>
      </c>
      <c r="S61" s="14">
        <v>24.506</v>
      </c>
      <c r="T61" s="14">
        <v>23.655000000000001</v>
      </c>
      <c r="U61" s="14">
        <v>22.843</v>
      </c>
      <c r="V61" s="14">
        <v>22.103000000000002</v>
      </c>
      <c r="W61" s="14">
        <v>21.428999999999998</v>
      </c>
      <c r="X61" s="14">
        <v>20.768999999999998</v>
      </c>
      <c r="Y61" s="14">
        <v>20.123999999999999</v>
      </c>
      <c r="Z61" s="14">
        <v>19.597999999999999</v>
      </c>
      <c r="AA61" s="14">
        <v>19.234999999999999</v>
      </c>
      <c r="AB61" s="14">
        <v>18.991</v>
      </c>
      <c r="AC61" s="14">
        <v>18.774999999999999</v>
      </c>
      <c r="AD61" s="14">
        <v>18.599</v>
      </c>
      <c r="AE61" s="14">
        <v>18.456</v>
      </c>
      <c r="AF61" s="14">
        <v>18.332999999999998</v>
      </c>
      <c r="AG61" s="14">
        <v>18.228999999999999</v>
      </c>
      <c r="AH61" s="14">
        <v>18.151</v>
      </c>
      <c r="AI61" s="14">
        <v>18.084</v>
      </c>
      <c r="AJ61" s="14">
        <v>18.045000000000002</v>
      </c>
      <c r="AK61" s="14">
        <v>18.036999999999999</v>
      </c>
      <c r="AL61" s="14">
        <v>18.041</v>
      </c>
      <c r="AM61" s="14">
        <v>18.032</v>
      </c>
      <c r="AN61" s="14">
        <v>18.013999999999999</v>
      </c>
      <c r="AO61" s="14">
        <v>17.936</v>
      </c>
      <c r="AP61" s="14">
        <v>17.77</v>
      </c>
      <c r="AQ61" s="14">
        <v>17.532</v>
      </c>
      <c r="AR61" s="14">
        <v>17.277999999999999</v>
      </c>
      <c r="AS61" s="14">
        <v>17.004000000000001</v>
      </c>
      <c r="AT61" s="14">
        <v>16.658000000000001</v>
      </c>
      <c r="AU61" s="14">
        <v>16.224</v>
      </c>
      <c r="AV61" s="14">
        <v>15.725</v>
      </c>
      <c r="AW61" s="14">
        <v>15.205</v>
      </c>
      <c r="AX61" s="14">
        <v>14.657999999999999</v>
      </c>
      <c r="AY61" s="14">
        <v>14.111000000000001</v>
      </c>
      <c r="AZ61" s="14">
        <v>13.584</v>
      </c>
      <c r="BA61" s="14">
        <v>13.067</v>
      </c>
      <c r="BB61" s="14">
        <v>12.532999999999999</v>
      </c>
      <c r="BC61" s="14">
        <v>11.989000000000001</v>
      </c>
      <c r="BD61" s="14">
        <v>11.44</v>
      </c>
      <c r="BE61" s="14">
        <v>10.885999999999999</v>
      </c>
      <c r="BF61" s="14">
        <v>10.33</v>
      </c>
      <c r="BG61" s="14">
        <v>9.7799999999999994</v>
      </c>
      <c r="BH61" s="14">
        <v>9.2390000000000008</v>
      </c>
      <c r="BI61" s="14">
        <v>8.6999999999999993</v>
      </c>
      <c r="BJ61" s="14">
        <v>8.1579999999999995</v>
      </c>
      <c r="BK61" s="14">
        <v>7.6239999999999997</v>
      </c>
      <c r="BL61" s="14">
        <v>7.1070000000000002</v>
      </c>
      <c r="BM61" s="14">
        <v>6.6040000000000001</v>
      </c>
      <c r="BN61" s="14">
        <v>6.1429999999999998</v>
      </c>
      <c r="BO61" s="14">
        <v>5.7409999999999997</v>
      </c>
      <c r="BP61" s="14">
        <v>5.3849999999999998</v>
      </c>
      <c r="BQ61" s="14">
        <v>5.0449999999999999</v>
      </c>
      <c r="BR61" s="14">
        <v>4.7249999999999996</v>
      </c>
      <c r="BS61" s="14">
        <v>4.4359999999999999</v>
      </c>
      <c r="BT61" s="14">
        <v>4.181</v>
      </c>
      <c r="BU61" s="14">
        <v>3.9540000000000002</v>
      </c>
      <c r="BV61" s="14">
        <v>3.7440000000000002</v>
      </c>
      <c r="BW61" s="14">
        <v>3.5510000000000002</v>
      </c>
      <c r="BX61" s="14">
        <v>3.3730000000000002</v>
      </c>
      <c r="BY61" s="14">
        <v>3.2069999999999999</v>
      </c>
      <c r="BZ61" s="14">
        <v>3.0510000000000002</v>
      </c>
      <c r="CA61" s="14">
        <v>2.9060000000000001</v>
      </c>
      <c r="CB61" s="14">
        <v>2.7730000000000001</v>
      </c>
      <c r="CC61" s="14">
        <v>2.6309999999999998</v>
      </c>
      <c r="CD61" s="14">
        <v>2.4710000000000001</v>
      </c>
      <c r="CE61" s="14">
        <v>2.3010000000000002</v>
      </c>
      <c r="CF61" s="14">
        <v>2.1379999999999999</v>
      </c>
      <c r="CG61" s="14">
        <v>1.9790000000000001</v>
      </c>
      <c r="CH61" s="14">
        <v>1.827</v>
      </c>
      <c r="CI61" s="14">
        <v>1.6870000000000001</v>
      </c>
      <c r="CJ61" s="14">
        <v>1.5549999999999999</v>
      </c>
      <c r="CK61" s="14">
        <v>1.4259999999999999</v>
      </c>
      <c r="CL61" s="14">
        <v>1.302</v>
      </c>
      <c r="CM61" s="14">
        <v>1.1779999999999999</v>
      </c>
      <c r="CN61" s="14">
        <v>1.0509999999999999</v>
      </c>
      <c r="CO61" s="14">
        <v>0.92500000000000004</v>
      </c>
      <c r="CP61" s="14">
        <v>0.80500000000000005</v>
      </c>
      <c r="CQ61" s="14">
        <v>0.69199999999999995</v>
      </c>
      <c r="CR61" s="14">
        <v>0.58699999999999997</v>
      </c>
      <c r="CS61" s="14">
        <v>0.49199999999999999</v>
      </c>
      <c r="CT61" s="14">
        <v>0.40799999999999997</v>
      </c>
      <c r="CU61" s="14">
        <v>0.32300000000000001</v>
      </c>
      <c r="CV61" s="14">
        <v>0.251</v>
      </c>
      <c r="CW61" s="14">
        <v>0.20100000000000001</v>
      </c>
      <c r="CX61" s="14">
        <v>0.154</v>
      </c>
      <c r="CY61" s="14">
        <v>0.111</v>
      </c>
      <c r="CZ61" s="14">
        <v>7.4999999999999997E-2</v>
      </c>
      <c r="DA61" s="14">
        <v>5.5E-2</v>
      </c>
      <c r="DB61" s="14">
        <v>4.3999999999999997E-2</v>
      </c>
      <c r="DC61" s="14">
        <v>3.1E-2</v>
      </c>
      <c r="DD61" s="14">
        <v>1.7000000000000001E-2</v>
      </c>
      <c r="DE61" s="14">
        <v>8.9999999999999993E-3</v>
      </c>
      <c r="DF61" s="14">
        <v>4.0000000000000001E-3</v>
      </c>
      <c r="DG61" s="14">
        <v>4.0000000000000001E-3</v>
      </c>
      <c r="DI61" s="108">
        <f t="shared" si="1"/>
        <v>1061.3300000000004</v>
      </c>
    </row>
    <row r="62" spans="1:113" x14ac:dyDescent="0.2">
      <c r="A62" s="14">
        <v>13420</v>
      </c>
      <c r="B62" s="14" t="s">
        <v>1041</v>
      </c>
      <c r="D62" s="14">
        <v>826</v>
      </c>
      <c r="E62" s="14">
        <v>2018</v>
      </c>
      <c r="F62" s="14" t="s">
        <v>398</v>
      </c>
      <c r="G62" s="88" t="s">
        <v>399</v>
      </c>
      <c r="H62" s="88">
        <f>VLOOKUP(G62, '2018 Population by age'!$G:$H, 2, 0)</f>
        <v>16</v>
      </c>
      <c r="I62" s="15">
        <f>IF(H62="-", "-", IF(H62=0, 0, SUM(K62:INDEX($K62:$DG62, H62))))</f>
        <v>6433.0630000000001</v>
      </c>
      <c r="J62" s="15">
        <f t="shared" si="0"/>
        <v>26432.175999999992</v>
      </c>
      <c r="K62" s="14">
        <v>405.62299999999999</v>
      </c>
      <c r="L62" s="14">
        <v>413.916</v>
      </c>
      <c r="M62" s="14">
        <v>419.35300000000001</v>
      </c>
      <c r="N62" s="14">
        <v>409.36</v>
      </c>
      <c r="O62" s="14">
        <v>414.82400000000001</v>
      </c>
      <c r="P62" s="14">
        <v>417.77600000000001</v>
      </c>
      <c r="Q62" s="14">
        <v>418.47899999999998</v>
      </c>
      <c r="R62" s="14">
        <v>417.19400000000002</v>
      </c>
      <c r="S62" s="14">
        <v>414.63499999999999</v>
      </c>
      <c r="T62" s="14">
        <v>411.51799999999997</v>
      </c>
      <c r="U62" s="14">
        <v>405.83499999999998</v>
      </c>
      <c r="V62" s="14">
        <v>396.94</v>
      </c>
      <c r="W62" s="14">
        <v>386.45600000000002</v>
      </c>
      <c r="X62" s="14">
        <v>376.19299999999998</v>
      </c>
      <c r="Y62" s="14">
        <v>365.238</v>
      </c>
      <c r="Z62" s="14">
        <v>359.72300000000001</v>
      </c>
      <c r="AA62" s="14">
        <v>362.709</v>
      </c>
      <c r="AB62" s="14">
        <v>371.39100000000002</v>
      </c>
      <c r="AC62" s="14">
        <v>379.68400000000003</v>
      </c>
      <c r="AD62" s="14">
        <v>388.54700000000003</v>
      </c>
      <c r="AE62" s="14">
        <v>397.47800000000001</v>
      </c>
      <c r="AF62" s="14">
        <v>405.53199999999998</v>
      </c>
      <c r="AG62" s="14">
        <v>412.98</v>
      </c>
      <c r="AH62" s="14">
        <v>420.93</v>
      </c>
      <c r="AI62" s="14">
        <v>429.03199999999998</v>
      </c>
      <c r="AJ62" s="14">
        <v>436.29</v>
      </c>
      <c r="AK62" s="14">
        <v>442.27199999999999</v>
      </c>
      <c r="AL62" s="14">
        <v>447.08699999999999</v>
      </c>
      <c r="AM62" s="14">
        <v>451.44200000000001</v>
      </c>
      <c r="AN62" s="14">
        <v>455.39800000000002</v>
      </c>
      <c r="AO62" s="14">
        <v>457.351</v>
      </c>
      <c r="AP62" s="14">
        <v>456.63400000000001</v>
      </c>
      <c r="AQ62" s="14">
        <v>453.976</v>
      </c>
      <c r="AR62" s="14">
        <v>451.05099999999999</v>
      </c>
      <c r="AS62" s="14">
        <v>447.86200000000002</v>
      </c>
      <c r="AT62" s="14">
        <v>443.73700000000002</v>
      </c>
      <c r="AU62" s="14">
        <v>438.62</v>
      </c>
      <c r="AV62" s="14">
        <v>433.02</v>
      </c>
      <c r="AW62" s="14">
        <v>427.565</v>
      </c>
      <c r="AX62" s="14">
        <v>422.20400000000001</v>
      </c>
      <c r="AY62" s="14">
        <v>418.21300000000002</v>
      </c>
      <c r="AZ62" s="14">
        <v>416.31700000000001</v>
      </c>
      <c r="BA62" s="14">
        <v>416.13600000000002</v>
      </c>
      <c r="BB62" s="14">
        <v>415.97</v>
      </c>
      <c r="BC62" s="14">
        <v>415.44400000000002</v>
      </c>
      <c r="BD62" s="14">
        <v>418.13</v>
      </c>
      <c r="BE62" s="14">
        <v>425.40600000000001</v>
      </c>
      <c r="BF62" s="14">
        <v>435.36099999999999</v>
      </c>
      <c r="BG62" s="14">
        <v>444.61500000000001</v>
      </c>
      <c r="BH62" s="14">
        <v>453.73599999999999</v>
      </c>
      <c r="BI62" s="14">
        <v>460.262</v>
      </c>
      <c r="BJ62" s="14">
        <v>462.58800000000002</v>
      </c>
      <c r="BK62" s="14">
        <v>461.63299999999998</v>
      </c>
      <c r="BL62" s="14">
        <v>460.41199999999998</v>
      </c>
      <c r="BM62" s="14">
        <v>458.911</v>
      </c>
      <c r="BN62" s="14">
        <v>453.62700000000001</v>
      </c>
      <c r="BO62" s="14">
        <v>443.30500000000001</v>
      </c>
      <c r="BP62" s="14">
        <v>429.59899999999999</v>
      </c>
      <c r="BQ62" s="14">
        <v>415.79300000000001</v>
      </c>
      <c r="BR62" s="14">
        <v>401.678</v>
      </c>
      <c r="BS62" s="14">
        <v>387.75200000000001</v>
      </c>
      <c r="BT62" s="14">
        <v>374.74200000000002</v>
      </c>
      <c r="BU62" s="14">
        <v>362.78500000000003</v>
      </c>
      <c r="BV62" s="14">
        <v>350.07499999999999</v>
      </c>
      <c r="BW62" s="14">
        <v>335.51400000000001</v>
      </c>
      <c r="BX62" s="14">
        <v>327.548</v>
      </c>
      <c r="BY62" s="14">
        <v>329.73</v>
      </c>
      <c r="BZ62" s="14">
        <v>337.66300000000001</v>
      </c>
      <c r="CA62" s="14">
        <v>344.37200000000001</v>
      </c>
      <c r="CB62" s="14">
        <v>352.428</v>
      </c>
      <c r="CC62" s="14">
        <v>351.21600000000001</v>
      </c>
      <c r="CD62" s="14">
        <v>335.12400000000002</v>
      </c>
      <c r="CE62" s="14">
        <v>309.52699999999999</v>
      </c>
      <c r="CF62" s="14">
        <v>285.26</v>
      </c>
      <c r="CG62" s="14">
        <v>259.971</v>
      </c>
      <c r="CH62" s="14">
        <v>238.113</v>
      </c>
      <c r="CI62" s="14">
        <v>222.93700000000001</v>
      </c>
      <c r="CJ62" s="14">
        <v>212.01900000000001</v>
      </c>
      <c r="CK62" s="14">
        <v>199.68899999999999</v>
      </c>
      <c r="CL62" s="14">
        <v>187.08600000000001</v>
      </c>
      <c r="CM62" s="14">
        <v>174.40600000000001</v>
      </c>
      <c r="CN62" s="14">
        <v>161.185</v>
      </c>
      <c r="CO62" s="14">
        <v>147.73699999999999</v>
      </c>
      <c r="CP62" s="14">
        <v>134.95500000000001</v>
      </c>
      <c r="CQ62" s="14">
        <v>122.79300000000001</v>
      </c>
      <c r="CR62" s="14">
        <v>110.551</v>
      </c>
      <c r="CS62" s="14">
        <v>98.01</v>
      </c>
      <c r="CT62" s="14">
        <v>85.501000000000005</v>
      </c>
      <c r="CU62" s="14">
        <v>72.834000000000003</v>
      </c>
      <c r="CV62" s="14">
        <v>62.148000000000003</v>
      </c>
      <c r="CW62" s="14">
        <v>53.311999999999998</v>
      </c>
      <c r="CX62" s="14">
        <v>43.554000000000002</v>
      </c>
      <c r="CY62" s="14">
        <v>32.923000000000002</v>
      </c>
      <c r="CZ62" s="14">
        <v>24.404</v>
      </c>
      <c r="DA62" s="14">
        <v>19.664000000000001</v>
      </c>
      <c r="DB62" s="14">
        <v>16.166</v>
      </c>
      <c r="DC62" s="14">
        <v>11.878</v>
      </c>
      <c r="DD62" s="14">
        <v>6.8019999999999996</v>
      </c>
      <c r="DE62" s="14">
        <v>4.6509999999999998</v>
      </c>
      <c r="DF62" s="14">
        <v>2.3180000000000001</v>
      </c>
      <c r="DG62" s="14">
        <v>2.9049999999999998</v>
      </c>
      <c r="DI62" s="108">
        <f t="shared" si="1"/>
        <v>32865.238999999994</v>
      </c>
    </row>
    <row r="63" spans="1:113" x14ac:dyDescent="0.2">
      <c r="A63" s="14">
        <v>10238</v>
      </c>
      <c r="B63" s="14" t="s">
        <v>1041</v>
      </c>
      <c r="C63" s="14">
        <v>11</v>
      </c>
      <c r="D63" s="14">
        <v>268</v>
      </c>
      <c r="E63" s="14">
        <v>2018</v>
      </c>
      <c r="F63" s="14" t="s">
        <v>148</v>
      </c>
      <c r="G63" s="88" t="s">
        <v>149</v>
      </c>
      <c r="H63" s="88">
        <f>VLOOKUP(G63, '2018 Population by age'!$G:$H, 2, 0)</f>
        <v>18</v>
      </c>
      <c r="I63" s="15">
        <f>IF(H63="-", "-", IF(H63=0, 0, SUM(K63:INDEX($K63:$DG63, H63))))</f>
        <v>463.08199999999999</v>
      </c>
      <c r="J63" s="15">
        <f t="shared" si="0"/>
        <v>1402.1469999999995</v>
      </c>
      <c r="K63" s="14">
        <v>24.664999999999999</v>
      </c>
      <c r="L63" s="14">
        <v>26.277000000000001</v>
      </c>
      <c r="M63" s="14">
        <v>27.434000000000001</v>
      </c>
      <c r="N63" s="14">
        <v>28.128</v>
      </c>
      <c r="O63" s="14">
        <v>28.495999999999999</v>
      </c>
      <c r="P63" s="14">
        <v>28.587</v>
      </c>
      <c r="Q63" s="14">
        <v>28.439</v>
      </c>
      <c r="R63" s="14">
        <v>28.088000000000001</v>
      </c>
      <c r="S63" s="14">
        <v>27.588999999999999</v>
      </c>
      <c r="T63" s="14">
        <v>26.998000000000001</v>
      </c>
      <c r="U63" s="14">
        <v>26.256</v>
      </c>
      <c r="V63" s="14">
        <v>25.363</v>
      </c>
      <c r="W63" s="14">
        <v>24.411000000000001</v>
      </c>
      <c r="X63" s="14">
        <v>23.463000000000001</v>
      </c>
      <c r="Y63" s="14">
        <v>22.466999999999999</v>
      </c>
      <c r="Z63" s="14">
        <v>21.899000000000001</v>
      </c>
      <c r="AA63" s="14">
        <v>21.99</v>
      </c>
      <c r="AB63" s="14">
        <v>22.532</v>
      </c>
      <c r="AC63" s="14">
        <v>23.053999999999998</v>
      </c>
      <c r="AD63" s="14">
        <v>23.613</v>
      </c>
      <c r="AE63" s="14">
        <v>24.257999999999999</v>
      </c>
      <c r="AF63" s="14">
        <v>24.952999999999999</v>
      </c>
      <c r="AG63" s="14">
        <v>25.670999999999999</v>
      </c>
      <c r="AH63" s="14">
        <v>26.411000000000001</v>
      </c>
      <c r="AI63" s="14">
        <v>27.169</v>
      </c>
      <c r="AJ63" s="14">
        <v>27.78</v>
      </c>
      <c r="AK63" s="14">
        <v>28.16</v>
      </c>
      <c r="AL63" s="14">
        <v>28.358000000000001</v>
      </c>
      <c r="AM63" s="14">
        <v>28.542999999999999</v>
      </c>
      <c r="AN63" s="14">
        <v>28.731000000000002</v>
      </c>
      <c r="AO63" s="14">
        <v>28.664000000000001</v>
      </c>
      <c r="AP63" s="14">
        <v>28.245999999999999</v>
      </c>
      <c r="AQ63" s="14">
        <v>27.61</v>
      </c>
      <c r="AR63" s="14">
        <v>26.963000000000001</v>
      </c>
      <c r="AS63" s="14">
        <v>26.248000000000001</v>
      </c>
      <c r="AT63" s="14">
        <v>25.733000000000001</v>
      </c>
      <c r="AU63" s="14">
        <v>25.568999999999999</v>
      </c>
      <c r="AV63" s="14">
        <v>25.631</v>
      </c>
      <c r="AW63" s="14">
        <v>25.632000000000001</v>
      </c>
      <c r="AX63" s="14">
        <v>25.617000000000001</v>
      </c>
      <c r="AY63" s="14">
        <v>25.605</v>
      </c>
      <c r="AZ63" s="14">
        <v>25.576000000000001</v>
      </c>
      <c r="BA63" s="14">
        <v>25.524999999999999</v>
      </c>
      <c r="BB63" s="14">
        <v>25.512</v>
      </c>
      <c r="BC63" s="14">
        <v>25.577000000000002</v>
      </c>
      <c r="BD63" s="14">
        <v>25.436</v>
      </c>
      <c r="BE63" s="14">
        <v>24.97</v>
      </c>
      <c r="BF63" s="14">
        <v>24.329000000000001</v>
      </c>
      <c r="BG63" s="14">
        <v>23.713000000000001</v>
      </c>
      <c r="BH63" s="14">
        <v>22.998999999999999</v>
      </c>
      <c r="BI63" s="14">
        <v>22.73</v>
      </c>
      <c r="BJ63" s="14">
        <v>23.170999999999999</v>
      </c>
      <c r="BK63" s="14">
        <v>24.030999999999999</v>
      </c>
      <c r="BL63" s="14">
        <v>24.776</v>
      </c>
      <c r="BM63" s="14">
        <v>25.536000000000001</v>
      </c>
      <c r="BN63" s="14">
        <v>25.911000000000001</v>
      </c>
      <c r="BO63" s="14">
        <v>25.655000000000001</v>
      </c>
      <c r="BP63" s="14">
        <v>24.965</v>
      </c>
      <c r="BQ63" s="14">
        <v>24.298999999999999</v>
      </c>
      <c r="BR63" s="14">
        <v>23.585000000000001</v>
      </c>
      <c r="BS63" s="14">
        <v>22.777999999999999</v>
      </c>
      <c r="BT63" s="14">
        <v>21.908000000000001</v>
      </c>
      <c r="BU63" s="14">
        <v>20.98</v>
      </c>
      <c r="BV63" s="14">
        <v>19.977</v>
      </c>
      <c r="BW63" s="14">
        <v>18.913</v>
      </c>
      <c r="BX63" s="14">
        <v>17.844000000000001</v>
      </c>
      <c r="BY63" s="14">
        <v>16.8</v>
      </c>
      <c r="BZ63" s="14">
        <v>15.773</v>
      </c>
      <c r="CA63" s="14">
        <v>14.757</v>
      </c>
      <c r="CB63" s="14">
        <v>13.785</v>
      </c>
      <c r="CC63" s="14">
        <v>12.773999999999999</v>
      </c>
      <c r="CD63" s="14">
        <v>11.691000000000001</v>
      </c>
      <c r="CE63" s="14">
        <v>10.603999999999999</v>
      </c>
      <c r="CF63" s="14">
        <v>9.5440000000000005</v>
      </c>
      <c r="CG63" s="14">
        <v>8.4209999999999994</v>
      </c>
      <c r="CH63" s="14">
        <v>7.7309999999999999</v>
      </c>
      <c r="CI63" s="14">
        <v>7.6950000000000003</v>
      </c>
      <c r="CJ63" s="14">
        <v>8.0510000000000002</v>
      </c>
      <c r="CK63" s="14">
        <v>8.3689999999999998</v>
      </c>
      <c r="CL63" s="14">
        <v>8.8070000000000004</v>
      </c>
      <c r="CM63" s="14">
        <v>8.7490000000000006</v>
      </c>
      <c r="CN63" s="14">
        <v>7.8689999999999998</v>
      </c>
      <c r="CO63" s="14">
        <v>6.4829999999999997</v>
      </c>
      <c r="CP63" s="14">
        <v>5.2149999999999999</v>
      </c>
      <c r="CQ63" s="14">
        <v>3.9159999999999999</v>
      </c>
      <c r="CR63" s="14">
        <v>2.9089999999999998</v>
      </c>
      <c r="CS63" s="14">
        <v>2.41</v>
      </c>
      <c r="CT63" s="14">
        <v>2.242</v>
      </c>
      <c r="CU63" s="14">
        <v>2.0259999999999998</v>
      </c>
      <c r="CV63" s="14">
        <v>1.86</v>
      </c>
      <c r="CW63" s="14">
        <v>1.619</v>
      </c>
      <c r="CX63" s="14">
        <v>1.2629999999999999</v>
      </c>
      <c r="CY63" s="14">
        <v>0.82899999999999996</v>
      </c>
      <c r="CZ63" s="14">
        <v>0.42</v>
      </c>
      <c r="DA63" s="14">
        <v>0.215</v>
      </c>
      <c r="DB63" s="14">
        <v>0.16400000000000001</v>
      </c>
      <c r="DC63" s="14">
        <v>0.112</v>
      </c>
      <c r="DD63" s="14">
        <v>5.8000000000000003E-2</v>
      </c>
      <c r="DE63" s="14">
        <v>3.2000000000000001E-2</v>
      </c>
      <c r="DF63" s="14">
        <v>1.6E-2</v>
      </c>
      <c r="DG63" s="14">
        <v>2.3E-2</v>
      </c>
      <c r="DI63" s="108">
        <f t="shared" si="1"/>
        <v>1865.2289999999994</v>
      </c>
    </row>
    <row r="64" spans="1:113" x14ac:dyDescent="0.2">
      <c r="A64" s="14">
        <v>5508</v>
      </c>
      <c r="B64" s="14" t="s">
        <v>1041</v>
      </c>
      <c r="D64" s="14">
        <v>288</v>
      </c>
      <c r="E64" s="14">
        <v>2018</v>
      </c>
      <c r="F64" s="14" t="s">
        <v>152</v>
      </c>
      <c r="G64" s="88" t="s">
        <v>153</v>
      </c>
      <c r="H64" s="88">
        <f>VLOOKUP(G64, '2018 Population by age'!$G:$H, 2, 0)</f>
        <v>18</v>
      </c>
      <c r="I64" s="15">
        <f>IF(H64="-", "-", IF(H64=0, 0, SUM(K64:INDEX($K64:$DG64, H64))))</f>
        <v>6701.7399999999989</v>
      </c>
      <c r="J64" s="15">
        <f t="shared" si="0"/>
        <v>7986.8280000000041</v>
      </c>
      <c r="K64" s="14">
        <v>428.59</v>
      </c>
      <c r="L64" s="14">
        <v>427.16899999999998</v>
      </c>
      <c r="M64" s="14">
        <v>424.02300000000002</v>
      </c>
      <c r="N64" s="14">
        <v>422.28</v>
      </c>
      <c r="O64" s="14">
        <v>414.87200000000001</v>
      </c>
      <c r="P64" s="14">
        <v>406.75400000000002</v>
      </c>
      <c r="Q64" s="14">
        <v>398.06400000000002</v>
      </c>
      <c r="R64" s="14">
        <v>388.94099999999997</v>
      </c>
      <c r="S64" s="14">
        <v>379.48500000000001</v>
      </c>
      <c r="T64" s="14">
        <v>369.79899999999998</v>
      </c>
      <c r="U64" s="14">
        <v>360.20400000000001</v>
      </c>
      <c r="V64" s="14">
        <v>350.91300000000001</v>
      </c>
      <c r="W64" s="14">
        <v>341.95400000000001</v>
      </c>
      <c r="X64" s="14">
        <v>332.96199999999999</v>
      </c>
      <c r="Y64" s="14">
        <v>323.79599999999999</v>
      </c>
      <c r="Z64" s="14">
        <v>315.99400000000003</v>
      </c>
      <c r="AA64" s="14">
        <v>310.21600000000001</v>
      </c>
      <c r="AB64" s="14">
        <v>305.72399999999999</v>
      </c>
      <c r="AC64" s="14">
        <v>301.149</v>
      </c>
      <c r="AD64" s="14">
        <v>296.79899999999998</v>
      </c>
      <c r="AE64" s="14">
        <v>291.733</v>
      </c>
      <c r="AF64" s="14">
        <v>285.35300000000001</v>
      </c>
      <c r="AG64" s="14">
        <v>278.10700000000003</v>
      </c>
      <c r="AH64" s="14">
        <v>271.08199999999999</v>
      </c>
      <c r="AI64" s="14">
        <v>264.11399999999998</v>
      </c>
      <c r="AJ64" s="14">
        <v>256.95600000000002</v>
      </c>
      <c r="AK64" s="14">
        <v>249.61199999999999</v>
      </c>
      <c r="AL64" s="14">
        <v>242.15299999999999</v>
      </c>
      <c r="AM64" s="14">
        <v>234.655</v>
      </c>
      <c r="AN64" s="14">
        <v>227.11799999999999</v>
      </c>
      <c r="AO64" s="14">
        <v>219.72800000000001</v>
      </c>
      <c r="AP64" s="14">
        <v>212.59100000000001</v>
      </c>
      <c r="AQ64" s="14">
        <v>205.65600000000001</v>
      </c>
      <c r="AR64" s="14">
        <v>198.76900000000001</v>
      </c>
      <c r="AS64" s="14">
        <v>191.965</v>
      </c>
      <c r="AT64" s="14">
        <v>185.33199999999999</v>
      </c>
      <c r="AU64" s="14">
        <v>178.9</v>
      </c>
      <c r="AV64" s="14">
        <v>172.65199999999999</v>
      </c>
      <c r="AW64" s="14">
        <v>166.541</v>
      </c>
      <c r="AX64" s="14">
        <v>160.571</v>
      </c>
      <c r="AY64" s="14">
        <v>154.79</v>
      </c>
      <c r="AZ64" s="14">
        <v>149.21700000000001</v>
      </c>
      <c r="BA64" s="14">
        <v>143.83199999999999</v>
      </c>
      <c r="BB64" s="14">
        <v>138.559</v>
      </c>
      <c r="BC64" s="14">
        <v>133.36699999999999</v>
      </c>
      <c r="BD64" s="14">
        <v>128.43</v>
      </c>
      <c r="BE64" s="14">
        <v>123.81100000000001</v>
      </c>
      <c r="BF64" s="14">
        <v>119.40300000000001</v>
      </c>
      <c r="BG64" s="14">
        <v>115.072</v>
      </c>
      <c r="BH64" s="14">
        <v>110.892</v>
      </c>
      <c r="BI64" s="14">
        <v>106.476</v>
      </c>
      <c r="BJ64" s="14">
        <v>101.634</v>
      </c>
      <c r="BK64" s="14">
        <v>96.555999999999997</v>
      </c>
      <c r="BL64" s="14">
        <v>91.608000000000004</v>
      </c>
      <c r="BM64" s="14">
        <v>86.7</v>
      </c>
      <c r="BN64" s="14">
        <v>82.048000000000002</v>
      </c>
      <c r="BO64" s="14">
        <v>77.790000000000006</v>
      </c>
      <c r="BP64" s="14">
        <v>73.811000000000007</v>
      </c>
      <c r="BQ64" s="14">
        <v>69.903999999999996</v>
      </c>
      <c r="BR64" s="14">
        <v>66.165000000000006</v>
      </c>
      <c r="BS64" s="14">
        <v>62.335999999999999</v>
      </c>
      <c r="BT64" s="14">
        <v>58.284999999999997</v>
      </c>
      <c r="BU64" s="14">
        <v>54.176000000000002</v>
      </c>
      <c r="BV64" s="14">
        <v>50.215000000000003</v>
      </c>
      <c r="BW64" s="14">
        <v>46.253999999999998</v>
      </c>
      <c r="BX64" s="14">
        <v>42.959000000000003</v>
      </c>
      <c r="BY64" s="14">
        <v>40.65</v>
      </c>
      <c r="BZ64" s="14">
        <v>38.963000000000001</v>
      </c>
      <c r="CA64" s="14">
        <v>37.289000000000001</v>
      </c>
      <c r="CB64" s="14">
        <v>35.835999999999999</v>
      </c>
      <c r="CC64" s="14">
        <v>33.841000000000001</v>
      </c>
      <c r="CD64" s="14">
        <v>30.89</v>
      </c>
      <c r="CE64" s="14">
        <v>27.378</v>
      </c>
      <c r="CF64" s="14">
        <v>24.1</v>
      </c>
      <c r="CG64" s="14">
        <v>20.882000000000001</v>
      </c>
      <c r="CH64" s="14">
        <v>18.059000000000001</v>
      </c>
      <c r="CI64" s="14">
        <v>15.875999999999999</v>
      </c>
      <c r="CJ64" s="14">
        <v>14.146000000000001</v>
      </c>
      <c r="CK64" s="14">
        <v>12.438000000000001</v>
      </c>
      <c r="CL64" s="14">
        <v>10.83</v>
      </c>
      <c r="CM64" s="14">
        <v>9.3529999999999998</v>
      </c>
      <c r="CN64" s="14">
        <v>7.9740000000000002</v>
      </c>
      <c r="CO64" s="14">
        <v>6.7050000000000001</v>
      </c>
      <c r="CP64" s="14">
        <v>5.5810000000000004</v>
      </c>
      <c r="CQ64" s="14">
        <v>4.585</v>
      </c>
      <c r="CR64" s="14">
        <v>3.7189999999999999</v>
      </c>
      <c r="CS64" s="14">
        <v>2.9870000000000001</v>
      </c>
      <c r="CT64" s="14">
        <v>2.3719999999999999</v>
      </c>
      <c r="CU64" s="14">
        <v>1.821</v>
      </c>
      <c r="CV64" s="14">
        <v>1.3919999999999999</v>
      </c>
      <c r="CW64" s="14">
        <v>1.069</v>
      </c>
      <c r="CX64" s="14">
        <v>0.78700000000000003</v>
      </c>
      <c r="CY64" s="14">
        <v>0.53800000000000003</v>
      </c>
      <c r="CZ64" s="14">
        <v>0.33100000000000002</v>
      </c>
      <c r="DA64" s="14">
        <v>0.224</v>
      </c>
      <c r="DB64" s="14">
        <v>0.17399999999999999</v>
      </c>
      <c r="DC64" s="14">
        <v>0.11700000000000001</v>
      </c>
      <c r="DD64" s="14">
        <v>5.3999999999999999E-2</v>
      </c>
      <c r="DE64" s="14">
        <v>2.4E-2</v>
      </c>
      <c r="DF64" s="14">
        <v>0.01</v>
      </c>
      <c r="DG64" s="14">
        <v>7.0000000000000001E-3</v>
      </c>
      <c r="DI64" s="108">
        <f t="shared" si="1"/>
        <v>14688.568000000003</v>
      </c>
    </row>
    <row r="65" spans="1:113" x14ac:dyDescent="0.2">
      <c r="A65" s="14">
        <v>5594</v>
      </c>
      <c r="B65" s="14" t="s">
        <v>1041</v>
      </c>
      <c r="D65" s="14">
        <v>324</v>
      </c>
      <c r="E65" s="14">
        <v>2018</v>
      </c>
      <c r="F65" s="14" t="s">
        <v>160</v>
      </c>
      <c r="G65" s="88" t="s">
        <v>161</v>
      </c>
      <c r="H65" s="88">
        <f>VLOOKUP(G65, '2018 Population by age'!$G:$H, 2, 0)</f>
        <v>18</v>
      </c>
      <c r="I65" s="15">
        <f>IF(H65="-", "-", IF(H65=0, 0, SUM(K65:INDEX($K65:$DG65, H65))))</f>
        <v>3197.2990000000004</v>
      </c>
      <c r="J65" s="15">
        <f t="shared" si="0"/>
        <v>3348.6610000000014</v>
      </c>
      <c r="K65" s="14">
        <v>216.71700000000001</v>
      </c>
      <c r="L65" s="14">
        <v>211.33600000000001</v>
      </c>
      <c r="M65" s="14">
        <v>206.167</v>
      </c>
      <c r="N65" s="14">
        <v>201.80699999999999</v>
      </c>
      <c r="O65" s="14">
        <v>197.07599999999999</v>
      </c>
      <c r="P65" s="14">
        <v>192.47</v>
      </c>
      <c r="Q65" s="14">
        <v>187.97300000000001</v>
      </c>
      <c r="R65" s="14">
        <v>183.566</v>
      </c>
      <c r="S65" s="14">
        <v>179.25299999999999</v>
      </c>
      <c r="T65" s="14">
        <v>175.04</v>
      </c>
      <c r="U65" s="14">
        <v>170.79499999999999</v>
      </c>
      <c r="V65" s="14">
        <v>166.45400000000001</v>
      </c>
      <c r="W65" s="14">
        <v>162.06700000000001</v>
      </c>
      <c r="X65" s="14">
        <v>157.75299999999999</v>
      </c>
      <c r="Y65" s="14">
        <v>153.49199999999999</v>
      </c>
      <c r="Z65" s="14">
        <v>149.27099999999999</v>
      </c>
      <c r="AA65" s="14">
        <v>145.095</v>
      </c>
      <c r="AB65" s="14">
        <v>140.96700000000001</v>
      </c>
      <c r="AC65" s="14">
        <v>136.87899999999999</v>
      </c>
      <c r="AD65" s="14">
        <v>132.82499999999999</v>
      </c>
      <c r="AE65" s="14">
        <v>128.857</v>
      </c>
      <c r="AF65" s="14">
        <v>124.998</v>
      </c>
      <c r="AG65" s="14">
        <v>121.224</v>
      </c>
      <c r="AH65" s="14">
        <v>117.495</v>
      </c>
      <c r="AI65" s="14">
        <v>113.828</v>
      </c>
      <c r="AJ65" s="14">
        <v>110.164</v>
      </c>
      <c r="AK65" s="14">
        <v>106.47199999999999</v>
      </c>
      <c r="AL65" s="14">
        <v>102.78400000000001</v>
      </c>
      <c r="AM65" s="14">
        <v>99.165000000000006</v>
      </c>
      <c r="AN65" s="14">
        <v>95.602999999999994</v>
      </c>
      <c r="AO65" s="14">
        <v>92.126999999999995</v>
      </c>
      <c r="AP65" s="14">
        <v>88.756</v>
      </c>
      <c r="AQ65" s="14">
        <v>85.48</v>
      </c>
      <c r="AR65" s="14">
        <v>82.265000000000001</v>
      </c>
      <c r="AS65" s="14">
        <v>79.12</v>
      </c>
      <c r="AT65" s="14">
        <v>76.046000000000006</v>
      </c>
      <c r="AU65" s="14">
        <v>73.042000000000002</v>
      </c>
      <c r="AV65" s="14">
        <v>70.11</v>
      </c>
      <c r="AW65" s="14">
        <v>67.266999999999996</v>
      </c>
      <c r="AX65" s="14">
        <v>64.515000000000001</v>
      </c>
      <c r="AY65" s="14">
        <v>61.834000000000003</v>
      </c>
      <c r="AZ65" s="14">
        <v>59.213999999999999</v>
      </c>
      <c r="BA65" s="14">
        <v>56.673000000000002</v>
      </c>
      <c r="BB65" s="14">
        <v>54.228999999999999</v>
      </c>
      <c r="BC65" s="14">
        <v>51.872</v>
      </c>
      <c r="BD65" s="14">
        <v>49.662999999999997</v>
      </c>
      <c r="BE65" s="14">
        <v>47.631999999999998</v>
      </c>
      <c r="BF65" s="14">
        <v>45.75</v>
      </c>
      <c r="BG65" s="14">
        <v>43.944000000000003</v>
      </c>
      <c r="BH65" s="14">
        <v>42.207000000000001</v>
      </c>
      <c r="BI65" s="14">
        <v>40.606000000000002</v>
      </c>
      <c r="BJ65" s="14">
        <v>39.156999999999996</v>
      </c>
      <c r="BK65" s="14">
        <v>37.822000000000003</v>
      </c>
      <c r="BL65" s="14">
        <v>36.539000000000001</v>
      </c>
      <c r="BM65" s="14">
        <v>35.319000000000003</v>
      </c>
      <c r="BN65" s="14">
        <v>34.088000000000001</v>
      </c>
      <c r="BO65" s="14">
        <v>32.801000000000002</v>
      </c>
      <c r="BP65" s="14">
        <v>31.484000000000002</v>
      </c>
      <c r="BQ65" s="14">
        <v>30.19</v>
      </c>
      <c r="BR65" s="14">
        <v>28.888999999999999</v>
      </c>
      <c r="BS65" s="14">
        <v>27.628</v>
      </c>
      <c r="BT65" s="14">
        <v>26.431000000000001</v>
      </c>
      <c r="BU65" s="14">
        <v>25.254999999999999</v>
      </c>
      <c r="BV65" s="14">
        <v>24.081</v>
      </c>
      <c r="BW65" s="14">
        <v>22.963999999999999</v>
      </c>
      <c r="BX65" s="14">
        <v>21.611999999999998</v>
      </c>
      <c r="BY65" s="14">
        <v>19.893999999999998</v>
      </c>
      <c r="BZ65" s="14">
        <v>17.968</v>
      </c>
      <c r="CA65" s="14">
        <v>16.102</v>
      </c>
      <c r="CB65" s="14">
        <v>14.215999999999999</v>
      </c>
      <c r="CC65" s="14">
        <v>12.617000000000001</v>
      </c>
      <c r="CD65" s="14">
        <v>11.476000000000001</v>
      </c>
      <c r="CE65" s="14">
        <v>10.643000000000001</v>
      </c>
      <c r="CF65" s="14">
        <v>9.8030000000000008</v>
      </c>
      <c r="CG65" s="14">
        <v>9.0280000000000005</v>
      </c>
      <c r="CH65" s="14">
        <v>8.2149999999999999</v>
      </c>
      <c r="CI65" s="14">
        <v>7.2830000000000004</v>
      </c>
      <c r="CJ65" s="14">
        <v>6.298</v>
      </c>
      <c r="CK65" s="14">
        <v>5.4059999999999997</v>
      </c>
      <c r="CL65" s="14">
        <v>4.577</v>
      </c>
      <c r="CM65" s="14">
        <v>3.83</v>
      </c>
      <c r="CN65" s="14">
        <v>3.1920000000000002</v>
      </c>
      <c r="CO65" s="14">
        <v>2.6429999999999998</v>
      </c>
      <c r="CP65" s="14">
        <v>2.1349999999999998</v>
      </c>
      <c r="CQ65" s="14">
        <v>1.6719999999999999</v>
      </c>
      <c r="CR65" s="14">
        <v>1.284</v>
      </c>
      <c r="CS65" s="14">
        <v>0.98199999999999998</v>
      </c>
      <c r="CT65" s="14">
        <v>0.748</v>
      </c>
      <c r="CU65" s="14">
        <v>0.54500000000000004</v>
      </c>
      <c r="CV65" s="14">
        <v>0.39400000000000002</v>
      </c>
      <c r="CW65" s="14">
        <v>0.28499999999999998</v>
      </c>
      <c r="CX65" s="14">
        <v>0.19600000000000001</v>
      </c>
      <c r="CY65" s="14">
        <v>0.125</v>
      </c>
      <c r="CZ65" s="14">
        <v>7.0999999999999994E-2</v>
      </c>
      <c r="DA65" s="14">
        <v>4.8000000000000001E-2</v>
      </c>
      <c r="DB65" s="14">
        <v>3.6999999999999998E-2</v>
      </c>
      <c r="DC65" s="14">
        <v>2.4E-2</v>
      </c>
      <c r="DD65" s="14">
        <v>1.0999999999999999E-2</v>
      </c>
      <c r="DE65" s="14">
        <v>4.0000000000000001E-3</v>
      </c>
      <c r="DF65" s="14">
        <v>2E-3</v>
      </c>
      <c r="DG65" s="14">
        <v>1E-3</v>
      </c>
      <c r="DI65" s="108">
        <f t="shared" si="1"/>
        <v>6545.9600000000019</v>
      </c>
    </row>
    <row r="66" spans="1:113" x14ac:dyDescent="0.2">
      <c r="A66" s="14">
        <v>5422</v>
      </c>
      <c r="B66" s="14" t="s">
        <v>1041</v>
      </c>
      <c r="D66" s="14">
        <v>270</v>
      </c>
      <c r="E66" s="14">
        <v>2018</v>
      </c>
      <c r="F66" s="14" t="s">
        <v>1097</v>
      </c>
      <c r="G66" s="88" t="s">
        <v>147</v>
      </c>
      <c r="H66" s="88">
        <f>VLOOKUP(G66, '2018 Population by age'!$G:$H, 2, 0)</f>
        <v>18</v>
      </c>
      <c r="I66" s="15">
        <f>IF(H66="-", "-", IF(H66=0, 0, SUM(K66:INDEX($K66:$DG66, H66))))</f>
        <v>565.6450000000001</v>
      </c>
      <c r="J66" s="15">
        <f t="shared" si="0"/>
        <v>505.33099999999956</v>
      </c>
      <c r="K66" s="14">
        <v>39.814</v>
      </c>
      <c r="L66" s="14">
        <v>38.774999999999999</v>
      </c>
      <c r="M66" s="14">
        <v>37.735999999999997</v>
      </c>
      <c r="N66" s="14">
        <v>36.935000000000002</v>
      </c>
      <c r="O66" s="14">
        <v>35.837000000000003</v>
      </c>
      <c r="P66" s="14">
        <v>34.758000000000003</v>
      </c>
      <c r="Q66" s="14">
        <v>33.701000000000001</v>
      </c>
      <c r="R66" s="14">
        <v>32.664999999999999</v>
      </c>
      <c r="S66" s="14">
        <v>31.649000000000001</v>
      </c>
      <c r="T66" s="14">
        <v>30.646999999999998</v>
      </c>
      <c r="U66" s="14">
        <v>29.684999999999999</v>
      </c>
      <c r="V66" s="14">
        <v>28.773</v>
      </c>
      <c r="W66" s="14">
        <v>27.896999999999998</v>
      </c>
      <c r="X66" s="14">
        <v>27.036000000000001</v>
      </c>
      <c r="Y66" s="14">
        <v>26.193999999999999</v>
      </c>
      <c r="Z66" s="14">
        <v>25.356000000000002</v>
      </c>
      <c r="AA66" s="14">
        <v>24.513999999999999</v>
      </c>
      <c r="AB66" s="14">
        <v>23.672999999999998</v>
      </c>
      <c r="AC66" s="14">
        <v>22.852</v>
      </c>
      <c r="AD66" s="14">
        <v>22.052</v>
      </c>
      <c r="AE66" s="14">
        <v>21.248999999999999</v>
      </c>
      <c r="AF66" s="14">
        <v>20.434000000000001</v>
      </c>
      <c r="AG66" s="14">
        <v>19.62</v>
      </c>
      <c r="AH66" s="14">
        <v>18.827999999999999</v>
      </c>
      <c r="AI66" s="14">
        <v>18.053999999999998</v>
      </c>
      <c r="AJ66" s="14">
        <v>17.314</v>
      </c>
      <c r="AK66" s="14">
        <v>16.620999999999999</v>
      </c>
      <c r="AL66" s="14">
        <v>15.968</v>
      </c>
      <c r="AM66" s="14">
        <v>15.331</v>
      </c>
      <c r="AN66" s="14">
        <v>14.706</v>
      </c>
      <c r="AO66" s="14">
        <v>14.132999999999999</v>
      </c>
      <c r="AP66" s="14">
        <v>13.624000000000001</v>
      </c>
      <c r="AQ66" s="14">
        <v>13.16</v>
      </c>
      <c r="AR66" s="14">
        <v>12.706</v>
      </c>
      <c r="AS66" s="14">
        <v>12.268000000000001</v>
      </c>
      <c r="AT66" s="14">
        <v>11.82</v>
      </c>
      <c r="AU66" s="14">
        <v>11.346</v>
      </c>
      <c r="AV66" s="14">
        <v>10.856</v>
      </c>
      <c r="AW66" s="14">
        <v>10.388</v>
      </c>
      <c r="AX66" s="14">
        <v>9.9529999999999994</v>
      </c>
      <c r="AY66" s="14">
        <v>9.4649999999999999</v>
      </c>
      <c r="AZ66" s="14">
        <v>8.891</v>
      </c>
      <c r="BA66" s="14">
        <v>8.2769999999999992</v>
      </c>
      <c r="BB66" s="14">
        <v>7.6859999999999999</v>
      </c>
      <c r="BC66" s="14">
        <v>7.0830000000000002</v>
      </c>
      <c r="BD66" s="14">
        <v>6.6269999999999998</v>
      </c>
      <c r="BE66" s="14">
        <v>6.3929999999999998</v>
      </c>
      <c r="BF66" s="14">
        <v>6.3010000000000002</v>
      </c>
      <c r="BG66" s="14">
        <v>6.2039999999999997</v>
      </c>
      <c r="BH66" s="14">
        <v>6.1390000000000002</v>
      </c>
      <c r="BI66" s="14">
        <v>5.9969999999999999</v>
      </c>
      <c r="BJ66" s="14">
        <v>5.7130000000000001</v>
      </c>
      <c r="BK66" s="14">
        <v>5.343</v>
      </c>
      <c r="BL66" s="14">
        <v>5.0069999999999997</v>
      </c>
      <c r="BM66" s="14">
        <v>4.6779999999999999</v>
      </c>
      <c r="BN66" s="14">
        <v>4.3940000000000001</v>
      </c>
      <c r="BO66" s="14">
        <v>4.1870000000000003</v>
      </c>
      <c r="BP66" s="14">
        <v>4.03</v>
      </c>
      <c r="BQ66" s="14">
        <v>3.8660000000000001</v>
      </c>
      <c r="BR66" s="14">
        <v>3.706</v>
      </c>
      <c r="BS66" s="14">
        <v>3.5409999999999999</v>
      </c>
      <c r="BT66" s="14">
        <v>3.363</v>
      </c>
      <c r="BU66" s="14">
        <v>3.1760000000000002</v>
      </c>
      <c r="BV66" s="14">
        <v>3</v>
      </c>
      <c r="BW66" s="14">
        <v>2.835</v>
      </c>
      <c r="BX66" s="14">
        <v>2.6579999999999999</v>
      </c>
      <c r="BY66" s="14">
        <v>2.4590000000000001</v>
      </c>
      <c r="BZ66" s="14">
        <v>2.2509999999999999</v>
      </c>
      <c r="CA66" s="14">
        <v>2.048</v>
      </c>
      <c r="CB66" s="14">
        <v>1.843</v>
      </c>
      <c r="CC66" s="14">
        <v>1.675</v>
      </c>
      <c r="CD66" s="14">
        <v>1.5620000000000001</v>
      </c>
      <c r="CE66" s="14">
        <v>1.4850000000000001</v>
      </c>
      <c r="CF66" s="14">
        <v>1.4079999999999999</v>
      </c>
      <c r="CG66" s="14">
        <v>1.341</v>
      </c>
      <c r="CH66" s="14">
        <v>1.25</v>
      </c>
      <c r="CI66" s="14">
        <v>1.1140000000000001</v>
      </c>
      <c r="CJ66" s="14">
        <v>0.95199999999999996</v>
      </c>
      <c r="CK66" s="14">
        <v>0.80300000000000005</v>
      </c>
      <c r="CL66" s="14">
        <v>0.65800000000000003</v>
      </c>
      <c r="CM66" s="14">
        <v>0.53400000000000003</v>
      </c>
      <c r="CN66" s="14">
        <v>0.442</v>
      </c>
      <c r="CO66" s="14">
        <v>0.374</v>
      </c>
      <c r="CP66" s="14">
        <v>0.308</v>
      </c>
      <c r="CQ66" s="14">
        <v>0.247</v>
      </c>
      <c r="CR66" s="14">
        <v>0.19500000000000001</v>
      </c>
      <c r="CS66" s="14">
        <v>0.151</v>
      </c>
      <c r="CT66" s="14">
        <v>0.115</v>
      </c>
      <c r="CU66" s="14">
        <v>8.4000000000000005E-2</v>
      </c>
      <c r="CV66" s="14">
        <v>6.0999999999999999E-2</v>
      </c>
      <c r="CW66" s="14">
        <v>4.3999999999999997E-2</v>
      </c>
      <c r="CX66" s="14">
        <v>3.1E-2</v>
      </c>
      <c r="CY66" s="14">
        <v>0.02</v>
      </c>
      <c r="CZ66" s="14">
        <v>1.2E-2</v>
      </c>
      <c r="DA66" s="14">
        <v>8.0000000000000002E-3</v>
      </c>
      <c r="DB66" s="14">
        <v>6.0000000000000001E-3</v>
      </c>
      <c r="DC66" s="14">
        <v>4.0000000000000001E-3</v>
      </c>
      <c r="DD66" s="14">
        <v>2E-3</v>
      </c>
      <c r="DE66" s="14">
        <v>1E-3</v>
      </c>
      <c r="DF66" s="14">
        <v>0</v>
      </c>
      <c r="DG66" s="14">
        <v>0</v>
      </c>
      <c r="DI66" s="108">
        <f t="shared" si="1"/>
        <v>1070.9759999999997</v>
      </c>
    </row>
    <row r="67" spans="1:113" x14ac:dyDescent="0.2">
      <c r="A67" s="14">
        <v>5680</v>
      </c>
      <c r="B67" s="14" t="s">
        <v>1041</v>
      </c>
      <c r="D67" s="14">
        <v>624</v>
      </c>
      <c r="E67" s="14">
        <v>2018</v>
      </c>
      <c r="F67" s="14" t="s">
        <v>162</v>
      </c>
      <c r="G67" s="88" t="s">
        <v>163</v>
      </c>
      <c r="H67" s="88">
        <f>VLOOKUP(G67, '2018 Population by age'!$G:$H, 2, 0)</f>
        <v>18</v>
      </c>
      <c r="I67" s="15">
        <f>IF(H67="-", "-", IF(H67=0, 0, SUM(K67:INDEX($K67:$DG67, H67))))</f>
        <v>455.24099999999999</v>
      </c>
      <c r="J67" s="15">
        <f t="shared" si="0"/>
        <v>483.59699999999998</v>
      </c>
      <c r="K67" s="14">
        <v>31.282</v>
      </c>
      <c r="L67" s="14">
        <v>30.606999999999999</v>
      </c>
      <c r="M67" s="14">
        <v>29.91</v>
      </c>
      <c r="N67" s="14">
        <v>29.402000000000001</v>
      </c>
      <c r="O67" s="14">
        <v>28.632999999999999</v>
      </c>
      <c r="P67" s="14">
        <v>27.864999999999998</v>
      </c>
      <c r="Q67" s="14">
        <v>27.1</v>
      </c>
      <c r="R67" s="14">
        <v>26.34</v>
      </c>
      <c r="S67" s="14">
        <v>25.591000000000001</v>
      </c>
      <c r="T67" s="14">
        <v>24.859000000000002</v>
      </c>
      <c r="U67" s="14">
        <v>24.126000000000001</v>
      </c>
      <c r="V67" s="14">
        <v>23.385000000000002</v>
      </c>
      <c r="W67" s="14">
        <v>22.652000000000001</v>
      </c>
      <c r="X67" s="14">
        <v>21.94</v>
      </c>
      <c r="Y67" s="14">
        <v>21.24</v>
      </c>
      <c r="Z67" s="14">
        <v>20.611000000000001</v>
      </c>
      <c r="AA67" s="14">
        <v>20.079000000000001</v>
      </c>
      <c r="AB67" s="14">
        <v>19.619</v>
      </c>
      <c r="AC67" s="14">
        <v>19.167000000000002</v>
      </c>
      <c r="AD67" s="14">
        <v>18.728999999999999</v>
      </c>
      <c r="AE67" s="14">
        <v>18.317</v>
      </c>
      <c r="AF67" s="14">
        <v>17.928999999999998</v>
      </c>
      <c r="AG67" s="14">
        <v>17.555</v>
      </c>
      <c r="AH67" s="14">
        <v>17.192</v>
      </c>
      <c r="AI67" s="14">
        <v>16.843</v>
      </c>
      <c r="AJ67" s="14">
        <v>16.456</v>
      </c>
      <c r="AK67" s="14">
        <v>16.007000000000001</v>
      </c>
      <c r="AL67" s="14">
        <v>15.516999999999999</v>
      </c>
      <c r="AM67" s="14">
        <v>15.03</v>
      </c>
      <c r="AN67" s="14">
        <v>14.537000000000001</v>
      </c>
      <c r="AO67" s="14">
        <v>14.051</v>
      </c>
      <c r="AP67" s="14">
        <v>13.584</v>
      </c>
      <c r="AQ67" s="14">
        <v>13.125999999999999</v>
      </c>
      <c r="AR67" s="14">
        <v>12.666</v>
      </c>
      <c r="AS67" s="14">
        <v>12.215999999999999</v>
      </c>
      <c r="AT67" s="14">
        <v>11.725</v>
      </c>
      <c r="AU67" s="14">
        <v>11.167999999999999</v>
      </c>
      <c r="AV67" s="14">
        <v>10.577</v>
      </c>
      <c r="AW67" s="14">
        <v>9.9990000000000006</v>
      </c>
      <c r="AX67" s="14">
        <v>9.4160000000000004</v>
      </c>
      <c r="AY67" s="14">
        <v>8.9160000000000004</v>
      </c>
      <c r="AZ67" s="14">
        <v>8.5449999999999999</v>
      </c>
      <c r="BA67" s="14">
        <v>8.2579999999999991</v>
      </c>
      <c r="BB67" s="14">
        <v>7.97</v>
      </c>
      <c r="BC67" s="14">
        <v>7.7069999999999999</v>
      </c>
      <c r="BD67" s="14">
        <v>7.4059999999999997</v>
      </c>
      <c r="BE67" s="14">
        <v>7.0289999999999999</v>
      </c>
      <c r="BF67" s="14">
        <v>6.61</v>
      </c>
      <c r="BG67" s="14">
        <v>6.22</v>
      </c>
      <c r="BH67" s="14">
        <v>5.8380000000000001</v>
      </c>
      <c r="BI67" s="14">
        <v>5.5069999999999997</v>
      </c>
      <c r="BJ67" s="14">
        <v>5.25</v>
      </c>
      <c r="BK67" s="14">
        <v>5.0449999999999999</v>
      </c>
      <c r="BL67" s="14">
        <v>4.843</v>
      </c>
      <c r="BM67" s="14">
        <v>4.657</v>
      </c>
      <c r="BN67" s="14">
        <v>4.4669999999999996</v>
      </c>
      <c r="BO67" s="14">
        <v>4.2619999999999996</v>
      </c>
      <c r="BP67" s="14">
        <v>4.0510000000000002</v>
      </c>
      <c r="BQ67" s="14">
        <v>3.8519999999999999</v>
      </c>
      <c r="BR67" s="14">
        <v>3.6520000000000001</v>
      </c>
      <c r="BS67" s="14">
        <v>3.4849999999999999</v>
      </c>
      <c r="BT67" s="14">
        <v>3.3660000000000001</v>
      </c>
      <c r="BU67" s="14">
        <v>3.2730000000000001</v>
      </c>
      <c r="BV67" s="14">
        <v>3.1789999999999998</v>
      </c>
      <c r="BW67" s="14">
        <v>3.097</v>
      </c>
      <c r="BX67" s="14">
        <v>2.9609999999999999</v>
      </c>
      <c r="BY67" s="14">
        <v>2.7349999999999999</v>
      </c>
      <c r="BZ67" s="14">
        <v>2.4550000000000001</v>
      </c>
      <c r="CA67" s="14">
        <v>2.1880000000000002</v>
      </c>
      <c r="CB67" s="14">
        <v>1.917</v>
      </c>
      <c r="CC67" s="14">
        <v>1.6859999999999999</v>
      </c>
      <c r="CD67" s="14">
        <v>1.522</v>
      </c>
      <c r="CE67" s="14">
        <v>1.403</v>
      </c>
      <c r="CF67" s="14">
        <v>1.28</v>
      </c>
      <c r="CG67" s="14">
        <v>1.165</v>
      </c>
      <c r="CH67" s="14">
        <v>1.046</v>
      </c>
      <c r="CI67" s="14">
        <v>0.91100000000000003</v>
      </c>
      <c r="CJ67" s="14">
        <v>0.77100000000000002</v>
      </c>
      <c r="CK67" s="14">
        <v>0.64500000000000002</v>
      </c>
      <c r="CL67" s="14">
        <v>0.52600000000000002</v>
      </c>
      <c r="CM67" s="14">
        <v>0.42599999999999999</v>
      </c>
      <c r="CN67" s="14">
        <v>0.35</v>
      </c>
      <c r="CO67" s="14">
        <v>0.29199999999999998</v>
      </c>
      <c r="CP67" s="14">
        <v>0.24</v>
      </c>
      <c r="CQ67" s="14">
        <v>0.19500000000000001</v>
      </c>
      <c r="CR67" s="14">
        <v>0.157</v>
      </c>
      <c r="CS67" s="14">
        <v>0.122</v>
      </c>
      <c r="CT67" s="14">
        <v>9.1999999999999998E-2</v>
      </c>
      <c r="CU67" s="14">
        <v>6.7000000000000004E-2</v>
      </c>
      <c r="CV67" s="14">
        <v>4.9000000000000002E-2</v>
      </c>
      <c r="CW67" s="14">
        <v>3.5000000000000003E-2</v>
      </c>
      <c r="CX67" s="14">
        <v>2.5000000000000001E-2</v>
      </c>
      <c r="CY67" s="14">
        <v>1.6E-2</v>
      </c>
      <c r="CZ67" s="14">
        <v>0.01</v>
      </c>
      <c r="DA67" s="14">
        <v>7.0000000000000001E-3</v>
      </c>
      <c r="DB67" s="14">
        <v>5.0000000000000001E-3</v>
      </c>
      <c r="DC67" s="14">
        <v>3.0000000000000001E-3</v>
      </c>
      <c r="DD67" s="14">
        <v>2E-3</v>
      </c>
      <c r="DE67" s="14">
        <v>1E-3</v>
      </c>
      <c r="DF67" s="14">
        <v>0</v>
      </c>
      <c r="DG67" s="14">
        <v>0</v>
      </c>
      <c r="DI67" s="108">
        <f t="shared" si="1"/>
        <v>938.83799999999997</v>
      </c>
    </row>
    <row r="68" spans="1:113" x14ac:dyDescent="0.2">
      <c r="A68" s="14">
        <v>3530</v>
      </c>
      <c r="B68" s="14" t="s">
        <v>1041</v>
      </c>
      <c r="D68" s="14">
        <v>226</v>
      </c>
      <c r="E68" s="14">
        <v>2018</v>
      </c>
      <c r="F68" s="14" t="s">
        <v>130</v>
      </c>
      <c r="G68" s="88" t="s">
        <v>131</v>
      </c>
      <c r="H68" s="88">
        <f>VLOOKUP(G68, '2018 Population by age'!$G:$H, 2, 0)</f>
        <v>18</v>
      </c>
      <c r="I68" s="15">
        <f>IF(H68="-", "-", IF(H68=0, 0, SUM(K68:INDEX($K68:$DG68, H68))))</f>
        <v>282.18800000000005</v>
      </c>
      <c r="J68" s="15">
        <f t="shared" ref="J68:J131" si="2">IF(H68="-", "-", SUM(K68:DG68)-I68)</f>
        <v>446.01199999999966</v>
      </c>
      <c r="K68" s="14">
        <v>20.556000000000001</v>
      </c>
      <c r="L68" s="14">
        <v>19.97</v>
      </c>
      <c r="M68" s="14">
        <v>19.376000000000001</v>
      </c>
      <c r="N68" s="14">
        <v>18.794</v>
      </c>
      <c r="O68" s="14">
        <v>18.204000000000001</v>
      </c>
      <c r="P68" s="14">
        <v>17.609000000000002</v>
      </c>
      <c r="Q68" s="14">
        <v>17.013999999999999</v>
      </c>
      <c r="R68" s="14">
        <v>16.420000000000002</v>
      </c>
      <c r="S68" s="14">
        <v>15.858000000000001</v>
      </c>
      <c r="T68" s="14">
        <v>15.359</v>
      </c>
      <c r="U68" s="14">
        <v>14.79</v>
      </c>
      <c r="V68" s="14">
        <v>14.101000000000001</v>
      </c>
      <c r="W68" s="14">
        <v>13.375</v>
      </c>
      <c r="X68" s="14">
        <v>12.722</v>
      </c>
      <c r="Y68" s="14">
        <v>12.087999999999999</v>
      </c>
      <c r="Z68" s="14">
        <v>11.76</v>
      </c>
      <c r="AA68" s="14">
        <v>11.881</v>
      </c>
      <c r="AB68" s="14">
        <v>12.311</v>
      </c>
      <c r="AC68" s="14">
        <v>12.746</v>
      </c>
      <c r="AD68" s="14">
        <v>13.221</v>
      </c>
      <c r="AE68" s="14">
        <v>13.742000000000001</v>
      </c>
      <c r="AF68" s="14">
        <v>14.272</v>
      </c>
      <c r="AG68" s="14">
        <v>14.801</v>
      </c>
      <c r="AH68" s="14">
        <v>15.334</v>
      </c>
      <c r="AI68" s="14">
        <v>15.852</v>
      </c>
      <c r="AJ68" s="14">
        <v>16.303000000000001</v>
      </c>
      <c r="AK68" s="14">
        <v>16.655999999999999</v>
      </c>
      <c r="AL68" s="14">
        <v>16.905000000000001</v>
      </c>
      <c r="AM68" s="14">
        <v>17.094999999999999</v>
      </c>
      <c r="AN68" s="14">
        <v>17.242999999999999</v>
      </c>
      <c r="AO68" s="14">
        <v>17.134</v>
      </c>
      <c r="AP68" s="14">
        <v>16.675999999999998</v>
      </c>
      <c r="AQ68" s="14">
        <v>15.967000000000001</v>
      </c>
      <c r="AR68" s="14">
        <v>15.221</v>
      </c>
      <c r="AS68" s="14">
        <v>14.422000000000001</v>
      </c>
      <c r="AT68" s="14">
        <v>13.551</v>
      </c>
      <c r="AU68" s="14">
        <v>12.63</v>
      </c>
      <c r="AV68" s="14">
        <v>11.680999999999999</v>
      </c>
      <c r="AW68" s="14">
        <v>10.706</v>
      </c>
      <c r="AX68" s="14">
        <v>9.7040000000000006</v>
      </c>
      <c r="AY68" s="14">
        <v>8.8079999999999998</v>
      </c>
      <c r="AZ68" s="14">
        <v>8.0839999999999996</v>
      </c>
      <c r="BA68" s="14">
        <v>7.4870000000000001</v>
      </c>
      <c r="BB68" s="14">
        <v>6.8959999999999999</v>
      </c>
      <c r="BC68" s="14">
        <v>6.3179999999999996</v>
      </c>
      <c r="BD68" s="14">
        <v>5.8369999999999997</v>
      </c>
      <c r="BE68" s="14">
        <v>5.4790000000000001</v>
      </c>
      <c r="BF68" s="14">
        <v>5.2050000000000001</v>
      </c>
      <c r="BG68" s="14">
        <v>4.9630000000000001</v>
      </c>
      <c r="BH68" s="14">
        <v>4.7720000000000002</v>
      </c>
      <c r="BI68" s="14">
        <v>4.5309999999999997</v>
      </c>
      <c r="BJ68" s="14">
        <v>4.1859999999999999</v>
      </c>
      <c r="BK68" s="14">
        <v>3.7869999999999999</v>
      </c>
      <c r="BL68" s="14">
        <v>3.4279999999999999</v>
      </c>
      <c r="BM68" s="14">
        <v>3.0830000000000002</v>
      </c>
      <c r="BN68" s="14">
        <v>2.8079999999999998</v>
      </c>
      <c r="BO68" s="14">
        <v>2.6389999999999998</v>
      </c>
      <c r="BP68" s="14">
        <v>2.5430000000000001</v>
      </c>
      <c r="BQ68" s="14">
        <v>2.4470000000000001</v>
      </c>
      <c r="BR68" s="14">
        <v>2.363</v>
      </c>
      <c r="BS68" s="14">
        <v>2.2789999999999999</v>
      </c>
      <c r="BT68" s="14">
        <v>2.1819999999999999</v>
      </c>
      <c r="BU68" s="14">
        <v>2.0760000000000001</v>
      </c>
      <c r="BV68" s="14">
        <v>1.9850000000000001</v>
      </c>
      <c r="BW68" s="14">
        <v>1.907</v>
      </c>
      <c r="BX68" s="14">
        <v>1.81</v>
      </c>
      <c r="BY68" s="14">
        <v>1.68</v>
      </c>
      <c r="BZ68" s="14">
        <v>1.53</v>
      </c>
      <c r="CA68" s="14">
        <v>1.387</v>
      </c>
      <c r="CB68" s="14">
        <v>1.244</v>
      </c>
      <c r="CC68" s="14">
        <v>1.1220000000000001</v>
      </c>
      <c r="CD68" s="14">
        <v>1.0349999999999999</v>
      </c>
      <c r="CE68" s="14">
        <v>0.97</v>
      </c>
      <c r="CF68" s="14">
        <v>0.90500000000000003</v>
      </c>
      <c r="CG68" s="14">
        <v>0.84499999999999997</v>
      </c>
      <c r="CH68" s="14">
        <v>0.78</v>
      </c>
      <c r="CI68" s="14">
        <v>0.70399999999999996</v>
      </c>
      <c r="CJ68" s="14">
        <v>0.624</v>
      </c>
      <c r="CK68" s="14">
        <v>0.55000000000000004</v>
      </c>
      <c r="CL68" s="14">
        <v>0.48</v>
      </c>
      <c r="CM68" s="14">
        <v>0.41599999999999998</v>
      </c>
      <c r="CN68" s="14">
        <v>0.36099999999999999</v>
      </c>
      <c r="CO68" s="14">
        <v>0.314</v>
      </c>
      <c r="CP68" s="14">
        <v>0.26900000000000002</v>
      </c>
      <c r="CQ68" s="14">
        <v>0.22700000000000001</v>
      </c>
      <c r="CR68" s="14">
        <v>0.189</v>
      </c>
      <c r="CS68" s="14">
        <v>0.155</v>
      </c>
      <c r="CT68" s="14">
        <v>0.124</v>
      </c>
      <c r="CU68" s="14">
        <v>9.4E-2</v>
      </c>
      <c r="CV68" s="14">
        <v>6.9000000000000006E-2</v>
      </c>
      <c r="CW68" s="14">
        <v>5.2999999999999999E-2</v>
      </c>
      <c r="CX68" s="14">
        <v>3.9E-2</v>
      </c>
      <c r="CY68" s="14">
        <v>2.7E-2</v>
      </c>
      <c r="CZ68" s="14">
        <v>1.7999999999999999E-2</v>
      </c>
      <c r="DA68" s="14">
        <v>1.2E-2</v>
      </c>
      <c r="DB68" s="14">
        <v>0.01</v>
      </c>
      <c r="DC68" s="14">
        <v>7.0000000000000001E-3</v>
      </c>
      <c r="DD68" s="14">
        <v>3.0000000000000001E-3</v>
      </c>
      <c r="DE68" s="14">
        <v>2E-3</v>
      </c>
      <c r="DF68" s="14">
        <v>1E-3</v>
      </c>
      <c r="DG68" s="14">
        <v>1E-3</v>
      </c>
      <c r="DI68" s="108">
        <f t="shared" ref="DI68:DI131" si="3">SUM(K68:DG68)</f>
        <v>728.1999999999997</v>
      </c>
    </row>
    <row r="69" spans="1:113" x14ac:dyDescent="0.2">
      <c r="A69" s="14">
        <v>13850</v>
      </c>
      <c r="B69" s="14" t="s">
        <v>1041</v>
      </c>
      <c r="D69" s="14">
        <v>300</v>
      </c>
      <c r="E69" s="14">
        <v>2018</v>
      </c>
      <c r="F69" s="14" t="s">
        <v>154</v>
      </c>
      <c r="G69" s="88" t="s">
        <v>155</v>
      </c>
      <c r="H69" s="88">
        <f>VLOOKUP(G69, '2018 Population by age'!$G:$H, 2, 0)</f>
        <v>12</v>
      </c>
      <c r="I69" s="15">
        <f>IF(H69="-", "-", IF(H69=0, 0, SUM(K69:INDEX($K69:$DG69, H69))))</f>
        <v>636.19100000000003</v>
      </c>
      <c r="J69" s="15">
        <f t="shared" si="2"/>
        <v>4846.9660000000031</v>
      </c>
      <c r="K69" s="14">
        <v>43.308</v>
      </c>
      <c r="L69" s="14">
        <v>45.619</v>
      </c>
      <c r="M69" s="14">
        <v>47.774999999999999</v>
      </c>
      <c r="N69" s="14">
        <v>46.488</v>
      </c>
      <c r="O69" s="14">
        <v>49.671999999999997</v>
      </c>
      <c r="P69" s="14">
        <v>52.453000000000003</v>
      </c>
      <c r="Q69" s="14">
        <v>54.826999999999998</v>
      </c>
      <c r="R69" s="14">
        <v>56.786000000000001</v>
      </c>
      <c r="S69" s="14">
        <v>58.454999999999998</v>
      </c>
      <c r="T69" s="14">
        <v>59.957999999999998</v>
      </c>
      <c r="U69" s="14">
        <v>60.634</v>
      </c>
      <c r="V69" s="14">
        <v>60.216000000000001</v>
      </c>
      <c r="W69" s="14">
        <v>59.088000000000001</v>
      </c>
      <c r="X69" s="14">
        <v>57.868000000000002</v>
      </c>
      <c r="Y69" s="14">
        <v>56.387</v>
      </c>
      <c r="Z69" s="14">
        <v>55.448</v>
      </c>
      <c r="AA69" s="14">
        <v>55.497</v>
      </c>
      <c r="AB69" s="14">
        <v>56.173999999999999</v>
      </c>
      <c r="AC69" s="14">
        <v>56.707000000000001</v>
      </c>
      <c r="AD69" s="14">
        <v>57.298000000000002</v>
      </c>
      <c r="AE69" s="14">
        <v>57.691000000000003</v>
      </c>
      <c r="AF69" s="14">
        <v>57.698</v>
      </c>
      <c r="AG69" s="14">
        <v>57.509</v>
      </c>
      <c r="AH69" s="14">
        <v>57.557000000000002</v>
      </c>
      <c r="AI69" s="14">
        <v>57.822000000000003</v>
      </c>
      <c r="AJ69" s="14">
        <v>58.177</v>
      </c>
      <c r="AK69" s="14">
        <v>58.624000000000002</v>
      </c>
      <c r="AL69" s="14">
        <v>59.253999999999998</v>
      </c>
      <c r="AM69" s="14">
        <v>59.993000000000002</v>
      </c>
      <c r="AN69" s="14">
        <v>60.658000000000001</v>
      </c>
      <c r="AO69" s="14">
        <v>62.392000000000003</v>
      </c>
      <c r="AP69" s="14">
        <v>65.694000000000003</v>
      </c>
      <c r="AQ69" s="14">
        <v>69.954999999999998</v>
      </c>
      <c r="AR69" s="14">
        <v>74.072000000000003</v>
      </c>
      <c r="AS69" s="14">
        <v>78.268000000000001</v>
      </c>
      <c r="AT69" s="14">
        <v>81.765000000000001</v>
      </c>
      <c r="AU69" s="14">
        <v>84.066999999999993</v>
      </c>
      <c r="AV69" s="14">
        <v>85.507999999999996</v>
      </c>
      <c r="AW69" s="14">
        <v>86.995000000000005</v>
      </c>
      <c r="AX69" s="14">
        <v>88.44</v>
      </c>
      <c r="AY69" s="14">
        <v>89.3</v>
      </c>
      <c r="AZ69" s="14">
        <v>89.424000000000007</v>
      </c>
      <c r="BA69" s="14">
        <v>89.042000000000002</v>
      </c>
      <c r="BB69" s="14">
        <v>88.450999999999993</v>
      </c>
      <c r="BC69" s="14">
        <v>87.494</v>
      </c>
      <c r="BD69" s="14">
        <v>86.956999999999994</v>
      </c>
      <c r="BE69" s="14">
        <v>87.227999999999994</v>
      </c>
      <c r="BF69" s="14">
        <v>87.914000000000001</v>
      </c>
      <c r="BG69" s="14">
        <v>88.35</v>
      </c>
      <c r="BH69" s="14">
        <v>88.805000000000007</v>
      </c>
      <c r="BI69" s="14">
        <v>88.384</v>
      </c>
      <c r="BJ69" s="14">
        <v>86.617999999999995</v>
      </c>
      <c r="BK69" s="14">
        <v>84.010999999999996</v>
      </c>
      <c r="BL69" s="14">
        <v>81.424999999999997</v>
      </c>
      <c r="BM69" s="14">
        <v>78.554000000000002</v>
      </c>
      <c r="BN69" s="14">
        <v>76.447999999999993</v>
      </c>
      <c r="BO69" s="14">
        <v>75.674999999999997</v>
      </c>
      <c r="BP69" s="14">
        <v>75.67</v>
      </c>
      <c r="BQ69" s="14">
        <v>75.438999999999993</v>
      </c>
      <c r="BR69" s="14">
        <v>75.338999999999999</v>
      </c>
      <c r="BS69" s="14">
        <v>74.265000000000001</v>
      </c>
      <c r="BT69" s="14">
        <v>71.616</v>
      </c>
      <c r="BU69" s="14">
        <v>68.015000000000001</v>
      </c>
      <c r="BV69" s="14">
        <v>64.546000000000006</v>
      </c>
      <c r="BW69" s="14">
        <v>60.828000000000003</v>
      </c>
      <c r="BX69" s="14">
        <v>58.100999999999999</v>
      </c>
      <c r="BY69" s="14">
        <v>57.04</v>
      </c>
      <c r="BZ69" s="14">
        <v>56.966000000000001</v>
      </c>
      <c r="CA69" s="14">
        <v>56.694000000000003</v>
      </c>
      <c r="CB69" s="14">
        <v>56.66</v>
      </c>
      <c r="CC69" s="14">
        <v>55.481999999999999</v>
      </c>
      <c r="CD69" s="14">
        <v>52.417999999999999</v>
      </c>
      <c r="CE69" s="14">
        <v>48.238999999999997</v>
      </c>
      <c r="CF69" s="14">
        <v>44.308</v>
      </c>
      <c r="CG69" s="14">
        <v>40.170999999999999</v>
      </c>
      <c r="CH69" s="14">
        <v>37.277999999999999</v>
      </c>
      <c r="CI69" s="14">
        <v>36.43</v>
      </c>
      <c r="CJ69" s="14">
        <v>36.840000000000003</v>
      </c>
      <c r="CK69" s="14">
        <v>36.963000000000001</v>
      </c>
      <c r="CL69" s="14">
        <v>37.158999999999999</v>
      </c>
      <c r="CM69" s="14">
        <v>36.622</v>
      </c>
      <c r="CN69" s="14">
        <v>34.811999999999998</v>
      </c>
      <c r="CO69" s="14">
        <v>32.159999999999997</v>
      </c>
      <c r="CP69" s="14">
        <v>29.693999999999999</v>
      </c>
      <c r="CQ69" s="14">
        <v>27.277999999999999</v>
      </c>
      <c r="CR69" s="14">
        <v>24.687000000000001</v>
      </c>
      <c r="CS69" s="14">
        <v>21.931999999999999</v>
      </c>
      <c r="CT69" s="14">
        <v>19.100999999999999</v>
      </c>
      <c r="CU69" s="14">
        <v>16.064</v>
      </c>
      <c r="CV69" s="14">
        <v>13.359</v>
      </c>
      <c r="CW69" s="14">
        <v>11.271000000000001</v>
      </c>
      <c r="CX69" s="14">
        <v>9.0760000000000005</v>
      </c>
      <c r="CY69" s="14">
        <v>6.7590000000000003</v>
      </c>
      <c r="CZ69" s="14">
        <v>4.835</v>
      </c>
      <c r="DA69" s="14">
        <v>3.7029999999999998</v>
      </c>
      <c r="DB69" s="14">
        <v>3.0059999999999998</v>
      </c>
      <c r="DC69" s="14">
        <v>2.1960000000000002</v>
      </c>
      <c r="DD69" s="14">
        <v>1.2729999999999999</v>
      </c>
      <c r="DE69" s="14">
        <v>0.86799999999999999</v>
      </c>
      <c r="DF69" s="14">
        <v>0.45600000000000002</v>
      </c>
      <c r="DG69" s="14">
        <v>0.66100000000000003</v>
      </c>
      <c r="DI69" s="108">
        <f t="shared" si="3"/>
        <v>5483.1570000000029</v>
      </c>
    </row>
    <row r="70" spans="1:113" x14ac:dyDescent="0.2">
      <c r="A70" s="14">
        <v>16086</v>
      </c>
      <c r="B70" s="14" t="s">
        <v>1041</v>
      </c>
      <c r="D70" s="14">
        <v>308</v>
      </c>
      <c r="E70" s="14">
        <v>2018</v>
      </c>
      <c r="F70" s="14" t="s">
        <v>156</v>
      </c>
      <c r="G70" s="88" t="s">
        <v>157</v>
      </c>
      <c r="H70" s="88">
        <f>VLOOKUP(G70, '2018 Population by age'!$G:$H, 2, 0)</f>
        <v>18</v>
      </c>
      <c r="I70" s="15">
        <f>IF(H70="-", "-", IF(H70=0, 0, SUM(K70:INDEX($K70:$DG70, H70))))</f>
        <v>17.304000000000002</v>
      </c>
      <c r="J70" s="15">
        <f t="shared" si="2"/>
        <v>37.130999999999972</v>
      </c>
      <c r="K70" s="14">
        <v>0.97899999999999998</v>
      </c>
      <c r="L70" s="14">
        <v>0.998</v>
      </c>
      <c r="M70" s="14">
        <v>1.0089999999999999</v>
      </c>
      <c r="N70" s="14">
        <v>1.0049999999999999</v>
      </c>
      <c r="O70" s="14">
        <v>1.0089999999999999</v>
      </c>
      <c r="P70" s="14">
        <v>1.0089999999999999</v>
      </c>
      <c r="Q70" s="14">
        <v>1.006</v>
      </c>
      <c r="R70" s="14">
        <v>0.999</v>
      </c>
      <c r="S70" s="14">
        <v>0.98899999999999999</v>
      </c>
      <c r="T70" s="14">
        <v>0.97899999999999998</v>
      </c>
      <c r="U70" s="14">
        <v>0.96599999999999997</v>
      </c>
      <c r="V70" s="14">
        <v>0.94899999999999995</v>
      </c>
      <c r="W70" s="14">
        <v>0.92900000000000005</v>
      </c>
      <c r="X70" s="14">
        <v>0.91100000000000003</v>
      </c>
      <c r="Y70" s="14">
        <v>0.89</v>
      </c>
      <c r="Z70" s="14">
        <v>0.88100000000000001</v>
      </c>
      <c r="AA70" s="14">
        <v>0.88900000000000001</v>
      </c>
      <c r="AB70" s="14">
        <v>0.90700000000000003</v>
      </c>
      <c r="AC70" s="14">
        <v>0.92600000000000005</v>
      </c>
      <c r="AD70" s="14">
        <v>0.94699999999999995</v>
      </c>
      <c r="AE70" s="14">
        <v>0.96299999999999997</v>
      </c>
      <c r="AF70" s="14">
        <v>0.96899999999999997</v>
      </c>
      <c r="AG70" s="14">
        <v>0.96799999999999997</v>
      </c>
      <c r="AH70" s="14">
        <v>0.96799999999999997</v>
      </c>
      <c r="AI70" s="14">
        <v>0.96299999999999997</v>
      </c>
      <c r="AJ70" s="14">
        <v>0.97399999999999998</v>
      </c>
      <c r="AK70" s="14">
        <v>1.008</v>
      </c>
      <c r="AL70" s="14">
        <v>1.054</v>
      </c>
      <c r="AM70" s="14">
        <v>1.095</v>
      </c>
      <c r="AN70" s="14">
        <v>1.1359999999999999</v>
      </c>
      <c r="AO70" s="14">
        <v>1.151</v>
      </c>
      <c r="AP70" s="14">
        <v>1.1279999999999999</v>
      </c>
      <c r="AQ70" s="14">
        <v>1.0780000000000001</v>
      </c>
      <c r="AR70" s="14">
        <v>1.0309999999999999</v>
      </c>
      <c r="AS70" s="14">
        <v>0.98099999999999998</v>
      </c>
      <c r="AT70" s="14">
        <v>0.92700000000000005</v>
      </c>
      <c r="AU70" s="14">
        <v>0.873</v>
      </c>
      <c r="AV70" s="14">
        <v>0.82</v>
      </c>
      <c r="AW70" s="14">
        <v>0.76300000000000001</v>
      </c>
      <c r="AX70" s="14">
        <v>0.70299999999999996</v>
      </c>
      <c r="AY70" s="14">
        <v>0.65600000000000003</v>
      </c>
      <c r="AZ70" s="14">
        <v>0.63100000000000001</v>
      </c>
      <c r="BA70" s="14">
        <v>0.61899999999999999</v>
      </c>
      <c r="BB70" s="14">
        <v>0.60799999999999998</v>
      </c>
      <c r="BC70" s="14">
        <v>0.60199999999999998</v>
      </c>
      <c r="BD70" s="14">
        <v>0.58699999999999997</v>
      </c>
      <c r="BE70" s="14">
        <v>0.55600000000000005</v>
      </c>
      <c r="BF70" s="14">
        <v>0.51600000000000001</v>
      </c>
      <c r="BG70" s="14">
        <v>0.48</v>
      </c>
      <c r="BH70" s="14">
        <v>0.442</v>
      </c>
      <c r="BI70" s="14">
        <v>0.42499999999999999</v>
      </c>
      <c r="BJ70" s="14">
        <v>0.441</v>
      </c>
      <c r="BK70" s="14">
        <v>0.47799999999999998</v>
      </c>
      <c r="BL70" s="14">
        <v>0.51200000000000001</v>
      </c>
      <c r="BM70" s="14">
        <v>0.54900000000000004</v>
      </c>
      <c r="BN70" s="14">
        <v>0.56399999999999995</v>
      </c>
      <c r="BO70" s="14">
        <v>0.54200000000000004</v>
      </c>
      <c r="BP70" s="14">
        <v>0.496</v>
      </c>
      <c r="BQ70" s="14">
        <v>0.45500000000000002</v>
      </c>
      <c r="BR70" s="14">
        <v>0.41099999999999998</v>
      </c>
      <c r="BS70" s="14">
        <v>0.376</v>
      </c>
      <c r="BT70" s="14">
        <v>0.35699999999999998</v>
      </c>
      <c r="BU70" s="14">
        <v>0.34699999999999998</v>
      </c>
      <c r="BV70" s="14">
        <v>0.33500000000000002</v>
      </c>
      <c r="BW70" s="14">
        <v>0.32100000000000001</v>
      </c>
      <c r="BX70" s="14">
        <v>0.30499999999999999</v>
      </c>
      <c r="BY70" s="14">
        <v>0.28299999999999997</v>
      </c>
      <c r="BZ70" s="14">
        <v>0.25700000000000001</v>
      </c>
      <c r="CA70" s="14">
        <v>0.23300000000000001</v>
      </c>
      <c r="CB70" s="14">
        <v>0.21</v>
      </c>
      <c r="CC70" s="14">
        <v>0.19</v>
      </c>
      <c r="CD70" s="14">
        <v>0.17399999999999999</v>
      </c>
      <c r="CE70" s="14">
        <v>0.16200000000000001</v>
      </c>
      <c r="CF70" s="14">
        <v>0.15</v>
      </c>
      <c r="CG70" s="14">
        <v>0.13700000000000001</v>
      </c>
      <c r="CH70" s="14">
        <v>0.128</v>
      </c>
      <c r="CI70" s="14">
        <v>0.121</v>
      </c>
      <c r="CJ70" s="14">
        <v>0.11700000000000001</v>
      </c>
      <c r="CK70" s="14">
        <v>0.114</v>
      </c>
      <c r="CL70" s="14">
        <v>0.111</v>
      </c>
      <c r="CM70" s="14">
        <v>0.106</v>
      </c>
      <c r="CN70" s="14">
        <v>9.5000000000000001E-2</v>
      </c>
      <c r="CO70" s="14">
        <v>8.2000000000000003E-2</v>
      </c>
      <c r="CP70" s="14">
        <v>6.9000000000000006E-2</v>
      </c>
      <c r="CQ70" s="14">
        <v>5.6000000000000001E-2</v>
      </c>
      <c r="CR70" s="14">
        <v>4.5999999999999999E-2</v>
      </c>
      <c r="CS70" s="14">
        <v>4.1000000000000002E-2</v>
      </c>
      <c r="CT70" s="14">
        <v>3.7999999999999999E-2</v>
      </c>
      <c r="CU70" s="14">
        <v>3.5000000000000003E-2</v>
      </c>
      <c r="CV70" s="14">
        <v>3.3000000000000002E-2</v>
      </c>
      <c r="CW70" s="14">
        <v>2.9000000000000001E-2</v>
      </c>
      <c r="CX70" s="14">
        <v>2.4E-2</v>
      </c>
      <c r="CY70" s="14">
        <v>1.7000000000000001E-2</v>
      </c>
      <c r="CZ70" s="14">
        <v>1.0999999999999999E-2</v>
      </c>
      <c r="DA70" s="14">
        <v>7.0000000000000001E-3</v>
      </c>
      <c r="DB70" s="14">
        <v>6.0000000000000001E-3</v>
      </c>
      <c r="DC70" s="14">
        <v>4.0000000000000001E-3</v>
      </c>
      <c r="DD70" s="14">
        <v>3.0000000000000001E-3</v>
      </c>
      <c r="DE70" s="14">
        <v>2E-3</v>
      </c>
      <c r="DF70" s="14">
        <v>1E-3</v>
      </c>
      <c r="DG70" s="14">
        <v>2E-3</v>
      </c>
      <c r="DI70" s="108">
        <f t="shared" si="3"/>
        <v>54.434999999999974</v>
      </c>
    </row>
    <row r="71" spans="1:113" x14ac:dyDescent="0.2">
      <c r="A71" s="14">
        <v>17290</v>
      </c>
      <c r="B71" s="14" t="s">
        <v>1041</v>
      </c>
      <c r="D71" s="14">
        <v>320</v>
      </c>
      <c r="E71" s="14">
        <v>2018</v>
      </c>
      <c r="F71" s="14" t="s">
        <v>158</v>
      </c>
      <c r="G71" s="88" t="s">
        <v>159</v>
      </c>
      <c r="H71" s="88">
        <f>VLOOKUP(G71, '2018 Population by age'!$G:$H, 2, 0)</f>
        <v>18</v>
      </c>
      <c r="I71" s="15">
        <f>IF(H71="-", "-", IF(H71=0, 0, SUM(K71:INDEX($K71:$DG71, H71))))</f>
        <v>3628.2590000000005</v>
      </c>
      <c r="J71" s="15">
        <f t="shared" si="2"/>
        <v>4861.2739999999976</v>
      </c>
      <c r="K71" s="14">
        <v>214.62700000000001</v>
      </c>
      <c r="L71" s="14">
        <v>210.727</v>
      </c>
      <c r="M71" s="14">
        <v>207.518</v>
      </c>
      <c r="N71" s="14">
        <v>208.547</v>
      </c>
      <c r="O71" s="14">
        <v>205.17400000000001</v>
      </c>
      <c r="P71" s="14">
        <v>202.453</v>
      </c>
      <c r="Q71" s="14">
        <v>200.328</v>
      </c>
      <c r="R71" s="14">
        <v>198.745</v>
      </c>
      <c r="S71" s="14">
        <v>197.501</v>
      </c>
      <c r="T71" s="14">
        <v>196.39599999999999</v>
      </c>
      <c r="U71" s="14">
        <v>196.10599999999999</v>
      </c>
      <c r="V71" s="14">
        <v>196.87200000000001</v>
      </c>
      <c r="W71" s="14">
        <v>198.197</v>
      </c>
      <c r="X71" s="14">
        <v>199.43799999999999</v>
      </c>
      <c r="Y71" s="14">
        <v>200.833</v>
      </c>
      <c r="Z71" s="14">
        <v>200.86699999999999</v>
      </c>
      <c r="AA71" s="14">
        <v>198.756</v>
      </c>
      <c r="AB71" s="14">
        <v>195.17400000000001</v>
      </c>
      <c r="AC71" s="14">
        <v>191.56899999999999</v>
      </c>
      <c r="AD71" s="14">
        <v>187.64400000000001</v>
      </c>
      <c r="AE71" s="14">
        <v>183.684</v>
      </c>
      <c r="AF71" s="14">
        <v>179.976</v>
      </c>
      <c r="AG71" s="14">
        <v>176.315</v>
      </c>
      <c r="AH71" s="14">
        <v>172.333</v>
      </c>
      <c r="AI71" s="14">
        <v>168.24700000000001</v>
      </c>
      <c r="AJ71" s="14">
        <v>163.51</v>
      </c>
      <c r="AK71" s="14">
        <v>157.85900000000001</v>
      </c>
      <c r="AL71" s="14">
        <v>151.66800000000001</v>
      </c>
      <c r="AM71" s="14">
        <v>145.477</v>
      </c>
      <c r="AN71" s="14">
        <v>139.05799999999999</v>
      </c>
      <c r="AO71" s="14">
        <v>133.495</v>
      </c>
      <c r="AP71" s="14">
        <v>129.34</v>
      </c>
      <c r="AQ71" s="14">
        <v>126.062</v>
      </c>
      <c r="AR71" s="14">
        <v>122.624</v>
      </c>
      <c r="AS71" s="14">
        <v>119.297</v>
      </c>
      <c r="AT71" s="14">
        <v>115.44199999999999</v>
      </c>
      <c r="AU71" s="14">
        <v>110.657</v>
      </c>
      <c r="AV71" s="14">
        <v>105.298</v>
      </c>
      <c r="AW71" s="14">
        <v>100.155</v>
      </c>
      <c r="AX71" s="14">
        <v>95.106999999999999</v>
      </c>
      <c r="AY71" s="14">
        <v>90.174000000000007</v>
      </c>
      <c r="AZ71" s="14">
        <v>85.456999999999994</v>
      </c>
      <c r="BA71" s="14">
        <v>80.94</v>
      </c>
      <c r="BB71" s="14">
        <v>76.492999999999995</v>
      </c>
      <c r="BC71" s="14">
        <v>72.135000000000005</v>
      </c>
      <c r="BD71" s="14">
        <v>68.105000000000004</v>
      </c>
      <c r="BE71" s="14">
        <v>64.507999999999996</v>
      </c>
      <c r="BF71" s="14">
        <v>61.262</v>
      </c>
      <c r="BG71" s="14">
        <v>58.168999999999997</v>
      </c>
      <c r="BH71" s="14">
        <v>55.255000000000003</v>
      </c>
      <c r="BI71" s="14">
        <v>52.566000000000003</v>
      </c>
      <c r="BJ71" s="14">
        <v>50.1</v>
      </c>
      <c r="BK71" s="14">
        <v>47.84</v>
      </c>
      <c r="BL71" s="14">
        <v>45.750999999999998</v>
      </c>
      <c r="BM71" s="14">
        <v>43.814</v>
      </c>
      <c r="BN71" s="14">
        <v>42.070999999999998</v>
      </c>
      <c r="BO71" s="14">
        <v>40.530999999999999</v>
      </c>
      <c r="BP71" s="14">
        <v>39.152999999999999</v>
      </c>
      <c r="BQ71" s="14">
        <v>37.844000000000001</v>
      </c>
      <c r="BR71" s="14">
        <v>36.57</v>
      </c>
      <c r="BS71" s="14">
        <v>35.441000000000003</v>
      </c>
      <c r="BT71" s="14">
        <v>34.484999999999999</v>
      </c>
      <c r="BU71" s="14">
        <v>33.607999999999997</v>
      </c>
      <c r="BV71" s="14">
        <v>32.762</v>
      </c>
      <c r="BW71" s="14">
        <v>32.04</v>
      </c>
      <c r="BX71" s="14">
        <v>30.843</v>
      </c>
      <c r="BY71" s="14">
        <v>28.896999999999998</v>
      </c>
      <c r="BZ71" s="14">
        <v>26.501999999999999</v>
      </c>
      <c r="CA71" s="14">
        <v>24.206</v>
      </c>
      <c r="CB71" s="14">
        <v>21.861000000000001</v>
      </c>
      <c r="CC71" s="14">
        <v>19.939</v>
      </c>
      <c r="CD71" s="14">
        <v>18.716000000000001</v>
      </c>
      <c r="CE71" s="14">
        <v>17.954999999999998</v>
      </c>
      <c r="CF71" s="14">
        <v>17.134</v>
      </c>
      <c r="CG71" s="14">
        <v>16.350999999999999</v>
      </c>
      <c r="CH71" s="14">
        <v>15.542999999999999</v>
      </c>
      <c r="CI71" s="14">
        <v>14.627000000000001</v>
      </c>
      <c r="CJ71" s="14">
        <v>13.648</v>
      </c>
      <c r="CK71" s="14">
        <v>12.747999999999999</v>
      </c>
      <c r="CL71" s="14">
        <v>11.906000000000001</v>
      </c>
      <c r="CM71" s="14">
        <v>11.029</v>
      </c>
      <c r="CN71" s="14">
        <v>10.085000000000001</v>
      </c>
      <c r="CO71" s="14">
        <v>9.1069999999999993</v>
      </c>
      <c r="CP71" s="14">
        <v>8.1660000000000004</v>
      </c>
      <c r="CQ71" s="14">
        <v>7.2569999999999997</v>
      </c>
      <c r="CR71" s="14">
        <v>6.3680000000000003</v>
      </c>
      <c r="CS71" s="14">
        <v>5.5019999999999998</v>
      </c>
      <c r="CT71" s="14">
        <v>4.67</v>
      </c>
      <c r="CU71" s="14">
        <v>3.819</v>
      </c>
      <c r="CV71" s="14">
        <v>3.0880000000000001</v>
      </c>
      <c r="CW71" s="14">
        <v>2.544</v>
      </c>
      <c r="CX71" s="14">
        <v>2.0049999999999999</v>
      </c>
      <c r="CY71" s="14">
        <v>1.462</v>
      </c>
      <c r="CZ71" s="14">
        <v>1.0189999999999999</v>
      </c>
      <c r="DA71" s="14">
        <v>0.76700000000000002</v>
      </c>
      <c r="DB71" s="14">
        <v>0.61599999999999999</v>
      </c>
      <c r="DC71" s="14">
        <v>0.44</v>
      </c>
      <c r="DD71" s="14">
        <v>0.24099999999999999</v>
      </c>
      <c r="DE71" s="14">
        <v>0.16500000000000001</v>
      </c>
      <c r="DF71" s="14">
        <v>7.6999999999999999E-2</v>
      </c>
      <c r="DG71" s="14">
        <v>0.08</v>
      </c>
      <c r="DI71" s="108">
        <f t="shared" si="3"/>
        <v>8489.5329999999976</v>
      </c>
    </row>
    <row r="72" spans="1:113" x14ac:dyDescent="0.2">
      <c r="A72" s="14">
        <v>18408</v>
      </c>
      <c r="B72" s="14" t="s">
        <v>1041</v>
      </c>
      <c r="D72" s="14">
        <v>328</v>
      </c>
      <c r="E72" s="14">
        <v>2018</v>
      </c>
      <c r="F72" s="14" t="s">
        <v>164</v>
      </c>
      <c r="G72" s="88" t="s">
        <v>165</v>
      </c>
      <c r="H72" s="88">
        <f>VLOOKUP(G72, '2018 Population by age'!$G:$H, 2, 0)</f>
        <v>18</v>
      </c>
      <c r="I72" s="15">
        <f>IF(H72="-", "-", IF(H72=0, 0, SUM(K72:INDEX($K72:$DG72, H72))))</f>
        <v>139.471</v>
      </c>
      <c r="J72" s="15">
        <f t="shared" si="2"/>
        <v>255.79199999999969</v>
      </c>
      <c r="K72" s="14">
        <v>7.8840000000000003</v>
      </c>
      <c r="L72" s="14">
        <v>7.782</v>
      </c>
      <c r="M72" s="14">
        <v>7.6950000000000003</v>
      </c>
      <c r="N72" s="14">
        <v>7.899</v>
      </c>
      <c r="O72" s="14">
        <v>7.7270000000000003</v>
      </c>
      <c r="P72" s="14">
        <v>7.5919999999999996</v>
      </c>
      <c r="Q72" s="14">
        <v>7.492</v>
      </c>
      <c r="R72" s="14">
        <v>7.4260000000000002</v>
      </c>
      <c r="S72" s="14">
        <v>7.3849999999999998</v>
      </c>
      <c r="T72" s="14">
        <v>7.36</v>
      </c>
      <c r="U72" s="14">
        <v>7.3959999999999999</v>
      </c>
      <c r="V72" s="14">
        <v>7.5119999999999996</v>
      </c>
      <c r="W72" s="14">
        <v>7.6790000000000003</v>
      </c>
      <c r="X72" s="14">
        <v>7.8460000000000001</v>
      </c>
      <c r="Y72" s="14">
        <v>8.0169999999999995</v>
      </c>
      <c r="Z72" s="14">
        <v>8.1660000000000004</v>
      </c>
      <c r="AA72" s="14">
        <v>8.2720000000000002</v>
      </c>
      <c r="AB72" s="14">
        <v>8.3409999999999993</v>
      </c>
      <c r="AC72" s="14">
        <v>8.3889999999999993</v>
      </c>
      <c r="AD72" s="14">
        <v>8.4</v>
      </c>
      <c r="AE72" s="14">
        <v>8.3930000000000007</v>
      </c>
      <c r="AF72" s="14">
        <v>8.3780000000000001</v>
      </c>
      <c r="AG72" s="14">
        <v>8.33</v>
      </c>
      <c r="AH72" s="14">
        <v>8.2639999999999993</v>
      </c>
      <c r="AI72" s="14">
        <v>8.2309999999999999</v>
      </c>
      <c r="AJ72" s="14">
        <v>7.95</v>
      </c>
      <c r="AK72" s="14">
        <v>7.298</v>
      </c>
      <c r="AL72" s="14">
        <v>6.4320000000000004</v>
      </c>
      <c r="AM72" s="14">
        <v>5.6020000000000003</v>
      </c>
      <c r="AN72" s="14">
        <v>4.7270000000000003</v>
      </c>
      <c r="AO72" s="14">
        <v>4.1500000000000004</v>
      </c>
      <c r="AP72" s="14">
        <v>4.0570000000000004</v>
      </c>
      <c r="AQ72" s="14">
        <v>4.2789999999999999</v>
      </c>
      <c r="AR72" s="14">
        <v>4.4630000000000001</v>
      </c>
      <c r="AS72" s="14">
        <v>4.6740000000000004</v>
      </c>
      <c r="AT72" s="14">
        <v>4.843</v>
      </c>
      <c r="AU72" s="14">
        <v>4.8970000000000002</v>
      </c>
      <c r="AV72" s="14">
        <v>4.88</v>
      </c>
      <c r="AW72" s="14">
        <v>4.907</v>
      </c>
      <c r="AX72" s="14">
        <v>4.9550000000000001</v>
      </c>
      <c r="AY72" s="14">
        <v>4.9859999999999998</v>
      </c>
      <c r="AZ72" s="14">
        <v>4.99</v>
      </c>
      <c r="BA72" s="14">
        <v>4.9740000000000002</v>
      </c>
      <c r="BB72" s="14">
        <v>4.95</v>
      </c>
      <c r="BC72" s="14">
        <v>4.9180000000000001</v>
      </c>
      <c r="BD72" s="14">
        <v>4.8710000000000004</v>
      </c>
      <c r="BE72" s="14">
        <v>4.806</v>
      </c>
      <c r="BF72" s="14">
        <v>4.7279999999999998</v>
      </c>
      <c r="BG72" s="14">
        <v>4.6399999999999997</v>
      </c>
      <c r="BH72" s="14">
        <v>4.5439999999999996</v>
      </c>
      <c r="BI72" s="14">
        <v>4.4340000000000002</v>
      </c>
      <c r="BJ72" s="14">
        <v>4.3079999999999998</v>
      </c>
      <c r="BK72" s="14">
        <v>4.1710000000000003</v>
      </c>
      <c r="BL72" s="14">
        <v>4.0250000000000004</v>
      </c>
      <c r="BM72" s="14">
        <v>3.8679999999999999</v>
      </c>
      <c r="BN72" s="14">
        <v>3.7210000000000001</v>
      </c>
      <c r="BO72" s="14">
        <v>3.5979999999999999</v>
      </c>
      <c r="BP72" s="14">
        <v>3.4849999999999999</v>
      </c>
      <c r="BQ72" s="14">
        <v>3.3660000000000001</v>
      </c>
      <c r="BR72" s="14">
        <v>3.2509999999999999</v>
      </c>
      <c r="BS72" s="14">
        <v>3.0990000000000002</v>
      </c>
      <c r="BT72" s="14">
        <v>2.89</v>
      </c>
      <c r="BU72" s="14">
        <v>2.6459999999999999</v>
      </c>
      <c r="BV72" s="14">
        <v>2.4089999999999998</v>
      </c>
      <c r="BW72" s="14">
        <v>2.1640000000000001</v>
      </c>
      <c r="BX72" s="14">
        <v>1.9590000000000001</v>
      </c>
      <c r="BY72" s="14">
        <v>1.8220000000000001</v>
      </c>
      <c r="BZ72" s="14">
        <v>1.726</v>
      </c>
      <c r="CA72" s="14">
        <v>1.6279999999999999</v>
      </c>
      <c r="CB72" s="14">
        <v>1.5429999999999999</v>
      </c>
      <c r="CC72" s="14">
        <v>1.43</v>
      </c>
      <c r="CD72" s="14">
        <v>1.2649999999999999</v>
      </c>
      <c r="CE72" s="14">
        <v>1.073</v>
      </c>
      <c r="CF72" s="14">
        <v>0.89600000000000002</v>
      </c>
      <c r="CG72" s="14">
        <v>0.71799999999999997</v>
      </c>
      <c r="CH72" s="14">
        <v>0.59</v>
      </c>
      <c r="CI72" s="14">
        <v>0.54</v>
      </c>
      <c r="CJ72" s="14">
        <v>0.53900000000000003</v>
      </c>
      <c r="CK72" s="14">
        <v>0.53600000000000003</v>
      </c>
      <c r="CL72" s="14">
        <v>0.54400000000000004</v>
      </c>
      <c r="CM72" s="14">
        <v>0.52800000000000002</v>
      </c>
      <c r="CN72" s="14">
        <v>0.46500000000000002</v>
      </c>
      <c r="CO72" s="14">
        <v>0.374</v>
      </c>
      <c r="CP72" s="14">
        <v>0.29599999999999999</v>
      </c>
      <c r="CQ72" s="14">
        <v>0.221</v>
      </c>
      <c r="CR72" s="14">
        <v>0.161</v>
      </c>
      <c r="CS72" s="14">
        <v>0.126</v>
      </c>
      <c r="CT72" s="14">
        <v>0.107</v>
      </c>
      <c r="CU72" s="14">
        <v>8.6999999999999994E-2</v>
      </c>
      <c r="CV72" s="14">
        <v>7.0000000000000007E-2</v>
      </c>
      <c r="CW72" s="14">
        <v>5.6000000000000001E-2</v>
      </c>
      <c r="CX72" s="14">
        <v>4.3999999999999997E-2</v>
      </c>
      <c r="CY72" s="14">
        <v>3.2000000000000001E-2</v>
      </c>
      <c r="CZ72" s="14">
        <v>2.3E-2</v>
      </c>
      <c r="DA72" s="14">
        <v>1.7999999999999999E-2</v>
      </c>
      <c r="DB72" s="14">
        <v>1.4999999999999999E-2</v>
      </c>
      <c r="DC72" s="14">
        <v>0.01</v>
      </c>
      <c r="DD72" s="14">
        <v>5.0000000000000001E-3</v>
      </c>
      <c r="DE72" s="14">
        <v>2E-3</v>
      </c>
      <c r="DF72" s="14">
        <v>1E-3</v>
      </c>
      <c r="DG72" s="14">
        <v>1E-3</v>
      </c>
      <c r="DI72" s="108">
        <f t="shared" si="3"/>
        <v>395.26299999999969</v>
      </c>
    </row>
    <row r="73" spans="1:113" x14ac:dyDescent="0.2">
      <c r="A73" s="14">
        <v>6712</v>
      </c>
      <c r="B73" s="14" t="s">
        <v>1041</v>
      </c>
      <c r="C73" s="14">
        <v>5</v>
      </c>
      <c r="D73" s="14">
        <v>344</v>
      </c>
      <c r="E73" s="14">
        <v>2018</v>
      </c>
      <c r="F73" s="14" t="s">
        <v>1094</v>
      </c>
      <c r="G73" s="88" t="s">
        <v>171</v>
      </c>
      <c r="H73" s="88">
        <f>VLOOKUP(G73, '2018 Population by age'!$G:$H, 2, 0)</f>
        <v>18</v>
      </c>
      <c r="I73" s="15">
        <f>IF(H73="-", "-", IF(H73=0, 0, SUM(K73:INDEX($K73:$DG73, H73))))</f>
        <v>540.31299999999987</v>
      </c>
      <c r="J73" s="15">
        <f t="shared" si="2"/>
        <v>2867.8039999999992</v>
      </c>
      <c r="K73" s="14">
        <v>36.128</v>
      </c>
      <c r="L73" s="14">
        <v>35.337000000000003</v>
      </c>
      <c r="M73" s="14">
        <v>34.478999999999999</v>
      </c>
      <c r="N73" s="14">
        <v>30.149000000000001</v>
      </c>
      <c r="O73" s="14">
        <v>30.469000000000001</v>
      </c>
      <c r="P73" s="14">
        <v>30.596</v>
      </c>
      <c r="Q73" s="14">
        <v>30.556999999999999</v>
      </c>
      <c r="R73" s="14">
        <v>30.376999999999999</v>
      </c>
      <c r="S73" s="14">
        <v>30.164999999999999</v>
      </c>
      <c r="T73" s="14">
        <v>30.024999999999999</v>
      </c>
      <c r="U73" s="14">
        <v>29.585999999999999</v>
      </c>
      <c r="V73" s="14">
        <v>28.715</v>
      </c>
      <c r="W73" s="14">
        <v>27.678000000000001</v>
      </c>
      <c r="X73" s="14">
        <v>26.751000000000001</v>
      </c>
      <c r="Y73" s="14">
        <v>25.734000000000002</v>
      </c>
      <c r="Z73" s="14">
        <v>25.795999999999999</v>
      </c>
      <c r="AA73" s="14">
        <v>27.501000000000001</v>
      </c>
      <c r="AB73" s="14">
        <v>30.27</v>
      </c>
      <c r="AC73" s="14">
        <v>32.921999999999997</v>
      </c>
      <c r="AD73" s="14">
        <v>35.649000000000001</v>
      </c>
      <c r="AE73" s="14">
        <v>38.131999999999998</v>
      </c>
      <c r="AF73" s="14">
        <v>40.08</v>
      </c>
      <c r="AG73" s="14">
        <v>41.625</v>
      </c>
      <c r="AH73" s="14">
        <v>43.258000000000003</v>
      </c>
      <c r="AI73" s="14">
        <v>44.957999999999998</v>
      </c>
      <c r="AJ73" s="14">
        <v>46.093000000000004</v>
      </c>
      <c r="AK73" s="14">
        <v>46.42</v>
      </c>
      <c r="AL73" s="14">
        <v>46.21</v>
      </c>
      <c r="AM73" s="14">
        <v>45.948999999999998</v>
      </c>
      <c r="AN73" s="14">
        <v>45.512999999999998</v>
      </c>
      <c r="AO73" s="14">
        <v>45.308</v>
      </c>
      <c r="AP73" s="14">
        <v>45.579000000000001</v>
      </c>
      <c r="AQ73" s="14">
        <v>46.124000000000002</v>
      </c>
      <c r="AR73" s="14">
        <v>46.536999999999999</v>
      </c>
      <c r="AS73" s="14">
        <v>46.948999999999998</v>
      </c>
      <c r="AT73" s="14">
        <v>47.100999999999999</v>
      </c>
      <c r="AU73" s="14">
        <v>46.841999999999999</v>
      </c>
      <c r="AV73" s="14">
        <v>46.341000000000001</v>
      </c>
      <c r="AW73" s="14">
        <v>45.902999999999999</v>
      </c>
      <c r="AX73" s="14">
        <v>45.445</v>
      </c>
      <c r="AY73" s="14">
        <v>45.234000000000002</v>
      </c>
      <c r="AZ73" s="14">
        <v>45.427999999999997</v>
      </c>
      <c r="BA73" s="14">
        <v>45.892000000000003</v>
      </c>
      <c r="BB73" s="14">
        <v>46.393999999999998</v>
      </c>
      <c r="BC73" s="14">
        <v>47.051000000000002</v>
      </c>
      <c r="BD73" s="14">
        <v>47.521999999999998</v>
      </c>
      <c r="BE73" s="14">
        <v>47.637</v>
      </c>
      <c r="BF73" s="14">
        <v>47.606000000000002</v>
      </c>
      <c r="BG73" s="14">
        <v>47.662999999999997</v>
      </c>
      <c r="BH73" s="14">
        <v>47.582999999999998</v>
      </c>
      <c r="BI73" s="14">
        <v>48.383000000000003</v>
      </c>
      <c r="BJ73" s="14">
        <v>50.534999999999997</v>
      </c>
      <c r="BK73" s="14">
        <v>53.478000000000002</v>
      </c>
      <c r="BL73" s="14">
        <v>56.154000000000003</v>
      </c>
      <c r="BM73" s="14">
        <v>58.747999999999998</v>
      </c>
      <c r="BN73" s="14">
        <v>60.686999999999998</v>
      </c>
      <c r="BO73" s="14">
        <v>61.567</v>
      </c>
      <c r="BP73" s="14">
        <v>61.622</v>
      </c>
      <c r="BQ73" s="14">
        <v>61.615000000000002</v>
      </c>
      <c r="BR73" s="14">
        <v>61.554000000000002</v>
      </c>
      <c r="BS73" s="14">
        <v>60.517000000000003</v>
      </c>
      <c r="BT73" s="14">
        <v>58.177</v>
      </c>
      <c r="BU73" s="14">
        <v>54.972000000000001</v>
      </c>
      <c r="BV73" s="14">
        <v>51.606000000000002</v>
      </c>
      <c r="BW73" s="14">
        <v>47.853999999999999</v>
      </c>
      <c r="BX73" s="14">
        <v>44.7</v>
      </c>
      <c r="BY73" s="14">
        <v>42.68</v>
      </c>
      <c r="BZ73" s="14">
        <v>41.320999999999998</v>
      </c>
      <c r="CA73" s="14">
        <v>39.781999999999996</v>
      </c>
      <c r="CB73" s="14">
        <v>38.426000000000002</v>
      </c>
      <c r="CC73" s="14">
        <v>36.226999999999997</v>
      </c>
      <c r="CD73" s="14">
        <v>32.654000000000003</v>
      </c>
      <c r="CE73" s="14">
        <v>28.332000000000001</v>
      </c>
      <c r="CF73" s="14">
        <v>24.254999999999999</v>
      </c>
      <c r="CG73" s="14">
        <v>20.027999999999999</v>
      </c>
      <c r="CH73" s="14">
        <v>17.216000000000001</v>
      </c>
      <c r="CI73" s="14">
        <v>16.637</v>
      </c>
      <c r="CJ73" s="14">
        <v>17.472000000000001</v>
      </c>
      <c r="CK73" s="14">
        <v>18.135000000000002</v>
      </c>
      <c r="CL73" s="14">
        <v>19.001999999999999</v>
      </c>
      <c r="CM73" s="14">
        <v>19.172000000000001</v>
      </c>
      <c r="CN73" s="14">
        <v>18.056000000000001</v>
      </c>
      <c r="CO73" s="14">
        <v>16.126000000000001</v>
      </c>
      <c r="CP73" s="14">
        <v>14.461</v>
      </c>
      <c r="CQ73" s="14">
        <v>12.861000000000001</v>
      </c>
      <c r="CR73" s="14">
        <v>11.339</v>
      </c>
      <c r="CS73" s="14">
        <v>10.015000000000001</v>
      </c>
      <c r="CT73" s="14">
        <v>8.8320000000000007</v>
      </c>
      <c r="CU73" s="14">
        <v>7.5350000000000001</v>
      </c>
      <c r="CV73" s="14">
        <v>6.4050000000000002</v>
      </c>
      <c r="CW73" s="14">
        <v>5.4580000000000002</v>
      </c>
      <c r="CX73" s="14">
        <v>4.4089999999999998</v>
      </c>
      <c r="CY73" s="14">
        <v>3.2629999999999999</v>
      </c>
      <c r="CZ73" s="14">
        <v>2.3340000000000001</v>
      </c>
      <c r="DA73" s="14">
        <v>1.7969999999999999</v>
      </c>
      <c r="DB73" s="14">
        <v>1.4630000000000001</v>
      </c>
      <c r="DC73" s="14">
        <v>1.0900000000000001</v>
      </c>
      <c r="DD73" s="14">
        <v>0.67800000000000005</v>
      </c>
      <c r="DE73" s="14">
        <v>0.496</v>
      </c>
      <c r="DF73" s="14">
        <v>0.27600000000000002</v>
      </c>
      <c r="DG73" s="14">
        <v>0.45400000000000001</v>
      </c>
      <c r="DI73" s="108">
        <f t="shared" si="3"/>
        <v>3408.1169999999993</v>
      </c>
    </row>
    <row r="74" spans="1:113" x14ac:dyDescent="0.2">
      <c r="A74" s="14">
        <v>17376</v>
      </c>
      <c r="B74" s="14" t="s">
        <v>1041</v>
      </c>
      <c r="D74" s="14">
        <v>340</v>
      </c>
      <c r="E74" s="14">
        <v>2018</v>
      </c>
      <c r="F74" s="14" t="s">
        <v>168</v>
      </c>
      <c r="G74" s="88" t="s">
        <v>169</v>
      </c>
      <c r="H74" s="88">
        <f>VLOOKUP(G74, '2018 Population by age'!$G:$H, 2, 0)</f>
        <v>18</v>
      </c>
      <c r="I74" s="15">
        <f>IF(H74="-", "-", IF(H74=0, 0, SUM(K74:INDEX($K74:$DG74, H74))))</f>
        <v>1795.877</v>
      </c>
      <c r="J74" s="15">
        <f t="shared" si="2"/>
        <v>2899.8330000000001</v>
      </c>
      <c r="K74" s="14">
        <v>100.476</v>
      </c>
      <c r="L74" s="14">
        <v>98.620999999999995</v>
      </c>
      <c r="M74" s="14">
        <v>97.358999999999995</v>
      </c>
      <c r="N74" s="14">
        <v>96.07</v>
      </c>
      <c r="O74" s="14">
        <v>96.188999999999993</v>
      </c>
      <c r="P74" s="14">
        <v>96.567999999999998</v>
      </c>
      <c r="Q74" s="14">
        <v>97.155000000000001</v>
      </c>
      <c r="R74" s="14">
        <v>97.897000000000006</v>
      </c>
      <c r="S74" s="14">
        <v>98.754999999999995</v>
      </c>
      <c r="T74" s="14">
        <v>99.692999999999998</v>
      </c>
      <c r="U74" s="14">
        <v>100.577</v>
      </c>
      <c r="V74" s="14">
        <v>101.32</v>
      </c>
      <c r="W74" s="14">
        <v>101.92</v>
      </c>
      <c r="X74" s="14">
        <v>102.47499999999999</v>
      </c>
      <c r="Y74" s="14">
        <v>102.99</v>
      </c>
      <c r="Z74" s="14">
        <v>103.127</v>
      </c>
      <c r="AA74" s="14">
        <v>102.736</v>
      </c>
      <c r="AB74" s="14">
        <v>101.949</v>
      </c>
      <c r="AC74" s="14">
        <v>101.05</v>
      </c>
      <c r="AD74" s="14">
        <v>99.978999999999999</v>
      </c>
      <c r="AE74" s="14">
        <v>98.808999999999997</v>
      </c>
      <c r="AF74" s="14">
        <v>97.6</v>
      </c>
      <c r="AG74" s="14">
        <v>96.31</v>
      </c>
      <c r="AH74" s="14">
        <v>94.866</v>
      </c>
      <c r="AI74" s="14">
        <v>93.33</v>
      </c>
      <c r="AJ74" s="14">
        <v>91.521000000000001</v>
      </c>
      <c r="AK74" s="14">
        <v>89.361000000000004</v>
      </c>
      <c r="AL74" s="14">
        <v>86.963999999999999</v>
      </c>
      <c r="AM74" s="14">
        <v>84.516000000000005</v>
      </c>
      <c r="AN74" s="14">
        <v>81.959000000000003</v>
      </c>
      <c r="AO74" s="14">
        <v>79.558999999999997</v>
      </c>
      <c r="AP74" s="14">
        <v>77.456999999999994</v>
      </c>
      <c r="AQ74" s="14">
        <v>75.533000000000001</v>
      </c>
      <c r="AR74" s="14">
        <v>73.528999999999996</v>
      </c>
      <c r="AS74" s="14">
        <v>71.506</v>
      </c>
      <c r="AT74" s="14">
        <v>69.391000000000005</v>
      </c>
      <c r="AU74" s="14">
        <v>67.126000000000005</v>
      </c>
      <c r="AV74" s="14">
        <v>64.760999999999996</v>
      </c>
      <c r="AW74" s="14">
        <v>62.43</v>
      </c>
      <c r="AX74" s="14">
        <v>60.136000000000003</v>
      </c>
      <c r="AY74" s="14">
        <v>57.774999999999999</v>
      </c>
      <c r="AZ74" s="14">
        <v>55.320999999999998</v>
      </c>
      <c r="BA74" s="14">
        <v>52.831000000000003</v>
      </c>
      <c r="BB74" s="14">
        <v>50.375999999999998</v>
      </c>
      <c r="BC74" s="14">
        <v>47.92</v>
      </c>
      <c r="BD74" s="14">
        <v>45.683999999999997</v>
      </c>
      <c r="BE74" s="14">
        <v>43.777000000000001</v>
      </c>
      <c r="BF74" s="14">
        <v>42.094999999999999</v>
      </c>
      <c r="BG74" s="14">
        <v>40.438000000000002</v>
      </c>
      <c r="BH74" s="14">
        <v>38.862000000000002</v>
      </c>
      <c r="BI74" s="14">
        <v>37.234000000000002</v>
      </c>
      <c r="BJ74" s="14">
        <v>35.475000000000001</v>
      </c>
      <c r="BK74" s="14">
        <v>33.658000000000001</v>
      </c>
      <c r="BL74" s="14">
        <v>31.93</v>
      </c>
      <c r="BM74" s="14">
        <v>30.247</v>
      </c>
      <c r="BN74" s="14">
        <v>28.713000000000001</v>
      </c>
      <c r="BO74" s="14">
        <v>27.39</v>
      </c>
      <c r="BP74" s="14">
        <v>26.219000000000001</v>
      </c>
      <c r="BQ74" s="14">
        <v>25.065000000000001</v>
      </c>
      <c r="BR74" s="14">
        <v>23.945</v>
      </c>
      <c r="BS74" s="14">
        <v>22.861000000000001</v>
      </c>
      <c r="BT74" s="14">
        <v>21.798999999999999</v>
      </c>
      <c r="BU74" s="14">
        <v>20.751999999999999</v>
      </c>
      <c r="BV74" s="14">
        <v>19.748000000000001</v>
      </c>
      <c r="BW74" s="14">
        <v>18.803999999999998</v>
      </c>
      <c r="BX74" s="14">
        <v>17.766999999999999</v>
      </c>
      <c r="BY74" s="14">
        <v>16.57</v>
      </c>
      <c r="BZ74" s="14">
        <v>15.289</v>
      </c>
      <c r="CA74" s="14">
        <v>14.06</v>
      </c>
      <c r="CB74" s="14">
        <v>12.85</v>
      </c>
      <c r="CC74" s="14">
        <v>11.766999999999999</v>
      </c>
      <c r="CD74" s="14">
        <v>10.875</v>
      </c>
      <c r="CE74" s="14">
        <v>10.122999999999999</v>
      </c>
      <c r="CF74" s="14">
        <v>9.3859999999999992</v>
      </c>
      <c r="CG74" s="14">
        <v>8.68</v>
      </c>
      <c r="CH74" s="14">
        <v>8.0380000000000003</v>
      </c>
      <c r="CI74" s="14">
        <v>7.4589999999999996</v>
      </c>
      <c r="CJ74" s="14">
        <v>6.931</v>
      </c>
      <c r="CK74" s="14">
        <v>6.4420000000000002</v>
      </c>
      <c r="CL74" s="14">
        <v>5.9950000000000001</v>
      </c>
      <c r="CM74" s="14">
        <v>5.54</v>
      </c>
      <c r="CN74" s="14">
        <v>5.0529999999999999</v>
      </c>
      <c r="CO74" s="14">
        <v>4.5519999999999996</v>
      </c>
      <c r="CP74" s="14">
        <v>4.085</v>
      </c>
      <c r="CQ74" s="14">
        <v>3.6469999999999998</v>
      </c>
      <c r="CR74" s="14">
        <v>3.22</v>
      </c>
      <c r="CS74" s="14">
        <v>2.802</v>
      </c>
      <c r="CT74" s="14">
        <v>2.399</v>
      </c>
      <c r="CU74" s="14">
        <v>1.996</v>
      </c>
      <c r="CV74" s="14">
        <v>1.6459999999999999</v>
      </c>
      <c r="CW74" s="14">
        <v>1.383</v>
      </c>
      <c r="CX74" s="14">
        <v>1.127</v>
      </c>
      <c r="CY74" s="14">
        <v>0.874</v>
      </c>
      <c r="CZ74" s="14">
        <v>0.67900000000000005</v>
      </c>
      <c r="DA74" s="14">
        <v>0.56899999999999995</v>
      </c>
      <c r="DB74" s="14">
        <v>0.47199999999999998</v>
      </c>
      <c r="DC74" s="14">
        <v>0.35299999999999998</v>
      </c>
      <c r="DD74" s="14">
        <v>0.21299999999999999</v>
      </c>
      <c r="DE74" s="14">
        <v>0.156</v>
      </c>
      <c r="DF74" s="14">
        <v>8.5999999999999993E-2</v>
      </c>
      <c r="DG74" s="14">
        <v>0.13700000000000001</v>
      </c>
      <c r="DI74" s="108">
        <f t="shared" si="3"/>
        <v>4695.71</v>
      </c>
    </row>
    <row r="75" spans="1:113" x14ac:dyDescent="0.2">
      <c r="A75" s="14">
        <v>13764</v>
      </c>
      <c r="B75" s="14" t="s">
        <v>1041</v>
      </c>
      <c r="D75" s="14">
        <v>191</v>
      </c>
      <c r="E75" s="14">
        <v>2018</v>
      </c>
      <c r="F75" s="14" t="s">
        <v>108</v>
      </c>
      <c r="G75" s="88" t="s">
        <v>109</v>
      </c>
      <c r="H75" s="88">
        <f>VLOOKUP(G75, '2018 Population by age'!$G:$H, 2, 0)</f>
        <v>18</v>
      </c>
      <c r="I75" s="15">
        <f>IF(H75="-", "-", IF(H75=0, 0, SUM(K75:INDEX($K75:$DG75, H75))))</f>
        <v>378.77399999999989</v>
      </c>
      <c r="J75" s="15">
        <f t="shared" si="2"/>
        <v>1629.3590000000004</v>
      </c>
      <c r="K75" s="14">
        <v>18.338000000000001</v>
      </c>
      <c r="L75" s="14">
        <v>19.291</v>
      </c>
      <c r="M75" s="14">
        <v>20.059000000000001</v>
      </c>
      <c r="N75" s="14">
        <v>19.529</v>
      </c>
      <c r="O75" s="14">
        <v>20.414000000000001</v>
      </c>
      <c r="P75" s="14">
        <v>21.120999999999999</v>
      </c>
      <c r="Q75" s="14">
        <v>21.661000000000001</v>
      </c>
      <c r="R75" s="14">
        <v>22.047000000000001</v>
      </c>
      <c r="S75" s="14">
        <v>22.338000000000001</v>
      </c>
      <c r="T75" s="14">
        <v>22.593</v>
      </c>
      <c r="U75" s="14">
        <v>22.588000000000001</v>
      </c>
      <c r="V75" s="14">
        <v>22.241</v>
      </c>
      <c r="W75" s="14">
        <v>21.704999999999998</v>
      </c>
      <c r="X75" s="14">
        <v>21.15</v>
      </c>
      <c r="Y75" s="14">
        <v>20.462</v>
      </c>
      <c r="Z75" s="14">
        <v>20.28</v>
      </c>
      <c r="AA75" s="14">
        <v>20.913</v>
      </c>
      <c r="AB75" s="14">
        <v>22.044</v>
      </c>
      <c r="AC75" s="14">
        <v>23.103999999999999</v>
      </c>
      <c r="AD75" s="14">
        <v>24.273</v>
      </c>
      <c r="AE75" s="14">
        <v>24.998999999999999</v>
      </c>
      <c r="AF75" s="14">
        <v>24.97</v>
      </c>
      <c r="AG75" s="14">
        <v>24.486999999999998</v>
      </c>
      <c r="AH75" s="14">
        <v>24.120999999999999</v>
      </c>
      <c r="AI75" s="14">
        <v>23.707999999999998</v>
      </c>
      <c r="AJ75" s="14">
        <v>23.670999999999999</v>
      </c>
      <c r="AK75" s="14">
        <v>24.262</v>
      </c>
      <c r="AL75" s="14">
        <v>25.242999999999999</v>
      </c>
      <c r="AM75" s="14">
        <v>26.129000000000001</v>
      </c>
      <c r="AN75" s="14">
        <v>27.02</v>
      </c>
      <c r="AO75" s="14">
        <v>27.745000000000001</v>
      </c>
      <c r="AP75" s="14">
        <v>28.173999999999999</v>
      </c>
      <c r="AQ75" s="14">
        <v>28.4</v>
      </c>
      <c r="AR75" s="14">
        <v>28.654</v>
      </c>
      <c r="AS75" s="14">
        <v>28.896999999999998</v>
      </c>
      <c r="AT75" s="14">
        <v>29.076000000000001</v>
      </c>
      <c r="AU75" s="14">
        <v>29.19</v>
      </c>
      <c r="AV75" s="14">
        <v>29.248999999999999</v>
      </c>
      <c r="AW75" s="14">
        <v>29.257999999999999</v>
      </c>
      <c r="AX75" s="14">
        <v>29.207999999999998</v>
      </c>
      <c r="AY75" s="14">
        <v>29.163</v>
      </c>
      <c r="AZ75" s="14">
        <v>29.151</v>
      </c>
      <c r="BA75" s="14">
        <v>29.143000000000001</v>
      </c>
      <c r="BB75" s="14">
        <v>29.123000000000001</v>
      </c>
      <c r="BC75" s="14">
        <v>29.146999999999998</v>
      </c>
      <c r="BD75" s="14">
        <v>28.971</v>
      </c>
      <c r="BE75" s="14">
        <v>28.486999999999998</v>
      </c>
      <c r="BF75" s="14">
        <v>27.84</v>
      </c>
      <c r="BG75" s="14">
        <v>27.227</v>
      </c>
      <c r="BH75" s="14">
        <v>26.547000000000001</v>
      </c>
      <c r="BI75" s="14">
        <v>26.274999999999999</v>
      </c>
      <c r="BJ75" s="14">
        <v>26.649000000000001</v>
      </c>
      <c r="BK75" s="14">
        <v>27.422999999999998</v>
      </c>
      <c r="BL75" s="14">
        <v>28.120999999999999</v>
      </c>
      <c r="BM75" s="14">
        <v>28.844999999999999</v>
      </c>
      <c r="BN75" s="14">
        <v>29.343</v>
      </c>
      <c r="BO75" s="14">
        <v>29.442</v>
      </c>
      <c r="BP75" s="14">
        <v>29.268000000000001</v>
      </c>
      <c r="BQ75" s="14">
        <v>29.099</v>
      </c>
      <c r="BR75" s="14">
        <v>28.852</v>
      </c>
      <c r="BS75" s="14">
        <v>28.614000000000001</v>
      </c>
      <c r="BT75" s="14">
        <v>28.443999999999999</v>
      </c>
      <c r="BU75" s="14">
        <v>28.268999999999998</v>
      </c>
      <c r="BV75" s="14">
        <v>27.969000000000001</v>
      </c>
      <c r="BW75" s="14">
        <v>27.594000000000001</v>
      </c>
      <c r="BX75" s="14">
        <v>26.946999999999999</v>
      </c>
      <c r="BY75" s="14">
        <v>25.923999999999999</v>
      </c>
      <c r="BZ75" s="14">
        <v>24.629000000000001</v>
      </c>
      <c r="CA75" s="14">
        <v>23.331</v>
      </c>
      <c r="CB75" s="14">
        <v>22.06</v>
      </c>
      <c r="CC75" s="14">
        <v>20.550999999999998</v>
      </c>
      <c r="CD75" s="14">
        <v>18.727</v>
      </c>
      <c r="CE75" s="14">
        <v>16.754000000000001</v>
      </c>
      <c r="CF75" s="14">
        <v>14.792999999999999</v>
      </c>
      <c r="CG75" s="14">
        <v>12.712</v>
      </c>
      <c r="CH75" s="14">
        <v>11.285</v>
      </c>
      <c r="CI75" s="14">
        <v>10.881</v>
      </c>
      <c r="CJ75" s="14">
        <v>11.118</v>
      </c>
      <c r="CK75" s="14">
        <v>11.276999999999999</v>
      </c>
      <c r="CL75" s="14">
        <v>11.548</v>
      </c>
      <c r="CM75" s="14">
        <v>11.404999999999999</v>
      </c>
      <c r="CN75" s="14">
        <v>10.531000000000001</v>
      </c>
      <c r="CO75" s="14">
        <v>9.1989999999999998</v>
      </c>
      <c r="CP75" s="14">
        <v>8.0090000000000003</v>
      </c>
      <c r="CQ75" s="14">
        <v>6.851</v>
      </c>
      <c r="CR75" s="14">
        <v>5.7809999999999997</v>
      </c>
      <c r="CS75" s="14">
        <v>4.8929999999999998</v>
      </c>
      <c r="CT75" s="14">
        <v>4.1390000000000002</v>
      </c>
      <c r="CU75" s="14">
        <v>3.3130000000000002</v>
      </c>
      <c r="CV75" s="14">
        <v>2.573</v>
      </c>
      <c r="CW75" s="14">
        <v>2.0510000000000002</v>
      </c>
      <c r="CX75" s="14">
        <v>1.5760000000000001</v>
      </c>
      <c r="CY75" s="14">
        <v>1.131</v>
      </c>
      <c r="CZ75" s="14">
        <v>0.76600000000000001</v>
      </c>
      <c r="DA75" s="14">
        <v>0.56100000000000005</v>
      </c>
      <c r="DB75" s="14">
        <v>0.44500000000000001</v>
      </c>
      <c r="DC75" s="14">
        <v>0.315</v>
      </c>
      <c r="DD75" s="14">
        <v>0.17199999999999999</v>
      </c>
      <c r="DE75" s="14">
        <v>0.111</v>
      </c>
      <c r="DF75" s="14">
        <v>0.06</v>
      </c>
      <c r="DG75" s="14">
        <v>9.6000000000000002E-2</v>
      </c>
      <c r="DI75" s="108">
        <f t="shared" si="3"/>
        <v>2008.1330000000003</v>
      </c>
    </row>
    <row r="76" spans="1:113" x14ac:dyDescent="0.2">
      <c r="A76" s="14">
        <v>16258</v>
      </c>
      <c r="B76" s="14" t="s">
        <v>1041</v>
      </c>
      <c r="D76" s="14">
        <v>332</v>
      </c>
      <c r="E76" s="14">
        <v>2018</v>
      </c>
      <c r="F76" s="14" t="s">
        <v>166</v>
      </c>
      <c r="G76" s="88" t="s">
        <v>167</v>
      </c>
      <c r="H76" s="88">
        <f>VLOOKUP(G76, '2018 Population by age'!$G:$H, 2, 0)</f>
        <v>18</v>
      </c>
      <c r="I76" s="15">
        <f>IF(H76="-", "-", IF(H76=0, 0, SUM(K76:INDEX($K76:$DG76, H76))))</f>
        <v>2186.1039999999998</v>
      </c>
      <c r="J76" s="15">
        <f t="shared" si="2"/>
        <v>3308.1199999999958</v>
      </c>
      <c r="K76" s="14">
        <v>127.321</v>
      </c>
      <c r="L76" s="14">
        <v>126.557</v>
      </c>
      <c r="M76" s="14">
        <v>125.875</v>
      </c>
      <c r="N76" s="14">
        <v>124.51</v>
      </c>
      <c r="O76" s="14">
        <v>124.339</v>
      </c>
      <c r="P76" s="14">
        <v>124.121</v>
      </c>
      <c r="Q76" s="14">
        <v>123.84</v>
      </c>
      <c r="R76" s="14">
        <v>123.48099999999999</v>
      </c>
      <c r="S76" s="14">
        <v>123.072</v>
      </c>
      <c r="T76" s="14">
        <v>122.64100000000001</v>
      </c>
      <c r="U76" s="14">
        <v>121.94799999999999</v>
      </c>
      <c r="V76" s="14">
        <v>120.886</v>
      </c>
      <c r="W76" s="14">
        <v>119.574</v>
      </c>
      <c r="X76" s="14">
        <v>118.214</v>
      </c>
      <c r="Y76" s="14">
        <v>116.739</v>
      </c>
      <c r="Z76" s="14">
        <v>115.386</v>
      </c>
      <c r="AA76" s="14">
        <v>114.286</v>
      </c>
      <c r="AB76" s="14">
        <v>113.31399999999999</v>
      </c>
      <c r="AC76" s="14">
        <v>112.248</v>
      </c>
      <c r="AD76" s="14">
        <v>111.169</v>
      </c>
      <c r="AE76" s="14">
        <v>109.84099999999999</v>
      </c>
      <c r="AF76" s="14">
        <v>108.133</v>
      </c>
      <c r="AG76" s="14">
        <v>106.18300000000001</v>
      </c>
      <c r="AH76" s="14">
        <v>104.233</v>
      </c>
      <c r="AI76" s="14">
        <v>102.20399999999999</v>
      </c>
      <c r="AJ76" s="14">
        <v>100.357</v>
      </c>
      <c r="AK76" s="14">
        <v>98.837000000000003</v>
      </c>
      <c r="AL76" s="14">
        <v>97.504000000000005</v>
      </c>
      <c r="AM76" s="14">
        <v>96.003</v>
      </c>
      <c r="AN76" s="14">
        <v>94.314999999999998</v>
      </c>
      <c r="AO76" s="14">
        <v>92.71</v>
      </c>
      <c r="AP76" s="14">
        <v>91.257000000000005</v>
      </c>
      <c r="AQ76" s="14">
        <v>89.787000000000006</v>
      </c>
      <c r="AR76" s="14">
        <v>88.209000000000003</v>
      </c>
      <c r="AS76" s="14">
        <v>86.715000000000003</v>
      </c>
      <c r="AT76" s="14">
        <v>84.188999999999993</v>
      </c>
      <c r="AU76" s="14">
        <v>80.123999999999995</v>
      </c>
      <c r="AV76" s="14">
        <v>75.099000000000004</v>
      </c>
      <c r="AW76" s="14">
        <v>70.228999999999999</v>
      </c>
      <c r="AX76" s="14">
        <v>65.319999999999993</v>
      </c>
      <c r="AY76" s="14">
        <v>60.899000000000001</v>
      </c>
      <c r="AZ76" s="14">
        <v>57.350999999999999</v>
      </c>
      <c r="BA76" s="14">
        <v>54.46</v>
      </c>
      <c r="BB76" s="14">
        <v>51.534999999999997</v>
      </c>
      <c r="BC76" s="14">
        <v>48.604999999999997</v>
      </c>
      <c r="BD76" s="14">
        <v>46.396000000000001</v>
      </c>
      <c r="BE76" s="14">
        <v>45.165999999999997</v>
      </c>
      <c r="BF76" s="14">
        <v>44.59</v>
      </c>
      <c r="BG76" s="14">
        <v>44.085000000000001</v>
      </c>
      <c r="BH76" s="14">
        <v>43.765000000000001</v>
      </c>
      <c r="BI76" s="14">
        <v>43.209000000000003</v>
      </c>
      <c r="BJ76" s="14">
        <v>42.146000000000001</v>
      </c>
      <c r="BK76" s="14">
        <v>40.753</v>
      </c>
      <c r="BL76" s="14">
        <v>39.500999999999998</v>
      </c>
      <c r="BM76" s="14">
        <v>38.322000000000003</v>
      </c>
      <c r="BN76" s="14">
        <v>36.999000000000002</v>
      </c>
      <c r="BO76" s="14">
        <v>35.478000000000002</v>
      </c>
      <c r="BP76" s="14">
        <v>33.834000000000003</v>
      </c>
      <c r="BQ76" s="14">
        <v>32.171999999999997</v>
      </c>
      <c r="BR76" s="14">
        <v>30.445</v>
      </c>
      <c r="BS76" s="14">
        <v>28.878</v>
      </c>
      <c r="BT76" s="14">
        <v>27.585000000000001</v>
      </c>
      <c r="BU76" s="14">
        <v>26.452999999999999</v>
      </c>
      <c r="BV76" s="14">
        <v>25.305</v>
      </c>
      <c r="BW76" s="14">
        <v>24.233000000000001</v>
      </c>
      <c r="BX76" s="14">
        <v>22.908000000000001</v>
      </c>
      <c r="BY76" s="14">
        <v>21.167000000000002</v>
      </c>
      <c r="BZ76" s="14">
        <v>19.199000000000002</v>
      </c>
      <c r="CA76" s="14">
        <v>17.314</v>
      </c>
      <c r="CB76" s="14">
        <v>15.398</v>
      </c>
      <c r="CC76" s="14">
        <v>13.891</v>
      </c>
      <c r="CD76" s="14">
        <v>13.031000000000001</v>
      </c>
      <c r="CE76" s="14">
        <v>12.585000000000001</v>
      </c>
      <c r="CF76" s="14">
        <v>12.108000000000001</v>
      </c>
      <c r="CG76" s="14">
        <v>11.71</v>
      </c>
      <c r="CH76" s="14">
        <v>11.129</v>
      </c>
      <c r="CI76" s="14">
        <v>10.196999999999999</v>
      </c>
      <c r="CJ76" s="14">
        <v>9.0559999999999992</v>
      </c>
      <c r="CK76" s="14">
        <v>8.0180000000000007</v>
      </c>
      <c r="CL76" s="14">
        <v>7.0250000000000004</v>
      </c>
      <c r="CM76" s="14">
        <v>6.11</v>
      </c>
      <c r="CN76" s="14">
        <v>5.3220000000000001</v>
      </c>
      <c r="CO76" s="14">
        <v>4.6319999999999997</v>
      </c>
      <c r="CP76" s="14">
        <v>3.9590000000000001</v>
      </c>
      <c r="CQ76" s="14">
        <v>3.3170000000000002</v>
      </c>
      <c r="CR76" s="14">
        <v>2.7490000000000001</v>
      </c>
      <c r="CS76" s="14">
        <v>2.2709999999999999</v>
      </c>
      <c r="CT76" s="14">
        <v>1.867</v>
      </c>
      <c r="CU76" s="14">
        <v>1.4850000000000001</v>
      </c>
      <c r="CV76" s="14">
        <v>1.1719999999999999</v>
      </c>
      <c r="CW76" s="14">
        <v>0.94</v>
      </c>
      <c r="CX76" s="14">
        <v>0.73199999999999998</v>
      </c>
      <c r="CY76" s="14">
        <v>0.54100000000000004</v>
      </c>
      <c r="CZ76" s="14">
        <v>0.39500000000000002</v>
      </c>
      <c r="DA76" s="14">
        <v>0.315</v>
      </c>
      <c r="DB76" s="14">
        <v>0.255</v>
      </c>
      <c r="DC76" s="14">
        <v>0.188</v>
      </c>
      <c r="DD76" s="14">
        <v>0.114</v>
      </c>
      <c r="DE76" s="14">
        <v>7.5999999999999998E-2</v>
      </c>
      <c r="DF76" s="14">
        <v>4.2999999999999997E-2</v>
      </c>
      <c r="DG76" s="14">
        <v>7.0000000000000007E-2</v>
      </c>
      <c r="DI76" s="108">
        <f t="shared" si="3"/>
        <v>5494.2239999999956</v>
      </c>
    </row>
    <row r="77" spans="1:113" x14ac:dyDescent="0.2">
      <c r="A77" s="14">
        <v>11872</v>
      </c>
      <c r="B77" s="14" t="s">
        <v>1041</v>
      </c>
      <c r="D77" s="14">
        <v>348</v>
      </c>
      <c r="E77" s="14">
        <v>2018</v>
      </c>
      <c r="F77" s="14" t="s">
        <v>172</v>
      </c>
      <c r="G77" s="88" t="s">
        <v>173</v>
      </c>
      <c r="H77" s="88">
        <f>VLOOKUP(G77, '2018 Population by age'!$G:$H, 2, 0)</f>
        <v>0</v>
      </c>
      <c r="I77" s="15">
        <f>IF(H77="-", "-", IF(H77=0, 0, SUM(K77:INDEX($K77:$DG77, H77))))</f>
        <v>0</v>
      </c>
      <c r="J77" s="15">
        <f t="shared" si="2"/>
        <v>4610.8790000000017</v>
      </c>
      <c r="K77" s="14">
        <v>44.631999999999998</v>
      </c>
      <c r="L77" s="14">
        <v>44.790999999999997</v>
      </c>
      <c r="M77" s="14">
        <v>45.058999999999997</v>
      </c>
      <c r="N77" s="14">
        <v>43.95</v>
      </c>
      <c r="O77" s="14">
        <v>45.066000000000003</v>
      </c>
      <c r="P77" s="14">
        <v>46.094000000000001</v>
      </c>
      <c r="Q77" s="14">
        <v>47.027000000000001</v>
      </c>
      <c r="R77" s="14">
        <v>47.859000000000002</v>
      </c>
      <c r="S77" s="14">
        <v>48.637</v>
      </c>
      <c r="T77" s="14">
        <v>49.408999999999999</v>
      </c>
      <c r="U77" s="14">
        <v>49.895000000000003</v>
      </c>
      <c r="V77" s="14">
        <v>49.976999999999997</v>
      </c>
      <c r="W77" s="14">
        <v>49.813000000000002</v>
      </c>
      <c r="X77" s="14">
        <v>49.725000000000001</v>
      </c>
      <c r="Y77" s="14">
        <v>49.703000000000003</v>
      </c>
      <c r="Z77" s="14">
        <v>49.749000000000002</v>
      </c>
      <c r="AA77" s="14">
        <v>49.911000000000001</v>
      </c>
      <c r="AB77" s="14">
        <v>50.234999999999999</v>
      </c>
      <c r="AC77" s="14">
        <v>50.533999999999999</v>
      </c>
      <c r="AD77" s="14">
        <v>50.631</v>
      </c>
      <c r="AE77" s="14">
        <v>51.704000000000001</v>
      </c>
      <c r="AF77" s="14">
        <v>54.252000000000002</v>
      </c>
      <c r="AG77" s="14">
        <v>57.645000000000003</v>
      </c>
      <c r="AH77" s="14">
        <v>60.896999999999998</v>
      </c>
      <c r="AI77" s="14">
        <v>64.384</v>
      </c>
      <c r="AJ77" s="14">
        <v>66.515000000000001</v>
      </c>
      <c r="AK77" s="14">
        <v>66.456000000000003</v>
      </c>
      <c r="AL77" s="14">
        <v>65.010000000000005</v>
      </c>
      <c r="AM77" s="14">
        <v>63.892000000000003</v>
      </c>
      <c r="AN77" s="14">
        <v>62.853999999999999</v>
      </c>
      <c r="AO77" s="14">
        <v>62.06</v>
      </c>
      <c r="AP77" s="14">
        <v>61.795999999999999</v>
      </c>
      <c r="AQ77" s="14">
        <v>62.003999999999998</v>
      </c>
      <c r="AR77" s="14">
        <v>62.052999999999997</v>
      </c>
      <c r="AS77" s="14">
        <v>61.731000000000002</v>
      </c>
      <c r="AT77" s="14">
        <v>62.999000000000002</v>
      </c>
      <c r="AU77" s="14">
        <v>66.664000000000001</v>
      </c>
      <c r="AV77" s="14">
        <v>71.715000000000003</v>
      </c>
      <c r="AW77" s="14">
        <v>76.427999999999997</v>
      </c>
      <c r="AX77" s="14">
        <v>81.257000000000005</v>
      </c>
      <c r="AY77" s="14">
        <v>84.400999999999996</v>
      </c>
      <c r="AZ77" s="14">
        <v>84.823999999999998</v>
      </c>
      <c r="BA77" s="14">
        <v>83.369</v>
      </c>
      <c r="BB77" s="14">
        <v>82.02</v>
      </c>
      <c r="BC77" s="14">
        <v>80.501999999999995</v>
      </c>
      <c r="BD77" s="14">
        <v>78.478999999999999</v>
      </c>
      <c r="BE77" s="14">
        <v>76.02</v>
      </c>
      <c r="BF77" s="14">
        <v>73.25</v>
      </c>
      <c r="BG77" s="14">
        <v>70.323999999999998</v>
      </c>
      <c r="BH77" s="14">
        <v>67.335999999999999</v>
      </c>
      <c r="BI77" s="14">
        <v>64.37</v>
      </c>
      <c r="BJ77" s="14">
        <v>61.527999999999999</v>
      </c>
      <c r="BK77" s="14">
        <v>58.914000000000001</v>
      </c>
      <c r="BL77" s="14">
        <v>56.369</v>
      </c>
      <c r="BM77" s="14">
        <v>53.726999999999997</v>
      </c>
      <c r="BN77" s="14">
        <v>52.433999999999997</v>
      </c>
      <c r="BO77" s="14">
        <v>53.131999999999998</v>
      </c>
      <c r="BP77" s="14">
        <v>55.116999999999997</v>
      </c>
      <c r="BQ77" s="14">
        <v>56.911000000000001</v>
      </c>
      <c r="BR77" s="14">
        <v>58.646999999999998</v>
      </c>
      <c r="BS77" s="14">
        <v>60.274000000000001</v>
      </c>
      <c r="BT77" s="14">
        <v>61.567</v>
      </c>
      <c r="BU77" s="14">
        <v>62.45</v>
      </c>
      <c r="BV77" s="14">
        <v>63.325000000000003</v>
      </c>
      <c r="BW77" s="14">
        <v>64.405000000000001</v>
      </c>
      <c r="BX77" s="14">
        <v>63.627000000000002</v>
      </c>
      <c r="BY77" s="14">
        <v>60.097000000000001</v>
      </c>
      <c r="BZ77" s="14">
        <v>54.819000000000003</v>
      </c>
      <c r="CA77" s="14">
        <v>49.603999999999999</v>
      </c>
      <c r="CB77" s="14">
        <v>43.984000000000002</v>
      </c>
      <c r="CC77" s="14">
        <v>39.488</v>
      </c>
      <c r="CD77" s="14">
        <v>37.024000000000001</v>
      </c>
      <c r="CE77" s="14">
        <v>35.840000000000003</v>
      </c>
      <c r="CF77" s="14">
        <v>34.326000000000001</v>
      </c>
      <c r="CG77" s="14">
        <v>32.865000000000002</v>
      </c>
      <c r="CH77" s="14">
        <v>31.009</v>
      </c>
      <c r="CI77" s="14">
        <v>28.393000000000001</v>
      </c>
      <c r="CJ77" s="14">
        <v>25.347000000000001</v>
      </c>
      <c r="CK77" s="14">
        <v>22.533000000000001</v>
      </c>
      <c r="CL77" s="14">
        <v>19.786999999999999</v>
      </c>
      <c r="CM77" s="14">
        <v>17.414999999999999</v>
      </c>
      <c r="CN77" s="14">
        <v>15.628</v>
      </c>
      <c r="CO77" s="14">
        <v>14.238</v>
      </c>
      <c r="CP77" s="14">
        <v>12.874000000000001</v>
      </c>
      <c r="CQ77" s="14">
        <v>11.64</v>
      </c>
      <c r="CR77" s="14">
        <v>10.327</v>
      </c>
      <c r="CS77" s="14">
        <v>8.8019999999999996</v>
      </c>
      <c r="CT77" s="14">
        <v>7.1950000000000003</v>
      </c>
      <c r="CU77" s="14">
        <v>5.6260000000000003</v>
      </c>
      <c r="CV77" s="14">
        <v>4.24</v>
      </c>
      <c r="CW77" s="14">
        <v>3.3719999999999999</v>
      </c>
      <c r="CX77" s="14">
        <v>2.7149999999999999</v>
      </c>
      <c r="CY77" s="14">
        <v>2.2010000000000001</v>
      </c>
      <c r="CZ77" s="14">
        <v>1.857</v>
      </c>
      <c r="DA77" s="14">
        <v>1.6930000000000001</v>
      </c>
      <c r="DB77" s="14">
        <v>1.4159999999999999</v>
      </c>
      <c r="DC77" s="14">
        <v>1.0249999999999999</v>
      </c>
      <c r="DD77" s="14">
        <v>0.52</v>
      </c>
      <c r="DE77" s="14">
        <v>0.317</v>
      </c>
      <c r="DF77" s="14">
        <v>0.153</v>
      </c>
      <c r="DG77" s="14">
        <v>0.17399999999999999</v>
      </c>
      <c r="DI77" s="108">
        <f t="shared" si="3"/>
        <v>4610.8790000000017</v>
      </c>
    </row>
    <row r="78" spans="1:113" x14ac:dyDescent="0.2">
      <c r="A78" s="14">
        <v>9034</v>
      </c>
      <c r="B78" s="14" t="s">
        <v>1041</v>
      </c>
      <c r="D78" s="14">
        <v>360</v>
      </c>
      <c r="E78" s="14">
        <v>2018</v>
      </c>
      <c r="F78" s="14" t="s">
        <v>178</v>
      </c>
      <c r="G78" s="88" t="s">
        <v>179</v>
      </c>
      <c r="H78" s="88">
        <f>VLOOKUP(G78, '2018 Population by age'!$G:$H, 2, 0)</f>
        <v>17</v>
      </c>
      <c r="I78" s="15">
        <f>IF(H78="-", "-", IF(H78=0, 0, SUM(K78:INDEX($K78:$DG78, H78))))</f>
        <v>41697.765999999996</v>
      </c>
      <c r="J78" s="15">
        <f t="shared" si="2"/>
        <v>92575.538000000059</v>
      </c>
      <c r="K78" s="14">
        <v>2448.9839999999999</v>
      </c>
      <c r="L78" s="14">
        <v>2466.2719999999999</v>
      </c>
      <c r="M78" s="14">
        <v>2477.819</v>
      </c>
      <c r="N78" s="14">
        <v>2559.6410000000001</v>
      </c>
      <c r="O78" s="14">
        <v>2529.201</v>
      </c>
      <c r="P78" s="14">
        <v>2500.806</v>
      </c>
      <c r="Q78" s="14">
        <v>2474.87</v>
      </c>
      <c r="R78" s="14">
        <v>2451.806</v>
      </c>
      <c r="S78" s="14">
        <v>2429.5169999999998</v>
      </c>
      <c r="T78" s="14">
        <v>2405.9050000000002</v>
      </c>
      <c r="U78" s="14">
        <v>2393.9349999999999</v>
      </c>
      <c r="V78" s="14">
        <v>2399.0410000000002</v>
      </c>
      <c r="W78" s="14">
        <v>2414.105</v>
      </c>
      <c r="X78" s="14">
        <v>2428.0940000000001</v>
      </c>
      <c r="Y78" s="14">
        <v>2445.0369999999998</v>
      </c>
      <c r="Z78" s="14">
        <v>2447.27</v>
      </c>
      <c r="AA78" s="14">
        <v>2425.4630000000002</v>
      </c>
      <c r="AB78" s="14">
        <v>2388.3679999999999</v>
      </c>
      <c r="AC78" s="14">
        <v>2353.855</v>
      </c>
      <c r="AD78" s="14">
        <v>2318.1030000000001</v>
      </c>
      <c r="AE78" s="14">
        <v>2287.6390000000001</v>
      </c>
      <c r="AF78" s="14">
        <v>2267.4299999999998</v>
      </c>
      <c r="AG78" s="14">
        <v>2253.8209999999999</v>
      </c>
      <c r="AH78" s="14">
        <v>2238.2420000000002</v>
      </c>
      <c r="AI78" s="14">
        <v>2222.4699999999998</v>
      </c>
      <c r="AJ78" s="14">
        <v>2206.7280000000001</v>
      </c>
      <c r="AK78" s="14">
        <v>2190.2939999999999</v>
      </c>
      <c r="AL78" s="14">
        <v>2173.7370000000001</v>
      </c>
      <c r="AM78" s="14">
        <v>2157.4740000000002</v>
      </c>
      <c r="AN78" s="14">
        <v>2140.366</v>
      </c>
      <c r="AO78" s="14">
        <v>2126.8670000000002</v>
      </c>
      <c r="AP78" s="14">
        <v>2118.8960000000002</v>
      </c>
      <c r="AQ78" s="14">
        <v>2113.7080000000001</v>
      </c>
      <c r="AR78" s="14">
        <v>2107.4369999999999</v>
      </c>
      <c r="AS78" s="14">
        <v>2101.8090000000002</v>
      </c>
      <c r="AT78" s="14">
        <v>2088.5100000000002</v>
      </c>
      <c r="AU78" s="14">
        <v>2063.3130000000001</v>
      </c>
      <c r="AV78" s="14">
        <v>2030.36</v>
      </c>
      <c r="AW78" s="14">
        <v>1997.2190000000001</v>
      </c>
      <c r="AX78" s="14">
        <v>1961.421</v>
      </c>
      <c r="AY78" s="14">
        <v>1930.047</v>
      </c>
      <c r="AZ78" s="14">
        <v>1907.076</v>
      </c>
      <c r="BA78" s="14">
        <v>1888.5260000000001</v>
      </c>
      <c r="BB78" s="14">
        <v>1866.64</v>
      </c>
      <c r="BC78" s="14">
        <v>1843.2170000000001</v>
      </c>
      <c r="BD78" s="14">
        <v>1814.0319999999999</v>
      </c>
      <c r="BE78" s="14">
        <v>1776.28</v>
      </c>
      <c r="BF78" s="14">
        <v>1732.173</v>
      </c>
      <c r="BG78" s="14">
        <v>1687.3910000000001</v>
      </c>
      <c r="BH78" s="14">
        <v>1641.5909999999999</v>
      </c>
      <c r="BI78" s="14">
        <v>1591.701</v>
      </c>
      <c r="BJ78" s="14">
        <v>1537.018</v>
      </c>
      <c r="BK78" s="14">
        <v>1479.1110000000001</v>
      </c>
      <c r="BL78" s="14">
        <v>1419.6559999999999</v>
      </c>
      <c r="BM78" s="14">
        <v>1357.5989999999999</v>
      </c>
      <c r="BN78" s="14">
        <v>1299.4390000000001</v>
      </c>
      <c r="BO78" s="14">
        <v>1248.3510000000001</v>
      </c>
      <c r="BP78" s="14">
        <v>1201.222</v>
      </c>
      <c r="BQ78" s="14">
        <v>1152.3499999999999</v>
      </c>
      <c r="BR78" s="14">
        <v>1103.5809999999999</v>
      </c>
      <c r="BS78" s="14">
        <v>1049.6379999999999</v>
      </c>
      <c r="BT78" s="14">
        <v>987.548</v>
      </c>
      <c r="BU78" s="14">
        <v>920.27499999999998</v>
      </c>
      <c r="BV78" s="14">
        <v>854.78099999999995</v>
      </c>
      <c r="BW78" s="14">
        <v>790.904</v>
      </c>
      <c r="BX78" s="14">
        <v>725.87300000000005</v>
      </c>
      <c r="BY78" s="14">
        <v>659.40899999999999</v>
      </c>
      <c r="BZ78" s="14">
        <v>593.40599999999995</v>
      </c>
      <c r="CA78" s="14">
        <v>529.06799999999998</v>
      </c>
      <c r="CB78" s="14">
        <v>464.99799999999999</v>
      </c>
      <c r="CC78" s="14">
        <v>411.72800000000001</v>
      </c>
      <c r="CD78" s="14">
        <v>374.26100000000002</v>
      </c>
      <c r="CE78" s="14">
        <v>347.654</v>
      </c>
      <c r="CF78" s="14">
        <v>322.04700000000003</v>
      </c>
      <c r="CG78" s="14">
        <v>299.51600000000002</v>
      </c>
      <c r="CH78" s="14">
        <v>275.83199999999999</v>
      </c>
      <c r="CI78" s="14">
        <v>247.928</v>
      </c>
      <c r="CJ78" s="14">
        <v>217.99199999999999</v>
      </c>
      <c r="CK78" s="14">
        <v>191.423</v>
      </c>
      <c r="CL78" s="14">
        <v>167.31800000000001</v>
      </c>
      <c r="CM78" s="14">
        <v>144.40299999999999</v>
      </c>
      <c r="CN78" s="14">
        <v>122.642</v>
      </c>
      <c r="CO78" s="14">
        <v>102.303</v>
      </c>
      <c r="CP78" s="14">
        <v>83.411000000000001</v>
      </c>
      <c r="CQ78" s="14">
        <v>65.617000000000004</v>
      </c>
      <c r="CR78" s="14">
        <v>51.170999999999999</v>
      </c>
      <c r="CS78" s="14">
        <v>41.087000000000003</v>
      </c>
      <c r="CT78" s="14">
        <v>34.213999999999999</v>
      </c>
      <c r="CU78" s="14">
        <v>28.141999999999999</v>
      </c>
      <c r="CV78" s="14">
        <v>23.968</v>
      </c>
      <c r="CW78" s="14">
        <v>19.902000000000001</v>
      </c>
      <c r="CX78" s="14">
        <v>15.246</v>
      </c>
      <c r="CY78" s="14">
        <v>10.275</v>
      </c>
      <c r="CZ78" s="14">
        <v>6.0049999999999999</v>
      </c>
      <c r="DA78" s="14">
        <v>3.7130000000000001</v>
      </c>
      <c r="DB78" s="14">
        <v>2.883</v>
      </c>
      <c r="DC78" s="14">
        <v>1.9730000000000001</v>
      </c>
      <c r="DD78" s="14">
        <v>0.98299999999999998</v>
      </c>
      <c r="DE78" s="14">
        <v>0.49399999999999999</v>
      </c>
      <c r="DF78" s="14">
        <v>0.222</v>
      </c>
      <c r="DG78" s="14">
        <v>0.217</v>
      </c>
      <c r="DI78" s="108">
        <f t="shared" si="3"/>
        <v>134273.30400000006</v>
      </c>
    </row>
    <row r="79" spans="1:113" x14ac:dyDescent="0.2">
      <c r="A79" s="14">
        <v>8260</v>
      </c>
      <c r="B79" s="14" t="s">
        <v>1041</v>
      </c>
      <c r="D79" s="14">
        <v>356</v>
      </c>
      <c r="E79" s="14">
        <v>2018</v>
      </c>
      <c r="F79" s="14" t="s">
        <v>176</v>
      </c>
      <c r="G79" s="88" t="s">
        <v>177</v>
      </c>
      <c r="H79" s="88">
        <f>VLOOKUP(G79, '2018 Population by age'!$G:$H, 2, 0)</f>
        <v>0</v>
      </c>
      <c r="I79" s="15">
        <f>IF(H79="-", "-", IF(H79=0, 0, SUM(K79:INDEX($K79:$DG79, H79))))</f>
        <v>0</v>
      </c>
      <c r="J79" s="15">
        <f t="shared" si="2"/>
        <v>701546.97999999963</v>
      </c>
      <c r="K79" s="14">
        <v>12868.642</v>
      </c>
      <c r="L79" s="14">
        <v>12739.093999999999</v>
      </c>
      <c r="M79" s="14">
        <v>12668.635</v>
      </c>
      <c r="N79" s="14">
        <v>12429.071</v>
      </c>
      <c r="O79" s="14">
        <v>12565.790999999999</v>
      </c>
      <c r="P79" s="14">
        <v>12711.976000000001</v>
      </c>
      <c r="Q79" s="14">
        <v>12861.700999999999</v>
      </c>
      <c r="R79" s="14">
        <v>13009.04</v>
      </c>
      <c r="S79" s="14">
        <v>13156.023999999999</v>
      </c>
      <c r="T79" s="14">
        <v>13304.684999999999</v>
      </c>
      <c r="U79" s="14">
        <v>13409.317999999999</v>
      </c>
      <c r="V79" s="14">
        <v>13448.088</v>
      </c>
      <c r="W79" s="14">
        <v>13438.936</v>
      </c>
      <c r="X79" s="14">
        <v>13423.36</v>
      </c>
      <c r="Y79" s="14">
        <v>13395.126</v>
      </c>
      <c r="Z79" s="14">
        <v>13349.864</v>
      </c>
      <c r="AA79" s="14">
        <v>13290.227999999999</v>
      </c>
      <c r="AB79" s="14">
        <v>13217.315000000001</v>
      </c>
      <c r="AC79" s="14">
        <v>13130.43</v>
      </c>
      <c r="AD79" s="14">
        <v>13030.746999999999</v>
      </c>
      <c r="AE79" s="14">
        <v>12924.584000000001</v>
      </c>
      <c r="AF79" s="14">
        <v>12815.375</v>
      </c>
      <c r="AG79" s="14">
        <v>12702.268</v>
      </c>
      <c r="AH79" s="14">
        <v>12579.396000000001</v>
      </c>
      <c r="AI79" s="14">
        <v>12446.038</v>
      </c>
      <c r="AJ79" s="14">
        <v>12316.119000000001</v>
      </c>
      <c r="AK79" s="14">
        <v>12195.385</v>
      </c>
      <c r="AL79" s="14">
        <v>12077.371999999999</v>
      </c>
      <c r="AM79" s="14">
        <v>11948.504999999999</v>
      </c>
      <c r="AN79" s="14">
        <v>11809.852000000001</v>
      </c>
      <c r="AO79" s="14">
        <v>11661.236999999999</v>
      </c>
      <c r="AP79" s="14">
        <v>11500.665000000001</v>
      </c>
      <c r="AQ79" s="14">
        <v>11327.181</v>
      </c>
      <c r="AR79" s="14">
        <v>11147.681</v>
      </c>
      <c r="AS79" s="14">
        <v>10967.816000000001</v>
      </c>
      <c r="AT79" s="14">
        <v>10749.859</v>
      </c>
      <c r="AU79" s="14">
        <v>10477.981</v>
      </c>
      <c r="AV79" s="14">
        <v>10172.498</v>
      </c>
      <c r="AW79" s="14">
        <v>9867.4429999999993</v>
      </c>
      <c r="AX79" s="14">
        <v>9553.4709999999995</v>
      </c>
      <c r="AY79" s="14">
        <v>9269.0759999999991</v>
      </c>
      <c r="AZ79" s="14">
        <v>9036.0619999999999</v>
      </c>
      <c r="BA79" s="14">
        <v>8836.3680000000004</v>
      </c>
      <c r="BB79" s="14">
        <v>8630.7720000000008</v>
      </c>
      <c r="BC79" s="14">
        <v>8427.8909999999996</v>
      </c>
      <c r="BD79" s="14">
        <v>8219.7919999999995</v>
      </c>
      <c r="BE79" s="14">
        <v>7998.8419999999996</v>
      </c>
      <c r="BF79" s="14">
        <v>7771.201</v>
      </c>
      <c r="BG79" s="14">
        <v>7549.1580000000004</v>
      </c>
      <c r="BH79" s="14">
        <v>7328.451</v>
      </c>
      <c r="BI79" s="14">
        <v>7117.7</v>
      </c>
      <c r="BJ79" s="14">
        <v>6921.8410000000003</v>
      </c>
      <c r="BK79" s="14">
        <v>6735.0780000000004</v>
      </c>
      <c r="BL79" s="14">
        <v>6547.02</v>
      </c>
      <c r="BM79" s="14">
        <v>6360.1589999999997</v>
      </c>
      <c r="BN79" s="14">
        <v>6165.8959999999997</v>
      </c>
      <c r="BO79" s="14">
        <v>5959.0309999999999</v>
      </c>
      <c r="BP79" s="14">
        <v>5743.6049999999996</v>
      </c>
      <c r="BQ79" s="14">
        <v>5526.1059999999998</v>
      </c>
      <c r="BR79" s="14">
        <v>5301.93</v>
      </c>
      <c r="BS79" s="14">
        <v>5085.0730000000003</v>
      </c>
      <c r="BT79" s="14">
        <v>4882.08</v>
      </c>
      <c r="BU79" s="14">
        <v>4683.9970000000003</v>
      </c>
      <c r="BV79" s="14">
        <v>4483.07</v>
      </c>
      <c r="BW79" s="14">
        <v>4290.1469999999999</v>
      </c>
      <c r="BX79" s="14">
        <v>4053.058</v>
      </c>
      <c r="BY79" s="14">
        <v>3748.0419999999999</v>
      </c>
      <c r="BZ79" s="14">
        <v>3403.8530000000001</v>
      </c>
      <c r="CA79" s="14">
        <v>3070.31</v>
      </c>
      <c r="CB79" s="14">
        <v>2734.2139999999999</v>
      </c>
      <c r="CC79" s="14">
        <v>2445.027</v>
      </c>
      <c r="CD79" s="14">
        <v>2231.3829999999998</v>
      </c>
      <c r="CE79" s="14">
        <v>2069.701</v>
      </c>
      <c r="CF79" s="14">
        <v>1907.126</v>
      </c>
      <c r="CG79" s="14">
        <v>1753.463</v>
      </c>
      <c r="CH79" s="14">
        <v>1606.17</v>
      </c>
      <c r="CI79" s="14">
        <v>1458.4359999999999</v>
      </c>
      <c r="CJ79" s="14">
        <v>1313.7380000000001</v>
      </c>
      <c r="CK79" s="14">
        <v>1182.644</v>
      </c>
      <c r="CL79" s="14">
        <v>1063.3720000000001</v>
      </c>
      <c r="CM79" s="14">
        <v>948.65599999999995</v>
      </c>
      <c r="CN79" s="14">
        <v>836.03399999999999</v>
      </c>
      <c r="CO79" s="14">
        <v>727.60699999999997</v>
      </c>
      <c r="CP79" s="14">
        <v>627.61599999999999</v>
      </c>
      <c r="CQ79" s="14">
        <v>534.81799999999998</v>
      </c>
      <c r="CR79" s="14">
        <v>451.6</v>
      </c>
      <c r="CS79" s="14">
        <v>379.447</v>
      </c>
      <c r="CT79" s="14">
        <v>316.82</v>
      </c>
      <c r="CU79" s="14">
        <v>256.92599999999999</v>
      </c>
      <c r="CV79" s="14">
        <v>207.77099999999999</v>
      </c>
      <c r="CW79" s="14">
        <v>170.16300000000001</v>
      </c>
      <c r="CX79" s="14">
        <v>133.93199999999999</v>
      </c>
      <c r="CY79" s="14">
        <v>98.665000000000006</v>
      </c>
      <c r="CZ79" s="14">
        <v>71.106999999999999</v>
      </c>
      <c r="DA79" s="14">
        <v>55.558999999999997</v>
      </c>
      <c r="DB79" s="14">
        <v>44.947000000000003</v>
      </c>
      <c r="DC79" s="14">
        <v>33.021999999999998</v>
      </c>
      <c r="DD79" s="14">
        <v>19.782</v>
      </c>
      <c r="DE79" s="14">
        <v>13.765000000000001</v>
      </c>
      <c r="DF79" s="14">
        <v>7.4610000000000003</v>
      </c>
      <c r="DG79" s="14">
        <v>11.602</v>
      </c>
      <c r="DI79" s="108">
        <f t="shared" si="3"/>
        <v>701546.97999999963</v>
      </c>
    </row>
    <row r="80" spans="1:113" x14ac:dyDescent="0.2">
      <c r="A80" s="14">
        <v>12990</v>
      </c>
      <c r="B80" s="14" t="s">
        <v>1041</v>
      </c>
      <c r="D80" s="14">
        <v>372</v>
      </c>
      <c r="E80" s="14">
        <v>2018</v>
      </c>
      <c r="F80" s="14" t="s">
        <v>184</v>
      </c>
      <c r="G80" s="88" t="s">
        <v>185</v>
      </c>
      <c r="H80" s="88">
        <f>VLOOKUP(G80, '2018 Population by age'!$G:$H, 2, 0)</f>
        <v>18</v>
      </c>
      <c r="I80" s="15">
        <f>IF(H80="-", "-", IF(H80=0, 0, SUM(K80:INDEX($K80:$DG80, H80))))</f>
        <v>623.80000000000007</v>
      </c>
      <c r="J80" s="15">
        <f t="shared" si="2"/>
        <v>1759.4869999999996</v>
      </c>
      <c r="K80" s="14">
        <v>32.295000000000002</v>
      </c>
      <c r="L80" s="14">
        <v>33.551000000000002</v>
      </c>
      <c r="M80" s="14">
        <v>34.595999999999997</v>
      </c>
      <c r="N80" s="14">
        <v>34.892000000000003</v>
      </c>
      <c r="O80" s="14">
        <v>35.758000000000003</v>
      </c>
      <c r="P80" s="14">
        <v>36.405000000000001</v>
      </c>
      <c r="Q80" s="14">
        <v>36.838999999999999</v>
      </c>
      <c r="R80" s="14">
        <v>37.064999999999998</v>
      </c>
      <c r="S80" s="14">
        <v>37.119999999999997</v>
      </c>
      <c r="T80" s="14">
        <v>37.036999999999999</v>
      </c>
      <c r="U80" s="14">
        <v>36.683999999999997</v>
      </c>
      <c r="V80" s="14">
        <v>36.01</v>
      </c>
      <c r="W80" s="14">
        <v>35.106000000000002</v>
      </c>
      <c r="X80" s="14">
        <v>34.136000000000003</v>
      </c>
      <c r="Y80" s="14">
        <v>33.093000000000004</v>
      </c>
      <c r="Z80" s="14">
        <v>32.045999999999999</v>
      </c>
      <c r="AA80" s="14">
        <v>31.053000000000001</v>
      </c>
      <c r="AB80" s="14">
        <v>30.114000000000001</v>
      </c>
      <c r="AC80" s="14">
        <v>29.184999999999999</v>
      </c>
      <c r="AD80" s="14">
        <v>28.3</v>
      </c>
      <c r="AE80" s="14">
        <v>27.504999999999999</v>
      </c>
      <c r="AF80" s="14">
        <v>26.83</v>
      </c>
      <c r="AG80" s="14">
        <v>26.289000000000001</v>
      </c>
      <c r="AH80" s="14">
        <v>25.852</v>
      </c>
      <c r="AI80" s="14">
        <v>25.504000000000001</v>
      </c>
      <c r="AJ80" s="14">
        <v>25.448</v>
      </c>
      <c r="AK80" s="14">
        <v>25.774000000000001</v>
      </c>
      <c r="AL80" s="14">
        <v>26.393999999999998</v>
      </c>
      <c r="AM80" s="14">
        <v>27.074000000000002</v>
      </c>
      <c r="AN80" s="14">
        <v>27.792999999999999</v>
      </c>
      <c r="AO80" s="14">
        <v>28.773</v>
      </c>
      <c r="AP80" s="14">
        <v>30.079000000000001</v>
      </c>
      <c r="AQ80" s="14">
        <v>31.574999999999999</v>
      </c>
      <c r="AR80" s="14">
        <v>33.061</v>
      </c>
      <c r="AS80" s="14">
        <v>34.582999999999998</v>
      </c>
      <c r="AT80" s="14">
        <v>35.816000000000003</v>
      </c>
      <c r="AU80" s="14">
        <v>36.576999999999998</v>
      </c>
      <c r="AV80" s="14">
        <v>36.997</v>
      </c>
      <c r="AW80" s="14">
        <v>37.374000000000002</v>
      </c>
      <c r="AX80" s="14">
        <v>37.631999999999998</v>
      </c>
      <c r="AY80" s="14">
        <v>37.805</v>
      </c>
      <c r="AZ80" s="14">
        <v>37.935000000000002</v>
      </c>
      <c r="BA80" s="14">
        <v>37.970999999999997</v>
      </c>
      <c r="BB80" s="14">
        <v>37.905999999999999</v>
      </c>
      <c r="BC80" s="14">
        <v>37.835000000000001</v>
      </c>
      <c r="BD80" s="14">
        <v>37.302999999999997</v>
      </c>
      <c r="BE80" s="14">
        <v>36.112000000000002</v>
      </c>
      <c r="BF80" s="14">
        <v>34.527000000000001</v>
      </c>
      <c r="BG80" s="14">
        <v>32.939</v>
      </c>
      <c r="BH80" s="14">
        <v>31.184999999999999</v>
      </c>
      <c r="BI80" s="14">
        <v>30.004000000000001</v>
      </c>
      <c r="BJ80" s="14">
        <v>29.777000000000001</v>
      </c>
      <c r="BK80" s="14">
        <v>30.132000000000001</v>
      </c>
      <c r="BL80" s="14">
        <v>30.370999999999999</v>
      </c>
      <c r="BM80" s="14">
        <v>30.696000000000002</v>
      </c>
      <c r="BN80" s="14">
        <v>30.571000000000002</v>
      </c>
      <c r="BO80" s="14">
        <v>29.675000000000001</v>
      </c>
      <c r="BP80" s="14">
        <v>28.311</v>
      </c>
      <c r="BQ80" s="14">
        <v>27.059000000000001</v>
      </c>
      <c r="BR80" s="14">
        <v>25.759</v>
      </c>
      <c r="BS80" s="14">
        <v>24.79</v>
      </c>
      <c r="BT80" s="14">
        <v>24.384</v>
      </c>
      <c r="BU80" s="14">
        <v>24.324000000000002</v>
      </c>
      <c r="BV80" s="14">
        <v>24.155000000000001</v>
      </c>
      <c r="BW80" s="14">
        <v>23.957999999999998</v>
      </c>
      <c r="BX80" s="14">
        <v>23.64</v>
      </c>
      <c r="BY80" s="14">
        <v>23.106000000000002</v>
      </c>
      <c r="BZ80" s="14">
        <v>22.407</v>
      </c>
      <c r="CA80" s="14">
        <v>21.724</v>
      </c>
      <c r="CB80" s="14">
        <v>21.061</v>
      </c>
      <c r="CC80" s="14">
        <v>20.173999999999999</v>
      </c>
      <c r="CD80" s="14">
        <v>18.972000000000001</v>
      </c>
      <c r="CE80" s="14">
        <v>17.571999999999999</v>
      </c>
      <c r="CF80" s="14">
        <v>16.173999999999999</v>
      </c>
      <c r="CG80" s="14">
        <v>14.727</v>
      </c>
      <c r="CH80" s="14">
        <v>13.44</v>
      </c>
      <c r="CI80" s="14">
        <v>12.433</v>
      </c>
      <c r="CJ80" s="14">
        <v>11.611000000000001</v>
      </c>
      <c r="CK80" s="14">
        <v>10.762</v>
      </c>
      <c r="CL80" s="14">
        <v>9.9350000000000005</v>
      </c>
      <c r="CM80" s="14">
        <v>9.0960000000000001</v>
      </c>
      <c r="CN80" s="14">
        <v>8.2089999999999996</v>
      </c>
      <c r="CO80" s="14">
        <v>7.3049999999999997</v>
      </c>
      <c r="CP80" s="14">
        <v>6.4589999999999996</v>
      </c>
      <c r="CQ80" s="14">
        <v>5.66</v>
      </c>
      <c r="CR80" s="14">
        <v>4.8979999999999997</v>
      </c>
      <c r="CS80" s="14">
        <v>4.1740000000000004</v>
      </c>
      <c r="CT80" s="14">
        <v>3.4950000000000001</v>
      </c>
      <c r="CU80" s="14">
        <v>2.81</v>
      </c>
      <c r="CV80" s="14">
        <v>2.218</v>
      </c>
      <c r="CW80" s="14">
        <v>1.8140000000000001</v>
      </c>
      <c r="CX80" s="14">
        <v>1.448</v>
      </c>
      <c r="CY80" s="14">
        <v>1.1060000000000001</v>
      </c>
      <c r="CZ80" s="14">
        <v>0.84899999999999998</v>
      </c>
      <c r="DA80" s="14">
        <v>0.71399999999999997</v>
      </c>
      <c r="DB80" s="14">
        <v>0.58799999999999997</v>
      </c>
      <c r="DC80" s="14">
        <v>0.432</v>
      </c>
      <c r="DD80" s="14">
        <v>0.247</v>
      </c>
      <c r="DE80" s="14">
        <v>0.159</v>
      </c>
      <c r="DF80" s="14">
        <v>7.8E-2</v>
      </c>
      <c r="DG80" s="14">
        <v>9.0999999999999998E-2</v>
      </c>
      <c r="DI80" s="108">
        <f t="shared" si="3"/>
        <v>2383.2869999999998</v>
      </c>
    </row>
    <row r="81" spans="1:113" x14ac:dyDescent="0.2">
      <c r="A81" s="14">
        <v>8346</v>
      </c>
      <c r="B81" s="14" t="s">
        <v>1041</v>
      </c>
      <c r="D81" s="14">
        <v>364</v>
      </c>
      <c r="E81" s="14">
        <v>2018</v>
      </c>
      <c r="F81" s="14" t="s">
        <v>1085</v>
      </c>
      <c r="G81" s="88" t="s">
        <v>181</v>
      </c>
      <c r="H81" s="88">
        <f>VLOOKUP(G81, '2018 Population by age'!$G:$H, 2, 0)</f>
        <v>18</v>
      </c>
      <c r="I81" s="15">
        <f>IF(H81="-", "-", IF(H81=0, 0, SUM(K81:INDEX($K81:$DG81, H81))))</f>
        <v>11529.119999999999</v>
      </c>
      <c r="J81" s="15">
        <f t="shared" si="2"/>
        <v>29704.409000000011</v>
      </c>
      <c r="K81" s="14">
        <v>624.88800000000003</v>
      </c>
      <c r="L81" s="14">
        <v>658.81500000000005</v>
      </c>
      <c r="M81" s="14">
        <v>683.23099999999999</v>
      </c>
      <c r="N81" s="14">
        <v>696.57399999999996</v>
      </c>
      <c r="O81" s="14">
        <v>704.24400000000003</v>
      </c>
      <c r="P81" s="14">
        <v>705.83699999999999</v>
      </c>
      <c r="Q81" s="14">
        <v>702.13900000000001</v>
      </c>
      <c r="R81" s="14">
        <v>693.93600000000004</v>
      </c>
      <c r="S81" s="14">
        <v>682.27800000000002</v>
      </c>
      <c r="T81" s="14">
        <v>668.21299999999997</v>
      </c>
      <c r="U81" s="14">
        <v>651.21400000000006</v>
      </c>
      <c r="V81" s="14">
        <v>631.54499999999996</v>
      </c>
      <c r="W81" s="14">
        <v>610.77800000000002</v>
      </c>
      <c r="X81" s="14">
        <v>590.47299999999996</v>
      </c>
      <c r="Y81" s="14">
        <v>570.61699999999996</v>
      </c>
      <c r="Z81" s="14">
        <v>555.99800000000005</v>
      </c>
      <c r="AA81" s="14">
        <v>549.26800000000003</v>
      </c>
      <c r="AB81" s="14">
        <v>549.072</v>
      </c>
      <c r="AC81" s="14">
        <v>550.60299999999995</v>
      </c>
      <c r="AD81" s="14">
        <v>553.85799999999995</v>
      </c>
      <c r="AE81" s="14">
        <v>565.14700000000005</v>
      </c>
      <c r="AF81" s="14">
        <v>586.82399999999996</v>
      </c>
      <c r="AG81" s="14">
        <v>615.98099999999999</v>
      </c>
      <c r="AH81" s="14">
        <v>645.55899999999997</v>
      </c>
      <c r="AI81" s="14">
        <v>674.81799999999998</v>
      </c>
      <c r="AJ81" s="14">
        <v>708.95</v>
      </c>
      <c r="AK81" s="14">
        <v>749.12800000000004</v>
      </c>
      <c r="AL81" s="14">
        <v>791.57899999999995</v>
      </c>
      <c r="AM81" s="14">
        <v>831.61599999999999</v>
      </c>
      <c r="AN81" s="14">
        <v>870.47900000000004</v>
      </c>
      <c r="AO81" s="14">
        <v>897.13199999999995</v>
      </c>
      <c r="AP81" s="14">
        <v>905.69</v>
      </c>
      <c r="AQ81" s="14">
        <v>900.49800000000005</v>
      </c>
      <c r="AR81" s="14">
        <v>893.66</v>
      </c>
      <c r="AS81" s="14">
        <v>885.00199999999995</v>
      </c>
      <c r="AT81" s="14">
        <v>864.63400000000001</v>
      </c>
      <c r="AU81" s="14">
        <v>829.56899999999996</v>
      </c>
      <c r="AV81" s="14">
        <v>784.91899999999998</v>
      </c>
      <c r="AW81" s="14">
        <v>738.74300000000005</v>
      </c>
      <c r="AX81" s="14">
        <v>689.38400000000001</v>
      </c>
      <c r="AY81" s="14">
        <v>646.64800000000002</v>
      </c>
      <c r="AZ81" s="14">
        <v>616.23099999999999</v>
      </c>
      <c r="BA81" s="14">
        <v>594.27099999999996</v>
      </c>
      <c r="BB81" s="14">
        <v>570.46100000000001</v>
      </c>
      <c r="BC81" s="14">
        <v>545.95500000000004</v>
      </c>
      <c r="BD81" s="14">
        <v>526.21</v>
      </c>
      <c r="BE81" s="14">
        <v>512.61900000000003</v>
      </c>
      <c r="BF81" s="14">
        <v>502.99400000000003</v>
      </c>
      <c r="BG81" s="14">
        <v>494.09199999999998</v>
      </c>
      <c r="BH81" s="14">
        <v>486.96600000000001</v>
      </c>
      <c r="BI81" s="14">
        <v>476.11799999999999</v>
      </c>
      <c r="BJ81" s="14">
        <v>458.608</v>
      </c>
      <c r="BK81" s="14">
        <v>436.95800000000003</v>
      </c>
      <c r="BL81" s="14">
        <v>416.64400000000001</v>
      </c>
      <c r="BM81" s="14">
        <v>396.58499999999998</v>
      </c>
      <c r="BN81" s="14">
        <v>377.64800000000002</v>
      </c>
      <c r="BO81" s="14">
        <v>360.81700000000001</v>
      </c>
      <c r="BP81" s="14">
        <v>345.45699999999999</v>
      </c>
      <c r="BQ81" s="14">
        <v>329.565</v>
      </c>
      <c r="BR81" s="14">
        <v>313.07499999999999</v>
      </c>
      <c r="BS81" s="14">
        <v>298.33</v>
      </c>
      <c r="BT81" s="14">
        <v>286.14499999999998</v>
      </c>
      <c r="BU81" s="14">
        <v>275.33100000000002</v>
      </c>
      <c r="BV81" s="14">
        <v>264.61099999999999</v>
      </c>
      <c r="BW81" s="14">
        <v>255.113</v>
      </c>
      <c r="BX81" s="14">
        <v>241.28299999999999</v>
      </c>
      <c r="BY81" s="14">
        <v>220.50899999999999</v>
      </c>
      <c r="BZ81" s="14">
        <v>195.74299999999999</v>
      </c>
      <c r="CA81" s="14">
        <v>172.23599999999999</v>
      </c>
      <c r="CB81" s="14">
        <v>148.559</v>
      </c>
      <c r="CC81" s="14">
        <v>129.535</v>
      </c>
      <c r="CD81" s="14">
        <v>117.974</v>
      </c>
      <c r="CE81" s="14">
        <v>111.476</v>
      </c>
      <c r="CF81" s="14">
        <v>104.65600000000001</v>
      </c>
      <c r="CG81" s="14">
        <v>98.381</v>
      </c>
      <c r="CH81" s="14">
        <v>92.679000000000002</v>
      </c>
      <c r="CI81" s="14">
        <v>86.956000000000003</v>
      </c>
      <c r="CJ81" s="14">
        <v>81.316000000000003</v>
      </c>
      <c r="CK81" s="14">
        <v>76.558000000000007</v>
      </c>
      <c r="CL81" s="14">
        <v>72.647999999999996</v>
      </c>
      <c r="CM81" s="14">
        <v>67.87</v>
      </c>
      <c r="CN81" s="14">
        <v>61.485999999999997</v>
      </c>
      <c r="CO81" s="14">
        <v>54.162999999999997</v>
      </c>
      <c r="CP81" s="14">
        <v>47.350999999999999</v>
      </c>
      <c r="CQ81" s="14">
        <v>40.825000000000003</v>
      </c>
      <c r="CR81" s="14">
        <v>34.664000000000001</v>
      </c>
      <c r="CS81" s="14">
        <v>29.076000000000001</v>
      </c>
      <c r="CT81" s="14">
        <v>24.01</v>
      </c>
      <c r="CU81" s="14">
        <v>18.745999999999999</v>
      </c>
      <c r="CV81" s="14">
        <v>14.132</v>
      </c>
      <c r="CW81" s="14">
        <v>11.045999999999999</v>
      </c>
      <c r="CX81" s="14">
        <v>8.452</v>
      </c>
      <c r="CY81" s="14">
        <v>6.19</v>
      </c>
      <c r="CZ81" s="14">
        <v>4.391</v>
      </c>
      <c r="DA81" s="14">
        <v>3.4089999999999998</v>
      </c>
      <c r="DB81" s="14">
        <v>2.73</v>
      </c>
      <c r="DC81" s="14">
        <v>1.9379999999999999</v>
      </c>
      <c r="DD81" s="14">
        <v>1.034</v>
      </c>
      <c r="DE81" s="14">
        <v>0.59699999999999998</v>
      </c>
      <c r="DF81" s="14">
        <v>0.27700000000000002</v>
      </c>
      <c r="DG81" s="14">
        <v>0.28799999999999998</v>
      </c>
      <c r="DI81" s="108">
        <f t="shared" si="3"/>
        <v>41233.52900000001</v>
      </c>
    </row>
    <row r="82" spans="1:113" x14ac:dyDescent="0.2">
      <c r="A82" s="14">
        <v>10324</v>
      </c>
      <c r="B82" s="14" t="s">
        <v>1041</v>
      </c>
      <c r="D82" s="14">
        <v>368</v>
      </c>
      <c r="E82" s="14">
        <v>2018</v>
      </c>
      <c r="F82" s="14" t="s">
        <v>182</v>
      </c>
      <c r="G82" s="88" t="s">
        <v>183</v>
      </c>
      <c r="H82" s="88">
        <f>VLOOKUP(G82, '2018 Population by age'!$G:$H, 2, 0)</f>
        <v>18</v>
      </c>
      <c r="I82" s="15">
        <f>IF(H82="-", "-", IF(H82=0, 0, SUM(K82:INDEX($K82:$DG82, H82))))</f>
        <v>9406.9500000000007</v>
      </c>
      <c r="J82" s="15">
        <f t="shared" si="2"/>
        <v>10511.46</v>
      </c>
      <c r="K82" s="14">
        <v>628.97799999999995</v>
      </c>
      <c r="L82" s="14">
        <v>621.649</v>
      </c>
      <c r="M82" s="14">
        <v>612.47699999999998</v>
      </c>
      <c r="N82" s="14">
        <v>603.07000000000005</v>
      </c>
      <c r="O82" s="14">
        <v>589.75400000000002</v>
      </c>
      <c r="P82" s="14">
        <v>575.70500000000004</v>
      </c>
      <c r="Q82" s="14">
        <v>561.09</v>
      </c>
      <c r="R82" s="14">
        <v>546.07799999999997</v>
      </c>
      <c r="S82" s="14">
        <v>530.80600000000004</v>
      </c>
      <c r="T82" s="14">
        <v>515.41099999999994</v>
      </c>
      <c r="U82" s="14">
        <v>500.21800000000002</v>
      </c>
      <c r="V82" s="14">
        <v>485.459</v>
      </c>
      <c r="W82" s="14">
        <v>471.20600000000002</v>
      </c>
      <c r="X82" s="14">
        <v>457.04</v>
      </c>
      <c r="Y82" s="14">
        <v>442.72500000000002</v>
      </c>
      <c r="Z82" s="14">
        <v>430.44</v>
      </c>
      <c r="AA82" s="14">
        <v>421.12700000000001</v>
      </c>
      <c r="AB82" s="14">
        <v>413.71699999999998</v>
      </c>
      <c r="AC82" s="14">
        <v>406.34500000000003</v>
      </c>
      <c r="AD82" s="14">
        <v>399.56099999999998</v>
      </c>
      <c r="AE82" s="14">
        <v>391.44200000000001</v>
      </c>
      <c r="AF82" s="14">
        <v>380.89800000000002</v>
      </c>
      <c r="AG82" s="14">
        <v>368.90100000000001</v>
      </c>
      <c r="AH82" s="14">
        <v>357.45600000000002</v>
      </c>
      <c r="AI82" s="14">
        <v>346.09500000000003</v>
      </c>
      <c r="AJ82" s="14">
        <v>335.56299999999999</v>
      </c>
      <c r="AK82" s="14">
        <v>326.40699999999998</v>
      </c>
      <c r="AL82" s="14">
        <v>318.17200000000003</v>
      </c>
      <c r="AM82" s="14">
        <v>309.88600000000002</v>
      </c>
      <c r="AN82" s="14">
        <v>301.79000000000002</v>
      </c>
      <c r="AO82" s="14">
        <v>293.56700000000001</v>
      </c>
      <c r="AP82" s="14">
        <v>284.98099999999999</v>
      </c>
      <c r="AQ82" s="14">
        <v>276.25299999999999</v>
      </c>
      <c r="AR82" s="14">
        <v>267.74799999999999</v>
      </c>
      <c r="AS82" s="14">
        <v>259.28300000000002</v>
      </c>
      <c r="AT82" s="14">
        <v>251.458</v>
      </c>
      <c r="AU82" s="14">
        <v>244.57400000000001</v>
      </c>
      <c r="AV82" s="14">
        <v>238.27500000000001</v>
      </c>
      <c r="AW82" s="14">
        <v>231.92400000000001</v>
      </c>
      <c r="AX82" s="14">
        <v>225.67599999999999</v>
      </c>
      <c r="AY82" s="14">
        <v>218.99</v>
      </c>
      <c r="AZ82" s="14">
        <v>211.541</v>
      </c>
      <c r="BA82" s="14">
        <v>203.58199999999999</v>
      </c>
      <c r="BB82" s="14">
        <v>195.624</v>
      </c>
      <c r="BC82" s="14">
        <v>187.48400000000001</v>
      </c>
      <c r="BD82" s="14">
        <v>179.512</v>
      </c>
      <c r="BE82" s="14">
        <v>171.90700000000001</v>
      </c>
      <c r="BF82" s="14">
        <v>164.42599999999999</v>
      </c>
      <c r="BG82" s="14">
        <v>156.91399999999999</v>
      </c>
      <c r="BH82" s="14">
        <v>149.75299999999999</v>
      </c>
      <c r="BI82" s="14">
        <v>141.17400000000001</v>
      </c>
      <c r="BJ82" s="14">
        <v>130.393</v>
      </c>
      <c r="BK82" s="14">
        <v>118.41800000000001</v>
      </c>
      <c r="BL82" s="14">
        <v>106.997</v>
      </c>
      <c r="BM82" s="14">
        <v>95.73</v>
      </c>
      <c r="BN82" s="14">
        <v>86.215999999999994</v>
      </c>
      <c r="BO82" s="14">
        <v>79.412000000000006</v>
      </c>
      <c r="BP82" s="14">
        <v>74.608999999999995</v>
      </c>
      <c r="BQ82" s="14">
        <v>69.796000000000006</v>
      </c>
      <c r="BR82" s="14">
        <v>64.959000000000003</v>
      </c>
      <c r="BS82" s="14">
        <v>61.911000000000001</v>
      </c>
      <c r="BT82" s="14">
        <v>61.220999999999997</v>
      </c>
      <c r="BU82" s="14">
        <v>61.932000000000002</v>
      </c>
      <c r="BV82" s="14">
        <v>62.841000000000001</v>
      </c>
      <c r="BW82" s="14">
        <v>64.570999999999998</v>
      </c>
      <c r="BX82" s="14">
        <v>63.750999999999998</v>
      </c>
      <c r="BY82" s="14">
        <v>58.701000000000001</v>
      </c>
      <c r="BZ82" s="14">
        <v>51.072000000000003</v>
      </c>
      <c r="CA82" s="14">
        <v>44.034999999999997</v>
      </c>
      <c r="CB82" s="14">
        <v>36.761000000000003</v>
      </c>
      <c r="CC82" s="14">
        <v>31.306999999999999</v>
      </c>
      <c r="CD82" s="14">
        <v>28.952000000000002</v>
      </c>
      <c r="CE82" s="14">
        <v>28.574999999999999</v>
      </c>
      <c r="CF82" s="14">
        <v>27.824000000000002</v>
      </c>
      <c r="CG82" s="14">
        <v>27.231999999999999</v>
      </c>
      <c r="CH82" s="14">
        <v>26.055</v>
      </c>
      <c r="CI82" s="14">
        <v>23.704999999999998</v>
      </c>
      <c r="CJ82" s="14">
        <v>20.658999999999999</v>
      </c>
      <c r="CK82" s="14">
        <v>17.981999999999999</v>
      </c>
      <c r="CL82" s="14">
        <v>15.46</v>
      </c>
      <c r="CM82" s="14">
        <v>13.193</v>
      </c>
      <c r="CN82" s="14">
        <v>11.335000000000001</v>
      </c>
      <c r="CO82" s="14">
        <v>9.7829999999999995</v>
      </c>
      <c r="CP82" s="14">
        <v>8.2680000000000007</v>
      </c>
      <c r="CQ82" s="14">
        <v>6.8360000000000003</v>
      </c>
      <c r="CR82" s="14">
        <v>5.5750000000000002</v>
      </c>
      <c r="CS82" s="14">
        <v>4.4989999999999997</v>
      </c>
      <c r="CT82" s="14">
        <v>3.5870000000000002</v>
      </c>
      <c r="CU82" s="14">
        <v>2.7320000000000002</v>
      </c>
      <c r="CV82" s="14">
        <v>2.0459999999999998</v>
      </c>
      <c r="CW82" s="14">
        <v>1.569</v>
      </c>
      <c r="CX82" s="14">
        <v>1.1679999999999999</v>
      </c>
      <c r="CY82" s="14">
        <v>0.82499999999999996</v>
      </c>
      <c r="CZ82" s="14">
        <v>0.55800000000000005</v>
      </c>
      <c r="DA82" s="14">
        <v>0.41799999999999998</v>
      </c>
      <c r="DB82" s="14">
        <v>0.33100000000000002</v>
      </c>
      <c r="DC82" s="14">
        <v>0.23400000000000001</v>
      </c>
      <c r="DD82" s="14">
        <v>0.129</v>
      </c>
      <c r="DE82" s="14">
        <v>6.6000000000000003E-2</v>
      </c>
      <c r="DF82" s="14">
        <v>3.2000000000000001E-2</v>
      </c>
      <c r="DG82" s="14">
        <v>3.6999999999999998E-2</v>
      </c>
      <c r="DI82" s="108">
        <f t="shared" si="3"/>
        <v>19918.41</v>
      </c>
    </row>
    <row r="83" spans="1:113" x14ac:dyDescent="0.2">
      <c r="A83" s="14">
        <v>12904</v>
      </c>
      <c r="B83" s="14" t="s">
        <v>1041</v>
      </c>
      <c r="D83" s="14">
        <v>352</v>
      </c>
      <c r="E83" s="14">
        <v>2018</v>
      </c>
      <c r="F83" s="14" t="s">
        <v>174</v>
      </c>
      <c r="G83" s="88" t="s">
        <v>175</v>
      </c>
      <c r="H83" s="88">
        <f>VLOOKUP(G83, '2018 Population by age'!$G:$H, 2, 0)</f>
        <v>18</v>
      </c>
      <c r="I83" s="15">
        <f>IF(H83="-", "-", IF(H83=0, 0, SUM(K83:INDEX($K83:$DG83, H83))))</f>
        <v>41.027000000000001</v>
      </c>
      <c r="J83" s="15">
        <f t="shared" si="2"/>
        <v>128.536</v>
      </c>
      <c r="K83" s="14">
        <v>2.2130000000000001</v>
      </c>
      <c r="L83" s="14">
        <v>2.246</v>
      </c>
      <c r="M83" s="14">
        <v>2.2759999999999998</v>
      </c>
      <c r="N83" s="14">
        <v>2.1749999999999998</v>
      </c>
      <c r="O83" s="14">
        <v>2.2490000000000001</v>
      </c>
      <c r="P83" s="14">
        <v>2.31</v>
      </c>
      <c r="Q83" s="14">
        <v>2.3559999999999999</v>
      </c>
      <c r="R83" s="14">
        <v>2.3889999999999998</v>
      </c>
      <c r="S83" s="14">
        <v>2.4129999999999998</v>
      </c>
      <c r="T83" s="14">
        <v>2.4340000000000002</v>
      </c>
      <c r="U83" s="14">
        <v>2.427</v>
      </c>
      <c r="V83" s="14">
        <v>2.3820000000000001</v>
      </c>
      <c r="W83" s="14">
        <v>2.3149999999999999</v>
      </c>
      <c r="X83" s="14">
        <v>2.2490000000000001</v>
      </c>
      <c r="Y83" s="14">
        <v>2.1800000000000002</v>
      </c>
      <c r="Z83" s="14">
        <v>2.1349999999999998</v>
      </c>
      <c r="AA83" s="14">
        <v>2.1280000000000001</v>
      </c>
      <c r="AB83" s="14">
        <v>2.15</v>
      </c>
      <c r="AC83" s="14">
        <v>2.1659999999999999</v>
      </c>
      <c r="AD83" s="14">
        <v>2.1739999999999999</v>
      </c>
      <c r="AE83" s="14">
        <v>2.2149999999999999</v>
      </c>
      <c r="AF83" s="14">
        <v>2.302</v>
      </c>
      <c r="AG83" s="14">
        <v>2.4129999999999998</v>
      </c>
      <c r="AH83" s="14">
        <v>2.5219999999999998</v>
      </c>
      <c r="AI83" s="14">
        <v>2.6419999999999999</v>
      </c>
      <c r="AJ83" s="14">
        <v>2.702</v>
      </c>
      <c r="AK83" s="14">
        <v>2.6640000000000001</v>
      </c>
      <c r="AL83" s="14">
        <v>2.5640000000000001</v>
      </c>
      <c r="AM83" s="14">
        <v>2.472</v>
      </c>
      <c r="AN83" s="14">
        <v>2.3690000000000002</v>
      </c>
      <c r="AO83" s="14">
        <v>2.3050000000000002</v>
      </c>
      <c r="AP83" s="14">
        <v>2.3109999999999999</v>
      </c>
      <c r="AQ83" s="14">
        <v>2.3610000000000002</v>
      </c>
      <c r="AR83" s="14">
        <v>2.3969999999999998</v>
      </c>
      <c r="AS83" s="14">
        <v>2.4359999999999999</v>
      </c>
      <c r="AT83" s="14">
        <v>2.4460000000000002</v>
      </c>
      <c r="AU83" s="14">
        <v>2.4079999999999999</v>
      </c>
      <c r="AV83" s="14">
        <v>2.34</v>
      </c>
      <c r="AW83" s="14">
        <v>2.2789999999999999</v>
      </c>
      <c r="AX83" s="14">
        <v>2.2149999999999999</v>
      </c>
      <c r="AY83" s="14">
        <v>2.17</v>
      </c>
      <c r="AZ83" s="14">
        <v>2.1549999999999998</v>
      </c>
      <c r="BA83" s="14">
        <v>2.1589999999999998</v>
      </c>
      <c r="BB83" s="14">
        <v>2.16</v>
      </c>
      <c r="BC83" s="14">
        <v>2.1640000000000001</v>
      </c>
      <c r="BD83" s="14">
        <v>2.1589999999999998</v>
      </c>
      <c r="BE83" s="14">
        <v>2.137</v>
      </c>
      <c r="BF83" s="14">
        <v>2.1070000000000002</v>
      </c>
      <c r="BG83" s="14">
        <v>2.081</v>
      </c>
      <c r="BH83" s="14">
        <v>2.0529999999999999</v>
      </c>
      <c r="BI83" s="14">
        <v>2.04</v>
      </c>
      <c r="BJ83" s="14">
        <v>2.0489999999999999</v>
      </c>
      <c r="BK83" s="14">
        <v>2.0720000000000001</v>
      </c>
      <c r="BL83" s="14">
        <v>2.0910000000000002</v>
      </c>
      <c r="BM83" s="14">
        <v>2.1080000000000001</v>
      </c>
      <c r="BN83" s="14">
        <v>2.1190000000000002</v>
      </c>
      <c r="BO83" s="14">
        <v>2.1219999999999999</v>
      </c>
      <c r="BP83" s="14">
        <v>2.1160000000000001</v>
      </c>
      <c r="BQ83" s="14">
        <v>2.1080000000000001</v>
      </c>
      <c r="BR83" s="14">
        <v>2.0990000000000002</v>
      </c>
      <c r="BS83" s="14">
        <v>2.0739999999999998</v>
      </c>
      <c r="BT83" s="14">
        <v>2.0230000000000001</v>
      </c>
      <c r="BU83" s="14">
        <v>1.9570000000000001</v>
      </c>
      <c r="BV83" s="14">
        <v>1.8859999999999999</v>
      </c>
      <c r="BW83" s="14">
        <v>1.8080000000000001</v>
      </c>
      <c r="BX83" s="14">
        <v>1.7390000000000001</v>
      </c>
      <c r="BY83" s="14">
        <v>1.6859999999999999</v>
      </c>
      <c r="BZ83" s="14">
        <v>1.641</v>
      </c>
      <c r="CA83" s="14">
        <v>1.5920000000000001</v>
      </c>
      <c r="CB83" s="14">
        <v>1.5429999999999999</v>
      </c>
      <c r="CC83" s="14">
        <v>1.474</v>
      </c>
      <c r="CD83" s="14">
        <v>1.3740000000000001</v>
      </c>
      <c r="CE83" s="14">
        <v>1.2549999999999999</v>
      </c>
      <c r="CF83" s="14">
        <v>1.1399999999999999</v>
      </c>
      <c r="CG83" s="14">
        <v>1.024</v>
      </c>
      <c r="CH83" s="14">
        <v>0.92300000000000004</v>
      </c>
      <c r="CI83" s="14">
        <v>0.84799999999999998</v>
      </c>
      <c r="CJ83" s="14">
        <v>0.79</v>
      </c>
      <c r="CK83" s="14">
        <v>0.73099999999999998</v>
      </c>
      <c r="CL83" s="14">
        <v>0.67200000000000004</v>
      </c>
      <c r="CM83" s="14">
        <v>0.622</v>
      </c>
      <c r="CN83" s="14">
        <v>0.58199999999999996</v>
      </c>
      <c r="CO83" s="14">
        <v>0.54800000000000004</v>
      </c>
      <c r="CP83" s="14">
        <v>0.51700000000000002</v>
      </c>
      <c r="CQ83" s="14">
        <v>0.49099999999999999</v>
      </c>
      <c r="CR83" s="14">
        <v>0.45700000000000002</v>
      </c>
      <c r="CS83" s="14">
        <v>0.40799999999999997</v>
      </c>
      <c r="CT83" s="14">
        <v>0.35199999999999998</v>
      </c>
      <c r="CU83" s="14">
        <v>0.29499999999999998</v>
      </c>
      <c r="CV83" s="14">
        <v>0.247</v>
      </c>
      <c r="CW83" s="14">
        <v>0.21</v>
      </c>
      <c r="CX83" s="14">
        <v>0.17199999999999999</v>
      </c>
      <c r="CY83" s="14">
        <v>0.13</v>
      </c>
      <c r="CZ83" s="14">
        <v>9.7000000000000003E-2</v>
      </c>
      <c r="DA83" s="14">
        <v>7.9000000000000001E-2</v>
      </c>
      <c r="DB83" s="14">
        <v>6.5000000000000002E-2</v>
      </c>
      <c r="DC83" s="14">
        <v>4.7E-2</v>
      </c>
      <c r="DD83" s="14">
        <v>2.7E-2</v>
      </c>
      <c r="DE83" s="14">
        <v>1.7999999999999999E-2</v>
      </c>
      <c r="DF83" s="14">
        <v>8.9999999999999993E-3</v>
      </c>
      <c r="DG83" s="14">
        <v>1.0999999999999999E-2</v>
      </c>
      <c r="DI83" s="108">
        <f t="shared" si="3"/>
        <v>169.56300000000002</v>
      </c>
    </row>
    <row r="84" spans="1:113" x14ac:dyDescent="0.2">
      <c r="A84" s="14">
        <v>10410</v>
      </c>
      <c r="B84" s="14" t="s">
        <v>1041</v>
      </c>
      <c r="D84" s="14">
        <v>376</v>
      </c>
      <c r="E84" s="14">
        <v>2018</v>
      </c>
      <c r="F84" s="14" t="s">
        <v>186</v>
      </c>
      <c r="G84" s="88" t="s">
        <v>187</v>
      </c>
      <c r="H84" s="88">
        <f>VLOOKUP(G84, '2018 Population by age'!$G:$H, 2, 0)</f>
        <v>18</v>
      </c>
      <c r="I84" s="15">
        <f>IF(H84="-", "-", IF(H84=0, 0, SUM(K84:INDEX($K84:$DG84, H84))))</f>
        <v>1408.7539999999999</v>
      </c>
      <c r="J84" s="15">
        <f t="shared" si="2"/>
        <v>2792.7089999999989</v>
      </c>
      <c r="K84" s="14">
        <v>82.828999999999994</v>
      </c>
      <c r="L84" s="14">
        <v>84.759</v>
      </c>
      <c r="M84" s="14">
        <v>85.911000000000001</v>
      </c>
      <c r="N84" s="14">
        <v>87.978999999999999</v>
      </c>
      <c r="O84" s="14">
        <v>86.929000000000002</v>
      </c>
      <c r="P84" s="14">
        <v>85.581000000000003</v>
      </c>
      <c r="Q84" s="14">
        <v>83.995999999999995</v>
      </c>
      <c r="R84" s="14">
        <v>82.231999999999999</v>
      </c>
      <c r="S84" s="14">
        <v>80.299000000000007</v>
      </c>
      <c r="T84" s="14">
        <v>78.206000000000003</v>
      </c>
      <c r="U84" s="14">
        <v>76.263000000000005</v>
      </c>
      <c r="V84" s="14">
        <v>74.63</v>
      </c>
      <c r="W84" s="14">
        <v>73.215999999999994</v>
      </c>
      <c r="X84" s="14">
        <v>71.742999999999995</v>
      </c>
      <c r="Y84" s="14">
        <v>70.230999999999995</v>
      </c>
      <c r="Z84" s="14">
        <v>68.929000000000002</v>
      </c>
      <c r="AA84" s="14">
        <v>67.92</v>
      </c>
      <c r="AB84" s="14">
        <v>67.100999999999999</v>
      </c>
      <c r="AC84" s="14">
        <v>66.325000000000003</v>
      </c>
      <c r="AD84" s="14">
        <v>65.667000000000002</v>
      </c>
      <c r="AE84" s="14">
        <v>64.801000000000002</v>
      </c>
      <c r="AF84" s="14">
        <v>63.566000000000003</v>
      </c>
      <c r="AG84" s="14">
        <v>62.134</v>
      </c>
      <c r="AH84" s="14">
        <v>60.811</v>
      </c>
      <c r="AI84" s="14">
        <v>59.5</v>
      </c>
      <c r="AJ84" s="14">
        <v>58.517000000000003</v>
      </c>
      <c r="AK84" s="14">
        <v>58.039000000000001</v>
      </c>
      <c r="AL84" s="14">
        <v>57.898000000000003</v>
      </c>
      <c r="AM84" s="14">
        <v>57.744999999999997</v>
      </c>
      <c r="AN84" s="14">
        <v>57.643999999999998</v>
      </c>
      <c r="AO84" s="14">
        <v>57.509</v>
      </c>
      <c r="AP84" s="14">
        <v>57.26</v>
      </c>
      <c r="AQ84" s="14">
        <v>56.941000000000003</v>
      </c>
      <c r="AR84" s="14">
        <v>56.655999999999999</v>
      </c>
      <c r="AS84" s="14">
        <v>56.356000000000002</v>
      </c>
      <c r="AT84" s="14">
        <v>56.1</v>
      </c>
      <c r="AU84" s="14">
        <v>55.92</v>
      </c>
      <c r="AV84" s="14">
        <v>55.756999999999998</v>
      </c>
      <c r="AW84" s="14">
        <v>55.521000000000001</v>
      </c>
      <c r="AX84" s="14">
        <v>55.228999999999999</v>
      </c>
      <c r="AY84" s="14">
        <v>54.765999999999998</v>
      </c>
      <c r="AZ84" s="14">
        <v>54.064</v>
      </c>
      <c r="BA84" s="14">
        <v>53.165999999999997</v>
      </c>
      <c r="BB84" s="14">
        <v>52.241</v>
      </c>
      <c r="BC84" s="14">
        <v>51.322000000000003</v>
      </c>
      <c r="BD84" s="14">
        <v>50.103999999999999</v>
      </c>
      <c r="BE84" s="14">
        <v>48.472000000000001</v>
      </c>
      <c r="BF84" s="14">
        <v>46.597000000000001</v>
      </c>
      <c r="BG84" s="14">
        <v>44.737000000000002</v>
      </c>
      <c r="BH84" s="14">
        <v>42.814999999999998</v>
      </c>
      <c r="BI84" s="14">
        <v>41.222999999999999</v>
      </c>
      <c r="BJ84" s="14">
        <v>40.174999999999997</v>
      </c>
      <c r="BK84" s="14">
        <v>39.491</v>
      </c>
      <c r="BL84" s="14">
        <v>38.798000000000002</v>
      </c>
      <c r="BM84" s="14">
        <v>38.194000000000003</v>
      </c>
      <c r="BN84" s="14">
        <v>37.520000000000003</v>
      </c>
      <c r="BO84" s="14">
        <v>36.664999999999999</v>
      </c>
      <c r="BP84" s="14">
        <v>35.738</v>
      </c>
      <c r="BQ84" s="14">
        <v>34.877000000000002</v>
      </c>
      <c r="BR84" s="14">
        <v>33.963000000000001</v>
      </c>
      <c r="BS84" s="14">
        <v>33.462000000000003</v>
      </c>
      <c r="BT84" s="14">
        <v>33.590000000000003</v>
      </c>
      <c r="BU84" s="14">
        <v>34.076000000000001</v>
      </c>
      <c r="BV84" s="14">
        <v>34.433</v>
      </c>
      <c r="BW84" s="14">
        <v>34.767000000000003</v>
      </c>
      <c r="BX84" s="14">
        <v>34.683</v>
      </c>
      <c r="BY84" s="14">
        <v>33.939</v>
      </c>
      <c r="BZ84" s="14">
        <v>32.704999999999998</v>
      </c>
      <c r="CA84" s="14">
        <v>31.492999999999999</v>
      </c>
      <c r="CB84" s="14">
        <v>30.315999999999999</v>
      </c>
      <c r="CC84" s="14">
        <v>28.643999999999998</v>
      </c>
      <c r="CD84" s="14">
        <v>26.3</v>
      </c>
      <c r="CE84" s="14">
        <v>23.562999999999999</v>
      </c>
      <c r="CF84" s="14">
        <v>20.841999999999999</v>
      </c>
      <c r="CG84" s="14">
        <v>18.004999999999999</v>
      </c>
      <c r="CH84" s="14">
        <v>15.753</v>
      </c>
      <c r="CI84" s="14">
        <v>14.461</v>
      </c>
      <c r="CJ84" s="14">
        <v>13.807</v>
      </c>
      <c r="CK84" s="14">
        <v>13.084</v>
      </c>
      <c r="CL84" s="14">
        <v>12.417</v>
      </c>
      <c r="CM84" s="14">
        <v>11.75</v>
      </c>
      <c r="CN84" s="14">
        <v>10.978</v>
      </c>
      <c r="CO84" s="14">
        <v>10.151</v>
      </c>
      <c r="CP84" s="14">
        <v>9.4359999999999999</v>
      </c>
      <c r="CQ84" s="14">
        <v>8.8170000000000002</v>
      </c>
      <c r="CR84" s="14">
        <v>8.1170000000000009</v>
      </c>
      <c r="CS84" s="14">
        <v>7.27</v>
      </c>
      <c r="CT84" s="14">
        <v>6.3440000000000003</v>
      </c>
      <c r="CU84" s="14">
        <v>5.4189999999999996</v>
      </c>
      <c r="CV84" s="14">
        <v>4.6020000000000003</v>
      </c>
      <c r="CW84" s="14">
        <v>3.9710000000000001</v>
      </c>
      <c r="CX84" s="14">
        <v>3.33</v>
      </c>
      <c r="CY84" s="14">
        <v>2.6680000000000001</v>
      </c>
      <c r="CZ84" s="14">
        <v>2.1549999999999998</v>
      </c>
      <c r="DA84" s="14">
        <v>1.875</v>
      </c>
      <c r="DB84" s="14">
        <v>1.58</v>
      </c>
      <c r="DC84" s="14">
        <v>1.1910000000000001</v>
      </c>
      <c r="DD84" s="14">
        <v>0.70699999999999996</v>
      </c>
      <c r="DE84" s="14">
        <v>0.52400000000000002</v>
      </c>
      <c r="DF84" s="14">
        <v>0.27500000000000002</v>
      </c>
      <c r="DG84" s="14">
        <v>0.38500000000000001</v>
      </c>
      <c r="DI84" s="108">
        <f t="shared" si="3"/>
        <v>4201.4629999999988</v>
      </c>
    </row>
    <row r="85" spans="1:113" x14ac:dyDescent="0.2">
      <c r="A85" s="14">
        <v>13936</v>
      </c>
      <c r="B85" s="14" t="s">
        <v>1041</v>
      </c>
      <c r="D85" s="14">
        <v>380</v>
      </c>
      <c r="E85" s="14">
        <v>2018</v>
      </c>
      <c r="F85" s="14" t="s">
        <v>188</v>
      </c>
      <c r="G85" s="88" t="s">
        <v>189</v>
      </c>
      <c r="H85" s="88">
        <f>VLOOKUP(G85, '2018 Population by age'!$G:$H, 2, 0)</f>
        <v>18</v>
      </c>
      <c r="I85" s="15">
        <f>IF(H85="-", "-", IF(H85=0, 0, SUM(K85:INDEX($K85:$DG85, H85))))</f>
        <v>4964.6899999999987</v>
      </c>
      <c r="J85" s="15">
        <f t="shared" si="2"/>
        <v>23951.182000000019</v>
      </c>
      <c r="K85" s="14">
        <v>246.79300000000001</v>
      </c>
      <c r="L85" s="14">
        <v>249.78800000000001</v>
      </c>
      <c r="M85" s="14">
        <v>253.35900000000001</v>
      </c>
      <c r="N85" s="14">
        <v>249.30600000000001</v>
      </c>
      <c r="O85" s="14">
        <v>257.24299999999999</v>
      </c>
      <c r="P85" s="14">
        <v>264.65499999999997</v>
      </c>
      <c r="Q85" s="14">
        <v>271.45499999999998</v>
      </c>
      <c r="R85" s="14">
        <v>277.55599999999998</v>
      </c>
      <c r="S85" s="14">
        <v>283.16899999999998</v>
      </c>
      <c r="T85" s="14">
        <v>288.50900000000001</v>
      </c>
      <c r="U85" s="14">
        <v>291.98500000000001</v>
      </c>
      <c r="V85" s="14">
        <v>292.90800000000002</v>
      </c>
      <c r="W85" s="14">
        <v>292.09300000000002</v>
      </c>
      <c r="X85" s="14">
        <v>291.14100000000002</v>
      </c>
      <c r="Y85" s="14">
        <v>289.85000000000002</v>
      </c>
      <c r="Z85" s="14">
        <v>288.70299999999997</v>
      </c>
      <c r="AA85" s="14">
        <v>288.14100000000002</v>
      </c>
      <c r="AB85" s="14">
        <v>288.036</v>
      </c>
      <c r="AC85" s="14">
        <v>287.71300000000002</v>
      </c>
      <c r="AD85" s="14">
        <v>287.185</v>
      </c>
      <c r="AE85" s="14">
        <v>287.67099999999999</v>
      </c>
      <c r="AF85" s="14">
        <v>289.67200000000003</v>
      </c>
      <c r="AG85" s="14">
        <v>292.68299999999999</v>
      </c>
      <c r="AH85" s="14">
        <v>295.815</v>
      </c>
      <c r="AI85" s="14">
        <v>299.387</v>
      </c>
      <c r="AJ85" s="14">
        <v>302.40100000000001</v>
      </c>
      <c r="AK85" s="14">
        <v>304.31799999999998</v>
      </c>
      <c r="AL85" s="14">
        <v>305.69299999999998</v>
      </c>
      <c r="AM85" s="14">
        <v>307.75</v>
      </c>
      <c r="AN85" s="14">
        <v>310.404</v>
      </c>
      <c r="AO85" s="14">
        <v>313.47800000000001</v>
      </c>
      <c r="AP85" s="14">
        <v>317.05900000000003</v>
      </c>
      <c r="AQ85" s="14">
        <v>321.30900000000003</v>
      </c>
      <c r="AR85" s="14">
        <v>326.13799999999998</v>
      </c>
      <c r="AS85" s="14">
        <v>331.37</v>
      </c>
      <c r="AT85" s="14">
        <v>338.58699999999999</v>
      </c>
      <c r="AU85" s="14">
        <v>348.50799999999998</v>
      </c>
      <c r="AV85" s="14">
        <v>360.38400000000001</v>
      </c>
      <c r="AW85" s="14">
        <v>372.20699999999999</v>
      </c>
      <c r="AX85" s="14">
        <v>383.73</v>
      </c>
      <c r="AY85" s="14">
        <v>396.98</v>
      </c>
      <c r="AZ85" s="14">
        <v>412.55500000000001</v>
      </c>
      <c r="BA85" s="14">
        <v>429.154</v>
      </c>
      <c r="BB85" s="14">
        <v>445.07299999999998</v>
      </c>
      <c r="BC85" s="14">
        <v>460.88600000000002</v>
      </c>
      <c r="BD85" s="14">
        <v>472.75700000000001</v>
      </c>
      <c r="BE85" s="14">
        <v>478.67700000000002</v>
      </c>
      <c r="BF85" s="14">
        <v>480.30700000000002</v>
      </c>
      <c r="BG85" s="14">
        <v>481.22300000000001</v>
      </c>
      <c r="BH85" s="14">
        <v>480.59500000000003</v>
      </c>
      <c r="BI85" s="14">
        <v>479.32900000000001</v>
      </c>
      <c r="BJ85" s="14">
        <v>478.19799999999998</v>
      </c>
      <c r="BK85" s="14">
        <v>476.52600000000001</v>
      </c>
      <c r="BL85" s="14">
        <v>473.39400000000001</v>
      </c>
      <c r="BM85" s="14">
        <v>469.62299999999999</v>
      </c>
      <c r="BN85" s="14">
        <v>462.274</v>
      </c>
      <c r="BO85" s="14">
        <v>449.99900000000002</v>
      </c>
      <c r="BP85" s="14">
        <v>434.58</v>
      </c>
      <c r="BQ85" s="14">
        <v>419.20100000000002</v>
      </c>
      <c r="BR85" s="14">
        <v>403.291</v>
      </c>
      <c r="BS85" s="14">
        <v>389.13099999999997</v>
      </c>
      <c r="BT85" s="14">
        <v>378.20299999999997</v>
      </c>
      <c r="BU85" s="14">
        <v>369.608</v>
      </c>
      <c r="BV85" s="14">
        <v>360.23599999999999</v>
      </c>
      <c r="BW85" s="14">
        <v>349.82900000000001</v>
      </c>
      <c r="BX85" s="14">
        <v>342.85199999999998</v>
      </c>
      <c r="BY85" s="14">
        <v>340.935</v>
      </c>
      <c r="BZ85" s="14">
        <v>341.76900000000001</v>
      </c>
      <c r="CA85" s="14">
        <v>342.26799999999997</v>
      </c>
      <c r="CB85" s="14">
        <v>344.06700000000001</v>
      </c>
      <c r="CC85" s="14">
        <v>339.30900000000003</v>
      </c>
      <c r="CD85" s="14">
        <v>324.09300000000002</v>
      </c>
      <c r="CE85" s="14">
        <v>302.43599999999998</v>
      </c>
      <c r="CF85" s="14">
        <v>281.55</v>
      </c>
      <c r="CG85" s="14">
        <v>259.15300000000002</v>
      </c>
      <c r="CH85" s="14">
        <v>242.25700000000001</v>
      </c>
      <c r="CI85" s="14">
        <v>234.80799999999999</v>
      </c>
      <c r="CJ85" s="14">
        <v>233.011</v>
      </c>
      <c r="CK85" s="14">
        <v>229.57499999999999</v>
      </c>
      <c r="CL85" s="14">
        <v>226.50700000000001</v>
      </c>
      <c r="CM85" s="14">
        <v>218.875</v>
      </c>
      <c r="CN85" s="14">
        <v>203.66900000000001</v>
      </c>
      <c r="CO85" s="14">
        <v>183.655</v>
      </c>
      <c r="CP85" s="14">
        <v>164.74600000000001</v>
      </c>
      <c r="CQ85" s="14">
        <v>145.916</v>
      </c>
      <c r="CR85" s="14">
        <v>128.09299999999999</v>
      </c>
      <c r="CS85" s="14">
        <v>112.38500000000001</v>
      </c>
      <c r="CT85" s="14">
        <v>98.271000000000001</v>
      </c>
      <c r="CU85" s="14">
        <v>83.123000000000005</v>
      </c>
      <c r="CV85" s="14">
        <v>69.902000000000001</v>
      </c>
      <c r="CW85" s="14">
        <v>59.47</v>
      </c>
      <c r="CX85" s="14">
        <v>48.36</v>
      </c>
      <c r="CY85" s="14">
        <v>36.549999999999997</v>
      </c>
      <c r="CZ85" s="14">
        <v>27.233000000000001</v>
      </c>
      <c r="DA85" s="14">
        <v>22.183</v>
      </c>
      <c r="DB85" s="14">
        <v>18.206</v>
      </c>
      <c r="DC85" s="14">
        <v>13.218999999999999</v>
      </c>
      <c r="DD85" s="14">
        <v>7.2210000000000001</v>
      </c>
      <c r="DE85" s="14">
        <v>4.9119999999999999</v>
      </c>
      <c r="DF85" s="14">
        <v>2.444</v>
      </c>
      <c r="DG85" s="14">
        <v>3.0680000000000001</v>
      </c>
      <c r="DI85" s="108">
        <f t="shared" si="3"/>
        <v>28915.872000000018</v>
      </c>
    </row>
    <row r="86" spans="1:113" x14ac:dyDescent="0.2">
      <c r="A86" s="14">
        <v>16344</v>
      </c>
      <c r="B86" s="14" t="s">
        <v>1041</v>
      </c>
      <c r="D86" s="14">
        <v>388</v>
      </c>
      <c r="E86" s="14">
        <v>2018</v>
      </c>
      <c r="F86" s="14" t="s">
        <v>190</v>
      </c>
      <c r="G86" s="88" t="s">
        <v>191</v>
      </c>
      <c r="H86" s="88">
        <f>VLOOKUP(G86, '2018 Population by age'!$G:$H, 2, 0)</f>
        <v>18</v>
      </c>
      <c r="I86" s="15">
        <f>IF(H86="-", "-", IF(H86=0, 0, SUM(K86:INDEX($K86:$DG86, H86))))</f>
        <v>409.71800000000002</v>
      </c>
      <c r="J86" s="15">
        <f t="shared" si="2"/>
        <v>1032.347</v>
      </c>
      <c r="K86" s="14">
        <v>24.44</v>
      </c>
      <c r="L86" s="14">
        <v>23.216000000000001</v>
      </c>
      <c r="M86" s="14">
        <v>22.285</v>
      </c>
      <c r="N86" s="14">
        <v>20.795999999999999</v>
      </c>
      <c r="O86" s="14">
        <v>20.815999999999999</v>
      </c>
      <c r="P86" s="14">
        <v>20.946999999999999</v>
      </c>
      <c r="Q86" s="14">
        <v>21.172999999999998</v>
      </c>
      <c r="R86" s="14">
        <v>21.472999999999999</v>
      </c>
      <c r="S86" s="14">
        <v>21.858000000000001</v>
      </c>
      <c r="T86" s="14">
        <v>22.338999999999999</v>
      </c>
      <c r="U86" s="14">
        <v>22.754000000000001</v>
      </c>
      <c r="V86" s="14">
        <v>23.027000000000001</v>
      </c>
      <c r="W86" s="14">
        <v>23.225999999999999</v>
      </c>
      <c r="X86" s="14">
        <v>23.449000000000002</v>
      </c>
      <c r="Y86" s="14">
        <v>23.626000000000001</v>
      </c>
      <c r="Z86" s="14">
        <v>24.006</v>
      </c>
      <c r="AA86" s="14">
        <v>24.707999999999998</v>
      </c>
      <c r="AB86" s="14">
        <v>25.579000000000001</v>
      </c>
      <c r="AC86" s="14">
        <v>26.38</v>
      </c>
      <c r="AD86" s="14">
        <v>27.19</v>
      </c>
      <c r="AE86" s="14">
        <v>27.664999999999999</v>
      </c>
      <c r="AF86" s="14">
        <v>27.617000000000001</v>
      </c>
      <c r="AG86" s="14">
        <v>27.216999999999999</v>
      </c>
      <c r="AH86" s="14">
        <v>26.808</v>
      </c>
      <c r="AI86" s="14">
        <v>26.303999999999998</v>
      </c>
      <c r="AJ86" s="14">
        <v>25.870999999999999</v>
      </c>
      <c r="AK86" s="14">
        <v>25.622</v>
      </c>
      <c r="AL86" s="14">
        <v>25.457000000000001</v>
      </c>
      <c r="AM86" s="14">
        <v>25.199000000000002</v>
      </c>
      <c r="AN86" s="14">
        <v>24.920999999999999</v>
      </c>
      <c r="AO86" s="14">
        <v>24.420999999999999</v>
      </c>
      <c r="AP86" s="14">
        <v>23.593</v>
      </c>
      <c r="AQ86" s="14">
        <v>22.562000000000001</v>
      </c>
      <c r="AR86" s="14">
        <v>21.567</v>
      </c>
      <c r="AS86" s="14">
        <v>20.574999999999999</v>
      </c>
      <c r="AT86" s="14">
        <v>19.670999999999999</v>
      </c>
      <c r="AU86" s="14">
        <v>18.927</v>
      </c>
      <c r="AV86" s="14">
        <v>18.314</v>
      </c>
      <c r="AW86" s="14">
        <v>17.704999999999998</v>
      </c>
      <c r="AX86" s="14">
        <v>17.091000000000001</v>
      </c>
      <c r="AY86" s="14">
        <v>16.704000000000001</v>
      </c>
      <c r="AZ86" s="14">
        <v>16.635000000000002</v>
      </c>
      <c r="BA86" s="14">
        <v>16.776</v>
      </c>
      <c r="BB86" s="14">
        <v>16.922999999999998</v>
      </c>
      <c r="BC86" s="14">
        <v>17.111999999999998</v>
      </c>
      <c r="BD86" s="14">
        <v>17.234000000000002</v>
      </c>
      <c r="BE86" s="14">
        <v>17.213999999999999</v>
      </c>
      <c r="BF86" s="14">
        <v>17.094999999999999</v>
      </c>
      <c r="BG86" s="14">
        <v>16.994</v>
      </c>
      <c r="BH86" s="14">
        <v>16.885000000000002</v>
      </c>
      <c r="BI86" s="14">
        <v>16.731999999999999</v>
      </c>
      <c r="BJ86" s="14">
        <v>16.529</v>
      </c>
      <c r="BK86" s="14">
        <v>16.274999999999999</v>
      </c>
      <c r="BL86" s="14">
        <v>15.997</v>
      </c>
      <c r="BM86" s="14">
        <v>15.712</v>
      </c>
      <c r="BN86" s="14">
        <v>15.304</v>
      </c>
      <c r="BO86" s="14">
        <v>14.727</v>
      </c>
      <c r="BP86" s="14">
        <v>14.044</v>
      </c>
      <c r="BQ86" s="14">
        <v>13.356</v>
      </c>
      <c r="BR86" s="14">
        <v>12.63</v>
      </c>
      <c r="BS86" s="14">
        <v>12.010999999999999</v>
      </c>
      <c r="BT86" s="14">
        <v>11.577999999999999</v>
      </c>
      <c r="BU86" s="14">
        <v>11.260999999999999</v>
      </c>
      <c r="BV86" s="14">
        <v>10.916</v>
      </c>
      <c r="BW86" s="14">
        <v>10.577999999999999</v>
      </c>
      <c r="BX86" s="14">
        <v>10.191000000000001</v>
      </c>
      <c r="BY86" s="14">
        <v>9.7140000000000004</v>
      </c>
      <c r="BZ86" s="14">
        <v>9.1829999999999998</v>
      </c>
      <c r="CA86" s="14">
        <v>8.6739999999999995</v>
      </c>
      <c r="CB86" s="14">
        <v>8.1760000000000002</v>
      </c>
      <c r="CC86" s="14">
        <v>7.6849999999999996</v>
      </c>
      <c r="CD86" s="14">
        <v>7.21</v>
      </c>
      <c r="CE86" s="14">
        <v>6.7489999999999997</v>
      </c>
      <c r="CF86" s="14">
        <v>6.2930000000000001</v>
      </c>
      <c r="CG86" s="14">
        <v>5.8410000000000002</v>
      </c>
      <c r="CH86" s="14">
        <v>5.4260000000000002</v>
      </c>
      <c r="CI86" s="14">
        <v>5.0590000000000002</v>
      </c>
      <c r="CJ86" s="14">
        <v>4.7290000000000001</v>
      </c>
      <c r="CK86" s="14">
        <v>4.4080000000000004</v>
      </c>
      <c r="CL86" s="14">
        <v>4.1020000000000003</v>
      </c>
      <c r="CM86" s="14">
        <v>3.8010000000000002</v>
      </c>
      <c r="CN86" s="14">
        <v>3.4969999999999999</v>
      </c>
      <c r="CO86" s="14">
        <v>3.1960000000000002</v>
      </c>
      <c r="CP86" s="14">
        <v>2.91</v>
      </c>
      <c r="CQ86" s="14">
        <v>2.637</v>
      </c>
      <c r="CR86" s="14">
        <v>2.375</v>
      </c>
      <c r="CS86" s="14">
        <v>2.1219999999999999</v>
      </c>
      <c r="CT86" s="14">
        <v>1.88</v>
      </c>
      <c r="CU86" s="14">
        <v>1.64</v>
      </c>
      <c r="CV86" s="14">
        <v>1.4419999999999999</v>
      </c>
      <c r="CW86" s="14">
        <v>1.2589999999999999</v>
      </c>
      <c r="CX86" s="14">
        <v>1.0449999999999999</v>
      </c>
      <c r="CY86" s="14">
        <v>0.80500000000000005</v>
      </c>
      <c r="CZ86" s="14">
        <v>0.60799999999999998</v>
      </c>
      <c r="DA86" s="14">
        <v>0.48899999999999999</v>
      </c>
      <c r="DB86" s="14">
        <v>0.40600000000000003</v>
      </c>
      <c r="DC86" s="14">
        <v>0.31</v>
      </c>
      <c r="DD86" s="14">
        <v>0.20200000000000001</v>
      </c>
      <c r="DE86" s="14">
        <v>0.14599999999999999</v>
      </c>
      <c r="DF86" s="14">
        <v>8.5000000000000006E-2</v>
      </c>
      <c r="DG86" s="14">
        <v>0.153</v>
      </c>
      <c r="DI86" s="108">
        <f t="shared" si="3"/>
        <v>1442.0650000000001</v>
      </c>
    </row>
    <row r="87" spans="1:113" x14ac:dyDescent="0.2">
      <c r="A87" s="14">
        <v>10496</v>
      </c>
      <c r="B87" s="14" t="s">
        <v>1041</v>
      </c>
      <c r="D87" s="14">
        <v>400</v>
      </c>
      <c r="E87" s="14">
        <v>2018</v>
      </c>
      <c r="F87" s="14" t="s">
        <v>194</v>
      </c>
      <c r="G87" s="88" t="s">
        <v>195</v>
      </c>
      <c r="H87" s="88">
        <f>VLOOKUP(G87, '2018 Population by age'!$G:$H, 2, 0)</f>
        <v>18</v>
      </c>
      <c r="I87" s="15">
        <f>IF(H87="-", "-", IF(H87=0, 0, SUM(K87:INDEX($K87:$DG87, H87))))</f>
        <v>2070.7080000000001</v>
      </c>
      <c r="J87" s="15">
        <f t="shared" si="2"/>
        <v>2944.6120000000042</v>
      </c>
      <c r="K87" s="14">
        <v>126.241</v>
      </c>
      <c r="L87" s="14">
        <v>127.316</v>
      </c>
      <c r="M87" s="14">
        <v>127.69199999999999</v>
      </c>
      <c r="N87" s="14">
        <v>127.054</v>
      </c>
      <c r="O87" s="14">
        <v>125.67700000000001</v>
      </c>
      <c r="P87" s="14">
        <v>123.982</v>
      </c>
      <c r="Q87" s="14">
        <v>122.023</v>
      </c>
      <c r="R87" s="14">
        <v>119.85299999999999</v>
      </c>
      <c r="S87" s="14">
        <v>117.499</v>
      </c>
      <c r="T87" s="14">
        <v>114.98699999999999</v>
      </c>
      <c r="U87" s="14">
        <v>112.504</v>
      </c>
      <c r="V87" s="14">
        <v>110.15600000000001</v>
      </c>
      <c r="W87" s="14">
        <v>107.91800000000001</v>
      </c>
      <c r="X87" s="14">
        <v>105.61799999999999</v>
      </c>
      <c r="Y87" s="14">
        <v>103.248</v>
      </c>
      <c r="Z87" s="14">
        <v>101.17400000000001</v>
      </c>
      <c r="AA87" s="14">
        <v>99.551000000000002</v>
      </c>
      <c r="AB87" s="14">
        <v>98.215000000000003</v>
      </c>
      <c r="AC87" s="14">
        <v>96.873999999999995</v>
      </c>
      <c r="AD87" s="14">
        <v>95.614000000000004</v>
      </c>
      <c r="AE87" s="14">
        <v>94.167000000000002</v>
      </c>
      <c r="AF87" s="14">
        <v>92.378</v>
      </c>
      <c r="AG87" s="14">
        <v>90.388000000000005</v>
      </c>
      <c r="AH87" s="14">
        <v>88.491</v>
      </c>
      <c r="AI87" s="14">
        <v>86.629000000000005</v>
      </c>
      <c r="AJ87" s="14">
        <v>84.878</v>
      </c>
      <c r="AK87" s="14">
        <v>83.307000000000002</v>
      </c>
      <c r="AL87" s="14">
        <v>81.87</v>
      </c>
      <c r="AM87" s="14">
        <v>80.403999999999996</v>
      </c>
      <c r="AN87" s="14">
        <v>78.882999999999996</v>
      </c>
      <c r="AO87" s="14">
        <v>77.572999999999993</v>
      </c>
      <c r="AP87" s="14">
        <v>76.572999999999993</v>
      </c>
      <c r="AQ87" s="14">
        <v>75.734999999999999</v>
      </c>
      <c r="AR87" s="14">
        <v>74.878</v>
      </c>
      <c r="AS87" s="14">
        <v>74.116</v>
      </c>
      <c r="AT87" s="14">
        <v>72.885000000000005</v>
      </c>
      <c r="AU87" s="14">
        <v>70.909000000000006</v>
      </c>
      <c r="AV87" s="14">
        <v>68.477000000000004</v>
      </c>
      <c r="AW87" s="14">
        <v>66.097999999999999</v>
      </c>
      <c r="AX87" s="14">
        <v>63.6</v>
      </c>
      <c r="AY87" s="14">
        <v>61.539000000000001</v>
      </c>
      <c r="AZ87" s="14">
        <v>60.22</v>
      </c>
      <c r="BA87" s="14">
        <v>59.344000000000001</v>
      </c>
      <c r="BB87" s="14">
        <v>58.320999999999998</v>
      </c>
      <c r="BC87" s="14">
        <v>57.284999999999997</v>
      </c>
      <c r="BD87" s="14">
        <v>55.945999999999998</v>
      </c>
      <c r="BE87" s="14">
        <v>54.103999999999999</v>
      </c>
      <c r="BF87" s="14">
        <v>51.915999999999997</v>
      </c>
      <c r="BG87" s="14">
        <v>49.76</v>
      </c>
      <c r="BH87" s="14">
        <v>47.593000000000004</v>
      </c>
      <c r="BI87" s="14">
        <v>45.298000000000002</v>
      </c>
      <c r="BJ87" s="14">
        <v>42.868000000000002</v>
      </c>
      <c r="BK87" s="14">
        <v>40.35</v>
      </c>
      <c r="BL87" s="14">
        <v>37.828000000000003</v>
      </c>
      <c r="BM87" s="14">
        <v>35.317</v>
      </c>
      <c r="BN87" s="14">
        <v>32.826000000000001</v>
      </c>
      <c r="BO87" s="14">
        <v>30.378</v>
      </c>
      <c r="BP87" s="14">
        <v>28.001000000000001</v>
      </c>
      <c r="BQ87" s="14">
        <v>25.687000000000001</v>
      </c>
      <c r="BR87" s="14">
        <v>23.420999999999999</v>
      </c>
      <c r="BS87" s="14">
        <v>21.427</v>
      </c>
      <c r="BT87" s="14">
        <v>19.812999999999999</v>
      </c>
      <c r="BU87" s="14">
        <v>18.483000000000001</v>
      </c>
      <c r="BV87" s="14">
        <v>17.224</v>
      </c>
      <c r="BW87" s="14">
        <v>16.059999999999999</v>
      </c>
      <c r="BX87" s="14">
        <v>15.023999999999999</v>
      </c>
      <c r="BY87" s="14">
        <v>14.103999999999999</v>
      </c>
      <c r="BZ87" s="14">
        <v>13.282999999999999</v>
      </c>
      <c r="CA87" s="14">
        <v>12.545999999999999</v>
      </c>
      <c r="CB87" s="14">
        <v>11.884</v>
      </c>
      <c r="CC87" s="14">
        <v>11.254</v>
      </c>
      <c r="CD87" s="14">
        <v>10.629</v>
      </c>
      <c r="CE87" s="14">
        <v>10.013</v>
      </c>
      <c r="CF87" s="14">
        <v>9.4390000000000001</v>
      </c>
      <c r="CG87" s="14">
        <v>8.9060000000000006</v>
      </c>
      <c r="CH87" s="14">
        <v>8.3309999999999995</v>
      </c>
      <c r="CI87" s="14">
        <v>7.6749999999999998</v>
      </c>
      <c r="CJ87" s="14">
        <v>6.9729999999999999</v>
      </c>
      <c r="CK87" s="14">
        <v>6.3010000000000002</v>
      </c>
      <c r="CL87" s="14">
        <v>5.6539999999999999</v>
      </c>
      <c r="CM87" s="14">
        <v>5.0060000000000002</v>
      </c>
      <c r="CN87" s="14">
        <v>4.3550000000000004</v>
      </c>
      <c r="CO87" s="14">
        <v>3.7149999999999999</v>
      </c>
      <c r="CP87" s="14">
        <v>3.1019999999999999</v>
      </c>
      <c r="CQ87" s="14">
        <v>2.5089999999999999</v>
      </c>
      <c r="CR87" s="14">
        <v>1.996</v>
      </c>
      <c r="CS87" s="14">
        <v>1.593</v>
      </c>
      <c r="CT87" s="14">
        <v>1.276</v>
      </c>
      <c r="CU87" s="14">
        <v>0.96099999999999997</v>
      </c>
      <c r="CV87" s="14">
        <v>0.70399999999999996</v>
      </c>
      <c r="CW87" s="14">
        <v>0.53100000000000003</v>
      </c>
      <c r="CX87" s="14">
        <v>0.38500000000000001</v>
      </c>
      <c r="CY87" s="14">
        <v>0.25800000000000001</v>
      </c>
      <c r="CZ87" s="14">
        <v>0.158</v>
      </c>
      <c r="DA87" s="14">
        <v>0.109</v>
      </c>
      <c r="DB87" s="14">
        <v>8.5000000000000006E-2</v>
      </c>
      <c r="DC87" s="14">
        <v>5.8000000000000003E-2</v>
      </c>
      <c r="DD87" s="14">
        <v>2.9000000000000001E-2</v>
      </c>
      <c r="DE87" s="14">
        <v>1.4999999999999999E-2</v>
      </c>
      <c r="DF87" s="14">
        <v>7.0000000000000001E-3</v>
      </c>
      <c r="DG87" s="14">
        <v>8.0000000000000002E-3</v>
      </c>
      <c r="DI87" s="108">
        <f t="shared" si="3"/>
        <v>5015.3200000000043</v>
      </c>
    </row>
    <row r="88" spans="1:113" x14ac:dyDescent="0.2">
      <c r="A88" s="14">
        <v>7056</v>
      </c>
      <c r="B88" s="14" t="s">
        <v>1041</v>
      </c>
      <c r="D88" s="14">
        <v>392</v>
      </c>
      <c r="E88" s="14">
        <v>2018</v>
      </c>
      <c r="F88" s="14" t="s">
        <v>192</v>
      </c>
      <c r="G88" s="88" t="s">
        <v>193</v>
      </c>
      <c r="H88" s="88">
        <f>VLOOKUP(G88, '2018 Population by age'!$G:$H, 2, 0)</f>
        <v>18</v>
      </c>
      <c r="I88" s="15">
        <f>IF(H88="-", "-", IF(H88=0, 0, SUM(K88:INDEX($K88:$DG88, H88))))</f>
        <v>10148.651</v>
      </c>
      <c r="J88" s="15">
        <f t="shared" si="2"/>
        <v>51945.538000000015</v>
      </c>
      <c r="K88" s="14">
        <v>524.226</v>
      </c>
      <c r="L88" s="14">
        <v>533.10900000000004</v>
      </c>
      <c r="M88" s="14">
        <v>540.62900000000002</v>
      </c>
      <c r="N88" s="14">
        <v>544.60199999999998</v>
      </c>
      <c r="O88" s="14">
        <v>550.44299999999998</v>
      </c>
      <c r="P88" s="14">
        <v>555.44399999999996</v>
      </c>
      <c r="Q88" s="14">
        <v>559.71500000000003</v>
      </c>
      <c r="R88" s="14">
        <v>563.36800000000005</v>
      </c>
      <c r="S88" s="14">
        <v>566.59699999999998</v>
      </c>
      <c r="T88" s="14">
        <v>569.59900000000005</v>
      </c>
      <c r="U88" s="14">
        <v>572.05499999999995</v>
      </c>
      <c r="V88" s="14">
        <v>573.90499999999997</v>
      </c>
      <c r="W88" s="14">
        <v>575.51400000000001</v>
      </c>
      <c r="X88" s="14">
        <v>577.01700000000005</v>
      </c>
      <c r="Y88" s="14">
        <v>578.03399999999999</v>
      </c>
      <c r="Z88" s="14">
        <v>581.12599999999998</v>
      </c>
      <c r="AA88" s="14">
        <v>587.47199999999998</v>
      </c>
      <c r="AB88" s="14">
        <v>595.79600000000005</v>
      </c>
      <c r="AC88" s="14">
        <v>604.14800000000002</v>
      </c>
      <c r="AD88" s="14">
        <v>613.52700000000004</v>
      </c>
      <c r="AE88" s="14">
        <v>620.12400000000002</v>
      </c>
      <c r="AF88" s="14">
        <v>622.04600000000005</v>
      </c>
      <c r="AG88" s="14">
        <v>621.39800000000002</v>
      </c>
      <c r="AH88" s="14">
        <v>621.99900000000002</v>
      </c>
      <c r="AI88" s="14">
        <v>622.86599999999999</v>
      </c>
      <c r="AJ88" s="14">
        <v>627.14400000000001</v>
      </c>
      <c r="AK88" s="14">
        <v>636.71600000000001</v>
      </c>
      <c r="AL88" s="14">
        <v>650.02200000000005</v>
      </c>
      <c r="AM88" s="14">
        <v>663.42</v>
      </c>
      <c r="AN88" s="14">
        <v>677.39700000000005</v>
      </c>
      <c r="AO88" s="14">
        <v>692.553</v>
      </c>
      <c r="AP88" s="14">
        <v>708.745</v>
      </c>
      <c r="AQ88" s="14">
        <v>725.73099999999999</v>
      </c>
      <c r="AR88" s="14">
        <v>744.02300000000002</v>
      </c>
      <c r="AS88" s="14">
        <v>764.24300000000005</v>
      </c>
      <c r="AT88" s="14">
        <v>782.17600000000004</v>
      </c>
      <c r="AU88" s="14">
        <v>796.00300000000004</v>
      </c>
      <c r="AV88" s="14">
        <v>807.94600000000003</v>
      </c>
      <c r="AW88" s="14">
        <v>819.03499999999997</v>
      </c>
      <c r="AX88" s="14">
        <v>825.45899999999995</v>
      </c>
      <c r="AY88" s="14">
        <v>845.06100000000004</v>
      </c>
      <c r="AZ88" s="14">
        <v>885.66600000000005</v>
      </c>
      <c r="BA88" s="14">
        <v>937.05200000000002</v>
      </c>
      <c r="BB88" s="14">
        <v>984.11500000000001</v>
      </c>
      <c r="BC88" s="14">
        <v>1033.4100000000001</v>
      </c>
      <c r="BD88" s="14">
        <v>1055.8040000000001</v>
      </c>
      <c r="BE88" s="14">
        <v>1036.3989999999999</v>
      </c>
      <c r="BF88" s="14">
        <v>990.03200000000004</v>
      </c>
      <c r="BG88" s="14">
        <v>946.18799999999999</v>
      </c>
      <c r="BH88" s="14">
        <v>898.66399999999999</v>
      </c>
      <c r="BI88" s="14">
        <v>860.44299999999998</v>
      </c>
      <c r="BJ88" s="14">
        <v>840.86300000000006</v>
      </c>
      <c r="BK88" s="14">
        <v>833.27599999999995</v>
      </c>
      <c r="BL88" s="14">
        <v>822.39700000000005</v>
      </c>
      <c r="BM88" s="14">
        <v>812.12599999999998</v>
      </c>
      <c r="BN88" s="14">
        <v>800.625</v>
      </c>
      <c r="BO88" s="14">
        <v>785.73</v>
      </c>
      <c r="BP88" s="14">
        <v>770.05399999999997</v>
      </c>
      <c r="BQ88" s="14">
        <v>757.19100000000003</v>
      </c>
      <c r="BR88" s="14">
        <v>744.99900000000002</v>
      </c>
      <c r="BS88" s="14">
        <v>742.66600000000005</v>
      </c>
      <c r="BT88" s="14">
        <v>754.67200000000003</v>
      </c>
      <c r="BU88" s="14">
        <v>776.05200000000002</v>
      </c>
      <c r="BV88" s="14">
        <v>795.34699999999998</v>
      </c>
      <c r="BW88" s="14">
        <v>812.42499999999995</v>
      </c>
      <c r="BX88" s="14">
        <v>832.154</v>
      </c>
      <c r="BY88" s="14">
        <v>855.01099999999997</v>
      </c>
      <c r="BZ88" s="14">
        <v>877.31399999999996</v>
      </c>
      <c r="CA88" s="14">
        <v>897.47699999999998</v>
      </c>
      <c r="CB88" s="14">
        <v>918.91499999999996</v>
      </c>
      <c r="CC88" s="14">
        <v>917.44399999999996</v>
      </c>
      <c r="CD88" s="14">
        <v>881.846</v>
      </c>
      <c r="CE88" s="14">
        <v>823.90099999999995</v>
      </c>
      <c r="CF88" s="14">
        <v>766.279</v>
      </c>
      <c r="CG88" s="14">
        <v>704.05399999999997</v>
      </c>
      <c r="CH88" s="14">
        <v>649.74300000000005</v>
      </c>
      <c r="CI88" s="14">
        <v>611.74300000000005</v>
      </c>
      <c r="CJ88" s="14">
        <v>583.91099999999994</v>
      </c>
      <c r="CK88" s="14">
        <v>551.77800000000002</v>
      </c>
      <c r="CL88" s="14">
        <v>518.31899999999996</v>
      </c>
      <c r="CM88" s="14">
        <v>484.14400000000001</v>
      </c>
      <c r="CN88" s="14">
        <v>448.13900000000001</v>
      </c>
      <c r="CO88" s="14">
        <v>411.15899999999999</v>
      </c>
      <c r="CP88" s="14">
        <v>375.57100000000003</v>
      </c>
      <c r="CQ88" s="14">
        <v>341.37700000000001</v>
      </c>
      <c r="CR88" s="14">
        <v>306.60300000000001</v>
      </c>
      <c r="CS88" s="14">
        <v>270.65499999999997</v>
      </c>
      <c r="CT88" s="14">
        <v>234.59100000000001</v>
      </c>
      <c r="CU88" s="14">
        <v>197.78100000000001</v>
      </c>
      <c r="CV88" s="14">
        <v>166.61</v>
      </c>
      <c r="CW88" s="14">
        <v>141.40899999999999</v>
      </c>
      <c r="CX88" s="14">
        <v>113.806</v>
      </c>
      <c r="CY88" s="14">
        <v>83.918000000000006</v>
      </c>
      <c r="CZ88" s="14">
        <v>59.606999999999999</v>
      </c>
      <c r="DA88" s="14">
        <v>45.628999999999998</v>
      </c>
      <c r="DB88" s="14">
        <v>37.052</v>
      </c>
      <c r="DC88" s="14">
        <v>27.286000000000001</v>
      </c>
      <c r="DD88" s="14">
        <v>16.329999999999998</v>
      </c>
      <c r="DE88" s="14">
        <v>11.442</v>
      </c>
      <c r="DF88" s="14">
        <v>5.9859999999999998</v>
      </c>
      <c r="DG88" s="14">
        <v>8.5760000000000005</v>
      </c>
      <c r="DI88" s="108">
        <f t="shared" si="3"/>
        <v>62094.189000000013</v>
      </c>
    </row>
    <row r="89" spans="1:113" x14ac:dyDescent="0.2">
      <c r="A89" s="14">
        <v>7486</v>
      </c>
      <c r="B89" s="14" t="s">
        <v>1041</v>
      </c>
      <c r="D89" s="14">
        <v>398</v>
      </c>
      <c r="E89" s="14">
        <v>2018</v>
      </c>
      <c r="F89" s="14" t="s">
        <v>196</v>
      </c>
      <c r="G89" s="88" t="s">
        <v>197</v>
      </c>
      <c r="H89" s="88">
        <f>VLOOKUP(G89, '2018 Population by age'!$G:$H, 2, 0)</f>
        <v>18</v>
      </c>
      <c r="I89" s="15">
        <f>IF(H89="-", "-", IF(H89=0, 0, SUM(K89:INDEX($K89:$DG89, H89))))</f>
        <v>3010.2249999999999</v>
      </c>
      <c r="J89" s="15">
        <f t="shared" si="2"/>
        <v>5903.2599999999984</v>
      </c>
      <c r="K89" s="14">
        <v>176.02199999999999</v>
      </c>
      <c r="L89" s="14">
        <v>191.42</v>
      </c>
      <c r="M89" s="14">
        <v>201.82300000000001</v>
      </c>
      <c r="N89" s="14">
        <v>208.17699999999999</v>
      </c>
      <c r="O89" s="14">
        <v>209.13200000000001</v>
      </c>
      <c r="P89" s="14">
        <v>207.15799999999999</v>
      </c>
      <c r="Q89" s="14">
        <v>202.65799999999999</v>
      </c>
      <c r="R89" s="14">
        <v>196.035</v>
      </c>
      <c r="S89" s="14">
        <v>187.786</v>
      </c>
      <c r="T89" s="14">
        <v>178.40700000000001</v>
      </c>
      <c r="U89" s="14">
        <v>167.84</v>
      </c>
      <c r="V89" s="14">
        <v>156.30199999999999</v>
      </c>
      <c r="W89" s="14">
        <v>144.47499999999999</v>
      </c>
      <c r="X89" s="14">
        <v>132.72499999999999</v>
      </c>
      <c r="Y89" s="14">
        <v>120.86199999999999</v>
      </c>
      <c r="Z89" s="14">
        <v>112.254</v>
      </c>
      <c r="AA89" s="14">
        <v>108.583</v>
      </c>
      <c r="AB89" s="14">
        <v>108.566</v>
      </c>
      <c r="AC89" s="14">
        <v>108.76900000000001</v>
      </c>
      <c r="AD89" s="14">
        <v>109.312</v>
      </c>
      <c r="AE89" s="14">
        <v>112.563</v>
      </c>
      <c r="AF89" s="14">
        <v>119.173</v>
      </c>
      <c r="AG89" s="14">
        <v>127.923</v>
      </c>
      <c r="AH89" s="14">
        <v>136.755</v>
      </c>
      <c r="AI89" s="14">
        <v>145.85599999999999</v>
      </c>
      <c r="AJ89" s="14">
        <v>153.71100000000001</v>
      </c>
      <c r="AK89" s="14">
        <v>159.28</v>
      </c>
      <c r="AL89" s="14">
        <v>162.94499999999999</v>
      </c>
      <c r="AM89" s="14">
        <v>166.58799999999999</v>
      </c>
      <c r="AN89" s="14">
        <v>170.39099999999999</v>
      </c>
      <c r="AO89" s="14">
        <v>170.625</v>
      </c>
      <c r="AP89" s="14">
        <v>165.80099999999999</v>
      </c>
      <c r="AQ89" s="14">
        <v>157.684</v>
      </c>
      <c r="AR89" s="14">
        <v>149.495</v>
      </c>
      <c r="AS89" s="14">
        <v>140.54300000000001</v>
      </c>
      <c r="AT89" s="14">
        <v>133.15700000000001</v>
      </c>
      <c r="AU89" s="14">
        <v>128.80699999999999</v>
      </c>
      <c r="AV89" s="14">
        <v>126.449</v>
      </c>
      <c r="AW89" s="14">
        <v>123.455</v>
      </c>
      <c r="AX89" s="14">
        <v>120.218</v>
      </c>
      <c r="AY89" s="14">
        <v>117.56399999999999</v>
      </c>
      <c r="AZ89" s="14">
        <v>115.598</v>
      </c>
      <c r="BA89" s="14">
        <v>114.065</v>
      </c>
      <c r="BB89" s="14">
        <v>112.81699999999999</v>
      </c>
      <c r="BC89" s="14">
        <v>112.14</v>
      </c>
      <c r="BD89" s="14">
        <v>110.373</v>
      </c>
      <c r="BE89" s="14">
        <v>106.756</v>
      </c>
      <c r="BF89" s="14">
        <v>102.152</v>
      </c>
      <c r="BG89" s="14">
        <v>97.754999999999995</v>
      </c>
      <c r="BH89" s="14">
        <v>92.814999999999998</v>
      </c>
      <c r="BI89" s="14">
        <v>90.423000000000002</v>
      </c>
      <c r="BJ89" s="14">
        <v>92.075000000000003</v>
      </c>
      <c r="BK89" s="14">
        <v>96.061999999999998</v>
      </c>
      <c r="BL89" s="14">
        <v>99.484999999999999</v>
      </c>
      <c r="BM89" s="14">
        <v>103.289</v>
      </c>
      <c r="BN89" s="14">
        <v>104.029</v>
      </c>
      <c r="BO89" s="14">
        <v>99.811999999999998</v>
      </c>
      <c r="BP89" s="14">
        <v>92.408000000000001</v>
      </c>
      <c r="BQ89" s="14">
        <v>85.382999999999996</v>
      </c>
      <c r="BR89" s="14">
        <v>77.912000000000006</v>
      </c>
      <c r="BS89" s="14">
        <v>71.558000000000007</v>
      </c>
      <c r="BT89" s="14">
        <v>67.426000000000002</v>
      </c>
      <c r="BU89" s="14">
        <v>64.623000000000005</v>
      </c>
      <c r="BV89" s="14">
        <v>61.345999999999997</v>
      </c>
      <c r="BW89" s="14">
        <v>58.183999999999997</v>
      </c>
      <c r="BX89" s="14">
        <v>54.026000000000003</v>
      </c>
      <c r="BY89" s="14">
        <v>48.213000000000001</v>
      </c>
      <c r="BZ89" s="14">
        <v>41.5</v>
      </c>
      <c r="CA89" s="14">
        <v>35.222999999999999</v>
      </c>
      <c r="CB89" s="14">
        <v>29.02</v>
      </c>
      <c r="CC89" s="14">
        <v>24.137</v>
      </c>
      <c r="CD89" s="14">
        <v>21.302</v>
      </c>
      <c r="CE89" s="14">
        <v>19.896999999999998</v>
      </c>
      <c r="CF89" s="14">
        <v>18.443999999999999</v>
      </c>
      <c r="CG89" s="14">
        <v>17.073</v>
      </c>
      <c r="CH89" s="14">
        <v>16.271999999999998</v>
      </c>
      <c r="CI89" s="14">
        <v>16.081</v>
      </c>
      <c r="CJ89" s="14">
        <v>16.242999999999999</v>
      </c>
      <c r="CK89" s="14">
        <v>16.597000000000001</v>
      </c>
      <c r="CL89" s="14">
        <v>17.343</v>
      </c>
      <c r="CM89" s="14">
        <v>17.012</v>
      </c>
      <c r="CN89" s="14">
        <v>14.907999999999999</v>
      </c>
      <c r="CO89" s="14">
        <v>11.727</v>
      </c>
      <c r="CP89" s="14">
        <v>8.8089999999999993</v>
      </c>
      <c r="CQ89" s="14">
        <v>5.8239999999999998</v>
      </c>
      <c r="CR89" s="14">
        <v>3.5859999999999999</v>
      </c>
      <c r="CS89" s="14">
        <v>2.6190000000000002</v>
      </c>
      <c r="CT89" s="14">
        <v>2.4870000000000001</v>
      </c>
      <c r="CU89" s="14">
        <v>2.3069999999999999</v>
      </c>
      <c r="CV89" s="14">
        <v>2.0960000000000001</v>
      </c>
      <c r="CW89" s="14">
        <v>1.8169999999999999</v>
      </c>
      <c r="CX89" s="14">
        <v>1.3839999999999999</v>
      </c>
      <c r="CY89" s="14">
        <v>0.86</v>
      </c>
      <c r="CZ89" s="14">
        <v>0.39400000000000002</v>
      </c>
      <c r="DA89" s="14">
        <v>0.183</v>
      </c>
      <c r="DB89" s="14">
        <v>0.13800000000000001</v>
      </c>
      <c r="DC89" s="14">
        <v>9.1999999999999998E-2</v>
      </c>
      <c r="DD89" s="14">
        <v>4.5999999999999999E-2</v>
      </c>
      <c r="DE89" s="14">
        <v>2.3E-2</v>
      </c>
      <c r="DF89" s="14">
        <v>1.0999999999999999E-2</v>
      </c>
      <c r="DG89" s="14">
        <v>1.6E-2</v>
      </c>
      <c r="DI89" s="108">
        <f t="shared" si="3"/>
        <v>8913.4849999999988</v>
      </c>
    </row>
    <row r="90" spans="1:113" x14ac:dyDescent="0.2">
      <c r="A90" s="14">
        <v>1638</v>
      </c>
      <c r="B90" s="14" t="s">
        <v>1041</v>
      </c>
      <c r="D90" s="14">
        <v>404</v>
      </c>
      <c r="E90" s="14">
        <v>2018</v>
      </c>
      <c r="F90" s="14" t="s">
        <v>198</v>
      </c>
      <c r="G90" s="88" t="s">
        <v>199</v>
      </c>
      <c r="H90" s="88">
        <f>VLOOKUP(G90, '2018 Population by age'!$G:$H, 2, 0)</f>
        <v>18</v>
      </c>
      <c r="I90" s="15">
        <f>IF(H90="-", "-", IF(H90=0, 0, SUM(K90:INDEX($K90:$DG90, H90))))</f>
        <v>12021.430999999999</v>
      </c>
      <c r="J90" s="15">
        <f t="shared" si="2"/>
        <v>13300.946999999998</v>
      </c>
      <c r="K90" s="14">
        <v>753.35500000000002</v>
      </c>
      <c r="L90" s="14">
        <v>741.47799999999995</v>
      </c>
      <c r="M90" s="14">
        <v>730.803</v>
      </c>
      <c r="N90" s="14">
        <v>709.76700000000005</v>
      </c>
      <c r="O90" s="14">
        <v>706.29300000000001</v>
      </c>
      <c r="P90" s="14">
        <v>702.29100000000005</v>
      </c>
      <c r="Q90" s="14">
        <v>697.58199999999999</v>
      </c>
      <c r="R90" s="14">
        <v>691.98400000000004</v>
      </c>
      <c r="S90" s="14">
        <v>685.80899999999997</v>
      </c>
      <c r="T90" s="14">
        <v>679.36500000000001</v>
      </c>
      <c r="U90" s="14">
        <v>670.02300000000002</v>
      </c>
      <c r="V90" s="14">
        <v>656.62599999999998</v>
      </c>
      <c r="W90" s="14">
        <v>640.46</v>
      </c>
      <c r="X90" s="14">
        <v>623.928</v>
      </c>
      <c r="Y90" s="14">
        <v>606.495</v>
      </c>
      <c r="Z90" s="14">
        <v>589.75800000000004</v>
      </c>
      <c r="AA90" s="14">
        <v>574.73800000000006</v>
      </c>
      <c r="AB90" s="14">
        <v>560.67600000000004</v>
      </c>
      <c r="AC90" s="14">
        <v>546.28499999999997</v>
      </c>
      <c r="AD90" s="14">
        <v>532.40800000000002</v>
      </c>
      <c r="AE90" s="14">
        <v>516.68100000000004</v>
      </c>
      <c r="AF90" s="14">
        <v>497.99200000000002</v>
      </c>
      <c r="AG90" s="14">
        <v>477.89499999999998</v>
      </c>
      <c r="AH90" s="14">
        <v>458.43799999999999</v>
      </c>
      <c r="AI90" s="14">
        <v>438.46100000000001</v>
      </c>
      <c r="AJ90" s="14">
        <v>423.488</v>
      </c>
      <c r="AK90" s="14">
        <v>416.23599999999999</v>
      </c>
      <c r="AL90" s="14">
        <v>413.85199999999998</v>
      </c>
      <c r="AM90" s="14">
        <v>410.84300000000002</v>
      </c>
      <c r="AN90" s="14">
        <v>408.40300000000002</v>
      </c>
      <c r="AO90" s="14">
        <v>403.49099999999999</v>
      </c>
      <c r="AP90" s="14">
        <v>394.072</v>
      </c>
      <c r="AQ90" s="14">
        <v>381.63600000000002</v>
      </c>
      <c r="AR90" s="14">
        <v>369.83100000000002</v>
      </c>
      <c r="AS90" s="14">
        <v>358.07600000000002</v>
      </c>
      <c r="AT90" s="14">
        <v>345.53300000000002</v>
      </c>
      <c r="AU90" s="14">
        <v>332.19900000000001</v>
      </c>
      <c r="AV90" s="14">
        <v>318.27800000000002</v>
      </c>
      <c r="AW90" s="14">
        <v>304.05399999999997</v>
      </c>
      <c r="AX90" s="14">
        <v>289.55900000000003</v>
      </c>
      <c r="AY90" s="14">
        <v>275.113</v>
      </c>
      <c r="AZ90" s="14">
        <v>260.93700000000001</v>
      </c>
      <c r="BA90" s="14">
        <v>247.005</v>
      </c>
      <c r="BB90" s="14">
        <v>233.15799999999999</v>
      </c>
      <c r="BC90" s="14">
        <v>219.52500000000001</v>
      </c>
      <c r="BD90" s="14">
        <v>206.185</v>
      </c>
      <c r="BE90" s="14">
        <v>193.19300000000001</v>
      </c>
      <c r="BF90" s="14">
        <v>180.648</v>
      </c>
      <c r="BG90" s="14">
        <v>168.535</v>
      </c>
      <c r="BH90" s="14">
        <v>156.78299999999999</v>
      </c>
      <c r="BI90" s="14">
        <v>146.17599999999999</v>
      </c>
      <c r="BJ90" s="14">
        <v>137.08099999999999</v>
      </c>
      <c r="BK90" s="14">
        <v>129.15100000000001</v>
      </c>
      <c r="BL90" s="14">
        <v>121.625</v>
      </c>
      <c r="BM90" s="14">
        <v>114.589</v>
      </c>
      <c r="BN90" s="14">
        <v>108.096</v>
      </c>
      <c r="BO90" s="14">
        <v>102.072</v>
      </c>
      <c r="BP90" s="14">
        <v>96.474999999999994</v>
      </c>
      <c r="BQ90" s="14">
        <v>91.290999999999997</v>
      </c>
      <c r="BR90" s="14">
        <v>86.465000000000003</v>
      </c>
      <c r="BS90" s="14">
        <v>81.900000000000006</v>
      </c>
      <c r="BT90" s="14">
        <v>77.527000000000001</v>
      </c>
      <c r="BU90" s="14">
        <v>73.314999999999998</v>
      </c>
      <c r="BV90" s="14">
        <v>69.331999999999994</v>
      </c>
      <c r="BW90" s="14">
        <v>65.600999999999999</v>
      </c>
      <c r="BX90" s="14">
        <v>61.682000000000002</v>
      </c>
      <c r="BY90" s="14">
        <v>57.372999999999998</v>
      </c>
      <c r="BZ90" s="14">
        <v>52.859000000000002</v>
      </c>
      <c r="CA90" s="14">
        <v>48.564999999999998</v>
      </c>
      <c r="CB90" s="14">
        <v>44.45</v>
      </c>
      <c r="CC90" s="14">
        <v>40.44</v>
      </c>
      <c r="CD90" s="14">
        <v>36.555</v>
      </c>
      <c r="CE90" s="14">
        <v>32.843000000000004</v>
      </c>
      <c r="CF90" s="14">
        <v>29.274999999999999</v>
      </c>
      <c r="CG90" s="14">
        <v>25.789000000000001</v>
      </c>
      <c r="CH90" s="14">
        <v>22.88</v>
      </c>
      <c r="CI90" s="14">
        <v>20.771999999999998</v>
      </c>
      <c r="CJ90" s="14">
        <v>19.222000000000001</v>
      </c>
      <c r="CK90" s="14">
        <v>17.77</v>
      </c>
      <c r="CL90" s="14">
        <v>16.516999999999999</v>
      </c>
      <c r="CM90" s="14">
        <v>15.185</v>
      </c>
      <c r="CN90" s="14">
        <v>13.593</v>
      </c>
      <c r="CO90" s="14">
        <v>11.872</v>
      </c>
      <c r="CP90" s="14">
        <v>10.345000000000001</v>
      </c>
      <c r="CQ90" s="14">
        <v>8.9570000000000007</v>
      </c>
      <c r="CR90" s="14">
        <v>7.6360000000000001</v>
      </c>
      <c r="CS90" s="14">
        <v>6.383</v>
      </c>
      <c r="CT90" s="14">
        <v>5.2119999999999997</v>
      </c>
      <c r="CU90" s="14">
        <v>4.0359999999999996</v>
      </c>
      <c r="CV90" s="14">
        <v>3.0329999999999999</v>
      </c>
      <c r="CW90" s="14">
        <v>2.36</v>
      </c>
      <c r="CX90" s="14">
        <v>1.786</v>
      </c>
      <c r="CY90" s="14">
        <v>1.2809999999999999</v>
      </c>
      <c r="CZ90" s="14">
        <v>0.87</v>
      </c>
      <c r="DA90" s="14">
        <v>0.64100000000000001</v>
      </c>
      <c r="DB90" s="14">
        <v>0.50900000000000001</v>
      </c>
      <c r="DC90" s="14">
        <v>0.35899999999999999</v>
      </c>
      <c r="DD90" s="14">
        <v>0.193</v>
      </c>
      <c r="DE90" s="14">
        <v>0.108</v>
      </c>
      <c r="DF90" s="14">
        <v>5.0999999999999997E-2</v>
      </c>
      <c r="DG90" s="14">
        <v>5.6000000000000001E-2</v>
      </c>
      <c r="DI90" s="108">
        <f t="shared" si="3"/>
        <v>25322.377999999997</v>
      </c>
    </row>
    <row r="91" spans="1:113" x14ac:dyDescent="0.2">
      <c r="A91" s="14">
        <v>7572</v>
      </c>
      <c r="B91" s="14" t="s">
        <v>1041</v>
      </c>
      <c r="D91" s="14">
        <v>417</v>
      </c>
      <c r="E91" s="14">
        <v>2018</v>
      </c>
      <c r="F91" s="14" t="s">
        <v>1087</v>
      </c>
      <c r="G91" s="88" t="s">
        <v>211</v>
      </c>
      <c r="H91" s="88">
        <f>VLOOKUP(G91, '2018 Population by age'!$G:$H, 2, 0)</f>
        <v>16</v>
      </c>
      <c r="I91" s="15">
        <f>IF(H91="-", "-", IF(H91=0, 0, SUM(K91:INDEX($K91:$DG91, H91))))</f>
        <v>1054.694</v>
      </c>
      <c r="J91" s="15">
        <f t="shared" si="2"/>
        <v>1985.6509999999998</v>
      </c>
      <c r="K91" s="14">
        <v>70.248999999999995</v>
      </c>
      <c r="L91" s="14">
        <v>74.5</v>
      </c>
      <c r="M91" s="14">
        <v>77.108999999999995</v>
      </c>
      <c r="N91" s="14">
        <v>80.27</v>
      </c>
      <c r="O91" s="14">
        <v>79.015000000000001</v>
      </c>
      <c r="P91" s="14">
        <v>77.016000000000005</v>
      </c>
      <c r="Q91" s="14">
        <v>74.412000000000006</v>
      </c>
      <c r="R91" s="14">
        <v>71.346999999999994</v>
      </c>
      <c r="S91" s="14">
        <v>67.926000000000002</v>
      </c>
      <c r="T91" s="14">
        <v>64.256</v>
      </c>
      <c r="U91" s="14">
        <v>60.655999999999999</v>
      </c>
      <c r="V91" s="14">
        <v>57.34</v>
      </c>
      <c r="W91" s="14">
        <v>54.341000000000001</v>
      </c>
      <c r="X91" s="14">
        <v>51.372999999999998</v>
      </c>
      <c r="Y91" s="14">
        <v>48.357999999999997</v>
      </c>
      <c r="Z91" s="14">
        <v>46.526000000000003</v>
      </c>
      <c r="AA91" s="14">
        <v>46.417000000000002</v>
      </c>
      <c r="AB91" s="14">
        <v>47.485999999999997</v>
      </c>
      <c r="AC91" s="14">
        <v>48.598999999999997</v>
      </c>
      <c r="AD91" s="14">
        <v>49.927</v>
      </c>
      <c r="AE91" s="14">
        <v>51.253</v>
      </c>
      <c r="AF91" s="14">
        <v>52.338999999999999</v>
      </c>
      <c r="AG91" s="14">
        <v>53.265000000000001</v>
      </c>
      <c r="AH91" s="14">
        <v>54.262</v>
      </c>
      <c r="AI91" s="14">
        <v>55.168999999999997</v>
      </c>
      <c r="AJ91" s="14">
        <v>56.113</v>
      </c>
      <c r="AK91" s="14">
        <v>57.142000000000003</v>
      </c>
      <c r="AL91" s="14">
        <v>58.066000000000003</v>
      </c>
      <c r="AM91" s="14">
        <v>58.819000000000003</v>
      </c>
      <c r="AN91" s="14">
        <v>59.615000000000002</v>
      </c>
      <c r="AO91" s="14">
        <v>59.095999999999997</v>
      </c>
      <c r="AP91" s="14">
        <v>56.645000000000003</v>
      </c>
      <c r="AQ91" s="14">
        <v>52.954000000000001</v>
      </c>
      <c r="AR91" s="14">
        <v>49.332999999999998</v>
      </c>
      <c r="AS91" s="14">
        <v>45.517000000000003</v>
      </c>
      <c r="AT91" s="14">
        <v>42.264000000000003</v>
      </c>
      <c r="AU91" s="14">
        <v>40.081000000000003</v>
      </c>
      <c r="AV91" s="14">
        <v>38.628</v>
      </c>
      <c r="AW91" s="14">
        <v>37.021999999999998</v>
      </c>
      <c r="AX91" s="14">
        <v>35.401000000000003</v>
      </c>
      <c r="AY91" s="14">
        <v>34.081000000000003</v>
      </c>
      <c r="AZ91" s="14">
        <v>33.119</v>
      </c>
      <c r="BA91" s="14">
        <v>32.424999999999997</v>
      </c>
      <c r="BB91" s="14">
        <v>31.849</v>
      </c>
      <c r="BC91" s="14">
        <v>31.419</v>
      </c>
      <c r="BD91" s="14">
        <v>30.986999999999998</v>
      </c>
      <c r="BE91" s="14">
        <v>30.466000000000001</v>
      </c>
      <c r="BF91" s="14">
        <v>29.911000000000001</v>
      </c>
      <c r="BG91" s="14">
        <v>29.401</v>
      </c>
      <c r="BH91" s="14">
        <v>28.846</v>
      </c>
      <c r="BI91" s="14">
        <v>28.518000000000001</v>
      </c>
      <c r="BJ91" s="14">
        <v>28.536999999999999</v>
      </c>
      <c r="BK91" s="14">
        <v>28.719000000000001</v>
      </c>
      <c r="BL91" s="14">
        <v>28.829000000000001</v>
      </c>
      <c r="BM91" s="14">
        <v>29.001000000000001</v>
      </c>
      <c r="BN91" s="14">
        <v>28.556000000000001</v>
      </c>
      <c r="BO91" s="14">
        <v>27.158000000000001</v>
      </c>
      <c r="BP91" s="14">
        <v>25.151</v>
      </c>
      <c r="BQ91" s="14">
        <v>23.175999999999998</v>
      </c>
      <c r="BR91" s="14">
        <v>21.062000000000001</v>
      </c>
      <c r="BS91" s="14">
        <v>19.286000000000001</v>
      </c>
      <c r="BT91" s="14">
        <v>18.135999999999999</v>
      </c>
      <c r="BU91" s="14">
        <v>17.359000000000002</v>
      </c>
      <c r="BV91" s="14">
        <v>16.481999999999999</v>
      </c>
      <c r="BW91" s="14">
        <v>15.678000000000001</v>
      </c>
      <c r="BX91" s="14">
        <v>14.51</v>
      </c>
      <c r="BY91" s="14">
        <v>12.739000000000001</v>
      </c>
      <c r="BZ91" s="14">
        <v>10.632</v>
      </c>
      <c r="CA91" s="14">
        <v>8.67</v>
      </c>
      <c r="CB91" s="14">
        <v>6.718</v>
      </c>
      <c r="CC91" s="14">
        <v>5.2270000000000003</v>
      </c>
      <c r="CD91" s="14">
        <v>4.4569999999999999</v>
      </c>
      <c r="CE91" s="14">
        <v>4.1829999999999998</v>
      </c>
      <c r="CF91" s="14">
        <v>3.8929999999999998</v>
      </c>
      <c r="CG91" s="14">
        <v>3.661</v>
      </c>
      <c r="CH91" s="14">
        <v>3.516</v>
      </c>
      <c r="CI91" s="14">
        <v>3.4140000000000001</v>
      </c>
      <c r="CJ91" s="14">
        <v>3.343</v>
      </c>
      <c r="CK91" s="14">
        <v>3.3490000000000002</v>
      </c>
      <c r="CL91" s="14">
        <v>3.4340000000000002</v>
      </c>
      <c r="CM91" s="14">
        <v>3.399</v>
      </c>
      <c r="CN91" s="14">
        <v>3.153</v>
      </c>
      <c r="CO91" s="14">
        <v>2.7709999999999999</v>
      </c>
      <c r="CP91" s="14">
        <v>2.4289999999999998</v>
      </c>
      <c r="CQ91" s="14">
        <v>2.1030000000000002</v>
      </c>
      <c r="CR91" s="14">
        <v>1.772</v>
      </c>
      <c r="CS91" s="14">
        <v>1.4450000000000001</v>
      </c>
      <c r="CT91" s="14">
        <v>1.131</v>
      </c>
      <c r="CU91" s="14">
        <v>0.78100000000000003</v>
      </c>
      <c r="CV91" s="14">
        <v>0.47</v>
      </c>
      <c r="CW91" s="14">
        <v>0.28299999999999997</v>
      </c>
      <c r="CX91" s="14">
        <v>0.17899999999999999</v>
      </c>
      <c r="CY91" s="14">
        <v>0.13300000000000001</v>
      </c>
      <c r="CZ91" s="14">
        <v>9.2999999999999999E-2</v>
      </c>
      <c r="DA91" s="14">
        <v>7.4999999999999997E-2</v>
      </c>
      <c r="DB91" s="14">
        <v>5.8000000000000003E-2</v>
      </c>
      <c r="DC91" s="14">
        <v>3.9E-2</v>
      </c>
      <c r="DD91" s="14">
        <v>1.7000000000000001E-2</v>
      </c>
      <c r="DE91" s="14">
        <v>5.0000000000000001E-3</v>
      </c>
      <c r="DF91" s="14">
        <v>2E-3</v>
      </c>
      <c r="DG91" s="14">
        <v>2E-3</v>
      </c>
      <c r="DI91" s="108">
        <f t="shared" si="3"/>
        <v>3040.3449999999998</v>
      </c>
    </row>
    <row r="92" spans="1:113" x14ac:dyDescent="0.2">
      <c r="A92" s="14">
        <v>8948</v>
      </c>
      <c r="B92" s="14" t="s">
        <v>1041</v>
      </c>
      <c r="D92" s="14">
        <v>116</v>
      </c>
      <c r="E92" s="14">
        <v>2018</v>
      </c>
      <c r="F92" s="14" t="s">
        <v>78</v>
      </c>
      <c r="G92" s="88" t="s">
        <v>79</v>
      </c>
      <c r="H92" s="88">
        <f>VLOOKUP(G92, '2018 Population by age'!$G:$H, 2, 0)</f>
        <v>18</v>
      </c>
      <c r="I92" s="15">
        <f>IF(H92="-", "-", IF(H92=0, 0, SUM(K92:INDEX($K92:$DG92, H92))))</f>
        <v>3023.7610000000004</v>
      </c>
      <c r="J92" s="15">
        <f t="shared" si="2"/>
        <v>4904.7540000000008</v>
      </c>
      <c r="K92" s="14">
        <v>179.524</v>
      </c>
      <c r="L92" s="14">
        <v>182.101</v>
      </c>
      <c r="M92" s="14">
        <v>183.458</v>
      </c>
      <c r="N92" s="14">
        <v>178.642</v>
      </c>
      <c r="O92" s="14">
        <v>179.898</v>
      </c>
      <c r="P92" s="14">
        <v>180.1</v>
      </c>
      <c r="Q92" s="14">
        <v>179.35499999999999</v>
      </c>
      <c r="R92" s="14">
        <v>177.77199999999999</v>
      </c>
      <c r="S92" s="14">
        <v>175.66900000000001</v>
      </c>
      <c r="T92" s="14">
        <v>173.36500000000001</v>
      </c>
      <c r="U92" s="14">
        <v>169.90899999999999</v>
      </c>
      <c r="V92" s="14">
        <v>164.98699999999999</v>
      </c>
      <c r="W92" s="14">
        <v>159.34</v>
      </c>
      <c r="X92" s="14">
        <v>153.77500000000001</v>
      </c>
      <c r="Y92" s="14">
        <v>147.83000000000001</v>
      </c>
      <c r="Z92" s="14">
        <v>144.46199999999999</v>
      </c>
      <c r="AA92" s="14">
        <v>145.13</v>
      </c>
      <c r="AB92" s="14">
        <v>148.44399999999999</v>
      </c>
      <c r="AC92" s="14">
        <v>151.17500000000001</v>
      </c>
      <c r="AD92" s="14">
        <v>153.51300000000001</v>
      </c>
      <c r="AE92" s="14">
        <v>156.41800000000001</v>
      </c>
      <c r="AF92" s="14">
        <v>159.89500000000001</v>
      </c>
      <c r="AG92" s="14">
        <v>163.309</v>
      </c>
      <c r="AH92" s="14">
        <v>167.06</v>
      </c>
      <c r="AI92" s="14">
        <v>172.315</v>
      </c>
      <c r="AJ92" s="14">
        <v>171.73</v>
      </c>
      <c r="AK92" s="14">
        <v>162.09</v>
      </c>
      <c r="AL92" s="14">
        <v>147.27099999999999</v>
      </c>
      <c r="AM92" s="14">
        <v>132.59299999999999</v>
      </c>
      <c r="AN92" s="14">
        <v>114.866</v>
      </c>
      <c r="AO92" s="14">
        <v>107.77200000000001</v>
      </c>
      <c r="AP92" s="14">
        <v>117.974</v>
      </c>
      <c r="AQ92" s="14">
        <v>138.07599999999999</v>
      </c>
      <c r="AR92" s="14">
        <v>156.096</v>
      </c>
      <c r="AS92" s="14">
        <v>176.92500000000001</v>
      </c>
      <c r="AT92" s="14">
        <v>182.345</v>
      </c>
      <c r="AU92" s="14">
        <v>162.88200000000001</v>
      </c>
      <c r="AV92" s="14">
        <v>128.316</v>
      </c>
      <c r="AW92" s="14">
        <v>96.748999999999995</v>
      </c>
      <c r="AX92" s="14">
        <v>63.173000000000002</v>
      </c>
      <c r="AY92" s="14">
        <v>41.993000000000002</v>
      </c>
      <c r="AZ92" s="14">
        <v>41.758000000000003</v>
      </c>
      <c r="BA92" s="14">
        <v>54.841999999999999</v>
      </c>
      <c r="BB92" s="14">
        <v>65.263999999999996</v>
      </c>
      <c r="BC92" s="14">
        <v>76.456999999999994</v>
      </c>
      <c r="BD92" s="14">
        <v>83.728999999999999</v>
      </c>
      <c r="BE92" s="14">
        <v>83.218000000000004</v>
      </c>
      <c r="BF92" s="14">
        <v>77.828000000000003</v>
      </c>
      <c r="BG92" s="14">
        <v>74.206000000000003</v>
      </c>
      <c r="BH92" s="14">
        <v>70.876999999999995</v>
      </c>
      <c r="BI92" s="14">
        <v>68.28</v>
      </c>
      <c r="BJ92" s="14">
        <v>67.25</v>
      </c>
      <c r="BK92" s="14">
        <v>67.025999999999996</v>
      </c>
      <c r="BL92" s="14">
        <v>66.289000000000001</v>
      </c>
      <c r="BM92" s="14">
        <v>65.63</v>
      </c>
      <c r="BN92" s="14">
        <v>63.271000000000001</v>
      </c>
      <c r="BO92" s="14">
        <v>58.296999999999997</v>
      </c>
      <c r="BP92" s="14">
        <v>51.774999999999999</v>
      </c>
      <c r="BQ92" s="14">
        <v>45.491999999999997</v>
      </c>
      <c r="BR92" s="14">
        <v>38.863999999999997</v>
      </c>
      <c r="BS92" s="14">
        <v>34.084000000000003</v>
      </c>
      <c r="BT92" s="14">
        <v>32.351999999999997</v>
      </c>
      <c r="BU92" s="14">
        <v>32.554000000000002</v>
      </c>
      <c r="BV92" s="14">
        <v>32.447000000000003</v>
      </c>
      <c r="BW92" s="14">
        <v>32.57</v>
      </c>
      <c r="BX92" s="14">
        <v>31.881</v>
      </c>
      <c r="BY92" s="14">
        <v>29.664000000000001</v>
      </c>
      <c r="BZ92" s="14">
        <v>26.518999999999998</v>
      </c>
      <c r="CA92" s="14">
        <v>23.748999999999999</v>
      </c>
      <c r="CB92" s="14">
        <v>21.074999999999999</v>
      </c>
      <c r="CC92" s="14">
        <v>18.751000000000001</v>
      </c>
      <c r="CD92" s="14">
        <v>17.024000000000001</v>
      </c>
      <c r="CE92" s="14">
        <v>15.707000000000001</v>
      </c>
      <c r="CF92" s="14">
        <v>14.35</v>
      </c>
      <c r="CG92" s="14">
        <v>13.036</v>
      </c>
      <c r="CH92" s="14">
        <v>11.804</v>
      </c>
      <c r="CI92" s="14">
        <v>10.624000000000001</v>
      </c>
      <c r="CJ92" s="14">
        <v>9.5050000000000008</v>
      </c>
      <c r="CK92" s="14">
        <v>8.4849999999999994</v>
      </c>
      <c r="CL92" s="14">
        <v>7.56</v>
      </c>
      <c r="CM92" s="14">
        <v>6.665</v>
      </c>
      <c r="CN92" s="14">
        <v>5.7729999999999997</v>
      </c>
      <c r="CO92" s="14">
        <v>4.907</v>
      </c>
      <c r="CP92" s="14">
        <v>4.1159999999999997</v>
      </c>
      <c r="CQ92" s="14">
        <v>3.3879999999999999</v>
      </c>
      <c r="CR92" s="14">
        <v>2.7450000000000001</v>
      </c>
      <c r="CS92" s="14">
        <v>2.2040000000000002</v>
      </c>
      <c r="CT92" s="14">
        <v>1.75</v>
      </c>
      <c r="CU92" s="14">
        <v>1.3140000000000001</v>
      </c>
      <c r="CV92" s="14">
        <v>0.96099999999999997</v>
      </c>
      <c r="CW92" s="14">
        <v>0.72099999999999997</v>
      </c>
      <c r="CX92" s="14">
        <v>0.52300000000000002</v>
      </c>
      <c r="CY92" s="14">
        <v>0.35599999999999998</v>
      </c>
      <c r="CZ92" s="14">
        <v>0.22800000000000001</v>
      </c>
      <c r="DA92" s="14">
        <v>0.16500000000000001</v>
      </c>
      <c r="DB92" s="14">
        <v>0.129</v>
      </c>
      <c r="DC92" s="14">
        <v>8.8999999999999996E-2</v>
      </c>
      <c r="DD92" s="14">
        <v>4.4999999999999998E-2</v>
      </c>
      <c r="DE92" s="14">
        <v>2.4E-2</v>
      </c>
      <c r="DF92" s="14">
        <v>1.0999999999999999E-2</v>
      </c>
      <c r="DG92" s="14">
        <v>0.01</v>
      </c>
      <c r="DI92" s="108">
        <f t="shared" si="3"/>
        <v>7928.5150000000012</v>
      </c>
    </row>
    <row r="93" spans="1:113" x14ac:dyDescent="0.2">
      <c r="A93" s="14">
        <v>20214</v>
      </c>
      <c r="B93" s="14" t="s">
        <v>1041</v>
      </c>
      <c r="D93" s="14">
        <v>296</v>
      </c>
      <c r="E93" s="14">
        <v>2018</v>
      </c>
      <c r="F93" s="14" t="s">
        <v>200</v>
      </c>
      <c r="G93" s="88" t="s">
        <v>201</v>
      </c>
      <c r="H93" s="88">
        <f>VLOOKUP(G93, '2018 Population by age'!$G:$H, 2, 0)</f>
        <v>18</v>
      </c>
      <c r="I93" s="15">
        <f>IF(H93="-", "-", IF(H93=0, 0, SUM(K93:INDEX($K93:$DG93, H93))))</f>
        <v>24.526</v>
      </c>
      <c r="J93" s="15">
        <f t="shared" si="2"/>
        <v>33.86</v>
      </c>
      <c r="K93" s="14">
        <v>1.5189999999999999</v>
      </c>
      <c r="L93" s="14">
        <v>1.542</v>
      </c>
      <c r="M93" s="14">
        <v>1.552</v>
      </c>
      <c r="N93" s="14">
        <v>1.472</v>
      </c>
      <c r="O93" s="14">
        <v>1.4930000000000001</v>
      </c>
      <c r="P93" s="14">
        <v>1.502</v>
      </c>
      <c r="Q93" s="14">
        <v>1.5</v>
      </c>
      <c r="R93" s="14">
        <v>1.4870000000000001</v>
      </c>
      <c r="S93" s="14">
        <v>1.468</v>
      </c>
      <c r="T93" s="14">
        <v>1.4470000000000001</v>
      </c>
      <c r="U93" s="14">
        <v>1.4079999999999999</v>
      </c>
      <c r="V93" s="14">
        <v>1.345</v>
      </c>
      <c r="W93" s="14">
        <v>1.268</v>
      </c>
      <c r="X93" s="14">
        <v>1.1910000000000001</v>
      </c>
      <c r="Y93" s="14">
        <v>1.105</v>
      </c>
      <c r="Z93" s="14">
        <v>1.0549999999999999</v>
      </c>
      <c r="AA93" s="14">
        <v>1.0640000000000001</v>
      </c>
      <c r="AB93" s="14">
        <v>1.1080000000000001</v>
      </c>
      <c r="AC93" s="14">
        <v>1.147</v>
      </c>
      <c r="AD93" s="14">
        <v>1.1919999999999999</v>
      </c>
      <c r="AE93" s="14">
        <v>1.2110000000000001</v>
      </c>
      <c r="AF93" s="14">
        <v>1.1870000000000001</v>
      </c>
      <c r="AG93" s="14">
        <v>1.1359999999999999</v>
      </c>
      <c r="AH93" s="14">
        <v>1.0900000000000001</v>
      </c>
      <c r="AI93" s="14">
        <v>1.0409999999999999</v>
      </c>
      <c r="AJ93" s="14">
        <v>1.006</v>
      </c>
      <c r="AK93" s="14">
        <v>0.996</v>
      </c>
      <c r="AL93" s="14">
        <v>1</v>
      </c>
      <c r="AM93" s="14">
        <v>0.998</v>
      </c>
      <c r="AN93" s="14">
        <v>0.997</v>
      </c>
      <c r="AO93" s="14">
        <v>0.98099999999999998</v>
      </c>
      <c r="AP93" s="14">
        <v>0.94199999999999995</v>
      </c>
      <c r="AQ93" s="14">
        <v>0.88600000000000001</v>
      </c>
      <c r="AR93" s="14">
        <v>0.83399999999999996</v>
      </c>
      <c r="AS93" s="14">
        <v>0.78100000000000003</v>
      </c>
      <c r="AT93" s="14">
        <v>0.73399999999999999</v>
      </c>
      <c r="AU93" s="14">
        <v>0.69899999999999995</v>
      </c>
      <c r="AV93" s="14">
        <v>0.67200000000000004</v>
      </c>
      <c r="AW93" s="14">
        <v>0.64400000000000002</v>
      </c>
      <c r="AX93" s="14">
        <v>0.61799999999999999</v>
      </c>
      <c r="AY93" s="14">
        <v>0.59199999999999997</v>
      </c>
      <c r="AZ93" s="14">
        <v>0.56599999999999995</v>
      </c>
      <c r="BA93" s="14">
        <v>0.54</v>
      </c>
      <c r="BB93" s="14">
        <v>0.51700000000000002</v>
      </c>
      <c r="BC93" s="14">
        <v>0.49299999999999999</v>
      </c>
      <c r="BD93" s="14">
        <v>0.48199999999999998</v>
      </c>
      <c r="BE93" s="14">
        <v>0.48799999999999999</v>
      </c>
      <c r="BF93" s="14">
        <v>0.505</v>
      </c>
      <c r="BG93" s="14">
        <v>0.52100000000000002</v>
      </c>
      <c r="BH93" s="14">
        <v>0.53800000000000003</v>
      </c>
      <c r="BI93" s="14">
        <v>0.54600000000000004</v>
      </c>
      <c r="BJ93" s="14">
        <v>0.53800000000000003</v>
      </c>
      <c r="BK93" s="14">
        <v>0.51800000000000002</v>
      </c>
      <c r="BL93" s="14">
        <v>0.499</v>
      </c>
      <c r="BM93" s="14">
        <v>0.48099999999999998</v>
      </c>
      <c r="BN93" s="14">
        <v>0.45800000000000002</v>
      </c>
      <c r="BO93" s="14">
        <v>0.43</v>
      </c>
      <c r="BP93" s="14">
        <v>0.39800000000000002</v>
      </c>
      <c r="BQ93" s="14">
        <v>0.36499999999999999</v>
      </c>
      <c r="BR93" s="14">
        <v>0.33</v>
      </c>
      <c r="BS93" s="14">
        <v>0.30099999999999999</v>
      </c>
      <c r="BT93" s="14">
        <v>0.28000000000000003</v>
      </c>
      <c r="BU93" s="14">
        <v>0.26500000000000001</v>
      </c>
      <c r="BV93" s="14">
        <v>0.25</v>
      </c>
      <c r="BW93" s="14">
        <v>0.23499999999999999</v>
      </c>
      <c r="BX93" s="14">
        <v>0.219</v>
      </c>
      <c r="BY93" s="14">
        <v>0.2</v>
      </c>
      <c r="BZ93" s="14">
        <v>0.18</v>
      </c>
      <c r="CA93" s="14">
        <v>0.161</v>
      </c>
      <c r="CB93" s="14">
        <v>0.14299999999999999</v>
      </c>
      <c r="CC93" s="14">
        <v>0.127</v>
      </c>
      <c r="CD93" s="14">
        <v>0.115</v>
      </c>
      <c r="CE93" s="14">
        <v>0.105</v>
      </c>
      <c r="CF93" s="14">
        <v>9.5000000000000001E-2</v>
      </c>
      <c r="CG93" s="14">
        <v>8.5999999999999993E-2</v>
      </c>
      <c r="CH93" s="14">
        <v>7.6999999999999999E-2</v>
      </c>
      <c r="CI93" s="14">
        <v>6.9000000000000006E-2</v>
      </c>
      <c r="CJ93" s="14">
        <v>0.06</v>
      </c>
      <c r="CK93" s="14">
        <v>5.2999999999999999E-2</v>
      </c>
      <c r="CL93" s="14">
        <v>4.7E-2</v>
      </c>
      <c r="CM93" s="14">
        <v>0.04</v>
      </c>
      <c r="CN93" s="14">
        <v>3.4000000000000002E-2</v>
      </c>
      <c r="CO93" s="14">
        <v>2.8000000000000001E-2</v>
      </c>
      <c r="CP93" s="14">
        <v>2.1999999999999999E-2</v>
      </c>
      <c r="CQ93" s="14">
        <v>1.7000000000000001E-2</v>
      </c>
      <c r="CR93" s="14">
        <v>1.2999999999999999E-2</v>
      </c>
      <c r="CS93" s="14">
        <v>0.01</v>
      </c>
      <c r="CT93" s="14">
        <v>8.0000000000000002E-3</v>
      </c>
      <c r="CU93" s="14">
        <v>6.0000000000000001E-3</v>
      </c>
      <c r="CV93" s="14">
        <v>5.0000000000000001E-3</v>
      </c>
      <c r="CW93" s="14">
        <v>4.0000000000000001E-3</v>
      </c>
      <c r="CX93" s="14">
        <v>3.0000000000000001E-3</v>
      </c>
      <c r="CY93" s="14">
        <v>2E-3</v>
      </c>
      <c r="CZ93" s="14">
        <v>1E-3</v>
      </c>
      <c r="DA93" s="14">
        <v>1E-3</v>
      </c>
      <c r="DB93" s="14">
        <v>1E-3</v>
      </c>
      <c r="DC93" s="14">
        <v>0</v>
      </c>
      <c r="DD93" s="14">
        <v>0</v>
      </c>
      <c r="DE93" s="14">
        <v>0</v>
      </c>
      <c r="DF93" s="14">
        <v>0</v>
      </c>
      <c r="DG93" s="14">
        <v>0</v>
      </c>
      <c r="DI93" s="108">
        <f t="shared" si="3"/>
        <v>58.386000000000003</v>
      </c>
    </row>
    <row r="94" spans="1:113" x14ac:dyDescent="0.2">
      <c r="A94" s="14">
        <v>7228</v>
      </c>
      <c r="B94" s="14" t="s">
        <v>1041</v>
      </c>
      <c r="D94" s="14">
        <v>410</v>
      </c>
      <c r="E94" s="14">
        <v>2018</v>
      </c>
      <c r="F94" s="14" t="s">
        <v>1090</v>
      </c>
      <c r="G94" s="88" t="s">
        <v>205</v>
      </c>
      <c r="H94" s="88">
        <f>VLOOKUP(G94, '2018 Population by age'!$G:$H, 2, 0)</f>
        <v>17</v>
      </c>
      <c r="I94" s="15">
        <f>IF(H94="-", "-", IF(H94=0, 0, SUM(K94:INDEX($K94:$DG94, H94))))</f>
        <v>4071.3289999999997</v>
      </c>
      <c r="J94" s="15">
        <f t="shared" si="2"/>
        <v>21525.924000000014</v>
      </c>
      <c r="K94" s="14">
        <v>232.55199999999999</v>
      </c>
      <c r="L94" s="14">
        <v>233.21899999999999</v>
      </c>
      <c r="M94" s="14">
        <v>233.292</v>
      </c>
      <c r="N94" s="14">
        <v>231.489</v>
      </c>
      <c r="O94" s="14">
        <v>231.13900000000001</v>
      </c>
      <c r="P94" s="14">
        <v>230.88800000000001</v>
      </c>
      <c r="Q94" s="14">
        <v>230.87100000000001</v>
      </c>
      <c r="R94" s="14">
        <v>231.21799999999999</v>
      </c>
      <c r="S94" s="14">
        <v>232.083</v>
      </c>
      <c r="T94" s="14">
        <v>233.61799999999999</v>
      </c>
      <c r="U94" s="14">
        <v>235.85499999999999</v>
      </c>
      <c r="V94" s="14">
        <v>238.886</v>
      </c>
      <c r="W94" s="14">
        <v>242.90299999999999</v>
      </c>
      <c r="X94" s="14">
        <v>247.5</v>
      </c>
      <c r="Y94" s="14">
        <v>252.14500000000001</v>
      </c>
      <c r="Z94" s="14">
        <v>260.28300000000002</v>
      </c>
      <c r="AA94" s="14">
        <v>273.38799999999998</v>
      </c>
      <c r="AB94" s="14">
        <v>289.62900000000002</v>
      </c>
      <c r="AC94" s="14">
        <v>305.19799999999998</v>
      </c>
      <c r="AD94" s="14">
        <v>320.26100000000002</v>
      </c>
      <c r="AE94" s="14">
        <v>334.90800000000002</v>
      </c>
      <c r="AF94" s="14">
        <v>348.60399999999998</v>
      </c>
      <c r="AG94" s="14">
        <v>360.87700000000001</v>
      </c>
      <c r="AH94" s="14">
        <v>373.15600000000001</v>
      </c>
      <c r="AI94" s="14">
        <v>386.79199999999997</v>
      </c>
      <c r="AJ94" s="14">
        <v>391.97199999999998</v>
      </c>
      <c r="AK94" s="14">
        <v>384.47699999999998</v>
      </c>
      <c r="AL94" s="14">
        <v>369.39299999999997</v>
      </c>
      <c r="AM94" s="14">
        <v>354.90600000000001</v>
      </c>
      <c r="AN94" s="14">
        <v>338.03399999999999</v>
      </c>
      <c r="AO94" s="14">
        <v>330.702</v>
      </c>
      <c r="AP94" s="14">
        <v>339.24</v>
      </c>
      <c r="AQ94" s="14">
        <v>357.56299999999999</v>
      </c>
      <c r="AR94" s="14">
        <v>374.096</v>
      </c>
      <c r="AS94" s="14">
        <v>392.17099999999999</v>
      </c>
      <c r="AT94" s="14">
        <v>403.32100000000003</v>
      </c>
      <c r="AU94" s="14">
        <v>402.49599999999998</v>
      </c>
      <c r="AV94" s="14">
        <v>394.47300000000001</v>
      </c>
      <c r="AW94" s="14">
        <v>388.28</v>
      </c>
      <c r="AX94" s="14">
        <v>381.14600000000002</v>
      </c>
      <c r="AY94" s="14">
        <v>380.202</v>
      </c>
      <c r="AZ94" s="14">
        <v>389.59199999999998</v>
      </c>
      <c r="BA94" s="14">
        <v>405.214</v>
      </c>
      <c r="BB94" s="14">
        <v>418.99599999999998</v>
      </c>
      <c r="BC94" s="14">
        <v>432.76400000000001</v>
      </c>
      <c r="BD94" s="14">
        <v>442.46600000000001</v>
      </c>
      <c r="BE94" s="14">
        <v>445.34199999999998</v>
      </c>
      <c r="BF94" s="14">
        <v>443.52699999999999</v>
      </c>
      <c r="BG94" s="14">
        <v>442.06299999999999</v>
      </c>
      <c r="BH94" s="14">
        <v>440.12099999999998</v>
      </c>
      <c r="BI94" s="14">
        <v>437.036</v>
      </c>
      <c r="BJ94" s="14">
        <v>433.041</v>
      </c>
      <c r="BK94" s="14">
        <v>428.22699999999998</v>
      </c>
      <c r="BL94" s="14">
        <v>421.86399999999998</v>
      </c>
      <c r="BM94" s="14">
        <v>413.38900000000001</v>
      </c>
      <c r="BN94" s="14">
        <v>406.673</v>
      </c>
      <c r="BO94" s="14">
        <v>403.34</v>
      </c>
      <c r="BP94" s="14">
        <v>401.32299999999998</v>
      </c>
      <c r="BQ94" s="14">
        <v>398.05399999999997</v>
      </c>
      <c r="BR94" s="14">
        <v>395.39800000000002</v>
      </c>
      <c r="BS94" s="14">
        <v>384.91800000000001</v>
      </c>
      <c r="BT94" s="14">
        <v>362.589</v>
      </c>
      <c r="BU94" s="14">
        <v>332.97300000000001</v>
      </c>
      <c r="BV94" s="14">
        <v>304.12099999999998</v>
      </c>
      <c r="BW94" s="14">
        <v>273.78699999999998</v>
      </c>
      <c r="BX94" s="14">
        <v>249.66499999999999</v>
      </c>
      <c r="BY94" s="14">
        <v>236.19499999999999</v>
      </c>
      <c r="BZ94" s="14">
        <v>229.53100000000001</v>
      </c>
      <c r="CA94" s="14">
        <v>221.60900000000001</v>
      </c>
      <c r="CB94" s="14">
        <v>214.304</v>
      </c>
      <c r="CC94" s="14">
        <v>204.99299999999999</v>
      </c>
      <c r="CD94" s="14">
        <v>191.64699999999999</v>
      </c>
      <c r="CE94" s="14">
        <v>175.98400000000001</v>
      </c>
      <c r="CF94" s="14">
        <v>161.52000000000001</v>
      </c>
      <c r="CG94" s="14">
        <v>147.27600000000001</v>
      </c>
      <c r="CH94" s="14">
        <v>134.97</v>
      </c>
      <c r="CI94" s="14">
        <v>125.723</v>
      </c>
      <c r="CJ94" s="14">
        <v>118.401</v>
      </c>
      <c r="CK94" s="14">
        <v>111.02200000000001</v>
      </c>
      <c r="CL94" s="14">
        <v>104.30200000000001</v>
      </c>
      <c r="CM94" s="14">
        <v>95.971000000000004</v>
      </c>
      <c r="CN94" s="14">
        <v>84.801000000000002</v>
      </c>
      <c r="CO94" s="14">
        <v>72.054000000000002</v>
      </c>
      <c r="CP94" s="14">
        <v>60.171999999999997</v>
      </c>
      <c r="CQ94" s="14">
        <v>48.606999999999999</v>
      </c>
      <c r="CR94" s="14">
        <v>38.707000000000001</v>
      </c>
      <c r="CS94" s="14">
        <v>31.367999999999999</v>
      </c>
      <c r="CT94" s="14">
        <v>25.91</v>
      </c>
      <c r="CU94" s="14">
        <v>20.257000000000001</v>
      </c>
      <c r="CV94" s="14">
        <v>15.513999999999999</v>
      </c>
      <c r="CW94" s="14">
        <v>12.288</v>
      </c>
      <c r="CX94" s="14">
        <v>9.44</v>
      </c>
      <c r="CY94" s="14">
        <v>6.8659999999999997</v>
      </c>
      <c r="CZ94" s="14">
        <v>5.0449999999999999</v>
      </c>
      <c r="DA94" s="14">
        <v>4.1829999999999998</v>
      </c>
      <c r="DB94" s="14">
        <v>3.3809999999999998</v>
      </c>
      <c r="DC94" s="14">
        <v>2.4279999999999999</v>
      </c>
      <c r="DD94" s="14">
        <v>1.325</v>
      </c>
      <c r="DE94" s="14">
        <v>0.88600000000000001</v>
      </c>
      <c r="DF94" s="14">
        <v>0.41799999999999998</v>
      </c>
      <c r="DG94" s="14">
        <v>0.44600000000000001</v>
      </c>
      <c r="DI94" s="108">
        <f t="shared" si="3"/>
        <v>25597.253000000012</v>
      </c>
    </row>
    <row r="95" spans="1:113" x14ac:dyDescent="0.2">
      <c r="A95" s="14">
        <v>10582</v>
      </c>
      <c r="B95" s="14" t="s">
        <v>1041</v>
      </c>
      <c r="D95" s="14">
        <v>414</v>
      </c>
      <c r="E95" s="14">
        <v>2018</v>
      </c>
      <c r="F95" s="14" t="s">
        <v>208</v>
      </c>
      <c r="G95" s="88" t="s">
        <v>209</v>
      </c>
      <c r="H95" s="88">
        <f>VLOOKUP(G95, '2018 Population by age'!$G:$H, 2, 0)</f>
        <v>0</v>
      </c>
      <c r="I95" s="15">
        <f>IF(H95="-", "-", IF(H95=0, 0, SUM(K95:INDEX($K95:$DG95, H95))))</f>
        <v>0</v>
      </c>
      <c r="J95" s="15">
        <f t="shared" si="2"/>
        <v>2409.8000000000015</v>
      </c>
      <c r="K95" s="14">
        <v>33.218000000000004</v>
      </c>
      <c r="L95" s="14">
        <v>33.469000000000001</v>
      </c>
      <c r="M95" s="14">
        <v>33.523000000000003</v>
      </c>
      <c r="N95" s="14">
        <v>32.643000000000001</v>
      </c>
      <c r="O95" s="14">
        <v>32.584000000000003</v>
      </c>
      <c r="P95" s="14">
        <v>32.360999999999997</v>
      </c>
      <c r="Q95" s="14">
        <v>31.992000000000001</v>
      </c>
      <c r="R95" s="14">
        <v>31.495000000000001</v>
      </c>
      <c r="S95" s="14">
        <v>30.951000000000001</v>
      </c>
      <c r="T95" s="14">
        <v>30.443999999999999</v>
      </c>
      <c r="U95" s="14">
        <v>29.663</v>
      </c>
      <c r="V95" s="14">
        <v>28.492999999999999</v>
      </c>
      <c r="W95" s="14">
        <v>27.149000000000001</v>
      </c>
      <c r="X95" s="14">
        <v>25.91</v>
      </c>
      <c r="Y95" s="14">
        <v>24.66</v>
      </c>
      <c r="Z95" s="14">
        <v>24.074000000000002</v>
      </c>
      <c r="AA95" s="14">
        <v>24.495000000000001</v>
      </c>
      <c r="AB95" s="14">
        <v>25.614000000000001</v>
      </c>
      <c r="AC95" s="14">
        <v>26.776</v>
      </c>
      <c r="AD95" s="14">
        <v>28.117000000000001</v>
      </c>
      <c r="AE95" s="14">
        <v>29.462</v>
      </c>
      <c r="AF95" s="14">
        <v>30.66</v>
      </c>
      <c r="AG95" s="14">
        <v>31.817</v>
      </c>
      <c r="AH95" s="14">
        <v>33.161999999999999</v>
      </c>
      <c r="AI95" s="14">
        <v>34.619999999999997</v>
      </c>
      <c r="AJ95" s="14">
        <v>36.284999999999997</v>
      </c>
      <c r="AK95" s="14">
        <v>38.218000000000004</v>
      </c>
      <c r="AL95" s="14">
        <v>40.335000000000001</v>
      </c>
      <c r="AM95" s="14">
        <v>42.405999999999999</v>
      </c>
      <c r="AN95" s="14">
        <v>44.374000000000002</v>
      </c>
      <c r="AO95" s="14">
        <v>46.542000000000002</v>
      </c>
      <c r="AP95" s="14">
        <v>49.005000000000003</v>
      </c>
      <c r="AQ95" s="14">
        <v>51.555999999999997</v>
      </c>
      <c r="AR95" s="14">
        <v>53.939</v>
      </c>
      <c r="AS95" s="14">
        <v>56.261000000000003</v>
      </c>
      <c r="AT95" s="14">
        <v>57.837000000000003</v>
      </c>
      <c r="AU95" s="14">
        <v>58.316000000000003</v>
      </c>
      <c r="AV95" s="14">
        <v>58.009</v>
      </c>
      <c r="AW95" s="14">
        <v>57.58</v>
      </c>
      <c r="AX95" s="14">
        <v>56.905000000000001</v>
      </c>
      <c r="AY95" s="14">
        <v>56.09</v>
      </c>
      <c r="AZ95" s="14">
        <v>55.259</v>
      </c>
      <c r="BA95" s="14">
        <v>54.341000000000001</v>
      </c>
      <c r="BB95" s="14">
        <v>53.137</v>
      </c>
      <c r="BC95" s="14">
        <v>51.68</v>
      </c>
      <c r="BD95" s="14">
        <v>50.078000000000003</v>
      </c>
      <c r="BE95" s="14">
        <v>48.36</v>
      </c>
      <c r="BF95" s="14">
        <v>46.499000000000002</v>
      </c>
      <c r="BG95" s="14">
        <v>44.554000000000002</v>
      </c>
      <c r="BH95" s="14">
        <v>42.66</v>
      </c>
      <c r="BI95" s="14">
        <v>40.185000000000002</v>
      </c>
      <c r="BJ95" s="14">
        <v>36.868000000000002</v>
      </c>
      <c r="BK95" s="14">
        <v>33.087000000000003</v>
      </c>
      <c r="BL95" s="14">
        <v>29.373999999999999</v>
      </c>
      <c r="BM95" s="14">
        <v>25.495999999999999</v>
      </c>
      <c r="BN95" s="14">
        <v>22.59</v>
      </c>
      <c r="BO95" s="14">
        <v>21.234999999999999</v>
      </c>
      <c r="BP95" s="14">
        <v>20.869</v>
      </c>
      <c r="BQ95" s="14">
        <v>20.388000000000002</v>
      </c>
      <c r="BR95" s="14">
        <v>20.065000000000001</v>
      </c>
      <c r="BS95" s="14">
        <v>19.282</v>
      </c>
      <c r="BT95" s="14">
        <v>17.635000000000002</v>
      </c>
      <c r="BU95" s="14">
        <v>15.464</v>
      </c>
      <c r="BV95" s="14">
        <v>13.528</v>
      </c>
      <c r="BW95" s="14">
        <v>11.699</v>
      </c>
      <c r="BX95" s="14">
        <v>9.9779999999999998</v>
      </c>
      <c r="BY95" s="14">
        <v>8.4480000000000004</v>
      </c>
      <c r="BZ95" s="14">
        <v>7.0880000000000001</v>
      </c>
      <c r="CA95" s="14">
        <v>5.758</v>
      </c>
      <c r="CB95" s="14">
        <v>4.4470000000000001</v>
      </c>
      <c r="CC95" s="14">
        <v>3.4630000000000001</v>
      </c>
      <c r="CD95" s="14">
        <v>2.9359999999999999</v>
      </c>
      <c r="CE95" s="14">
        <v>2.7240000000000002</v>
      </c>
      <c r="CF95" s="14">
        <v>2.556</v>
      </c>
      <c r="CG95" s="14">
        <v>2.4849999999999999</v>
      </c>
      <c r="CH95" s="14">
        <v>2.375</v>
      </c>
      <c r="CI95" s="14">
        <v>2.133</v>
      </c>
      <c r="CJ95" s="14">
        <v>1.8180000000000001</v>
      </c>
      <c r="CK95" s="14">
        <v>1.585</v>
      </c>
      <c r="CL95" s="14">
        <v>1.4059999999999999</v>
      </c>
      <c r="CM95" s="14">
        <v>1.2250000000000001</v>
      </c>
      <c r="CN95" s="14">
        <v>1.03</v>
      </c>
      <c r="CO95" s="14">
        <v>0.83299999999999996</v>
      </c>
      <c r="CP95" s="14">
        <v>0.65400000000000003</v>
      </c>
      <c r="CQ95" s="14">
        <v>0.48799999999999999</v>
      </c>
      <c r="CR95" s="14">
        <v>0.35099999999999998</v>
      </c>
      <c r="CS95" s="14">
        <v>0.25</v>
      </c>
      <c r="CT95" s="14">
        <v>0.17699999999999999</v>
      </c>
      <c r="CU95" s="14">
        <v>0.107</v>
      </c>
      <c r="CV95" s="14">
        <v>5.5E-2</v>
      </c>
      <c r="CW95" s="14">
        <v>2.4E-2</v>
      </c>
      <c r="CX95" s="14">
        <v>8.9999999999999993E-3</v>
      </c>
      <c r="CY95" s="14">
        <v>5.0000000000000001E-3</v>
      </c>
      <c r="CZ95" s="14">
        <v>1.4999999999999999E-2</v>
      </c>
      <c r="DA95" s="14">
        <v>1.2999999999999999E-2</v>
      </c>
      <c r="DB95" s="14">
        <v>0.01</v>
      </c>
      <c r="DC95" s="14">
        <v>7.0000000000000001E-3</v>
      </c>
      <c r="DD95" s="14">
        <v>3.0000000000000001E-3</v>
      </c>
      <c r="DE95" s="14">
        <v>1E-3</v>
      </c>
      <c r="DF95" s="14">
        <v>0</v>
      </c>
      <c r="DG95" s="14">
        <v>0</v>
      </c>
      <c r="DI95" s="108">
        <f t="shared" si="3"/>
        <v>2409.8000000000015</v>
      </c>
    </row>
    <row r="96" spans="1:113" x14ac:dyDescent="0.2">
      <c r="A96" s="14">
        <v>9120</v>
      </c>
      <c r="B96" s="14" t="s">
        <v>1041</v>
      </c>
      <c r="D96" s="14">
        <v>418</v>
      </c>
      <c r="E96" s="14">
        <v>2018</v>
      </c>
      <c r="F96" s="14" t="s">
        <v>1083</v>
      </c>
      <c r="G96" s="88" t="s">
        <v>213</v>
      </c>
      <c r="H96" s="88">
        <f>VLOOKUP(G96, '2018 Population by age'!$G:$H, 2, 0)</f>
        <v>18</v>
      </c>
      <c r="I96" s="15">
        <f>IF(H96="-", "-", IF(H96=0, 0, SUM(K96:INDEX($K96:$DG96, H96))))</f>
        <v>1369.828</v>
      </c>
      <c r="J96" s="15">
        <f t="shared" si="2"/>
        <v>2103.7730000000006</v>
      </c>
      <c r="K96" s="14">
        <v>77.882999999999996</v>
      </c>
      <c r="L96" s="14">
        <v>78.221999999999994</v>
      </c>
      <c r="M96" s="14">
        <v>78.429000000000002</v>
      </c>
      <c r="N96" s="14">
        <v>77.507999999999996</v>
      </c>
      <c r="O96" s="14">
        <v>77.923000000000002</v>
      </c>
      <c r="P96" s="14">
        <v>78.168000000000006</v>
      </c>
      <c r="Q96" s="14">
        <v>78.248000000000005</v>
      </c>
      <c r="R96" s="14">
        <v>78.168000000000006</v>
      </c>
      <c r="S96" s="14">
        <v>77.981999999999999</v>
      </c>
      <c r="T96" s="14">
        <v>77.748999999999995</v>
      </c>
      <c r="U96" s="14">
        <v>77.213999999999999</v>
      </c>
      <c r="V96" s="14">
        <v>76.281999999999996</v>
      </c>
      <c r="W96" s="14">
        <v>75.111000000000004</v>
      </c>
      <c r="X96" s="14">
        <v>73.921000000000006</v>
      </c>
      <c r="Y96" s="14">
        <v>72.629000000000005</v>
      </c>
      <c r="Z96" s="14">
        <v>71.69</v>
      </c>
      <c r="AA96" s="14">
        <v>71.338999999999999</v>
      </c>
      <c r="AB96" s="14">
        <v>71.361999999999995</v>
      </c>
      <c r="AC96" s="14">
        <v>71.260000000000005</v>
      </c>
      <c r="AD96" s="14">
        <v>71.073999999999998</v>
      </c>
      <c r="AE96" s="14">
        <v>70.933000000000007</v>
      </c>
      <c r="AF96" s="14">
        <v>70.834999999999994</v>
      </c>
      <c r="AG96" s="14">
        <v>70.698999999999998</v>
      </c>
      <c r="AH96" s="14">
        <v>70.495000000000005</v>
      </c>
      <c r="AI96" s="14">
        <v>70.28</v>
      </c>
      <c r="AJ96" s="14">
        <v>69.56</v>
      </c>
      <c r="AK96" s="14">
        <v>68.100999999999999</v>
      </c>
      <c r="AL96" s="14">
        <v>66.131</v>
      </c>
      <c r="AM96" s="14">
        <v>64.132000000000005</v>
      </c>
      <c r="AN96" s="14">
        <v>62.033000000000001</v>
      </c>
      <c r="AO96" s="14">
        <v>59.893999999999998</v>
      </c>
      <c r="AP96" s="14">
        <v>57.804000000000002</v>
      </c>
      <c r="AQ96" s="14">
        <v>55.738999999999997</v>
      </c>
      <c r="AR96" s="14">
        <v>53.603000000000002</v>
      </c>
      <c r="AS96" s="14">
        <v>51.433</v>
      </c>
      <c r="AT96" s="14">
        <v>49.305999999999997</v>
      </c>
      <c r="AU96" s="14">
        <v>47.26</v>
      </c>
      <c r="AV96" s="14">
        <v>45.292999999999999</v>
      </c>
      <c r="AW96" s="14">
        <v>43.353000000000002</v>
      </c>
      <c r="AX96" s="14">
        <v>41.429000000000002</v>
      </c>
      <c r="AY96" s="14">
        <v>39.700000000000003</v>
      </c>
      <c r="AZ96" s="14">
        <v>38.241999999999997</v>
      </c>
      <c r="BA96" s="14">
        <v>36.975000000000001</v>
      </c>
      <c r="BB96" s="14">
        <v>35.744</v>
      </c>
      <c r="BC96" s="14">
        <v>34.582999999999998</v>
      </c>
      <c r="BD96" s="14">
        <v>33.411000000000001</v>
      </c>
      <c r="BE96" s="14">
        <v>32.173999999999999</v>
      </c>
      <c r="BF96" s="14">
        <v>30.91</v>
      </c>
      <c r="BG96" s="14">
        <v>29.704999999999998</v>
      </c>
      <c r="BH96" s="14">
        <v>28.530999999999999</v>
      </c>
      <c r="BI96" s="14">
        <v>27.423999999999999</v>
      </c>
      <c r="BJ96" s="14">
        <v>26.405999999999999</v>
      </c>
      <c r="BK96" s="14">
        <v>25.448</v>
      </c>
      <c r="BL96" s="14">
        <v>24.504000000000001</v>
      </c>
      <c r="BM96" s="14">
        <v>23.591999999999999</v>
      </c>
      <c r="BN96" s="14">
        <v>22.628</v>
      </c>
      <c r="BO96" s="14">
        <v>21.568999999999999</v>
      </c>
      <c r="BP96" s="14">
        <v>20.457999999999998</v>
      </c>
      <c r="BQ96" s="14">
        <v>19.37</v>
      </c>
      <c r="BR96" s="14">
        <v>18.279</v>
      </c>
      <c r="BS96" s="14">
        <v>17.260999999999999</v>
      </c>
      <c r="BT96" s="14">
        <v>16.358000000000001</v>
      </c>
      <c r="BU96" s="14">
        <v>15.526999999999999</v>
      </c>
      <c r="BV96" s="14">
        <v>14.701000000000001</v>
      </c>
      <c r="BW96" s="14">
        <v>13.914999999999999</v>
      </c>
      <c r="BX96" s="14">
        <v>13.042</v>
      </c>
      <c r="BY96" s="14">
        <v>12.019</v>
      </c>
      <c r="BZ96" s="14">
        <v>10.917</v>
      </c>
      <c r="CA96" s="14">
        <v>9.8629999999999995</v>
      </c>
      <c r="CB96" s="14">
        <v>8.8219999999999992</v>
      </c>
      <c r="CC96" s="14">
        <v>7.9180000000000001</v>
      </c>
      <c r="CD96" s="14">
        <v>7.2240000000000002</v>
      </c>
      <c r="CE96" s="14">
        <v>6.6760000000000002</v>
      </c>
      <c r="CF96" s="14">
        <v>6.1379999999999999</v>
      </c>
      <c r="CG96" s="14">
        <v>5.6349999999999998</v>
      </c>
      <c r="CH96" s="14">
        <v>5.1520000000000001</v>
      </c>
      <c r="CI96" s="14">
        <v>4.6689999999999996</v>
      </c>
      <c r="CJ96" s="14">
        <v>4.1959999999999997</v>
      </c>
      <c r="CK96" s="14">
        <v>3.766</v>
      </c>
      <c r="CL96" s="14">
        <v>3.3769999999999998</v>
      </c>
      <c r="CM96" s="14">
        <v>2.9910000000000001</v>
      </c>
      <c r="CN96" s="14">
        <v>2.5960000000000001</v>
      </c>
      <c r="CO96" s="14">
        <v>2.2050000000000001</v>
      </c>
      <c r="CP96" s="14">
        <v>1.8440000000000001</v>
      </c>
      <c r="CQ96" s="14">
        <v>1.506</v>
      </c>
      <c r="CR96" s="14">
        <v>1.2130000000000001</v>
      </c>
      <c r="CS96" s="14">
        <v>0.97699999999999998</v>
      </c>
      <c r="CT96" s="14">
        <v>0.78600000000000003</v>
      </c>
      <c r="CU96" s="14">
        <v>0.60299999999999998</v>
      </c>
      <c r="CV96" s="14">
        <v>0.45400000000000001</v>
      </c>
      <c r="CW96" s="14">
        <v>0.34799999999999998</v>
      </c>
      <c r="CX96" s="14">
        <v>0.25700000000000001</v>
      </c>
      <c r="CY96" s="14">
        <v>0.17699999999999999</v>
      </c>
      <c r="CZ96" s="14">
        <v>0.113</v>
      </c>
      <c r="DA96" s="14">
        <v>7.9000000000000001E-2</v>
      </c>
      <c r="DB96" s="14">
        <v>6.2E-2</v>
      </c>
      <c r="DC96" s="14">
        <v>4.2999999999999997E-2</v>
      </c>
      <c r="DD96" s="14">
        <v>2.1999999999999999E-2</v>
      </c>
      <c r="DE96" s="14">
        <v>1.0999999999999999E-2</v>
      </c>
      <c r="DF96" s="14">
        <v>5.0000000000000001E-3</v>
      </c>
      <c r="DG96" s="14">
        <v>5.0000000000000001E-3</v>
      </c>
      <c r="DI96" s="108">
        <f t="shared" si="3"/>
        <v>3473.6010000000006</v>
      </c>
    </row>
    <row r="97" spans="1:113" x14ac:dyDescent="0.2">
      <c r="A97" s="14">
        <v>10668</v>
      </c>
      <c r="B97" s="14" t="s">
        <v>1041</v>
      </c>
      <c r="D97" s="14">
        <v>422</v>
      </c>
      <c r="E97" s="14">
        <v>2018</v>
      </c>
      <c r="F97" s="14" t="s">
        <v>216</v>
      </c>
      <c r="G97" s="88" t="s">
        <v>217</v>
      </c>
      <c r="H97" s="88">
        <f>VLOOKUP(G97, '2018 Population by age'!$G:$H, 2, 0)</f>
        <v>21</v>
      </c>
      <c r="I97" s="15">
        <f>IF(H97="-", "-", IF(H97=0, 0, SUM(K97:INDEX($K97:$DG97, H97))))</f>
        <v>1003.995</v>
      </c>
      <c r="J97" s="15">
        <f t="shared" si="2"/>
        <v>2053.1500000000005</v>
      </c>
      <c r="K97" s="14">
        <v>49.326000000000001</v>
      </c>
      <c r="L97" s="14">
        <v>49.094999999999999</v>
      </c>
      <c r="M97" s="14">
        <v>48.750999999999998</v>
      </c>
      <c r="N97" s="14">
        <v>49.395000000000003</v>
      </c>
      <c r="O97" s="14">
        <v>47.671999999999997</v>
      </c>
      <c r="P97" s="14">
        <v>46.186</v>
      </c>
      <c r="Q97" s="14">
        <v>44.957999999999998</v>
      </c>
      <c r="R97" s="14">
        <v>44.008000000000003</v>
      </c>
      <c r="S97" s="14">
        <v>43.255000000000003</v>
      </c>
      <c r="T97" s="14">
        <v>42.615000000000002</v>
      </c>
      <c r="U97" s="14">
        <v>42.628</v>
      </c>
      <c r="V97" s="14">
        <v>43.526000000000003</v>
      </c>
      <c r="W97" s="14">
        <v>45.015999999999998</v>
      </c>
      <c r="X97" s="14">
        <v>46.566000000000003</v>
      </c>
      <c r="Y97" s="14">
        <v>48.267000000000003</v>
      </c>
      <c r="Z97" s="14">
        <v>49.786999999999999</v>
      </c>
      <c r="AA97" s="14">
        <v>50.9</v>
      </c>
      <c r="AB97" s="14">
        <v>51.735999999999997</v>
      </c>
      <c r="AC97" s="14">
        <v>52.621000000000002</v>
      </c>
      <c r="AD97" s="14">
        <v>53.453000000000003</v>
      </c>
      <c r="AE97" s="14">
        <v>54.234000000000002</v>
      </c>
      <c r="AF97" s="14">
        <v>54.985999999999997</v>
      </c>
      <c r="AG97" s="14">
        <v>55.646000000000001</v>
      </c>
      <c r="AH97" s="14">
        <v>56.174999999999997</v>
      </c>
      <c r="AI97" s="14">
        <v>56.637</v>
      </c>
      <c r="AJ97" s="14">
        <v>56.642000000000003</v>
      </c>
      <c r="AK97" s="14">
        <v>56.01</v>
      </c>
      <c r="AL97" s="14">
        <v>54.939</v>
      </c>
      <c r="AM97" s="14">
        <v>53.796999999999997</v>
      </c>
      <c r="AN97" s="14">
        <v>52.502000000000002</v>
      </c>
      <c r="AO97" s="14">
        <v>51.295000000000002</v>
      </c>
      <c r="AP97" s="14">
        <v>50.329000000000001</v>
      </c>
      <c r="AQ97" s="14">
        <v>49.49</v>
      </c>
      <c r="AR97" s="14">
        <v>48.543999999999997</v>
      </c>
      <c r="AS97" s="14">
        <v>47.582999999999998</v>
      </c>
      <c r="AT97" s="14">
        <v>46.427</v>
      </c>
      <c r="AU97" s="14">
        <v>44.978000000000002</v>
      </c>
      <c r="AV97" s="14">
        <v>43.363</v>
      </c>
      <c r="AW97" s="14">
        <v>41.835999999999999</v>
      </c>
      <c r="AX97" s="14">
        <v>40.381</v>
      </c>
      <c r="AY97" s="14">
        <v>39.039000000000001</v>
      </c>
      <c r="AZ97" s="14">
        <v>37.869</v>
      </c>
      <c r="BA97" s="14">
        <v>36.877000000000002</v>
      </c>
      <c r="BB97" s="14">
        <v>35.933999999999997</v>
      </c>
      <c r="BC97" s="14">
        <v>34.966999999999999</v>
      </c>
      <c r="BD97" s="14">
        <v>34.554000000000002</v>
      </c>
      <c r="BE97" s="14">
        <v>34.936</v>
      </c>
      <c r="BF97" s="14">
        <v>35.819000000000003</v>
      </c>
      <c r="BG97" s="14">
        <v>36.616999999999997</v>
      </c>
      <c r="BH97" s="14">
        <v>37.392000000000003</v>
      </c>
      <c r="BI97" s="14">
        <v>38.002000000000002</v>
      </c>
      <c r="BJ97" s="14">
        <v>38.299999999999997</v>
      </c>
      <c r="BK97" s="14">
        <v>38.305</v>
      </c>
      <c r="BL97" s="14">
        <v>38.287999999999997</v>
      </c>
      <c r="BM97" s="14">
        <v>38.311999999999998</v>
      </c>
      <c r="BN97" s="14">
        <v>37.569000000000003</v>
      </c>
      <c r="BO97" s="14">
        <v>35.720999999999997</v>
      </c>
      <c r="BP97" s="14">
        <v>33.158999999999999</v>
      </c>
      <c r="BQ97" s="14">
        <v>30.623999999999999</v>
      </c>
      <c r="BR97" s="14">
        <v>27.984999999999999</v>
      </c>
      <c r="BS97" s="14">
        <v>25.625</v>
      </c>
      <c r="BT97" s="14">
        <v>23.815000000000001</v>
      </c>
      <c r="BU97" s="14">
        <v>22.396000000000001</v>
      </c>
      <c r="BV97" s="14">
        <v>20.896999999999998</v>
      </c>
      <c r="BW97" s="14">
        <v>19.363</v>
      </c>
      <c r="BX97" s="14">
        <v>18.166</v>
      </c>
      <c r="BY97" s="14">
        <v>17.428999999999998</v>
      </c>
      <c r="BZ97" s="14">
        <v>17.001999999999999</v>
      </c>
      <c r="CA97" s="14">
        <v>16.606000000000002</v>
      </c>
      <c r="CB97" s="14">
        <v>16.292999999999999</v>
      </c>
      <c r="CC97" s="14">
        <v>15.885999999999999</v>
      </c>
      <c r="CD97" s="14">
        <v>15.268000000000001</v>
      </c>
      <c r="CE97" s="14">
        <v>14.512</v>
      </c>
      <c r="CF97" s="14">
        <v>13.817</v>
      </c>
      <c r="CG97" s="14">
        <v>13.156000000000001</v>
      </c>
      <c r="CH97" s="14">
        <v>12.413</v>
      </c>
      <c r="CI97" s="14">
        <v>11.555</v>
      </c>
      <c r="CJ97" s="14">
        <v>10.622</v>
      </c>
      <c r="CK97" s="14">
        <v>9.6980000000000004</v>
      </c>
      <c r="CL97" s="14">
        <v>8.7780000000000005</v>
      </c>
      <c r="CM97" s="14">
        <v>7.8659999999999997</v>
      </c>
      <c r="CN97" s="14">
        <v>6.9790000000000001</v>
      </c>
      <c r="CO97" s="14">
        <v>6.1210000000000004</v>
      </c>
      <c r="CP97" s="14">
        <v>5.2839999999999998</v>
      </c>
      <c r="CQ97" s="14">
        <v>4.4690000000000003</v>
      </c>
      <c r="CR97" s="14">
        <v>3.7309999999999999</v>
      </c>
      <c r="CS97" s="14">
        <v>3.0979999999999999</v>
      </c>
      <c r="CT97" s="14">
        <v>2.5510000000000002</v>
      </c>
      <c r="CU97" s="14">
        <v>2</v>
      </c>
      <c r="CV97" s="14">
        <v>1.5369999999999999</v>
      </c>
      <c r="CW97" s="14">
        <v>1.22</v>
      </c>
      <c r="CX97" s="14">
        <v>0.93500000000000005</v>
      </c>
      <c r="CY97" s="14">
        <v>0.67200000000000004</v>
      </c>
      <c r="CZ97" s="14">
        <v>0.47</v>
      </c>
      <c r="DA97" s="14">
        <v>0.36699999999999999</v>
      </c>
      <c r="DB97" s="14">
        <v>0.29299999999999998</v>
      </c>
      <c r="DC97" s="14">
        <v>0.20599999999999999</v>
      </c>
      <c r="DD97" s="14">
        <v>0.105</v>
      </c>
      <c r="DE97" s="14">
        <v>6.5000000000000002E-2</v>
      </c>
      <c r="DF97" s="14">
        <v>2.9000000000000001E-2</v>
      </c>
      <c r="DG97" s="14">
        <v>2.5999999999999999E-2</v>
      </c>
      <c r="DI97" s="108">
        <f t="shared" si="3"/>
        <v>3057.1450000000004</v>
      </c>
    </row>
    <row r="98" spans="1:113" x14ac:dyDescent="0.2">
      <c r="A98" s="14">
        <v>5766</v>
      </c>
      <c r="B98" s="14" t="s">
        <v>1041</v>
      </c>
      <c r="D98" s="14">
        <v>430</v>
      </c>
      <c r="E98" s="14">
        <v>2018</v>
      </c>
      <c r="F98" s="14" t="s">
        <v>220</v>
      </c>
      <c r="G98" s="88" t="s">
        <v>221</v>
      </c>
      <c r="H98" s="88">
        <f>VLOOKUP(G98, '2018 Population by age'!$G:$H, 2, 0)</f>
        <v>18</v>
      </c>
      <c r="I98" s="15">
        <f>IF(H98="-", "-", IF(H98=0, 0, SUM(K98:INDEX($K98:$DG98, H98))))</f>
        <v>1195.258</v>
      </c>
      <c r="J98" s="15">
        <f t="shared" si="2"/>
        <v>1254.3819999999998</v>
      </c>
      <c r="K98" s="14">
        <v>79.144000000000005</v>
      </c>
      <c r="L98" s="14">
        <v>77.197000000000003</v>
      </c>
      <c r="M98" s="14">
        <v>75.412000000000006</v>
      </c>
      <c r="N98" s="14">
        <v>73.784999999999997</v>
      </c>
      <c r="O98" s="14">
        <v>72.343000000000004</v>
      </c>
      <c r="P98" s="14">
        <v>70.968999999999994</v>
      </c>
      <c r="Q98" s="14">
        <v>69.647000000000006</v>
      </c>
      <c r="R98" s="14">
        <v>68.358999999999995</v>
      </c>
      <c r="S98" s="14">
        <v>67.096000000000004</v>
      </c>
      <c r="T98" s="14">
        <v>65.847999999999999</v>
      </c>
      <c r="U98" s="14">
        <v>64.563999999999993</v>
      </c>
      <c r="V98" s="14">
        <v>63.213000000000001</v>
      </c>
      <c r="W98" s="14">
        <v>61.798999999999999</v>
      </c>
      <c r="X98" s="14">
        <v>60.377000000000002</v>
      </c>
      <c r="Y98" s="14">
        <v>58.963000000000001</v>
      </c>
      <c r="Z98" s="14">
        <v>57.383000000000003</v>
      </c>
      <c r="AA98" s="14">
        <v>55.564999999999998</v>
      </c>
      <c r="AB98" s="14">
        <v>53.594000000000001</v>
      </c>
      <c r="AC98" s="14">
        <v>51.652000000000001</v>
      </c>
      <c r="AD98" s="14">
        <v>49.735999999999997</v>
      </c>
      <c r="AE98" s="14">
        <v>47.802999999999997</v>
      </c>
      <c r="AF98" s="14">
        <v>45.859000000000002</v>
      </c>
      <c r="AG98" s="14">
        <v>43.948</v>
      </c>
      <c r="AH98" s="14">
        <v>42.072000000000003</v>
      </c>
      <c r="AI98" s="14">
        <v>40.195</v>
      </c>
      <c r="AJ98" s="14">
        <v>38.627000000000002</v>
      </c>
      <c r="AK98" s="14">
        <v>37.514000000000003</v>
      </c>
      <c r="AL98" s="14">
        <v>36.707999999999998</v>
      </c>
      <c r="AM98" s="14">
        <v>35.911000000000001</v>
      </c>
      <c r="AN98" s="14">
        <v>35.170999999999999</v>
      </c>
      <c r="AO98" s="14">
        <v>34.412999999999997</v>
      </c>
      <c r="AP98" s="14">
        <v>33.564999999999998</v>
      </c>
      <c r="AQ98" s="14">
        <v>32.658000000000001</v>
      </c>
      <c r="AR98" s="14">
        <v>31.808</v>
      </c>
      <c r="AS98" s="14">
        <v>31.003</v>
      </c>
      <c r="AT98" s="14">
        <v>30.116</v>
      </c>
      <c r="AU98" s="14">
        <v>29.100999999999999</v>
      </c>
      <c r="AV98" s="14">
        <v>28.006</v>
      </c>
      <c r="AW98" s="14">
        <v>26.927</v>
      </c>
      <c r="AX98" s="14">
        <v>25.844999999999999</v>
      </c>
      <c r="AY98" s="14">
        <v>24.798999999999999</v>
      </c>
      <c r="AZ98" s="14">
        <v>23.815000000000001</v>
      </c>
      <c r="BA98" s="14">
        <v>22.876999999999999</v>
      </c>
      <c r="BB98" s="14">
        <v>21.94</v>
      </c>
      <c r="BC98" s="14">
        <v>21.016999999999999</v>
      </c>
      <c r="BD98" s="14">
        <v>20.108000000000001</v>
      </c>
      <c r="BE98" s="14">
        <v>19.21</v>
      </c>
      <c r="BF98" s="14">
        <v>18.329999999999998</v>
      </c>
      <c r="BG98" s="14">
        <v>17.474</v>
      </c>
      <c r="BH98" s="14">
        <v>16.637</v>
      </c>
      <c r="BI98" s="14">
        <v>15.846</v>
      </c>
      <c r="BJ98" s="14">
        <v>15.114000000000001</v>
      </c>
      <c r="BK98" s="14">
        <v>14.427</v>
      </c>
      <c r="BL98" s="14">
        <v>13.757</v>
      </c>
      <c r="BM98" s="14">
        <v>13.11</v>
      </c>
      <c r="BN98" s="14">
        <v>12.481</v>
      </c>
      <c r="BO98" s="14">
        <v>11.865</v>
      </c>
      <c r="BP98" s="14">
        <v>11.263</v>
      </c>
      <c r="BQ98" s="14">
        <v>10.682</v>
      </c>
      <c r="BR98" s="14">
        <v>10.119999999999999</v>
      </c>
      <c r="BS98" s="14">
        <v>9.5640000000000001</v>
      </c>
      <c r="BT98" s="14">
        <v>9.0090000000000003</v>
      </c>
      <c r="BU98" s="14">
        <v>8.4580000000000002</v>
      </c>
      <c r="BV98" s="14">
        <v>7.9269999999999996</v>
      </c>
      <c r="BW98" s="14">
        <v>7.4180000000000001</v>
      </c>
      <c r="BX98" s="14">
        <v>6.9119999999999999</v>
      </c>
      <c r="BY98" s="14">
        <v>6.4029999999999996</v>
      </c>
      <c r="BZ98" s="14">
        <v>5.9009999999999998</v>
      </c>
      <c r="CA98" s="14">
        <v>5.4160000000000004</v>
      </c>
      <c r="CB98" s="14">
        <v>4.9349999999999996</v>
      </c>
      <c r="CC98" s="14">
        <v>4.5209999999999999</v>
      </c>
      <c r="CD98" s="14">
        <v>4.2009999999999996</v>
      </c>
      <c r="CE98" s="14">
        <v>3.944</v>
      </c>
      <c r="CF98" s="14">
        <v>3.694</v>
      </c>
      <c r="CG98" s="14">
        <v>3.4710000000000001</v>
      </c>
      <c r="CH98" s="14">
        <v>3.2040000000000002</v>
      </c>
      <c r="CI98" s="14">
        <v>2.8559999999999999</v>
      </c>
      <c r="CJ98" s="14">
        <v>2.4630000000000001</v>
      </c>
      <c r="CK98" s="14">
        <v>2.0979999999999999</v>
      </c>
      <c r="CL98" s="14">
        <v>1.7470000000000001</v>
      </c>
      <c r="CM98" s="14">
        <v>1.4370000000000001</v>
      </c>
      <c r="CN98" s="14">
        <v>1.1890000000000001</v>
      </c>
      <c r="CO98" s="14">
        <v>0.98799999999999999</v>
      </c>
      <c r="CP98" s="14">
        <v>0.79600000000000004</v>
      </c>
      <c r="CQ98" s="14">
        <v>0.61799999999999999</v>
      </c>
      <c r="CR98" s="14">
        <v>0.47</v>
      </c>
      <c r="CS98" s="14">
        <v>0.35499999999999998</v>
      </c>
      <c r="CT98" s="14">
        <v>0.26800000000000002</v>
      </c>
      <c r="CU98" s="14">
        <v>0.193</v>
      </c>
      <c r="CV98" s="14">
        <v>0.13900000000000001</v>
      </c>
      <c r="CW98" s="14">
        <v>9.9000000000000005E-2</v>
      </c>
      <c r="CX98" s="14">
        <v>6.8000000000000005E-2</v>
      </c>
      <c r="CY98" s="14">
        <v>4.2000000000000003E-2</v>
      </c>
      <c r="CZ98" s="14">
        <v>2.4E-2</v>
      </c>
      <c r="DA98" s="14">
        <v>1.7000000000000001E-2</v>
      </c>
      <c r="DB98" s="14">
        <v>1.2999999999999999E-2</v>
      </c>
      <c r="DC98" s="14">
        <v>8.9999999999999993E-3</v>
      </c>
      <c r="DD98" s="14">
        <v>4.0000000000000001E-3</v>
      </c>
      <c r="DE98" s="14">
        <v>1E-3</v>
      </c>
      <c r="DF98" s="14">
        <v>0</v>
      </c>
      <c r="DG98" s="14">
        <v>0</v>
      </c>
      <c r="DI98" s="108">
        <f t="shared" si="3"/>
        <v>2449.64</v>
      </c>
    </row>
    <row r="99" spans="1:113" x14ac:dyDescent="0.2">
      <c r="A99" s="14">
        <v>4046</v>
      </c>
      <c r="B99" s="14" t="s">
        <v>1041</v>
      </c>
      <c r="D99" s="14">
        <v>434</v>
      </c>
      <c r="E99" s="14">
        <v>2018</v>
      </c>
      <c r="F99" s="14" t="s">
        <v>222</v>
      </c>
      <c r="G99" s="88" t="s">
        <v>223</v>
      </c>
      <c r="H99" s="88">
        <f>VLOOKUP(G99, '2018 Population by age'!$G:$H, 2, 0)</f>
        <v>18</v>
      </c>
      <c r="I99" s="15">
        <f>IF(H99="-", "-", IF(H99=0, 0, SUM(K99:INDEX($K99:$DG99, H99))))</f>
        <v>1091.5439999999999</v>
      </c>
      <c r="J99" s="15">
        <f t="shared" si="2"/>
        <v>2169.6119999999987</v>
      </c>
      <c r="K99" s="14">
        <v>59.433999999999997</v>
      </c>
      <c r="L99" s="14">
        <v>61.334000000000003</v>
      </c>
      <c r="M99" s="14">
        <v>62.713999999999999</v>
      </c>
      <c r="N99" s="14">
        <v>64.572999999999993</v>
      </c>
      <c r="O99" s="14">
        <v>64.584000000000003</v>
      </c>
      <c r="P99" s="14">
        <v>64.349000000000004</v>
      </c>
      <c r="Q99" s="14">
        <v>63.905999999999999</v>
      </c>
      <c r="R99" s="14">
        <v>63.290999999999997</v>
      </c>
      <c r="S99" s="14">
        <v>62.52</v>
      </c>
      <c r="T99" s="14">
        <v>61.610999999999997</v>
      </c>
      <c r="U99" s="14">
        <v>60.698999999999998</v>
      </c>
      <c r="V99" s="14">
        <v>59.859000000000002</v>
      </c>
      <c r="W99" s="14">
        <v>59.069000000000003</v>
      </c>
      <c r="X99" s="14">
        <v>58.24</v>
      </c>
      <c r="Y99" s="14">
        <v>57.4</v>
      </c>
      <c r="Z99" s="14">
        <v>56.627000000000002</v>
      </c>
      <c r="AA99" s="14">
        <v>55.956000000000003</v>
      </c>
      <c r="AB99" s="14">
        <v>55.378</v>
      </c>
      <c r="AC99" s="14">
        <v>54.85</v>
      </c>
      <c r="AD99" s="14">
        <v>54.378</v>
      </c>
      <c r="AE99" s="14">
        <v>54.031999999999996</v>
      </c>
      <c r="AF99" s="14">
        <v>53.838999999999999</v>
      </c>
      <c r="AG99" s="14">
        <v>53.78</v>
      </c>
      <c r="AH99" s="14">
        <v>53.759</v>
      </c>
      <c r="AI99" s="14">
        <v>53.746000000000002</v>
      </c>
      <c r="AJ99" s="14">
        <v>53.951000000000001</v>
      </c>
      <c r="AK99" s="14">
        <v>54.451000000000001</v>
      </c>
      <c r="AL99" s="14">
        <v>55.125</v>
      </c>
      <c r="AM99" s="14">
        <v>55.795000000000002</v>
      </c>
      <c r="AN99" s="14">
        <v>56.523000000000003</v>
      </c>
      <c r="AO99" s="14">
        <v>56.988</v>
      </c>
      <c r="AP99" s="14">
        <v>57.018999999999998</v>
      </c>
      <c r="AQ99" s="14">
        <v>56.767000000000003</v>
      </c>
      <c r="AR99" s="14">
        <v>56.496000000000002</v>
      </c>
      <c r="AS99" s="14">
        <v>56.084000000000003</v>
      </c>
      <c r="AT99" s="14">
        <v>55.890999999999998</v>
      </c>
      <c r="AU99" s="14">
        <v>56.1</v>
      </c>
      <c r="AV99" s="14">
        <v>56.493000000000002</v>
      </c>
      <c r="AW99" s="14">
        <v>56.698</v>
      </c>
      <c r="AX99" s="14">
        <v>56.823999999999998</v>
      </c>
      <c r="AY99" s="14">
        <v>56.459000000000003</v>
      </c>
      <c r="AZ99" s="14">
        <v>55.371000000000002</v>
      </c>
      <c r="BA99" s="14">
        <v>53.762999999999998</v>
      </c>
      <c r="BB99" s="14">
        <v>52.082000000000001</v>
      </c>
      <c r="BC99" s="14">
        <v>50.25</v>
      </c>
      <c r="BD99" s="14">
        <v>48.305</v>
      </c>
      <c r="BE99" s="14">
        <v>46.317</v>
      </c>
      <c r="BF99" s="14">
        <v>44.256</v>
      </c>
      <c r="BG99" s="14">
        <v>42.088000000000001</v>
      </c>
      <c r="BH99" s="14">
        <v>39.892000000000003</v>
      </c>
      <c r="BI99" s="14">
        <v>37.444000000000003</v>
      </c>
      <c r="BJ99" s="14">
        <v>34.652999999999999</v>
      </c>
      <c r="BK99" s="14">
        <v>31.681999999999999</v>
      </c>
      <c r="BL99" s="14">
        <v>28.773</v>
      </c>
      <c r="BM99" s="14">
        <v>25.864000000000001</v>
      </c>
      <c r="BN99" s="14">
        <v>23.324000000000002</v>
      </c>
      <c r="BO99" s="14">
        <v>21.36</v>
      </c>
      <c r="BP99" s="14">
        <v>19.815000000000001</v>
      </c>
      <c r="BQ99" s="14">
        <v>18.297999999999998</v>
      </c>
      <c r="BR99" s="14">
        <v>16.847999999999999</v>
      </c>
      <c r="BS99" s="14">
        <v>15.634</v>
      </c>
      <c r="BT99" s="14">
        <v>14.688000000000001</v>
      </c>
      <c r="BU99" s="14">
        <v>13.935</v>
      </c>
      <c r="BV99" s="14">
        <v>13.282999999999999</v>
      </c>
      <c r="BW99" s="14">
        <v>12.773</v>
      </c>
      <c r="BX99" s="14">
        <v>12.141</v>
      </c>
      <c r="BY99" s="14">
        <v>11.253</v>
      </c>
      <c r="BZ99" s="14">
        <v>10.228</v>
      </c>
      <c r="CA99" s="14">
        <v>9.2970000000000006</v>
      </c>
      <c r="CB99" s="14">
        <v>8.3879999999999999</v>
      </c>
      <c r="CC99" s="14">
        <v>7.6669999999999998</v>
      </c>
      <c r="CD99" s="14">
        <v>7.23</v>
      </c>
      <c r="CE99" s="14">
        <v>6.9779999999999998</v>
      </c>
      <c r="CF99" s="14">
        <v>6.718</v>
      </c>
      <c r="CG99" s="14">
        <v>6.5010000000000003</v>
      </c>
      <c r="CH99" s="14">
        <v>6.1920000000000002</v>
      </c>
      <c r="CI99" s="14">
        <v>5.7089999999999996</v>
      </c>
      <c r="CJ99" s="14">
        <v>5.1210000000000004</v>
      </c>
      <c r="CK99" s="14">
        <v>4.5819999999999999</v>
      </c>
      <c r="CL99" s="14">
        <v>4.0640000000000001</v>
      </c>
      <c r="CM99" s="14">
        <v>3.5739999999999998</v>
      </c>
      <c r="CN99" s="14">
        <v>3.129</v>
      </c>
      <c r="CO99" s="14">
        <v>2.722</v>
      </c>
      <c r="CP99" s="14">
        <v>2.3250000000000002</v>
      </c>
      <c r="CQ99" s="14">
        <v>1.9430000000000001</v>
      </c>
      <c r="CR99" s="14">
        <v>1.6020000000000001</v>
      </c>
      <c r="CS99" s="14">
        <v>1.3140000000000001</v>
      </c>
      <c r="CT99" s="14">
        <v>1.07</v>
      </c>
      <c r="CU99" s="14">
        <v>0.83199999999999996</v>
      </c>
      <c r="CV99" s="14">
        <v>0.63500000000000001</v>
      </c>
      <c r="CW99" s="14">
        <v>0.495</v>
      </c>
      <c r="CX99" s="14">
        <v>0.373</v>
      </c>
      <c r="CY99" s="14">
        <v>0.26300000000000001</v>
      </c>
      <c r="CZ99" s="14">
        <v>0.17199999999999999</v>
      </c>
      <c r="DA99" s="14">
        <v>0.122</v>
      </c>
      <c r="DB99" s="14">
        <v>9.6000000000000002E-2</v>
      </c>
      <c r="DC99" s="14">
        <v>6.6000000000000003E-2</v>
      </c>
      <c r="DD99" s="14">
        <v>3.3000000000000002E-2</v>
      </c>
      <c r="DE99" s="14">
        <v>1.7000000000000001E-2</v>
      </c>
      <c r="DF99" s="14">
        <v>7.0000000000000001E-3</v>
      </c>
      <c r="DG99" s="14">
        <v>7.0000000000000001E-3</v>
      </c>
      <c r="DI99" s="108">
        <f t="shared" si="3"/>
        <v>3261.1559999999986</v>
      </c>
    </row>
    <row r="100" spans="1:113" x14ac:dyDescent="0.2">
      <c r="A100" s="14">
        <v>16602</v>
      </c>
      <c r="B100" s="14" t="s">
        <v>1041</v>
      </c>
      <c r="D100" s="14">
        <v>662</v>
      </c>
      <c r="E100" s="14">
        <v>2018</v>
      </c>
      <c r="F100" s="14" t="s">
        <v>1060</v>
      </c>
      <c r="G100" s="88" t="s">
        <v>319</v>
      </c>
      <c r="H100" s="88">
        <f>VLOOKUP(G100, '2018 Population by age'!$G:$H, 2, 0)</f>
        <v>18</v>
      </c>
      <c r="I100" s="15">
        <f>IF(H100="-", "-", IF(H100=0, 0, SUM(K100:INDEX($K100:$DG100, H100))))</f>
        <v>20.967000000000002</v>
      </c>
      <c r="J100" s="15">
        <f t="shared" si="2"/>
        <v>66.96099999999997</v>
      </c>
      <c r="K100" s="14">
        <v>1.093</v>
      </c>
      <c r="L100" s="14">
        <v>1.0820000000000001</v>
      </c>
      <c r="M100" s="14">
        <v>1.073</v>
      </c>
      <c r="N100" s="14">
        <v>1.113</v>
      </c>
      <c r="O100" s="14">
        <v>1.091</v>
      </c>
      <c r="P100" s="14">
        <v>1.077</v>
      </c>
      <c r="Q100" s="14">
        <v>1.069</v>
      </c>
      <c r="R100" s="14">
        <v>1.0680000000000001</v>
      </c>
      <c r="S100" s="14">
        <v>1.073</v>
      </c>
      <c r="T100" s="14">
        <v>1.0820000000000001</v>
      </c>
      <c r="U100" s="14">
        <v>1.103</v>
      </c>
      <c r="V100" s="14">
        <v>1.141</v>
      </c>
      <c r="W100" s="14">
        <v>1.1890000000000001</v>
      </c>
      <c r="X100" s="14">
        <v>1.2390000000000001</v>
      </c>
      <c r="Y100" s="14">
        <v>1.2909999999999999</v>
      </c>
      <c r="Z100" s="14">
        <v>1.3440000000000001</v>
      </c>
      <c r="AA100" s="14">
        <v>1.395</v>
      </c>
      <c r="AB100" s="14">
        <v>1.444</v>
      </c>
      <c r="AC100" s="14">
        <v>1.4910000000000001</v>
      </c>
      <c r="AD100" s="14">
        <v>1.534</v>
      </c>
      <c r="AE100" s="14">
        <v>1.5720000000000001</v>
      </c>
      <c r="AF100" s="14">
        <v>1.6040000000000001</v>
      </c>
      <c r="AG100" s="14">
        <v>1.629</v>
      </c>
      <c r="AH100" s="14">
        <v>1.651</v>
      </c>
      <c r="AI100" s="14">
        <v>1.675</v>
      </c>
      <c r="AJ100" s="14">
        <v>1.667</v>
      </c>
      <c r="AK100" s="14">
        <v>1.613</v>
      </c>
      <c r="AL100" s="14">
        <v>1.5309999999999999</v>
      </c>
      <c r="AM100" s="14">
        <v>1.4510000000000001</v>
      </c>
      <c r="AN100" s="14">
        <v>1.3620000000000001</v>
      </c>
      <c r="AO100" s="14">
        <v>1.304</v>
      </c>
      <c r="AP100" s="14">
        <v>1.2969999999999999</v>
      </c>
      <c r="AQ100" s="14">
        <v>1.323</v>
      </c>
      <c r="AR100" s="14">
        <v>1.3420000000000001</v>
      </c>
      <c r="AS100" s="14">
        <v>1.363</v>
      </c>
      <c r="AT100" s="14">
        <v>1.373</v>
      </c>
      <c r="AU100" s="14">
        <v>1.363</v>
      </c>
      <c r="AV100" s="14">
        <v>1.34</v>
      </c>
      <c r="AW100" s="14">
        <v>1.323</v>
      </c>
      <c r="AX100" s="14">
        <v>1.3069999999999999</v>
      </c>
      <c r="AY100" s="14">
        <v>1.2909999999999999</v>
      </c>
      <c r="AZ100" s="14">
        <v>1.2729999999999999</v>
      </c>
      <c r="BA100" s="14">
        <v>1.2549999999999999</v>
      </c>
      <c r="BB100" s="14">
        <v>1.236</v>
      </c>
      <c r="BC100" s="14">
        <v>1.214</v>
      </c>
      <c r="BD100" s="14">
        <v>1.2010000000000001</v>
      </c>
      <c r="BE100" s="14">
        <v>1.2030000000000001</v>
      </c>
      <c r="BF100" s="14">
        <v>1.2130000000000001</v>
      </c>
      <c r="BG100" s="14">
        <v>1.22</v>
      </c>
      <c r="BH100" s="14">
        <v>1.226</v>
      </c>
      <c r="BI100" s="14">
        <v>1.224</v>
      </c>
      <c r="BJ100" s="14">
        <v>1.21</v>
      </c>
      <c r="BK100" s="14">
        <v>1.1870000000000001</v>
      </c>
      <c r="BL100" s="14">
        <v>1.1619999999999999</v>
      </c>
      <c r="BM100" s="14">
        <v>1.1379999999999999</v>
      </c>
      <c r="BN100" s="14">
        <v>1.103</v>
      </c>
      <c r="BO100" s="14">
        <v>1.0529999999999999</v>
      </c>
      <c r="BP100" s="14">
        <v>0.99399999999999999</v>
      </c>
      <c r="BQ100" s="14">
        <v>0.93400000000000005</v>
      </c>
      <c r="BR100" s="14">
        <v>0.872</v>
      </c>
      <c r="BS100" s="14">
        <v>0.81499999999999995</v>
      </c>
      <c r="BT100" s="14">
        <v>0.76800000000000002</v>
      </c>
      <c r="BU100" s="14">
        <v>0.72899999999999998</v>
      </c>
      <c r="BV100" s="14">
        <v>0.68799999999999994</v>
      </c>
      <c r="BW100" s="14">
        <v>0.64800000000000002</v>
      </c>
      <c r="BX100" s="14">
        <v>0.61</v>
      </c>
      <c r="BY100" s="14">
        <v>0.57599999999999996</v>
      </c>
      <c r="BZ100" s="14">
        <v>0.54400000000000004</v>
      </c>
      <c r="CA100" s="14">
        <v>0.51500000000000001</v>
      </c>
      <c r="CB100" s="14">
        <v>0.48699999999999999</v>
      </c>
      <c r="CC100" s="14">
        <v>0.45900000000000002</v>
      </c>
      <c r="CD100" s="14">
        <v>0.42899999999999999</v>
      </c>
      <c r="CE100" s="14">
        <v>0.39800000000000002</v>
      </c>
      <c r="CF100" s="14">
        <v>0.36899999999999999</v>
      </c>
      <c r="CG100" s="14">
        <v>0.34100000000000003</v>
      </c>
      <c r="CH100" s="14">
        <v>0.317</v>
      </c>
      <c r="CI100" s="14">
        <v>0.29899999999999999</v>
      </c>
      <c r="CJ100" s="14">
        <v>0.28599999999999998</v>
      </c>
      <c r="CK100" s="14">
        <v>0.27300000000000002</v>
      </c>
      <c r="CL100" s="14">
        <v>0.26200000000000001</v>
      </c>
      <c r="CM100" s="14">
        <v>0.246</v>
      </c>
      <c r="CN100" s="14">
        <v>0.223</v>
      </c>
      <c r="CO100" s="14">
        <v>0.19600000000000001</v>
      </c>
      <c r="CP100" s="14">
        <v>0.17100000000000001</v>
      </c>
      <c r="CQ100" s="14">
        <v>0.14499999999999999</v>
      </c>
      <c r="CR100" s="14">
        <v>0.124</v>
      </c>
      <c r="CS100" s="14">
        <v>0.11</v>
      </c>
      <c r="CT100" s="14">
        <v>9.9000000000000005E-2</v>
      </c>
      <c r="CU100" s="14">
        <v>8.8999999999999996E-2</v>
      </c>
      <c r="CV100" s="14">
        <v>8.1000000000000003E-2</v>
      </c>
      <c r="CW100" s="14">
        <v>7.1999999999999995E-2</v>
      </c>
      <c r="CX100" s="14">
        <v>0.06</v>
      </c>
      <c r="CY100" s="14">
        <v>4.8000000000000001E-2</v>
      </c>
      <c r="CZ100" s="14">
        <v>3.6999999999999998E-2</v>
      </c>
      <c r="DA100" s="14">
        <v>3.1E-2</v>
      </c>
      <c r="DB100" s="14">
        <v>2.5999999999999999E-2</v>
      </c>
      <c r="DC100" s="14">
        <v>0.02</v>
      </c>
      <c r="DD100" s="14">
        <v>1.4E-2</v>
      </c>
      <c r="DE100" s="14">
        <v>1.0999999999999999E-2</v>
      </c>
      <c r="DF100" s="14">
        <v>7.0000000000000001E-3</v>
      </c>
      <c r="DG100" s="14">
        <v>1.4E-2</v>
      </c>
      <c r="DI100" s="108">
        <f t="shared" si="3"/>
        <v>87.927999999999969</v>
      </c>
    </row>
    <row r="101" spans="1:113" x14ac:dyDescent="0.2">
      <c r="A101" s="14">
        <v>8690</v>
      </c>
      <c r="B101" s="14" t="s">
        <v>1041</v>
      </c>
      <c r="D101" s="14">
        <v>144</v>
      </c>
      <c r="E101" s="14">
        <v>2018</v>
      </c>
      <c r="F101" s="14" t="s">
        <v>354</v>
      </c>
      <c r="G101" s="88" t="s">
        <v>355</v>
      </c>
      <c r="H101" s="88">
        <f>VLOOKUP(G101, '2018 Population by age'!$G:$H, 2, 0)</f>
        <v>18</v>
      </c>
      <c r="I101" s="15">
        <f>IF(H101="-", "-", IF(H101=0, 0, SUM(K101:INDEX($K101:$DG101, H101))))</f>
        <v>3004.7870000000003</v>
      </c>
      <c r="J101" s="15">
        <f t="shared" si="2"/>
        <v>7055.4090000000051</v>
      </c>
      <c r="K101" s="14">
        <v>156.79599999999999</v>
      </c>
      <c r="L101" s="14">
        <v>157.88800000000001</v>
      </c>
      <c r="M101" s="14">
        <v>159.34100000000001</v>
      </c>
      <c r="N101" s="14">
        <v>157.90199999999999</v>
      </c>
      <c r="O101" s="14">
        <v>161.441</v>
      </c>
      <c r="P101" s="14">
        <v>164.71700000000001</v>
      </c>
      <c r="Q101" s="14">
        <v>167.66499999999999</v>
      </c>
      <c r="R101" s="14">
        <v>170.21899999999999</v>
      </c>
      <c r="S101" s="14">
        <v>172.44499999999999</v>
      </c>
      <c r="T101" s="14">
        <v>174.40899999999999</v>
      </c>
      <c r="U101" s="14">
        <v>175.38499999999999</v>
      </c>
      <c r="V101" s="14">
        <v>175.04300000000001</v>
      </c>
      <c r="W101" s="14">
        <v>173.715</v>
      </c>
      <c r="X101" s="14">
        <v>172.14599999999999</v>
      </c>
      <c r="Y101" s="14">
        <v>170.29300000000001</v>
      </c>
      <c r="Z101" s="14">
        <v>167.98</v>
      </c>
      <c r="AA101" s="14">
        <v>165.22900000000001</v>
      </c>
      <c r="AB101" s="14">
        <v>162.173</v>
      </c>
      <c r="AC101" s="14">
        <v>158.898</v>
      </c>
      <c r="AD101" s="14">
        <v>155.36000000000001</v>
      </c>
      <c r="AE101" s="14">
        <v>152.17500000000001</v>
      </c>
      <c r="AF101" s="14">
        <v>149.65199999999999</v>
      </c>
      <c r="AG101" s="14">
        <v>147.547</v>
      </c>
      <c r="AH101" s="14">
        <v>145.48099999999999</v>
      </c>
      <c r="AI101" s="14">
        <v>143.73500000000001</v>
      </c>
      <c r="AJ101" s="14">
        <v>141.43100000000001</v>
      </c>
      <c r="AK101" s="14">
        <v>138.161</v>
      </c>
      <c r="AL101" s="14">
        <v>134.482</v>
      </c>
      <c r="AM101" s="14">
        <v>131.18299999999999</v>
      </c>
      <c r="AN101" s="14">
        <v>127.896</v>
      </c>
      <c r="AO101" s="14">
        <v>126.32599999999999</v>
      </c>
      <c r="AP101" s="14">
        <v>127.33499999999999</v>
      </c>
      <c r="AQ101" s="14">
        <v>130.05699999999999</v>
      </c>
      <c r="AR101" s="14">
        <v>132.58000000000001</v>
      </c>
      <c r="AS101" s="14">
        <v>135.066</v>
      </c>
      <c r="AT101" s="14">
        <v>137.72900000000001</v>
      </c>
      <c r="AU101" s="14">
        <v>140.41300000000001</v>
      </c>
      <c r="AV101" s="14">
        <v>142.91499999999999</v>
      </c>
      <c r="AW101" s="14">
        <v>145.46799999999999</v>
      </c>
      <c r="AX101" s="14">
        <v>148.357</v>
      </c>
      <c r="AY101" s="14">
        <v>149.108</v>
      </c>
      <c r="AZ101" s="14">
        <v>146.61600000000001</v>
      </c>
      <c r="BA101" s="14">
        <v>142.077</v>
      </c>
      <c r="BB101" s="14">
        <v>137.66200000000001</v>
      </c>
      <c r="BC101" s="14">
        <v>132.77799999999999</v>
      </c>
      <c r="BD101" s="14">
        <v>129.27500000000001</v>
      </c>
      <c r="BE101" s="14">
        <v>128.24199999999999</v>
      </c>
      <c r="BF101" s="14">
        <v>128.73500000000001</v>
      </c>
      <c r="BG101" s="14">
        <v>128.727</v>
      </c>
      <c r="BH101" s="14">
        <v>128.626</v>
      </c>
      <c r="BI101" s="14">
        <v>128.03700000000001</v>
      </c>
      <c r="BJ101" s="14">
        <v>126.56</v>
      </c>
      <c r="BK101" s="14">
        <v>124.46899999999999</v>
      </c>
      <c r="BL101" s="14">
        <v>122.42700000000001</v>
      </c>
      <c r="BM101" s="14">
        <v>120.291</v>
      </c>
      <c r="BN101" s="14">
        <v>117.99299999999999</v>
      </c>
      <c r="BO101" s="14">
        <v>115.563</v>
      </c>
      <c r="BP101" s="14">
        <v>112.967</v>
      </c>
      <c r="BQ101" s="14">
        <v>110.22199999999999</v>
      </c>
      <c r="BR101" s="14">
        <v>107.42400000000001</v>
      </c>
      <c r="BS101" s="14">
        <v>104.127</v>
      </c>
      <c r="BT101" s="14">
        <v>100.146</v>
      </c>
      <c r="BU101" s="14">
        <v>95.739000000000004</v>
      </c>
      <c r="BV101" s="14">
        <v>91.216999999999999</v>
      </c>
      <c r="BW101" s="14">
        <v>86.35</v>
      </c>
      <c r="BX101" s="14">
        <v>82.225999999999999</v>
      </c>
      <c r="BY101" s="14">
        <v>79.363</v>
      </c>
      <c r="BZ101" s="14">
        <v>77.186000000000007</v>
      </c>
      <c r="CA101" s="14">
        <v>74.787999999999997</v>
      </c>
      <c r="CB101" s="14">
        <v>72.575999999999993</v>
      </c>
      <c r="CC101" s="14">
        <v>68.997</v>
      </c>
      <c r="CD101" s="14">
        <v>63.262</v>
      </c>
      <c r="CE101" s="14">
        <v>56.21</v>
      </c>
      <c r="CF101" s="14">
        <v>49.475000000000001</v>
      </c>
      <c r="CG101" s="14">
        <v>42.728000000000002</v>
      </c>
      <c r="CH101" s="14">
        <v>36.779000000000003</v>
      </c>
      <c r="CI101" s="14">
        <v>32.197000000000003</v>
      </c>
      <c r="CJ101" s="14">
        <v>28.600999999999999</v>
      </c>
      <c r="CK101" s="14">
        <v>24.981000000000002</v>
      </c>
      <c r="CL101" s="14">
        <v>21.465</v>
      </c>
      <c r="CM101" s="14">
        <v>18.542000000000002</v>
      </c>
      <c r="CN101" s="14">
        <v>16.327999999999999</v>
      </c>
      <c r="CO101" s="14">
        <v>14.643000000000001</v>
      </c>
      <c r="CP101" s="14">
        <v>13.188000000000001</v>
      </c>
      <c r="CQ101" s="14">
        <v>12.02</v>
      </c>
      <c r="CR101" s="14">
        <v>10.843</v>
      </c>
      <c r="CS101" s="14">
        <v>9.4770000000000003</v>
      </c>
      <c r="CT101" s="14">
        <v>8.0389999999999997</v>
      </c>
      <c r="CU101" s="14">
        <v>6.766</v>
      </c>
      <c r="CV101" s="14">
        <v>5.76</v>
      </c>
      <c r="CW101" s="14">
        <v>4.91</v>
      </c>
      <c r="CX101" s="14">
        <v>4.0199999999999996</v>
      </c>
      <c r="CY101" s="14">
        <v>3.0939999999999999</v>
      </c>
      <c r="CZ101" s="14">
        <v>2.3490000000000002</v>
      </c>
      <c r="DA101" s="14">
        <v>1.903</v>
      </c>
      <c r="DB101" s="14">
        <v>1.5740000000000001</v>
      </c>
      <c r="DC101" s="14">
        <v>1.1970000000000001</v>
      </c>
      <c r="DD101" s="14">
        <v>0.77</v>
      </c>
      <c r="DE101" s="14">
        <v>0.56499999999999995</v>
      </c>
      <c r="DF101" s="14">
        <v>0.33600000000000002</v>
      </c>
      <c r="DG101" s="14">
        <v>0.626</v>
      </c>
      <c r="DI101" s="108">
        <f t="shared" si="3"/>
        <v>10060.196000000005</v>
      </c>
    </row>
    <row r="102" spans="1:113" x14ac:dyDescent="0.2">
      <c r="A102" s="14">
        <v>4648</v>
      </c>
      <c r="B102" s="14" t="s">
        <v>1041</v>
      </c>
      <c r="D102" s="14">
        <v>426</v>
      </c>
      <c r="E102" s="14">
        <v>2018</v>
      </c>
      <c r="F102" s="14" t="s">
        <v>218</v>
      </c>
      <c r="G102" s="88" t="s">
        <v>219</v>
      </c>
      <c r="H102" s="88">
        <f>VLOOKUP(G102, '2018 Population by age'!$G:$H, 2, 0)</f>
        <v>16</v>
      </c>
      <c r="I102" s="15">
        <f>IF(H102="-", "-", IF(H102=0, 0, SUM(K102:INDEX($K102:$DG102, H102))))</f>
        <v>425.35400000000004</v>
      </c>
      <c r="J102" s="15">
        <f t="shared" si="2"/>
        <v>674.08200000000011</v>
      </c>
      <c r="K102" s="14">
        <v>29.524000000000001</v>
      </c>
      <c r="L102" s="14">
        <v>29.324999999999999</v>
      </c>
      <c r="M102" s="14">
        <v>29.027999999999999</v>
      </c>
      <c r="N102" s="14">
        <v>29.279</v>
      </c>
      <c r="O102" s="14">
        <v>28.562000000000001</v>
      </c>
      <c r="P102" s="14">
        <v>27.859000000000002</v>
      </c>
      <c r="Q102" s="14">
        <v>27.183</v>
      </c>
      <c r="R102" s="14">
        <v>26.544</v>
      </c>
      <c r="S102" s="14">
        <v>25.934999999999999</v>
      </c>
      <c r="T102" s="14">
        <v>25.347999999999999</v>
      </c>
      <c r="U102" s="14">
        <v>24.891999999999999</v>
      </c>
      <c r="V102" s="14">
        <v>24.617999999999999</v>
      </c>
      <c r="W102" s="14">
        <v>24.478999999999999</v>
      </c>
      <c r="X102" s="14">
        <v>24.35</v>
      </c>
      <c r="Y102" s="14">
        <v>24.224</v>
      </c>
      <c r="Z102" s="14">
        <v>24.204000000000001</v>
      </c>
      <c r="AA102" s="14">
        <v>24.321999999999999</v>
      </c>
      <c r="AB102" s="14">
        <v>24.512</v>
      </c>
      <c r="AC102" s="14">
        <v>24.695</v>
      </c>
      <c r="AD102" s="14">
        <v>24.904</v>
      </c>
      <c r="AE102" s="14">
        <v>24.927</v>
      </c>
      <c r="AF102" s="14">
        <v>24.655000000000001</v>
      </c>
      <c r="AG102" s="14">
        <v>24.184000000000001</v>
      </c>
      <c r="AH102" s="14">
        <v>23.71</v>
      </c>
      <c r="AI102" s="14">
        <v>23.183</v>
      </c>
      <c r="AJ102" s="14">
        <v>22.69</v>
      </c>
      <c r="AK102" s="14">
        <v>22.289000000000001</v>
      </c>
      <c r="AL102" s="14">
        <v>21.927</v>
      </c>
      <c r="AM102" s="14">
        <v>21.495999999999999</v>
      </c>
      <c r="AN102" s="14">
        <v>21.023</v>
      </c>
      <c r="AO102" s="14">
        <v>20.459</v>
      </c>
      <c r="AP102" s="14">
        <v>19.768999999999998</v>
      </c>
      <c r="AQ102" s="14">
        <v>18.984999999999999</v>
      </c>
      <c r="AR102" s="14">
        <v>18.186</v>
      </c>
      <c r="AS102" s="14">
        <v>17.376000000000001</v>
      </c>
      <c r="AT102" s="14">
        <v>16.484000000000002</v>
      </c>
      <c r="AU102" s="14">
        <v>15.492000000000001</v>
      </c>
      <c r="AV102" s="14">
        <v>14.439</v>
      </c>
      <c r="AW102" s="14">
        <v>13.388999999999999</v>
      </c>
      <c r="AX102" s="14">
        <v>12.33</v>
      </c>
      <c r="AY102" s="14">
        <v>11.347</v>
      </c>
      <c r="AZ102" s="14">
        <v>10.487</v>
      </c>
      <c r="BA102" s="14">
        <v>9.7200000000000006</v>
      </c>
      <c r="BB102" s="14">
        <v>8.9670000000000005</v>
      </c>
      <c r="BC102" s="14">
        <v>8.2449999999999992</v>
      </c>
      <c r="BD102" s="14">
        <v>7.5720000000000001</v>
      </c>
      <c r="BE102" s="14">
        <v>6.9470000000000001</v>
      </c>
      <c r="BF102" s="14">
        <v>6.3719999999999999</v>
      </c>
      <c r="BG102" s="14">
        <v>5.8449999999999998</v>
      </c>
      <c r="BH102" s="14">
        <v>5.3639999999999999</v>
      </c>
      <c r="BI102" s="14">
        <v>4.9429999999999996</v>
      </c>
      <c r="BJ102" s="14">
        <v>4.5890000000000004</v>
      </c>
      <c r="BK102" s="14">
        <v>4.2939999999999996</v>
      </c>
      <c r="BL102" s="14">
        <v>4.0369999999999999</v>
      </c>
      <c r="BM102" s="14">
        <v>3.8109999999999999</v>
      </c>
      <c r="BN102" s="14">
        <v>3.653</v>
      </c>
      <c r="BO102" s="14">
        <v>3.577</v>
      </c>
      <c r="BP102" s="14">
        <v>3.5579999999999998</v>
      </c>
      <c r="BQ102" s="14">
        <v>3.556</v>
      </c>
      <c r="BR102" s="14">
        <v>3.5760000000000001</v>
      </c>
      <c r="BS102" s="14">
        <v>3.59</v>
      </c>
      <c r="BT102" s="14">
        <v>3.5790000000000002</v>
      </c>
      <c r="BU102" s="14">
        <v>3.55</v>
      </c>
      <c r="BV102" s="14">
        <v>3.5270000000000001</v>
      </c>
      <c r="BW102" s="14">
        <v>3.504</v>
      </c>
      <c r="BX102" s="14">
        <v>3.456</v>
      </c>
      <c r="BY102" s="14">
        <v>3.371</v>
      </c>
      <c r="BZ102" s="14">
        <v>3.2549999999999999</v>
      </c>
      <c r="CA102" s="14">
        <v>3.1349999999999998</v>
      </c>
      <c r="CB102" s="14">
        <v>3.0150000000000001</v>
      </c>
      <c r="CC102" s="14">
        <v>2.85</v>
      </c>
      <c r="CD102" s="14">
        <v>2.6219999999999999</v>
      </c>
      <c r="CE102" s="14">
        <v>2.355</v>
      </c>
      <c r="CF102" s="14">
        <v>2.0910000000000002</v>
      </c>
      <c r="CG102" s="14">
        <v>1.8160000000000001</v>
      </c>
      <c r="CH102" s="14">
        <v>1.5840000000000001</v>
      </c>
      <c r="CI102" s="14">
        <v>1.4239999999999999</v>
      </c>
      <c r="CJ102" s="14">
        <v>1.3129999999999999</v>
      </c>
      <c r="CK102" s="14">
        <v>1.1970000000000001</v>
      </c>
      <c r="CL102" s="14">
        <v>1.0880000000000001</v>
      </c>
      <c r="CM102" s="14">
        <v>0.97899999999999998</v>
      </c>
      <c r="CN102" s="14">
        <v>0.86199999999999999</v>
      </c>
      <c r="CO102" s="14">
        <v>0.74199999999999999</v>
      </c>
      <c r="CP102" s="14">
        <v>0.63600000000000001</v>
      </c>
      <c r="CQ102" s="14">
        <v>0.53800000000000003</v>
      </c>
      <c r="CR102" s="14">
        <v>0.45</v>
      </c>
      <c r="CS102" s="14">
        <v>0.374</v>
      </c>
      <c r="CT102" s="14">
        <v>0.308</v>
      </c>
      <c r="CU102" s="14">
        <v>0.245</v>
      </c>
      <c r="CV102" s="14">
        <v>0.192</v>
      </c>
      <c r="CW102" s="14">
        <v>0.153</v>
      </c>
      <c r="CX102" s="14">
        <v>0.11799999999999999</v>
      </c>
      <c r="CY102" s="14">
        <v>8.5999999999999993E-2</v>
      </c>
      <c r="CZ102" s="14">
        <v>0.06</v>
      </c>
      <c r="DA102" s="14">
        <v>4.4999999999999998E-2</v>
      </c>
      <c r="DB102" s="14">
        <v>3.5999999999999997E-2</v>
      </c>
      <c r="DC102" s="14">
        <v>2.5000000000000001E-2</v>
      </c>
      <c r="DD102" s="14">
        <v>1.2999999999999999E-2</v>
      </c>
      <c r="DE102" s="14">
        <v>6.0000000000000001E-3</v>
      </c>
      <c r="DF102" s="14">
        <v>3.0000000000000001E-3</v>
      </c>
      <c r="DG102" s="14">
        <v>3.0000000000000001E-3</v>
      </c>
      <c r="DI102" s="108">
        <f t="shared" si="3"/>
        <v>1099.4360000000001</v>
      </c>
    </row>
    <row r="103" spans="1:113" x14ac:dyDescent="0.2">
      <c r="A103" s="14">
        <v>13162</v>
      </c>
      <c r="B103" s="14" t="s">
        <v>1041</v>
      </c>
      <c r="D103" s="14">
        <v>440</v>
      </c>
      <c r="E103" s="14">
        <v>2018</v>
      </c>
      <c r="F103" s="14" t="s">
        <v>226</v>
      </c>
      <c r="G103" s="88" t="s">
        <v>227</v>
      </c>
      <c r="H103" s="88">
        <f>VLOOKUP(G103, '2018 Population by age'!$G:$H, 2, 0)</f>
        <v>18</v>
      </c>
      <c r="I103" s="15">
        <f>IF(H103="-", "-", IF(H103=0, 0, SUM(K103:INDEX($K103:$DG103, H103))))</f>
        <v>263.32300000000004</v>
      </c>
      <c r="J103" s="15">
        <f t="shared" si="2"/>
        <v>1062.1190000000004</v>
      </c>
      <c r="K103" s="14">
        <v>15.054</v>
      </c>
      <c r="L103" s="14">
        <v>15.414999999999999</v>
      </c>
      <c r="M103" s="14">
        <v>15.614000000000001</v>
      </c>
      <c r="N103" s="14">
        <v>15.851000000000001</v>
      </c>
      <c r="O103" s="14">
        <v>15.693</v>
      </c>
      <c r="P103" s="14">
        <v>15.473000000000001</v>
      </c>
      <c r="Q103" s="14">
        <v>15.209</v>
      </c>
      <c r="R103" s="14">
        <v>14.919</v>
      </c>
      <c r="S103" s="14">
        <v>14.619</v>
      </c>
      <c r="T103" s="14">
        <v>14.33</v>
      </c>
      <c r="U103" s="14">
        <v>14.066000000000001</v>
      </c>
      <c r="V103" s="14">
        <v>13.848000000000001</v>
      </c>
      <c r="W103" s="14">
        <v>13.691000000000001</v>
      </c>
      <c r="X103" s="14">
        <v>13.576000000000001</v>
      </c>
      <c r="Y103" s="14">
        <v>13.481999999999999</v>
      </c>
      <c r="Z103" s="14">
        <v>13.619</v>
      </c>
      <c r="AA103" s="14">
        <v>14.085000000000001</v>
      </c>
      <c r="AB103" s="14">
        <v>14.779</v>
      </c>
      <c r="AC103" s="14">
        <v>15.462</v>
      </c>
      <c r="AD103" s="14">
        <v>16.126999999999999</v>
      </c>
      <c r="AE103" s="14">
        <v>16.916</v>
      </c>
      <c r="AF103" s="14">
        <v>17.86</v>
      </c>
      <c r="AG103" s="14">
        <v>18.863</v>
      </c>
      <c r="AH103" s="14">
        <v>19.831</v>
      </c>
      <c r="AI103" s="14">
        <v>20.824999999999999</v>
      </c>
      <c r="AJ103" s="14">
        <v>21.422000000000001</v>
      </c>
      <c r="AK103" s="14">
        <v>21.411999999999999</v>
      </c>
      <c r="AL103" s="14">
        <v>20.992999999999999</v>
      </c>
      <c r="AM103" s="14">
        <v>20.585999999999999</v>
      </c>
      <c r="AN103" s="14">
        <v>20.128</v>
      </c>
      <c r="AO103" s="14">
        <v>19.652999999999999</v>
      </c>
      <c r="AP103" s="14">
        <v>19.227</v>
      </c>
      <c r="AQ103" s="14">
        <v>18.837</v>
      </c>
      <c r="AR103" s="14">
        <v>18.407</v>
      </c>
      <c r="AS103" s="14">
        <v>17.954999999999998</v>
      </c>
      <c r="AT103" s="14">
        <v>17.593</v>
      </c>
      <c r="AU103" s="14">
        <v>17.369</v>
      </c>
      <c r="AV103" s="14">
        <v>17.256</v>
      </c>
      <c r="AW103" s="14">
        <v>17.152999999999999</v>
      </c>
      <c r="AX103" s="14">
        <v>17.052</v>
      </c>
      <c r="AY103" s="14">
        <v>17.106999999999999</v>
      </c>
      <c r="AZ103" s="14">
        <v>17.378</v>
      </c>
      <c r="BA103" s="14">
        <v>17.786000000000001</v>
      </c>
      <c r="BB103" s="14">
        <v>18.207999999999998</v>
      </c>
      <c r="BC103" s="14">
        <v>18.690000000000001</v>
      </c>
      <c r="BD103" s="14">
        <v>19.027000000000001</v>
      </c>
      <c r="BE103" s="14">
        <v>19.113</v>
      </c>
      <c r="BF103" s="14">
        <v>19.045999999999999</v>
      </c>
      <c r="BG103" s="14">
        <v>18.994</v>
      </c>
      <c r="BH103" s="14">
        <v>18.876000000000001</v>
      </c>
      <c r="BI103" s="14">
        <v>18.952000000000002</v>
      </c>
      <c r="BJ103" s="14">
        <v>19.356000000000002</v>
      </c>
      <c r="BK103" s="14">
        <v>19.93</v>
      </c>
      <c r="BL103" s="14">
        <v>20.405999999999999</v>
      </c>
      <c r="BM103" s="14">
        <v>20.856000000000002</v>
      </c>
      <c r="BN103" s="14">
        <v>21.018000000000001</v>
      </c>
      <c r="BO103" s="14">
        <v>20.741</v>
      </c>
      <c r="BP103" s="14">
        <v>20.152000000000001</v>
      </c>
      <c r="BQ103" s="14">
        <v>19.556999999999999</v>
      </c>
      <c r="BR103" s="14">
        <v>18.928999999999998</v>
      </c>
      <c r="BS103" s="14">
        <v>18.163</v>
      </c>
      <c r="BT103" s="14">
        <v>17.248999999999999</v>
      </c>
      <c r="BU103" s="14">
        <v>16.242000000000001</v>
      </c>
      <c r="BV103" s="14">
        <v>15.205</v>
      </c>
      <c r="BW103" s="14">
        <v>14.124000000000001</v>
      </c>
      <c r="BX103" s="14">
        <v>13.157</v>
      </c>
      <c r="BY103" s="14">
        <v>12.388999999999999</v>
      </c>
      <c r="BZ103" s="14">
        <v>11.763</v>
      </c>
      <c r="CA103" s="14">
        <v>11.127000000000001</v>
      </c>
      <c r="CB103" s="14">
        <v>10.499000000000001</v>
      </c>
      <c r="CC103" s="14">
        <v>9.9580000000000002</v>
      </c>
      <c r="CD103" s="14">
        <v>9.5250000000000004</v>
      </c>
      <c r="CE103" s="14">
        <v>9.1690000000000005</v>
      </c>
      <c r="CF103" s="14">
        <v>8.8279999999999994</v>
      </c>
      <c r="CG103" s="14">
        <v>8.5020000000000007</v>
      </c>
      <c r="CH103" s="14">
        <v>8.19</v>
      </c>
      <c r="CI103" s="14">
        <v>7.88</v>
      </c>
      <c r="CJ103" s="14">
        <v>7.5640000000000001</v>
      </c>
      <c r="CK103" s="14">
        <v>7.258</v>
      </c>
      <c r="CL103" s="14">
        <v>6.9770000000000003</v>
      </c>
      <c r="CM103" s="14">
        <v>6.58</v>
      </c>
      <c r="CN103" s="14">
        <v>6.0060000000000002</v>
      </c>
      <c r="CO103" s="14">
        <v>5.3220000000000001</v>
      </c>
      <c r="CP103" s="14">
        <v>4.6619999999999999</v>
      </c>
      <c r="CQ103" s="14">
        <v>4.0010000000000003</v>
      </c>
      <c r="CR103" s="14">
        <v>3.3940000000000001</v>
      </c>
      <c r="CS103" s="14">
        <v>2.8820000000000001</v>
      </c>
      <c r="CT103" s="14">
        <v>2.4420000000000002</v>
      </c>
      <c r="CU103" s="14">
        <v>1.9770000000000001</v>
      </c>
      <c r="CV103" s="14">
        <v>1.5720000000000001</v>
      </c>
      <c r="CW103" s="14">
        <v>1.272</v>
      </c>
      <c r="CX103" s="14">
        <v>0.98399999999999999</v>
      </c>
      <c r="CY103" s="14">
        <v>0.70099999999999996</v>
      </c>
      <c r="CZ103" s="14">
        <v>0.47099999999999997</v>
      </c>
      <c r="DA103" s="14">
        <v>0.34599999999999997</v>
      </c>
      <c r="DB103" s="14">
        <v>0.27500000000000002</v>
      </c>
      <c r="DC103" s="14">
        <v>0.193</v>
      </c>
      <c r="DD103" s="14">
        <v>9.9000000000000005E-2</v>
      </c>
      <c r="DE103" s="14">
        <v>6.3E-2</v>
      </c>
      <c r="DF103" s="14">
        <v>2.9000000000000001E-2</v>
      </c>
      <c r="DG103" s="14">
        <v>0.03</v>
      </c>
      <c r="DI103" s="108">
        <f t="shared" si="3"/>
        <v>1325.4420000000005</v>
      </c>
    </row>
    <row r="104" spans="1:113" x14ac:dyDescent="0.2">
      <c r="A104" s="14">
        <v>15054</v>
      </c>
      <c r="B104" s="14" t="s">
        <v>1041</v>
      </c>
      <c r="D104" s="14">
        <v>442</v>
      </c>
      <c r="E104" s="14">
        <v>2018</v>
      </c>
      <c r="F104" s="14" t="s">
        <v>228</v>
      </c>
      <c r="G104" s="88" t="s">
        <v>229</v>
      </c>
      <c r="H104" s="88">
        <f>VLOOKUP(G104, '2018 Population by age'!$G:$H, 2, 0)</f>
        <v>18</v>
      </c>
      <c r="I104" s="15">
        <f>IF(H104="-", "-", IF(H104=0, 0, SUM(K104:INDEX($K104:$DG104, H104))))</f>
        <v>60.311</v>
      </c>
      <c r="J104" s="15">
        <f t="shared" si="2"/>
        <v>236.40700000000012</v>
      </c>
      <c r="K104" s="14">
        <v>3.585</v>
      </c>
      <c r="L104" s="14">
        <v>3.5169999999999999</v>
      </c>
      <c r="M104" s="14">
        <v>3.4540000000000002</v>
      </c>
      <c r="N104" s="14">
        <v>3.4460000000000002</v>
      </c>
      <c r="O104" s="14">
        <v>3.3759999999999999</v>
      </c>
      <c r="P104" s="14">
        <v>3.3149999999999999</v>
      </c>
      <c r="Q104" s="14">
        <v>3.2650000000000001</v>
      </c>
      <c r="R104" s="14">
        <v>3.2250000000000001</v>
      </c>
      <c r="S104" s="14">
        <v>3.1949999999999998</v>
      </c>
      <c r="T104" s="14">
        <v>3.1720000000000002</v>
      </c>
      <c r="U104" s="14">
        <v>3.1709999999999998</v>
      </c>
      <c r="V104" s="14">
        <v>3.198</v>
      </c>
      <c r="W104" s="14">
        <v>3.246</v>
      </c>
      <c r="X104" s="14">
        <v>3.2989999999999999</v>
      </c>
      <c r="Y104" s="14">
        <v>3.359</v>
      </c>
      <c r="Z104" s="14">
        <v>3.4249999999999998</v>
      </c>
      <c r="AA104" s="14">
        <v>3.4950000000000001</v>
      </c>
      <c r="AB104" s="14">
        <v>3.5680000000000001</v>
      </c>
      <c r="AC104" s="14">
        <v>3.6459999999999999</v>
      </c>
      <c r="AD104" s="14">
        <v>3.7280000000000002</v>
      </c>
      <c r="AE104" s="14">
        <v>3.8010000000000002</v>
      </c>
      <c r="AF104" s="14">
        <v>3.8580000000000001</v>
      </c>
      <c r="AG104" s="14">
        <v>3.9049999999999998</v>
      </c>
      <c r="AH104" s="14">
        <v>3.9540000000000002</v>
      </c>
      <c r="AI104" s="14">
        <v>4.0030000000000001</v>
      </c>
      <c r="AJ104" s="14">
        <v>4.0529999999999999</v>
      </c>
      <c r="AK104" s="14">
        <v>4.1050000000000004</v>
      </c>
      <c r="AL104" s="14">
        <v>4.1580000000000004</v>
      </c>
      <c r="AM104" s="14">
        <v>4.2060000000000004</v>
      </c>
      <c r="AN104" s="14">
        <v>4.2439999999999998</v>
      </c>
      <c r="AO104" s="14">
        <v>4.298</v>
      </c>
      <c r="AP104" s="14">
        <v>4.3739999999999997</v>
      </c>
      <c r="AQ104" s="14">
        <v>4.4610000000000003</v>
      </c>
      <c r="AR104" s="14">
        <v>4.5430000000000001</v>
      </c>
      <c r="AS104" s="14">
        <v>4.6310000000000002</v>
      </c>
      <c r="AT104" s="14">
        <v>4.6680000000000001</v>
      </c>
      <c r="AU104" s="14">
        <v>4.6239999999999997</v>
      </c>
      <c r="AV104" s="14">
        <v>4.532</v>
      </c>
      <c r="AW104" s="14">
        <v>4.4489999999999998</v>
      </c>
      <c r="AX104" s="14">
        <v>4.3609999999999998</v>
      </c>
      <c r="AY104" s="14">
        <v>4.3070000000000004</v>
      </c>
      <c r="AZ104" s="14">
        <v>4.3109999999999999</v>
      </c>
      <c r="BA104" s="14">
        <v>4.3550000000000004</v>
      </c>
      <c r="BB104" s="14">
        <v>4.3869999999999996</v>
      </c>
      <c r="BC104" s="14">
        <v>4.4050000000000002</v>
      </c>
      <c r="BD104" s="14">
        <v>4.4589999999999996</v>
      </c>
      <c r="BE104" s="14">
        <v>4.5670000000000002</v>
      </c>
      <c r="BF104" s="14">
        <v>4.7</v>
      </c>
      <c r="BG104" s="14">
        <v>4.8220000000000001</v>
      </c>
      <c r="BH104" s="14">
        <v>4.9489999999999998</v>
      </c>
      <c r="BI104" s="14">
        <v>4.9969999999999999</v>
      </c>
      <c r="BJ104" s="14">
        <v>4.9249999999999998</v>
      </c>
      <c r="BK104" s="14">
        <v>4.7709999999999999</v>
      </c>
      <c r="BL104" s="14">
        <v>4.6189999999999998</v>
      </c>
      <c r="BM104" s="14">
        <v>4.4539999999999997</v>
      </c>
      <c r="BN104" s="14">
        <v>4.29</v>
      </c>
      <c r="BO104" s="14">
        <v>4.1420000000000003</v>
      </c>
      <c r="BP104" s="14">
        <v>4.0049999999999999</v>
      </c>
      <c r="BQ104" s="14">
        <v>3.8530000000000002</v>
      </c>
      <c r="BR104" s="14">
        <v>3.6930000000000001</v>
      </c>
      <c r="BS104" s="14">
        <v>3.5350000000000001</v>
      </c>
      <c r="BT104" s="14">
        <v>3.383</v>
      </c>
      <c r="BU104" s="14">
        <v>3.2360000000000002</v>
      </c>
      <c r="BV104" s="14">
        <v>3.0870000000000002</v>
      </c>
      <c r="BW104" s="14">
        <v>2.9359999999999999</v>
      </c>
      <c r="BX104" s="14">
        <v>2.8</v>
      </c>
      <c r="BY104" s="14">
        <v>2.6840000000000002</v>
      </c>
      <c r="BZ104" s="14">
        <v>2.5819999999999999</v>
      </c>
      <c r="CA104" s="14">
        <v>2.48</v>
      </c>
      <c r="CB104" s="14">
        <v>2.3849999999999998</v>
      </c>
      <c r="CC104" s="14">
        <v>2.2730000000000001</v>
      </c>
      <c r="CD104" s="14">
        <v>2.1320000000000001</v>
      </c>
      <c r="CE104" s="14">
        <v>1.974</v>
      </c>
      <c r="CF104" s="14">
        <v>1.8240000000000001</v>
      </c>
      <c r="CG104" s="14">
        <v>1.675</v>
      </c>
      <c r="CH104" s="14">
        <v>1.5429999999999999</v>
      </c>
      <c r="CI104" s="14">
        <v>1.4390000000000001</v>
      </c>
      <c r="CJ104" s="14">
        <v>1.3540000000000001</v>
      </c>
      <c r="CK104" s="14">
        <v>1.268</v>
      </c>
      <c r="CL104" s="14">
        <v>1.1819999999999999</v>
      </c>
      <c r="CM104" s="14">
        <v>1.1060000000000001</v>
      </c>
      <c r="CN104" s="14">
        <v>1.042</v>
      </c>
      <c r="CO104" s="14">
        <v>0.98599999999999999</v>
      </c>
      <c r="CP104" s="14">
        <v>0.93200000000000005</v>
      </c>
      <c r="CQ104" s="14">
        <v>0.88600000000000001</v>
      </c>
      <c r="CR104" s="14">
        <v>0.82</v>
      </c>
      <c r="CS104" s="14">
        <v>0.72099999999999997</v>
      </c>
      <c r="CT104" s="14">
        <v>0.60299999999999998</v>
      </c>
      <c r="CU104" s="14">
        <v>0.48199999999999998</v>
      </c>
      <c r="CV104" s="14">
        <v>0.375</v>
      </c>
      <c r="CW104" s="14">
        <v>0.30399999999999999</v>
      </c>
      <c r="CX104" s="14">
        <v>0.23599999999999999</v>
      </c>
      <c r="CY104" s="14">
        <v>0.16900000000000001</v>
      </c>
      <c r="CZ104" s="14">
        <v>0.112</v>
      </c>
      <c r="DA104" s="14">
        <v>8.1000000000000003E-2</v>
      </c>
      <c r="DB104" s="14">
        <v>6.4000000000000001E-2</v>
      </c>
      <c r="DC104" s="14">
        <v>4.4999999999999998E-2</v>
      </c>
      <c r="DD104" s="14">
        <v>2.5000000000000001E-2</v>
      </c>
      <c r="DE104" s="14">
        <v>1.6E-2</v>
      </c>
      <c r="DF104" s="14">
        <v>8.0000000000000002E-3</v>
      </c>
      <c r="DG104" s="14">
        <v>8.9999999999999993E-3</v>
      </c>
      <c r="DI104" s="108">
        <f t="shared" si="3"/>
        <v>296.71800000000013</v>
      </c>
    </row>
    <row r="105" spans="1:113" x14ac:dyDescent="0.2">
      <c r="A105" s="14">
        <v>13076</v>
      </c>
      <c r="B105" s="14" t="s">
        <v>1041</v>
      </c>
      <c r="D105" s="14">
        <v>428</v>
      </c>
      <c r="E105" s="14">
        <v>2018</v>
      </c>
      <c r="F105" s="14" t="s">
        <v>214</v>
      </c>
      <c r="G105" s="88" t="s">
        <v>215</v>
      </c>
      <c r="H105" s="88">
        <f>VLOOKUP(G105, '2018 Population by age'!$G:$H, 2, 0)</f>
        <v>0</v>
      </c>
      <c r="I105" s="15">
        <f>IF(H105="-", "-", IF(H105=0, 0, SUM(K105:INDEX($K105:$DG105, H105))))</f>
        <v>0</v>
      </c>
      <c r="J105" s="15">
        <f t="shared" si="2"/>
        <v>886.56400000000053</v>
      </c>
      <c r="K105" s="14">
        <v>9.52</v>
      </c>
      <c r="L105" s="14">
        <v>9.6820000000000004</v>
      </c>
      <c r="M105" s="14">
        <v>9.8539999999999992</v>
      </c>
      <c r="N105" s="14">
        <v>9.5960000000000001</v>
      </c>
      <c r="O105" s="14">
        <v>9.9979999999999993</v>
      </c>
      <c r="P105" s="14">
        <v>10.333</v>
      </c>
      <c r="Q105" s="14">
        <v>10.598000000000001</v>
      </c>
      <c r="R105" s="14">
        <v>10.791</v>
      </c>
      <c r="S105" s="14">
        <v>10.932</v>
      </c>
      <c r="T105" s="14">
        <v>11.045</v>
      </c>
      <c r="U105" s="14">
        <v>11.003</v>
      </c>
      <c r="V105" s="14">
        <v>10.752000000000001</v>
      </c>
      <c r="W105" s="14">
        <v>10.365</v>
      </c>
      <c r="X105" s="14">
        <v>9.9979999999999993</v>
      </c>
      <c r="Y105" s="14">
        <v>9.657</v>
      </c>
      <c r="Z105" s="14">
        <v>9.2910000000000004</v>
      </c>
      <c r="AA105" s="14">
        <v>8.9019999999999992</v>
      </c>
      <c r="AB105" s="14">
        <v>8.5399999999999991</v>
      </c>
      <c r="AC105" s="14">
        <v>8.2080000000000002</v>
      </c>
      <c r="AD105" s="14">
        <v>7.8460000000000001</v>
      </c>
      <c r="AE105" s="14">
        <v>7.8819999999999997</v>
      </c>
      <c r="AF105" s="14">
        <v>8.5069999999999997</v>
      </c>
      <c r="AG105" s="14">
        <v>9.5109999999999992</v>
      </c>
      <c r="AH105" s="14">
        <v>10.478</v>
      </c>
      <c r="AI105" s="14">
        <v>11.473000000000001</v>
      </c>
      <c r="AJ105" s="14">
        <v>12.356</v>
      </c>
      <c r="AK105" s="14">
        <v>13.007</v>
      </c>
      <c r="AL105" s="14">
        <v>13.483000000000001</v>
      </c>
      <c r="AM105" s="14">
        <v>13.981</v>
      </c>
      <c r="AN105" s="14">
        <v>14.491</v>
      </c>
      <c r="AO105" s="14">
        <v>14.771000000000001</v>
      </c>
      <c r="AP105" s="14">
        <v>14.728999999999999</v>
      </c>
      <c r="AQ105" s="14">
        <v>14.468</v>
      </c>
      <c r="AR105" s="14">
        <v>14.194000000000001</v>
      </c>
      <c r="AS105" s="14">
        <v>13.882</v>
      </c>
      <c r="AT105" s="14">
        <v>13.571999999999999</v>
      </c>
      <c r="AU105" s="14">
        <v>13.311</v>
      </c>
      <c r="AV105" s="14">
        <v>13.090999999999999</v>
      </c>
      <c r="AW105" s="14">
        <v>12.834</v>
      </c>
      <c r="AX105" s="14">
        <v>12.526999999999999</v>
      </c>
      <c r="AY105" s="14">
        <v>12.38</v>
      </c>
      <c r="AZ105" s="14">
        <v>12.481999999999999</v>
      </c>
      <c r="BA105" s="14">
        <v>12.734</v>
      </c>
      <c r="BB105" s="14">
        <v>12.973000000000001</v>
      </c>
      <c r="BC105" s="14">
        <v>13.260999999999999</v>
      </c>
      <c r="BD105" s="14">
        <v>13.38</v>
      </c>
      <c r="BE105" s="14">
        <v>13.215</v>
      </c>
      <c r="BF105" s="14">
        <v>12.881</v>
      </c>
      <c r="BG105" s="14">
        <v>12.581</v>
      </c>
      <c r="BH105" s="14">
        <v>12.244999999999999</v>
      </c>
      <c r="BI105" s="14">
        <v>12.089</v>
      </c>
      <c r="BJ105" s="14">
        <v>12.234999999999999</v>
      </c>
      <c r="BK105" s="14">
        <v>12.558</v>
      </c>
      <c r="BL105" s="14">
        <v>12.819000000000001</v>
      </c>
      <c r="BM105" s="14">
        <v>13.07</v>
      </c>
      <c r="BN105" s="14">
        <v>13.192</v>
      </c>
      <c r="BO105" s="14">
        <v>13.106999999999999</v>
      </c>
      <c r="BP105" s="14">
        <v>12.87</v>
      </c>
      <c r="BQ105" s="14">
        <v>12.635</v>
      </c>
      <c r="BR105" s="14">
        <v>12.388</v>
      </c>
      <c r="BS105" s="14">
        <v>12.042</v>
      </c>
      <c r="BT105" s="14">
        <v>11.574999999999999</v>
      </c>
      <c r="BU105" s="14">
        <v>11.023999999999999</v>
      </c>
      <c r="BV105" s="14">
        <v>10.458</v>
      </c>
      <c r="BW105" s="14">
        <v>9.8699999999999992</v>
      </c>
      <c r="BX105" s="14">
        <v>9.3030000000000008</v>
      </c>
      <c r="BY105" s="14">
        <v>8.7870000000000008</v>
      </c>
      <c r="BZ105" s="14">
        <v>8.3130000000000006</v>
      </c>
      <c r="CA105" s="14">
        <v>7.83</v>
      </c>
      <c r="CB105" s="14">
        <v>7.3380000000000001</v>
      </c>
      <c r="CC105" s="14">
        <v>6.923</v>
      </c>
      <c r="CD105" s="14">
        <v>6.6210000000000004</v>
      </c>
      <c r="CE105" s="14">
        <v>6.3940000000000001</v>
      </c>
      <c r="CF105" s="14">
        <v>6.1630000000000003</v>
      </c>
      <c r="CG105" s="14">
        <v>5.9370000000000003</v>
      </c>
      <c r="CH105" s="14">
        <v>5.71</v>
      </c>
      <c r="CI105" s="14">
        <v>5.4690000000000003</v>
      </c>
      <c r="CJ105" s="14">
        <v>5.2110000000000003</v>
      </c>
      <c r="CK105" s="14">
        <v>4.9640000000000004</v>
      </c>
      <c r="CL105" s="14">
        <v>4.7380000000000004</v>
      </c>
      <c r="CM105" s="14">
        <v>4.4260000000000002</v>
      </c>
      <c r="CN105" s="14">
        <v>3.9820000000000002</v>
      </c>
      <c r="CO105" s="14">
        <v>3.46</v>
      </c>
      <c r="CP105" s="14">
        <v>2.956</v>
      </c>
      <c r="CQ105" s="14">
        <v>2.4489999999999998</v>
      </c>
      <c r="CR105" s="14">
        <v>2.0129999999999999</v>
      </c>
      <c r="CS105" s="14">
        <v>1.6919999999999999</v>
      </c>
      <c r="CT105" s="14">
        <v>1.454</v>
      </c>
      <c r="CU105" s="14">
        <v>1.202</v>
      </c>
      <c r="CV105" s="14">
        <v>0.99299999999999999</v>
      </c>
      <c r="CW105" s="14">
        <v>0.82</v>
      </c>
      <c r="CX105" s="14">
        <v>0.63500000000000001</v>
      </c>
      <c r="CY105" s="14">
        <v>0.439</v>
      </c>
      <c r="CZ105" s="14">
        <v>0.27300000000000002</v>
      </c>
      <c r="DA105" s="14">
        <v>0.182</v>
      </c>
      <c r="DB105" s="14">
        <v>0.14299999999999999</v>
      </c>
      <c r="DC105" s="14">
        <v>0.1</v>
      </c>
      <c r="DD105" s="14">
        <v>5.2999999999999999E-2</v>
      </c>
      <c r="DE105" s="14">
        <v>0.03</v>
      </c>
      <c r="DF105" s="14">
        <v>1.4999999999999999E-2</v>
      </c>
      <c r="DG105" s="14">
        <v>2.3E-2</v>
      </c>
      <c r="DI105" s="108">
        <f t="shared" si="3"/>
        <v>886.56400000000053</v>
      </c>
    </row>
    <row r="106" spans="1:113" x14ac:dyDescent="0.2">
      <c r="A106" s="14">
        <v>6798</v>
      </c>
      <c r="B106" s="14" t="s">
        <v>1041</v>
      </c>
      <c r="C106" s="14">
        <v>6</v>
      </c>
      <c r="D106" s="14">
        <v>446</v>
      </c>
      <c r="E106" s="14">
        <v>2018</v>
      </c>
      <c r="F106" s="14" t="s">
        <v>1093</v>
      </c>
      <c r="G106" s="88" t="s">
        <v>231</v>
      </c>
      <c r="H106" s="88">
        <f>VLOOKUP(G106, '2018 Population by age'!$G:$H, 2, 0)</f>
        <v>18</v>
      </c>
      <c r="I106" s="15">
        <f>IF(H106="-", "-", IF(H106=0, 0, SUM(K106:INDEX($K106:$DG106, H106))))</f>
        <v>51.587000000000003</v>
      </c>
      <c r="J106" s="15">
        <f t="shared" si="2"/>
        <v>252.14200000000005</v>
      </c>
      <c r="K106" s="14">
        <v>3.9790000000000001</v>
      </c>
      <c r="L106" s="14">
        <v>3.968</v>
      </c>
      <c r="M106" s="14">
        <v>3.8959999999999999</v>
      </c>
      <c r="N106" s="14">
        <v>3.7559999999999998</v>
      </c>
      <c r="O106" s="14">
        <v>3.585</v>
      </c>
      <c r="P106" s="14">
        <v>3.391</v>
      </c>
      <c r="Q106" s="14">
        <v>3.1829999999999998</v>
      </c>
      <c r="R106" s="14">
        <v>2.9689999999999999</v>
      </c>
      <c r="S106" s="14">
        <v>2.7559999999999998</v>
      </c>
      <c r="T106" s="14">
        <v>2.552</v>
      </c>
      <c r="U106" s="14">
        <v>2.3730000000000002</v>
      </c>
      <c r="V106" s="14">
        <v>2.2309999999999999</v>
      </c>
      <c r="W106" s="14">
        <v>2.1309999999999998</v>
      </c>
      <c r="X106" s="14">
        <v>2.0510000000000002</v>
      </c>
      <c r="Y106" s="14">
        <v>1.9830000000000001</v>
      </c>
      <c r="Z106" s="14">
        <v>2.0270000000000001</v>
      </c>
      <c r="AA106" s="14">
        <v>2.2250000000000001</v>
      </c>
      <c r="AB106" s="14">
        <v>2.5310000000000001</v>
      </c>
      <c r="AC106" s="14">
        <v>2.8479999999999999</v>
      </c>
      <c r="AD106" s="14">
        <v>3.1909999999999998</v>
      </c>
      <c r="AE106" s="14">
        <v>3.5310000000000001</v>
      </c>
      <c r="AF106" s="14">
        <v>3.8439999999999999</v>
      </c>
      <c r="AG106" s="14">
        <v>4.1379999999999999</v>
      </c>
      <c r="AH106" s="14">
        <v>4.4409999999999998</v>
      </c>
      <c r="AI106" s="14">
        <v>4.7370000000000001</v>
      </c>
      <c r="AJ106" s="14">
        <v>5.0359999999999996</v>
      </c>
      <c r="AK106" s="14">
        <v>5.343</v>
      </c>
      <c r="AL106" s="14">
        <v>5.6420000000000003</v>
      </c>
      <c r="AM106" s="14">
        <v>5.9089999999999998</v>
      </c>
      <c r="AN106" s="14">
        <v>6.149</v>
      </c>
      <c r="AO106" s="14">
        <v>6.3129999999999997</v>
      </c>
      <c r="AP106" s="14">
        <v>6.3739999999999997</v>
      </c>
      <c r="AQ106" s="14">
        <v>6.35</v>
      </c>
      <c r="AR106" s="14">
        <v>6.3109999999999999</v>
      </c>
      <c r="AS106" s="14">
        <v>6.274</v>
      </c>
      <c r="AT106" s="14">
        <v>6.1079999999999997</v>
      </c>
      <c r="AU106" s="14">
        <v>5.7640000000000002</v>
      </c>
      <c r="AV106" s="14">
        <v>5.3159999999999998</v>
      </c>
      <c r="AW106" s="14">
        <v>4.8689999999999998</v>
      </c>
      <c r="AX106" s="14">
        <v>4.3810000000000002</v>
      </c>
      <c r="AY106" s="14">
        <v>4.0599999999999996</v>
      </c>
      <c r="AZ106" s="14">
        <v>4.0129999999999999</v>
      </c>
      <c r="BA106" s="14">
        <v>4.141</v>
      </c>
      <c r="BB106" s="14">
        <v>4.25</v>
      </c>
      <c r="BC106" s="14">
        <v>4.3959999999999999</v>
      </c>
      <c r="BD106" s="14">
        <v>4.45</v>
      </c>
      <c r="BE106" s="14">
        <v>4.3339999999999996</v>
      </c>
      <c r="BF106" s="14">
        <v>4.1239999999999997</v>
      </c>
      <c r="BG106" s="14">
        <v>3.952</v>
      </c>
      <c r="BH106" s="14">
        <v>3.7669999999999999</v>
      </c>
      <c r="BI106" s="14">
        <v>3.722</v>
      </c>
      <c r="BJ106" s="14">
        <v>3.9</v>
      </c>
      <c r="BK106" s="14">
        <v>4.2110000000000003</v>
      </c>
      <c r="BL106" s="14">
        <v>4.49</v>
      </c>
      <c r="BM106" s="14">
        <v>4.7750000000000004</v>
      </c>
      <c r="BN106" s="14">
        <v>4.96</v>
      </c>
      <c r="BO106" s="14">
        <v>4.9790000000000001</v>
      </c>
      <c r="BP106" s="14">
        <v>4.8819999999999997</v>
      </c>
      <c r="BQ106" s="14">
        <v>4.7910000000000004</v>
      </c>
      <c r="BR106" s="14">
        <v>4.6890000000000001</v>
      </c>
      <c r="BS106" s="14">
        <v>4.5519999999999996</v>
      </c>
      <c r="BT106" s="14">
        <v>4.383</v>
      </c>
      <c r="BU106" s="14">
        <v>4.1879999999999997</v>
      </c>
      <c r="BV106" s="14">
        <v>3.97</v>
      </c>
      <c r="BW106" s="14">
        <v>3.7309999999999999</v>
      </c>
      <c r="BX106" s="14">
        <v>3.4830000000000001</v>
      </c>
      <c r="BY106" s="14">
        <v>3.2349999999999999</v>
      </c>
      <c r="BZ106" s="14">
        <v>2.9849999999999999</v>
      </c>
      <c r="CA106" s="14">
        <v>2.7320000000000002</v>
      </c>
      <c r="CB106" s="14">
        <v>2.484</v>
      </c>
      <c r="CC106" s="14">
        <v>2.218</v>
      </c>
      <c r="CD106" s="14">
        <v>1.9259999999999999</v>
      </c>
      <c r="CE106" s="14">
        <v>1.625</v>
      </c>
      <c r="CF106" s="14">
        <v>1.337</v>
      </c>
      <c r="CG106" s="14">
        <v>1.046</v>
      </c>
      <c r="CH106" s="14">
        <v>0.83399999999999996</v>
      </c>
      <c r="CI106" s="14">
        <v>0.73899999999999999</v>
      </c>
      <c r="CJ106" s="14">
        <v>0.72099999999999997</v>
      </c>
      <c r="CK106" s="14">
        <v>0.70399999999999996</v>
      </c>
      <c r="CL106" s="14">
        <v>0.70499999999999996</v>
      </c>
      <c r="CM106" s="14">
        <v>0.68700000000000006</v>
      </c>
      <c r="CN106" s="14">
        <v>0.626</v>
      </c>
      <c r="CO106" s="14">
        <v>0.54</v>
      </c>
      <c r="CP106" s="14">
        <v>0.47199999999999998</v>
      </c>
      <c r="CQ106" s="14">
        <v>0.41199999999999998</v>
      </c>
      <c r="CR106" s="14">
        <v>0.35799999999999998</v>
      </c>
      <c r="CS106" s="14">
        <v>0.313</v>
      </c>
      <c r="CT106" s="14">
        <v>0.27400000000000002</v>
      </c>
      <c r="CU106" s="14">
        <v>0.23499999999999999</v>
      </c>
      <c r="CV106" s="14">
        <v>0.20399999999999999</v>
      </c>
      <c r="CW106" s="14">
        <v>0.17499999999999999</v>
      </c>
      <c r="CX106" s="14">
        <v>0.14099999999999999</v>
      </c>
      <c r="CY106" s="14">
        <v>0.10299999999999999</v>
      </c>
      <c r="CZ106" s="14">
        <v>7.0999999999999994E-2</v>
      </c>
      <c r="DA106" s="14">
        <v>5.3999999999999999E-2</v>
      </c>
      <c r="DB106" s="14">
        <v>4.3999999999999997E-2</v>
      </c>
      <c r="DC106" s="14">
        <v>3.2000000000000001E-2</v>
      </c>
      <c r="DD106" s="14">
        <v>1.9E-2</v>
      </c>
      <c r="DE106" s="14">
        <v>1.2999999999999999E-2</v>
      </c>
      <c r="DF106" s="14">
        <v>7.0000000000000001E-3</v>
      </c>
      <c r="DG106" s="14">
        <v>8.9999999999999993E-3</v>
      </c>
      <c r="DI106" s="108">
        <f t="shared" si="3"/>
        <v>303.72900000000004</v>
      </c>
    </row>
    <row r="107" spans="1:113" x14ac:dyDescent="0.2">
      <c r="A107" s="14">
        <v>4132</v>
      </c>
      <c r="B107" s="14" t="s">
        <v>1041</v>
      </c>
      <c r="D107" s="14">
        <v>504</v>
      </c>
      <c r="E107" s="14">
        <v>2018</v>
      </c>
      <c r="F107" s="14" t="s">
        <v>264</v>
      </c>
      <c r="G107" s="88" t="s">
        <v>265</v>
      </c>
      <c r="H107" s="88">
        <f>VLOOKUP(G107, '2018 Population by age'!$G:$H, 2, 0)</f>
        <v>18</v>
      </c>
      <c r="I107" s="15">
        <f>IF(H107="-", "-", IF(H107=0, 0, SUM(K107:INDEX($K107:$DG107, H107))))</f>
        <v>5952.9749999999995</v>
      </c>
      <c r="J107" s="15">
        <f t="shared" si="2"/>
        <v>11977.265000000018</v>
      </c>
      <c r="K107" s="14">
        <v>344.51100000000002</v>
      </c>
      <c r="L107" s="14">
        <v>350.30799999999999</v>
      </c>
      <c r="M107" s="14">
        <v>353.62299999999999</v>
      </c>
      <c r="N107" s="14">
        <v>365.327</v>
      </c>
      <c r="O107" s="14">
        <v>359.666</v>
      </c>
      <c r="P107" s="14">
        <v>353.40100000000001</v>
      </c>
      <c r="Q107" s="14">
        <v>346.74900000000002</v>
      </c>
      <c r="R107" s="14">
        <v>339.92399999999998</v>
      </c>
      <c r="S107" s="14">
        <v>332.83</v>
      </c>
      <c r="T107" s="14">
        <v>325.37099999999998</v>
      </c>
      <c r="U107" s="14">
        <v>319.31599999999997</v>
      </c>
      <c r="V107" s="14">
        <v>315.50299999999999</v>
      </c>
      <c r="W107" s="14">
        <v>313.21300000000002</v>
      </c>
      <c r="X107" s="14">
        <v>311.017</v>
      </c>
      <c r="Y107" s="14">
        <v>309.35000000000002</v>
      </c>
      <c r="Z107" s="14">
        <v>307.32400000000001</v>
      </c>
      <c r="AA107" s="14">
        <v>304.399</v>
      </c>
      <c r="AB107" s="14">
        <v>301.14299999999997</v>
      </c>
      <c r="AC107" s="14">
        <v>298.24400000000003</v>
      </c>
      <c r="AD107" s="14">
        <v>295.06400000000002</v>
      </c>
      <c r="AE107" s="14">
        <v>294.21600000000001</v>
      </c>
      <c r="AF107" s="14">
        <v>296.90800000000002</v>
      </c>
      <c r="AG107" s="14">
        <v>301.64</v>
      </c>
      <c r="AH107" s="14">
        <v>305.93900000000002</v>
      </c>
      <c r="AI107" s="14">
        <v>310.58300000000003</v>
      </c>
      <c r="AJ107" s="14">
        <v>312.43599999999998</v>
      </c>
      <c r="AK107" s="14">
        <v>309.77699999999999</v>
      </c>
      <c r="AL107" s="14">
        <v>304.14699999999999</v>
      </c>
      <c r="AM107" s="14">
        <v>298.642</v>
      </c>
      <c r="AN107" s="14">
        <v>292.447</v>
      </c>
      <c r="AO107" s="14">
        <v>287.137</v>
      </c>
      <c r="AP107" s="14">
        <v>283.74099999999999</v>
      </c>
      <c r="AQ107" s="14">
        <v>281.303</v>
      </c>
      <c r="AR107" s="14">
        <v>278.13900000000001</v>
      </c>
      <c r="AS107" s="14">
        <v>274.95800000000003</v>
      </c>
      <c r="AT107" s="14">
        <v>269.63799999999998</v>
      </c>
      <c r="AU107" s="14">
        <v>261.072</v>
      </c>
      <c r="AV107" s="14">
        <v>250.51400000000001</v>
      </c>
      <c r="AW107" s="14">
        <v>240.31700000000001</v>
      </c>
      <c r="AX107" s="14">
        <v>230.01</v>
      </c>
      <c r="AY107" s="14">
        <v>220.98099999999999</v>
      </c>
      <c r="AZ107" s="14">
        <v>214.16</v>
      </c>
      <c r="BA107" s="14">
        <v>208.92500000000001</v>
      </c>
      <c r="BB107" s="14">
        <v>203.67400000000001</v>
      </c>
      <c r="BC107" s="14">
        <v>198.66499999999999</v>
      </c>
      <c r="BD107" s="14">
        <v>194.453</v>
      </c>
      <c r="BE107" s="14">
        <v>191.13499999999999</v>
      </c>
      <c r="BF107" s="14">
        <v>188.56100000000001</v>
      </c>
      <c r="BG107" s="14">
        <v>186.226</v>
      </c>
      <c r="BH107" s="14">
        <v>183.91900000000001</v>
      </c>
      <c r="BI107" s="14">
        <v>182.68899999999999</v>
      </c>
      <c r="BJ107" s="14">
        <v>182.905</v>
      </c>
      <c r="BK107" s="14">
        <v>183.88800000000001</v>
      </c>
      <c r="BL107" s="14">
        <v>184.65199999999999</v>
      </c>
      <c r="BM107" s="14">
        <v>185.476</v>
      </c>
      <c r="BN107" s="14">
        <v>184.66900000000001</v>
      </c>
      <c r="BO107" s="14">
        <v>181.31399999999999</v>
      </c>
      <c r="BP107" s="14">
        <v>176.136</v>
      </c>
      <c r="BQ107" s="14">
        <v>170.81299999999999</v>
      </c>
      <c r="BR107" s="14">
        <v>165.05600000000001</v>
      </c>
      <c r="BS107" s="14">
        <v>158.744</v>
      </c>
      <c r="BT107" s="14">
        <v>151.99799999999999</v>
      </c>
      <c r="BU107" s="14">
        <v>144.803</v>
      </c>
      <c r="BV107" s="14">
        <v>137.31399999999999</v>
      </c>
      <c r="BW107" s="14">
        <v>129.85300000000001</v>
      </c>
      <c r="BX107" s="14">
        <v>121.217</v>
      </c>
      <c r="BY107" s="14">
        <v>110.937</v>
      </c>
      <c r="BZ107" s="14">
        <v>99.813999999999993</v>
      </c>
      <c r="CA107" s="14">
        <v>88.903999999999996</v>
      </c>
      <c r="CB107" s="14">
        <v>77.733000000000004</v>
      </c>
      <c r="CC107" s="14">
        <v>68.896000000000001</v>
      </c>
      <c r="CD107" s="14">
        <v>63.707999999999998</v>
      </c>
      <c r="CE107" s="14">
        <v>60.929000000000002</v>
      </c>
      <c r="CF107" s="14">
        <v>58.015000000000001</v>
      </c>
      <c r="CG107" s="14">
        <v>55.484000000000002</v>
      </c>
      <c r="CH107" s="14">
        <v>52.508000000000003</v>
      </c>
      <c r="CI107" s="14">
        <v>48.418999999999997</v>
      </c>
      <c r="CJ107" s="14">
        <v>43.673999999999999</v>
      </c>
      <c r="CK107" s="14">
        <v>39.466000000000001</v>
      </c>
      <c r="CL107" s="14">
        <v>35.636000000000003</v>
      </c>
      <c r="CM107" s="14">
        <v>31.667000000000002</v>
      </c>
      <c r="CN107" s="14">
        <v>27.445</v>
      </c>
      <c r="CO107" s="14">
        <v>23.158999999999999</v>
      </c>
      <c r="CP107" s="14">
        <v>19.084</v>
      </c>
      <c r="CQ107" s="14">
        <v>15.129</v>
      </c>
      <c r="CR107" s="14">
        <v>11.784000000000001</v>
      </c>
      <c r="CS107" s="14">
        <v>9.3079999999999998</v>
      </c>
      <c r="CT107" s="14">
        <v>7.4809999999999999</v>
      </c>
      <c r="CU107" s="14">
        <v>5.665</v>
      </c>
      <c r="CV107" s="14">
        <v>4.2030000000000003</v>
      </c>
      <c r="CW107" s="14">
        <v>3.1669999999999998</v>
      </c>
      <c r="CX107" s="14">
        <v>2.2839999999999998</v>
      </c>
      <c r="CY107" s="14">
        <v>1.5229999999999999</v>
      </c>
      <c r="CZ107" s="14">
        <v>0.84499999999999997</v>
      </c>
      <c r="DA107" s="14">
        <v>0.49099999999999999</v>
      </c>
      <c r="DB107" s="14">
        <v>0.374</v>
      </c>
      <c r="DC107" s="14">
        <v>0.249</v>
      </c>
      <c r="DD107" s="14">
        <v>0.114</v>
      </c>
      <c r="DE107" s="14">
        <v>0.05</v>
      </c>
      <c r="DF107" s="14">
        <v>1.7999999999999999E-2</v>
      </c>
      <c r="DG107" s="14">
        <v>4.0000000000000001E-3</v>
      </c>
      <c r="DI107" s="108">
        <f t="shared" si="3"/>
        <v>17930.240000000016</v>
      </c>
    </row>
    <row r="108" spans="1:113" x14ac:dyDescent="0.2">
      <c r="A108" s="14">
        <v>12044</v>
      </c>
      <c r="B108" s="14" t="s">
        <v>1041</v>
      </c>
      <c r="C108" s="14">
        <v>13</v>
      </c>
      <c r="D108" s="14">
        <v>498</v>
      </c>
      <c r="E108" s="14">
        <v>2018</v>
      </c>
      <c r="F108" s="14" t="s">
        <v>1075</v>
      </c>
      <c r="G108" s="88" t="s">
        <v>257</v>
      </c>
      <c r="H108" s="88">
        <f>VLOOKUP(G108, '2018 Population by age'!$G:$H, 2, 0)</f>
        <v>0</v>
      </c>
      <c r="I108" s="15">
        <f>IF(H108="-", "-", IF(H108=0, 0, SUM(K108:INDEX($K108:$DG108, H108))))</f>
        <v>0</v>
      </c>
      <c r="J108" s="15">
        <f t="shared" si="2"/>
        <v>1937.4290000000001</v>
      </c>
      <c r="K108" s="14">
        <v>19.504000000000001</v>
      </c>
      <c r="L108" s="14">
        <v>20.843</v>
      </c>
      <c r="M108" s="14">
        <v>21.838999999999999</v>
      </c>
      <c r="N108" s="14">
        <v>22.37</v>
      </c>
      <c r="O108" s="14">
        <v>22.823</v>
      </c>
      <c r="P108" s="14">
        <v>23.062000000000001</v>
      </c>
      <c r="Q108" s="14">
        <v>23.117000000000001</v>
      </c>
      <c r="R108" s="14">
        <v>23.021000000000001</v>
      </c>
      <c r="S108" s="14">
        <v>22.818999999999999</v>
      </c>
      <c r="T108" s="14">
        <v>22.562000000000001</v>
      </c>
      <c r="U108" s="14">
        <v>22.196000000000002</v>
      </c>
      <c r="V108" s="14">
        <v>21.721</v>
      </c>
      <c r="W108" s="14">
        <v>21.218</v>
      </c>
      <c r="X108" s="14">
        <v>20.768000000000001</v>
      </c>
      <c r="Y108" s="14">
        <v>20.355</v>
      </c>
      <c r="Z108" s="14">
        <v>20.25</v>
      </c>
      <c r="AA108" s="14">
        <v>20.597999999999999</v>
      </c>
      <c r="AB108" s="14">
        <v>21.302</v>
      </c>
      <c r="AC108" s="14">
        <v>22.082000000000001</v>
      </c>
      <c r="AD108" s="14">
        <v>22.948</v>
      </c>
      <c r="AE108" s="14">
        <v>24.140999999999998</v>
      </c>
      <c r="AF108" s="14">
        <v>25.738</v>
      </c>
      <c r="AG108" s="14">
        <v>27.623000000000001</v>
      </c>
      <c r="AH108" s="14">
        <v>29.468</v>
      </c>
      <c r="AI108" s="14">
        <v>31.18</v>
      </c>
      <c r="AJ108" s="14">
        <v>33.228999999999999</v>
      </c>
      <c r="AK108" s="14">
        <v>35.762999999999998</v>
      </c>
      <c r="AL108" s="14">
        <v>38.460999999999999</v>
      </c>
      <c r="AM108" s="14">
        <v>40.985999999999997</v>
      </c>
      <c r="AN108" s="14">
        <v>43.564999999999998</v>
      </c>
      <c r="AO108" s="14">
        <v>44.829000000000001</v>
      </c>
      <c r="AP108" s="14">
        <v>44.113</v>
      </c>
      <c r="AQ108" s="14">
        <v>42.081000000000003</v>
      </c>
      <c r="AR108" s="14">
        <v>40.076000000000001</v>
      </c>
      <c r="AS108" s="14">
        <v>37.841999999999999</v>
      </c>
      <c r="AT108" s="14">
        <v>35.854999999999997</v>
      </c>
      <c r="AU108" s="14">
        <v>34.49</v>
      </c>
      <c r="AV108" s="14">
        <v>33.517000000000003</v>
      </c>
      <c r="AW108" s="14">
        <v>32.323999999999998</v>
      </c>
      <c r="AX108" s="14">
        <v>31.030999999999999</v>
      </c>
      <c r="AY108" s="14">
        <v>29.838000000000001</v>
      </c>
      <c r="AZ108" s="14">
        <v>28.782</v>
      </c>
      <c r="BA108" s="14">
        <v>27.835000000000001</v>
      </c>
      <c r="BB108" s="14">
        <v>26.981999999999999</v>
      </c>
      <c r="BC108" s="14">
        <v>26.288</v>
      </c>
      <c r="BD108" s="14">
        <v>25.495999999999999</v>
      </c>
      <c r="BE108" s="14">
        <v>24.495999999999999</v>
      </c>
      <c r="BF108" s="14">
        <v>23.446999999999999</v>
      </c>
      <c r="BG108" s="14">
        <v>22.484999999999999</v>
      </c>
      <c r="BH108" s="14">
        <v>21.425000000000001</v>
      </c>
      <c r="BI108" s="14">
        <v>21.184000000000001</v>
      </c>
      <c r="BJ108" s="14">
        <v>22.181999999999999</v>
      </c>
      <c r="BK108" s="14">
        <v>23.919</v>
      </c>
      <c r="BL108" s="14">
        <v>25.552</v>
      </c>
      <c r="BM108" s="14">
        <v>27.341999999999999</v>
      </c>
      <c r="BN108" s="14">
        <v>28.291</v>
      </c>
      <c r="BO108" s="14">
        <v>27.847999999999999</v>
      </c>
      <c r="BP108" s="14">
        <v>26.509</v>
      </c>
      <c r="BQ108" s="14">
        <v>25.241</v>
      </c>
      <c r="BR108" s="14">
        <v>23.75</v>
      </c>
      <c r="BS108" s="14">
        <v>22.707000000000001</v>
      </c>
      <c r="BT108" s="14">
        <v>22.510999999999999</v>
      </c>
      <c r="BU108" s="14">
        <v>22.756</v>
      </c>
      <c r="BV108" s="14">
        <v>22.792999999999999</v>
      </c>
      <c r="BW108" s="14">
        <v>22.931000000000001</v>
      </c>
      <c r="BX108" s="14">
        <v>22.077999999999999</v>
      </c>
      <c r="BY108" s="14">
        <v>19.68</v>
      </c>
      <c r="BZ108" s="14">
        <v>16.358000000000001</v>
      </c>
      <c r="CA108" s="14">
        <v>13.207000000000001</v>
      </c>
      <c r="CB108" s="14">
        <v>9.9179999999999993</v>
      </c>
      <c r="CC108" s="14">
        <v>7.5439999999999996</v>
      </c>
      <c r="CD108" s="14">
        <v>6.6929999999999996</v>
      </c>
      <c r="CE108" s="14">
        <v>6.8319999999999999</v>
      </c>
      <c r="CF108" s="14">
        <v>6.8280000000000003</v>
      </c>
      <c r="CG108" s="14">
        <v>6.9119999999999999</v>
      </c>
      <c r="CH108" s="14">
        <v>6.8339999999999996</v>
      </c>
      <c r="CI108" s="14">
        <v>6.3579999999999997</v>
      </c>
      <c r="CJ108" s="14">
        <v>5.6470000000000002</v>
      </c>
      <c r="CK108" s="14">
        <v>5.0990000000000002</v>
      </c>
      <c r="CL108" s="14">
        <v>4.6289999999999996</v>
      </c>
      <c r="CM108" s="14">
        <v>4.1989999999999998</v>
      </c>
      <c r="CN108" s="14">
        <v>3.827</v>
      </c>
      <c r="CO108" s="14">
        <v>3.4950000000000001</v>
      </c>
      <c r="CP108" s="14">
        <v>3.173</v>
      </c>
      <c r="CQ108" s="14">
        <v>2.8769999999999998</v>
      </c>
      <c r="CR108" s="14">
        <v>2.548</v>
      </c>
      <c r="CS108" s="14">
        <v>2.157</v>
      </c>
      <c r="CT108" s="14">
        <v>1.7370000000000001</v>
      </c>
      <c r="CU108" s="14">
        <v>1.3129999999999999</v>
      </c>
      <c r="CV108" s="14">
        <v>0.94</v>
      </c>
      <c r="CW108" s="14">
        <v>0.69599999999999995</v>
      </c>
      <c r="CX108" s="14">
        <v>0.51</v>
      </c>
      <c r="CY108" s="14">
        <v>0.36399999999999999</v>
      </c>
      <c r="CZ108" s="14">
        <v>0.23300000000000001</v>
      </c>
      <c r="DA108" s="14">
        <v>0.158</v>
      </c>
      <c r="DB108" s="14">
        <v>0.123</v>
      </c>
      <c r="DC108" s="14">
        <v>8.4000000000000005E-2</v>
      </c>
      <c r="DD108" s="14">
        <v>0.04</v>
      </c>
      <c r="DE108" s="14">
        <v>1.9E-2</v>
      </c>
      <c r="DF108" s="14">
        <v>8.9999999999999993E-3</v>
      </c>
      <c r="DG108" s="14">
        <v>0.01</v>
      </c>
      <c r="DI108" s="108">
        <f t="shared" si="3"/>
        <v>1937.4290000000001</v>
      </c>
    </row>
    <row r="109" spans="1:113" x14ac:dyDescent="0.2">
      <c r="A109" s="14">
        <v>1724</v>
      </c>
      <c r="B109" s="14" t="s">
        <v>1041</v>
      </c>
      <c r="D109" s="14">
        <v>450</v>
      </c>
      <c r="E109" s="14">
        <v>2018</v>
      </c>
      <c r="F109" s="14" t="s">
        <v>234</v>
      </c>
      <c r="G109" s="88" t="s">
        <v>235</v>
      </c>
      <c r="H109" s="88">
        <f>VLOOKUP(G109, '2018 Population by age'!$G:$H, 2, 0)</f>
        <v>18</v>
      </c>
      <c r="I109" s="15">
        <f>IF(H109="-", "-", IF(H109=0, 0, SUM(K109:INDEX($K109:$DG109, H109))))</f>
        <v>6276.6790000000001</v>
      </c>
      <c r="J109" s="15">
        <f t="shared" si="2"/>
        <v>6822.1999999999989</v>
      </c>
      <c r="K109" s="14">
        <v>419.53399999999999</v>
      </c>
      <c r="L109" s="14">
        <v>408.09399999999999</v>
      </c>
      <c r="M109" s="14">
        <v>397.54399999999998</v>
      </c>
      <c r="N109" s="14">
        <v>386.88600000000002</v>
      </c>
      <c r="O109" s="14">
        <v>378.57299999999998</v>
      </c>
      <c r="P109" s="14">
        <v>370.73500000000001</v>
      </c>
      <c r="Q109" s="14">
        <v>363.303</v>
      </c>
      <c r="R109" s="14">
        <v>356.20800000000003</v>
      </c>
      <c r="S109" s="14">
        <v>349.42599999999999</v>
      </c>
      <c r="T109" s="14">
        <v>342.93799999999999</v>
      </c>
      <c r="U109" s="14">
        <v>336.43099999999998</v>
      </c>
      <c r="V109" s="14">
        <v>329.74</v>
      </c>
      <c r="W109" s="14">
        <v>322.93799999999999</v>
      </c>
      <c r="X109" s="14">
        <v>316.19299999999998</v>
      </c>
      <c r="Y109" s="14">
        <v>309.37700000000001</v>
      </c>
      <c r="Z109" s="14">
        <v>302.697</v>
      </c>
      <c r="AA109" s="14">
        <v>296.24099999999999</v>
      </c>
      <c r="AB109" s="14">
        <v>289.82100000000003</v>
      </c>
      <c r="AC109" s="14">
        <v>283.30500000000001</v>
      </c>
      <c r="AD109" s="14">
        <v>276.88499999999999</v>
      </c>
      <c r="AE109" s="14">
        <v>269.45999999999998</v>
      </c>
      <c r="AF109" s="14">
        <v>260.52199999999999</v>
      </c>
      <c r="AG109" s="14">
        <v>250.642</v>
      </c>
      <c r="AH109" s="14">
        <v>240.93100000000001</v>
      </c>
      <c r="AI109" s="14">
        <v>231.20400000000001</v>
      </c>
      <c r="AJ109" s="14">
        <v>221.93</v>
      </c>
      <c r="AK109" s="14">
        <v>213.46600000000001</v>
      </c>
      <c r="AL109" s="14">
        <v>205.625</v>
      </c>
      <c r="AM109" s="14">
        <v>197.82300000000001</v>
      </c>
      <c r="AN109" s="14">
        <v>190.13200000000001</v>
      </c>
      <c r="AO109" s="14">
        <v>183.03700000000001</v>
      </c>
      <c r="AP109" s="14">
        <v>176.70699999999999</v>
      </c>
      <c r="AQ109" s="14">
        <v>170.96700000000001</v>
      </c>
      <c r="AR109" s="14">
        <v>165.405</v>
      </c>
      <c r="AS109" s="14">
        <v>160.029</v>
      </c>
      <c r="AT109" s="14">
        <v>154.99199999999999</v>
      </c>
      <c r="AU109" s="14">
        <v>150.304</v>
      </c>
      <c r="AV109" s="14">
        <v>145.85300000000001</v>
      </c>
      <c r="AW109" s="14">
        <v>141.55699999999999</v>
      </c>
      <c r="AX109" s="14">
        <v>137.483</v>
      </c>
      <c r="AY109" s="14">
        <v>133.072</v>
      </c>
      <c r="AZ109" s="14">
        <v>128.054</v>
      </c>
      <c r="BA109" s="14">
        <v>122.678</v>
      </c>
      <c r="BB109" s="14">
        <v>117.47</v>
      </c>
      <c r="BC109" s="14">
        <v>112.334</v>
      </c>
      <c r="BD109" s="14">
        <v>107.372</v>
      </c>
      <c r="BE109" s="14">
        <v>102.69</v>
      </c>
      <c r="BF109" s="14">
        <v>98.23</v>
      </c>
      <c r="BG109" s="14">
        <v>93.822000000000003</v>
      </c>
      <c r="BH109" s="14">
        <v>89.492000000000004</v>
      </c>
      <c r="BI109" s="14">
        <v>85.353999999999999</v>
      </c>
      <c r="BJ109" s="14">
        <v>81.444000000000003</v>
      </c>
      <c r="BK109" s="14">
        <v>77.727999999999994</v>
      </c>
      <c r="BL109" s="14">
        <v>74.117999999999995</v>
      </c>
      <c r="BM109" s="14">
        <v>70.614000000000004</v>
      </c>
      <c r="BN109" s="14">
        <v>67.265000000000001</v>
      </c>
      <c r="BO109" s="14">
        <v>64.082999999999998</v>
      </c>
      <c r="BP109" s="14">
        <v>61.034999999999997</v>
      </c>
      <c r="BQ109" s="14">
        <v>58.052</v>
      </c>
      <c r="BR109" s="14">
        <v>55.115000000000002</v>
      </c>
      <c r="BS109" s="14">
        <v>52.280999999999999</v>
      </c>
      <c r="BT109" s="14">
        <v>49.56</v>
      </c>
      <c r="BU109" s="14">
        <v>46.9</v>
      </c>
      <c r="BV109" s="14">
        <v>44.313000000000002</v>
      </c>
      <c r="BW109" s="14">
        <v>41.887999999999998</v>
      </c>
      <c r="BX109" s="14">
        <v>39.090000000000003</v>
      </c>
      <c r="BY109" s="14">
        <v>35.685000000000002</v>
      </c>
      <c r="BZ109" s="14">
        <v>31.956</v>
      </c>
      <c r="CA109" s="14">
        <v>28.388999999999999</v>
      </c>
      <c r="CB109" s="14">
        <v>24.846</v>
      </c>
      <c r="CC109" s="14">
        <v>21.850999999999999</v>
      </c>
      <c r="CD109" s="14">
        <v>19.701000000000001</v>
      </c>
      <c r="CE109" s="14">
        <v>18.141999999999999</v>
      </c>
      <c r="CF109" s="14">
        <v>16.606000000000002</v>
      </c>
      <c r="CG109" s="14">
        <v>15.19</v>
      </c>
      <c r="CH109" s="14">
        <v>13.872</v>
      </c>
      <c r="CI109" s="14">
        <v>12.577</v>
      </c>
      <c r="CJ109" s="14">
        <v>11.33</v>
      </c>
      <c r="CK109" s="14">
        <v>10.236000000000001</v>
      </c>
      <c r="CL109" s="14">
        <v>9.2769999999999992</v>
      </c>
      <c r="CM109" s="14">
        <v>8.327</v>
      </c>
      <c r="CN109" s="14">
        <v>7.3339999999999996</v>
      </c>
      <c r="CO109" s="14">
        <v>6.3410000000000002</v>
      </c>
      <c r="CP109" s="14">
        <v>5.4370000000000003</v>
      </c>
      <c r="CQ109" s="14">
        <v>4.6020000000000003</v>
      </c>
      <c r="CR109" s="14">
        <v>3.851</v>
      </c>
      <c r="CS109" s="14">
        <v>3.1989999999999998</v>
      </c>
      <c r="CT109" s="14">
        <v>2.6320000000000001</v>
      </c>
      <c r="CU109" s="14">
        <v>2.0840000000000001</v>
      </c>
      <c r="CV109" s="14">
        <v>1.6279999999999999</v>
      </c>
      <c r="CW109" s="14">
        <v>1.296</v>
      </c>
      <c r="CX109" s="14">
        <v>1</v>
      </c>
      <c r="CY109" s="14">
        <v>0.73</v>
      </c>
      <c r="CZ109" s="14">
        <v>0.51600000000000001</v>
      </c>
      <c r="DA109" s="14">
        <v>0.39700000000000002</v>
      </c>
      <c r="DB109" s="14">
        <v>0.318</v>
      </c>
      <c r="DC109" s="14">
        <v>0.22900000000000001</v>
      </c>
      <c r="DD109" s="14">
        <v>0.13</v>
      </c>
      <c r="DE109" s="14">
        <v>7.9000000000000001E-2</v>
      </c>
      <c r="DF109" s="14">
        <v>4.1000000000000002E-2</v>
      </c>
      <c r="DG109" s="14">
        <v>5.8000000000000003E-2</v>
      </c>
      <c r="DI109" s="108">
        <f t="shared" si="3"/>
        <v>13098.878999999999</v>
      </c>
    </row>
    <row r="110" spans="1:113" x14ac:dyDescent="0.2">
      <c r="A110" s="14">
        <v>8432</v>
      </c>
      <c r="B110" s="14" t="s">
        <v>1041</v>
      </c>
      <c r="D110" s="14">
        <v>462</v>
      </c>
      <c r="E110" s="14">
        <v>2018</v>
      </c>
      <c r="F110" s="14" t="s">
        <v>240</v>
      </c>
      <c r="G110" s="88" t="s">
        <v>241</v>
      </c>
      <c r="H110" s="88">
        <f>VLOOKUP(G110, '2018 Population by age'!$G:$H, 2, 0)</f>
        <v>0</v>
      </c>
      <c r="I110" s="15">
        <f>IF(H110="-", "-", IF(H110=0, 0, SUM(K110:INDEX($K110:$DG110, H110))))</f>
        <v>0</v>
      </c>
      <c r="J110" s="15">
        <f t="shared" si="2"/>
        <v>252.92400000000015</v>
      </c>
      <c r="K110" s="14">
        <v>3.81</v>
      </c>
      <c r="L110" s="14">
        <v>3.99</v>
      </c>
      <c r="M110" s="14">
        <v>4.0890000000000004</v>
      </c>
      <c r="N110" s="14">
        <v>4.1589999999999998</v>
      </c>
      <c r="O110" s="14">
        <v>4.0940000000000003</v>
      </c>
      <c r="P110" s="14">
        <v>3.99</v>
      </c>
      <c r="Q110" s="14">
        <v>3.8580000000000001</v>
      </c>
      <c r="R110" s="14">
        <v>3.7040000000000002</v>
      </c>
      <c r="S110" s="14">
        <v>3.5369999999999999</v>
      </c>
      <c r="T110" s="14">
        <v>3.3639999999999999</v>
      </c>
      <c r="U110" s="14">
        <v>3.2010000000000001</v>
      </c>
      <c r="V110" s="14">
        <v>3.06</v>
      </c>
      <c r="W110" s="14">
        <v>2.944</v>
      </c>
      <c r="X110" s="14">
        <v>2.8490000000000002</v>
      </c>
      <c r="Y110" s="14">
        <v>2.778</v>
      </c>
      <c r="Z110" s="14">
        <v>2.7679999999999998</v>
      </c>
      <c r="AA110" s="14">
        <v>2.835</v>
      </c>
      <c r="AB110" s="14">
        <v>2.972</v>
      </c>
      <c r="AC110" s="14">
        <v>3.1320000000000001</v>
      </c>
      <c r="AD110" s="14">
        <v>3.3029999999999999</v>
      </c>
      <c r="AE110" s="14">
        <v>3.593</v>
      </c>
      <c r="AF110" s="14">
        <v>4.0469999999999997</v>
      </c>
      <c r="AG110" s="14">
        <v>4.6050000000000004</v>
      </c>
      <c r="AH110" s="14">
        <v>5.1449999999999996</v>
      </c>
      <c r="AI110" s="14">
        <v>5.6680000000000001</v>
      </c>
      <c r="AJ110" s="14">
        <v>6.1769999999999996</v>
      </c>
      <c r="AK110" s="14">
        <v>6.6539999999999999</v>
      </c>
      <c r="AL110" s="14">
        <v>7.08</v>
      </c>
      <c r="AM110" s="14">
        <v>7.4729999999999999</v>
      </c>
      <c r="AN110" s="14">
        <v>7.85</v>
      </c>
      <c r="AO110" s="14">
        <v>8.0079999999999991</v>
      </c>
      <c r="AP110" s="14">
        <v>7.8540000000000001</v>
      </c>
      <c r="AQ110" s="14">
        <v>7.48</v>
      </c>
      <c r="AR110" s="14">
        <v>7.0919999999999996</v>
      </c>
      <c r="AS110" s="14">
        <v>6.673</v>
      </c>
      <c r="AT110" s="14">
        <v>6.1959999999999997</v>
      </c>
      <c r="AU110" s="14">
        <v>5.6749999999999998</v>
      </c>
      <c r="AV110" s="14">
        <v>5.1340000000000003</v>
      </c>
      <c r="AW110" s="14">
        <v>4.5709999999999997</v>
      </c>
      <c r="AX110" s="14">
        <v>3.9710000000000001</v>
      </c>
      <c r="AY110" s="14">
        <v>3.5129999999999999</v>
      </c>
      <c r="AZ110" s="14">
        <v>3.28</v>
      </c>
      <c r="BA110" s="14">
        <v>3.1970000000000001</v>
      </c>
      <c r="BB110" s="14">
        <v>3.1040000000000001</v>
      </c>
      <c r="BC110" s="14">
        <v>3.0329999999999999</v>
      </c>
      <c r="BD110" s="14">
        <v>2.9489999999999998</v>
      </c>
      <c r="BE110" s="14">
        <v>2.8180000000000001</v>
      </c>
      <c r="BF110" s="14">
        <v>2.6619999999999999</v>
      </c>
      <c r="BG110" s="14">
        <v>2.5350000000000001</v>
      </c>
      <c r="BH110" s="14">
        <v>2.423</v>
      </c>
      <c r="BI110" s="14">
        <v>2.319</v>
      </c>
      <c r="BJ110" s="14">
        <v>2.2229999999999999</v>
      </c>
      <c r="BK110" s="14">
        <v>2.133</v>
      </c>
      <c r="BL110" s="14">
        <v>2.0449999999999999</v>
      </c>
      <c r="BM110" s="14">
        <v>1.96</v>
      </c>
      <c r="BN110" s="14">
        <v>1.87</v>
      </c>
      <c r="BO110" s="14">
        <v>1.772</v>
      </c>
      <c r="BP110" s="14">
        <v>1.667</v>
      </c>
      <c r="BQ110" s="14">
        <v>1.5660000000000001</v>
      </c>
      <c r="BR110" s="14">
        <v>1.47</v>
      </c>
      <c r="BS110" s="14">
        <v>1.3620000000000001</v>
      </c>
      <c r="BT110" s="14">
        <v>1.236</v>
      </c>
      <c r="BU110" s="14">
        <v>1.101</v>
      </c>
      <c r="BV110" s="14">
        <v>0.97199999999999998</v>
      </c>
      <c r="BW110" s="14">
        <v>0.84599999999999997</v>
      </c>
      <c r="BX110" s="14">
        <v>0.73899999999999999</v>
      </c>
      <c r="BY110" s="14">
        <v>0.66100000000000003</v>
      </c>
      <c r="BZ110" s="14">
        <v>0.60599999999999998</v>
      </c>
      <c r="CA110" s="14">
        <v>0.55200000000000005</v>
      </c>
      <c r="CB110" s="14">
        <v>0.503</v>
      </c>
      <c r="CC110" s="14">
        <v>0.46700000000000003</v>
      </c>
      <c r="CD110" s="14">
        <v>0.44900000000000001</v>
      </c>
      <c r="CE110" s="14">
        <v>0.443</v>
      </c>
      <c r="CF110" s="14">
        <v>0.44</v>
      </c>
      <c r="CG110" s="14">
        <v>0.442</v>
      </c>
      <c r="CH110" s="14">
        <v>0.439</v>
      </c>
      <c r="CI110" s="14">
        <v>0.42499999999999999</v>
      </c>
      <c r="CJ110" s="14">
        <v>0.40200000000000002</v>
      </c>
      <c r="CK110" s="14">
        <v>0.38300000000000001</v>
      </c>
      <c r="CL110" s="14">
        <v>0.36499999999999999</v>
      </c>
      <c r="CM110" s="14">
        <v>0.34200000000000003</v>
      </c>
      <c r="CN110" s="14">
        <v>0.312</v>
      </c>
      <c r="CO110" s="14">
        <v>0.27700000000000002</v>
      </c>
      <c r="CP110" s="14">
        <v>0.24199999999999999</v>
      </c>
      <c r="CQ110" s="14">
        <v>0.20699999999999999</v>
      </c>
      <c r="CR110" s="14">
        <v>0.17499999999999999</v>
      </c>
      <c r="CS110" s="14">
        <v>0.14499999999999999</v>
      </c>
      <c r="CT110" s="14">
        <v>0.11899999999999999</v>
      </c>
      <c r="CU110" s="14">
        <v>9.0999999999999998E-2</v>
      </c>
      <c r="CV110" s="14">
        <v>6.6000000000000003E-2</v>
      </c>
      <c r="CW110" s="14">
        <v>0.05</v>
      </c>
      <c r="CX110" s="14">
        <v>3.7999999999999999E-2</v>
      </c>
      <c r="CY110" s="14">
        <v>2.8000000000000001E-2</v>
      </c>
      <c r="CZ110" s="14">
        <v>2.1000000000000001E-2</v>
      </c>
      <c r="DA110" s="14">
        <v>1.7000000000000001E-2</v>
      </c>
      <c r="DB110" s="14">
        <v>1.2999999999999999E-2</v>
      </c>
      <c r="DC110" s="14">
        <v>0.01</v>
      </c>
      <c r="DD110" s="14">
        <v>6.0000000000000001E-3</v>
      </c>
      <c r="DE110" s="14">
        <v>4.0000000000000001E-3</v>
      </c>
      <c r="DF110" s="14">
        <v>2E-3</v>
      </c>
      <c r="DG110" s="14">
        <v>4.0000000000000001E-3</v>
      </c>
      <c r="DI110" s="108">
        <f t="shared" si="3"/>
        <v>252.92400000000015</v>
      </c>
    </row>
    <row r="111" spans="1:113" x14ac:dyDescent="0.2">
      <c r="A111" s="14">
        <v>17462</v>
      </c>
      <c r="B111" s="14" t="s">
        <v>1041</v>
      </c>
      <c r="D111" s="14">
        <v>484</v>
      </c>
      <c r="E111" s="14">
        <v>2018</v>
      </c>
      <c r="F111" s="14" t="s">
        <v>252</v>
      </c>
      <c r="G111" s="88" t="s">
        <v>253</v>
      </c>
      <c r="H111" s="88">
        <f>VLOOKUP(G111, '2018 Population by age'!$G:$H, 2, 0)</f>
        <v>18</v>
      </c>
      <c r="I111" s="15">
        <f>IF(H111="-", "-", IF(H111=0, 0, SUM(K111:INDEX($K111:$DG111, H111))))</f>
        <v>21124.592000000004</v>
      </c>
      <c r="J111" s="15">
        <f t="shared" si="2"/>
        <v>43983.92500000001</v>
      </c>
      <c r="K111" s="14">
        <v>1157.6890000000001</v>
      </c>
      <c r="L111" s="14">
        <v>1162.8900000000001</v>
      </c>
      <c r="M111" s="14">
        <v>1166.6289999999999</v>
      </c>
      <c r="N111" s="14">
        <v>1188.172</v>
      </c>
      <c r="O111" s="14">
        <v>1181.162</v>
      </c>
      <c r="P111" s="14">
        <v>1174.9749999999999</v>
      </c>
      <c r="Q111" s="14">
        <v>1169.74</v>
      </c>
      <c r="R111" s="14">
        <v>1165.587</v>
      </c>
      <c r="S111" s="14">
        <v>1161.9469999999999</v>
      </c>
      <c r="T111" s="14">
        <v>1158.251</v>
      </c>
      <c r="U111" s="14">
        <v>1158.1179999999999</v>
      </c>
      <c r="V111" s="14">
        <v>1163.0709999999999</v>
      </c>
      <c r="W111" s="14">
        <v>1171.1469999999999</v>
      </c>
      <c r="X111" s="14">
        <v>1178.7529999999999</v>
      </c>
      <c r="Y111" s="14">
        <v>1186.4829999999999</v>
      </c>
      <c r="Z111" s="14">
        <v>1192.144</v>
      </c>
      <c r="AA111" s="14">
        <v>1194.24</v>
      </c>
      <c r="AB111" s="14">
        <v>1193.5940000000001</v>
      </c>
      <c r="AC111" s="14">
        <v>1192.6659999999999</v>
      </c>
      <c r="AD111" s="14">
        <v>1191.127</v>
      </c>
      <c r="AE111" s="14">
        <v>1187.203</v>
      </c>
      <c r="AF111" s="14">
        <v>1180.309</v>
      </c>
      <c r="AG111" s="14">
        <v>1171.0630000000001</v>
      </c>
      <c r="AH111" s="14">
        <v>1160.788</v>
      </c>
      <c r="AI111" s="14">
        <v>1149.3599999999999</v>
      </c>
      <c r="AJ111" s="14">
        <v>1136.7719999999999</v>
      </c>
      <c r="AK111" s="14">
        <v>1123.1990000000001</v>
      </c>
      <c r="AL111" s="14">
        <v>1108.7190000000001</v>
      </c>
      <c r="AM111" s="14">
        <v>1093.6500000000001</v>
      </c>
      <c r="AN111" s="14">
        <v>1078.4259999999999</v>
      </c>
      <c r="AO111" s="14">
        <v>1061.701</v>
      </c>
      <c r="AP111" s="14">
        <v>1042.998</v>
      </c>
      <c r="AQ111" s="14">
        <v>1023.326</v>
      </c>
      <c r="AR111" s="14">
        <v>1003.829</v>
      </c>
      <c r="AS111" s="14">
        <v>983.87300000000005</v>
      </c>
      <c r="AT111" s="14">
        <v>967.33299999999997</v>
      </c>
      <c r="AU111" s="14">
        <v>956.125</v>
      </c>
      <c r="AV111" s="14">
        <v>948.41</v>
      </c>
      <c r="AW111" s="14">
        <v>939.21600000000001</v>
      </c>
      <c r="AX111" s="14">
        <v>928.08199999999999</v>
      </c>
      <c r="AY111" s="14">
        <v>919.80100000000004</v>
      </c>
      <c r="AZ111" s="14">
        <v>915.78800000000001</v>
      </c>
      <c r="BA111" s="14">
        <v>913.07600000000002</v>
      </c>
      <c r="BB111" s="14">
        <v>909.12400000000002</v>
      </c>
      <c r="BC111" s="14">
        <v>906.64400000000001</v>
      </c>
      <c r="BD111" s="14">
        <v>890.04899999999998</v>
      </c>
      <c r="BE111" s="14">
        <v>852.02599999999995</v>
      </c>
      <c r="BF111" s="14">
        <v>800.51199999999994</v>
      </c>
      <c r="BG111" s="14">
        <v>750.45899999999995</v>
      </c>
      <c r="BH111" s="14">
        <v>698.52099999999996</v>
      </c>
      <c r="BI111" s="14">
        <v>654.14800000000002</v>
      </c>
      <c r="BJ111" s="14">
        <v>623.44200000000001</v>
      </c>
      <c r="BK111" s="14">
        <v>601.84</v>
      </c>
      <c r="BL111" s="14">
        <v>578.44100000000003</v>
      </c>
      <c r="BM111" s="14">
        <v>555.13400000000001</v>
      </c>
      <c r="BN111" s="14">
        <v>533.48</v>
      </c>
      <c r="BO111" s="14">
        <v>513.06799999999998</v>
      </c>
      <c r="BP111" s="14">
        <v>493.77199999999999</v>
      </c>
      <c r="BQ111" s="14">
        <v>475.59500000000003</v>
      </c>
      <c r="BR111" s="14">
        <v>458.20800000000003</v>
      </c>
      <c r="BS111" s="14">
        <v>441.48200000000003</v>
      </c>
      <c r="BT111" s="14">
        <v>425.24299999999999</v>
      </c>
      <c r="BU111" s="14">
        <v>409.15</v>
      </c>
      <c r="BV111" s="14">
        <v>393.59899999999999</v>
      </c>
      <c r="BW111" s="14">
        <v>379.185</v>
      </c>
      <c r="BX111" s="14">
        <v>361.488</v>
      </c>
      <c r="BY111" s="14">
        <v>338.56400000000002</v>
      </c>
      <c r="BZ111" s="14">
        <v>312.64600000000002</v>
      </c>
      <c r="CA111" s="14">
        <v>287.56400000000002</v>
      </c>
      <c r="CB111" s="14">
        <v>262.13400000000001</v>
      </c>
      <c r="CC111" s="14">
        <v>240.63200000000001</v>
      </c>
      <c r="CD111" s="14">
        <v>225.44</v>
      </c>
      <c r="CE111" s="14">
        <v>214.38800000000001</v>
      </c>
      <c r="CF111" s="14">
        <v>203.089</v>
      </c>
      <c r="CG111" s="14">
        <v>192.613</v>
      </c>
      <c r="CH111" s="14">
        <v>180.98</v>
      </c>
      <c r="CI111" s="14">
        <v>166.82599999999999</v>
      </c>
      <c r="CJ111" s="14">
        <v>151.327</v>
      </c>
      <c r="CK111" s="14">
        <v>136.96</v>
      </c>
      <c r="CL111" s="14">
        <v>123.151</v>
      </c>
      <c r="CM111" s="14">
        <v>110.678</v>
      </c>
      <c r="CN111" s="14">
        <v>100.149</v>
      </c>
      <c r="CO111" s="14">
        <v>91.051000000000002</v>
      </c>
      <c r="CP111" s="14">
        <v>82.260999999999996</v>
      </c>
      <c r="CQ111" s="14">
        <v>74.004000000000005</v>
      </c>
      <c r="CR111" s="14">
        <v>66.106999999999999</v>
      </c>
      <c r="CS111" s="14">
        <v>58.37</v>
      </c>
      <c r="CT111" s="14">
        <v>50.929000000000002</v>
      </c>
      <c r="CU111" s="14">
        <v>43.79</v>
      </c>
      <c r="CV111" s="14">
        <v>37.886000000000003</v>
      </c>
      <c r="CW111" s="14">
        <v>32.792999999999999</v>
      </c>
      <c r="CX111" s="14">
        <v>27.318000000000001</v>
      </c>
      <c r="CY111" s="14">
        <v>21.478999999999999</v>
      </c>
      <c r="CZ111" s="14">
        <v>16.920999999999999</v>
      </c>
      <c r="DA111" s="14">
        <v>14.307</v>
      </c>
      <c r="DB111" s="14">
        <v>11.983000000000001</v>
      </c>
      <c r="DC111" s="14">
        <v>9.1229999999999993</v>
      </c>
      <c r="DD111" s="14">
        <v>5.7279999999999998</v>
      </c>
      <c r="DE111" s="14">
        <v>4.4710000000000001</v>
      </c>
      <c r="DF111" s="14">
        <v>2.54</v>
      </c>
      <c r="DG111" s="14">
        <v>4.2729999999999997</v>
      </c>
      <c r="DI111" s="108">
        <f t="shared" si="3"/>
        <v>65108.517000000014</v>
      </c>
    </row>
    <row r="112" spans="1:113" x14ac:dyDescent="0.2">
      <c r="A112" s="14">
        <v>14538</v>
      </c>
      <c r="B112" s="14" t="s">
        <v>1041</v>
      </c>
      <c r="C112" s="14">
        <v>22</v>
      </c>
      <c r="D112" s="14">
        <v>807</v>
      </c>
      <c r="E112" s="14">
        <v>2018</v>
      </c>
      <c r="F112" s="14" t="s">
        <v>1070</v>
      </c>
      <c r="G112" s="88" t="s">
        <v>233</v>
      </c>
      <c r="H112" s="88">
        <f>VLOOKUP(G112, '2018 Population by age'!$G:$H, 2, 0)</f>
        <v>15</v>
      </c>
      <c r="I112" s="15">
        <f>IF(H112="-", "-", IF(H112=0, 0, SUM(K112:INDEX($K112:$DG112, H112))))</f>
        <v>177.34799999999998</v>
      </c>
      <c r="J112" s="15">
        <f t="shared" si="2"/>
        <v>864.93399999999974</v>
      </c>
      <c r="K112" s="14">
        <v>12.045999999999999</v>
      </c>
      <c r="L112" s="14">
        <v>11.997999999999999</v>
      </c>
      <c r="M112" s="14">
        <v>11.94</v>
      </c>
      <c r="N112" s="14">
        <v>12.265000000000001</v>
      </c>
      <c r="O112" s="14">
        <v>12.04</v>
      </c>
      <c r="P112" s="14">
        <v>11.845000000000001</v>
      </c>
      <c r="Q112" s="14">
        <v>11.685</v>
      </c>
      <c r="R112" s="14">
        <v>11.564</v>
      </c>
      <c r="S112" s="14">
        <v>11.47</v>
      </c>
      <c r="T112" s="14">
        <v>11.393000000000001</v>
      </c>
      <c r="U112" s="14">
        <v>11.409000000000001</v>
      </c>
      <c r="V112" s="14">
        <v>11.551</v>
      </c>
      <c r="W112" s="14">
        <v>11.779</v>
      </c>
      <c r="X112" s="14">
        <v>12.031000000000001</v>
      </c>
      <c r="Y112" s="14">
        <v>12.332000000000001</v>
      </c>
      <c r="Z112" s="14">
        <v>12.58</v>
      </c>
      <c r="AA112" s="14">
        <v>12.72</v>
      </c>
      <c r="AB112" s="14">
        <v>12.805</v>
      </c>
      <c r="AC112" s="14">
        <v>12.923</v>
      </c>
      <c r="AD112" s="14">
        <v>13.029</v>
      </c>
      <c r="AE112" s="14">
        <v>13.272</v>
      </c>
      <c r="AF112" s="14">
        <v>13.725</v>
      </c>
      <c r="AG112" s="14">
        <v>14.305</v>
      </c>
      <c r="AH112" s="14">
        <v>14.856999999999999</v>
      </c>
      <c r="AI112" s="14">
        <v>15.419</v>
      </c>
      <c r="AJ112" s="14">
        <v>15.87</v>
      </c>
      <c r="AK112" s="14">
        <v>16.138000000000002</v>
      </c>
      <c r="AL112" s="14">
        <v>16.279</v>
      </c>
      <c r="AM112" s="14">
        <v>16.420000000000002</v>
      </c>
      <c r="AN112" s="14">
        <v>16.53</v>
      </c>
      <c r="AO112" s="14">
        <v>16.635000000000002</v>
      </c>
      <c r="AP112" s="14">
        <v>16.760000000000002</v>
      </c>
      <c r="AQ112" s="14">
        <v>16.88</v>
      </c>
      <c r="AR112" s="14">
        <v>16.959</v>
      </c>
      <c r="AS112" s="14">
        <v>17.016999999999999</v>
      </c>
      <c r="AT112" s="14">
        <v>16.984000000000002</v>
      </c>
      <c r="AU112" s="14">
        <v>16.827999999999999</v>
      </c>
      <c r="AV112" s="14">
        <v>16.587</v>
      </c>
      <c r="AW112" s="14">
        <v>16.343</v>
      </c>
      <c r="AX112" s="14">
        <v>16.088000000000001</v>
      </c>
      <c r="AY112" s="14">
        <v>15.831</v>
      </c>
      <c r="AZ112" s="14">
        <v>15.587</v>
      </c>
      <c r="BA112" s="14">
        <v>15.358000000000001</v>
      </c>
      <c r="BB112" s="14">
        <v>15.118</v>
      </c>
      <c r="BC112" s="14">
        <v>14.855</v>
      </c>
      <c r="BD112" s="14">
        <v>14.686999999999999</v>
      </c>
      <c r="BE112" s="14">
        <v>14.666</v>
      </c>
      <c r="BF112" s="14">
        <v>14.733000000000001</v>
      </c>
      <c r="BG112" s="14">
        <v>14.788</v>
      </c>
      <c r="BH112" s="14">
        <v>14.859</v>
      </c>
      <c r="BI112" s="14">
        <v>14.85</v>
      </c>
      <c r="BJ112" s="14">
        <v>14.708</v>
      </c>
      <c r="BK112" s="14">
        <v>14.478999999999999</v>
      </c>
      <c r="BL112" s="14">
        <v>14.26</v>
      </c>
      <c r="BM112" s="14">
        <v>14.026</v>
      </c>
      <c r="BN112" s="14">
        <v>13.823</v>
      </c>
      <c r="BO112" s="14">
        <v>13.682</v>
      </c>
      <c r="BP112" s="14">
        <v>13.571999999999999</v>
      </c>
      <c r="BQ112" s="14">
        <v>13.420999999999999</v>
      </c>
      <c r="BR112" s="14">
        <v>13.224</v>
      </c>
      <c r="BS112" s="14">
        <v>13.032999999999999</v>
      </c>
      <c r="BT112" s="14">
        <v>12.859</v>
      </c>
      <c r="BU112" s="14">
        <v>12.67</v>
      </c>
      <c r="BV112" s="14">
        <v>12.456</v>
      </c>
      <c r="BW112" s="14">
        <v>12.257</v>
      </c>
      <c r="BX112" s="14">
        <v>11.837</v>
      </c>
      <c r="BY112" s="14">
        <v>11.09</v>
      </c>
      <c r="BZ112" s="14">
        <v>10.14</v>
      </c>
      <c r="CA112" s="14">
        <v>9.2089999999999996</v>
      </c>
      <c r="CB112" s="14">
        <v>8.2430000000000003</v>
      </c>
      <c r="CC112" s="14">
        <v>7.43</v>
      </c>
      <c r="CD112" s="14">
        <v>6.8849999999999998</v>
      </c>
      <c r="CE112" s="14">
        <v>6.516</v>
      </c>
      <c r="CF112" s="14">
        <v>6.117</v>
      </c>
      <c r="CG112" s="14">
        <v>5.7229999999999999</v>
      </c>
      <c r="CH112" s="14">
        <v>5.3449999999999998</v>
      </c>
      <c r="CI112" s="14">
        <v>4.968</v>
      </c>
      <c r="CJ112" s="14">
        <v>4.593</v>
      </c>
      <c r="CK112" s="14">
        <v>4.2489999999999997</v>
      </c>
      <c r="CL112" s="14">
        <v>3.9359999999999999</v>
      </c>
      <c r="CM112" s="14">
        <v>3.5939999999999999</v>
      </c>
      <c r="CN112" s="14">
        <v>3.1960000000000002</v>
      </c>
      <c r="CO112" s="14">
        <v>2.7709999999999999</v>
      </c>
      <c r="CP112" s="14">
        <v>2.37</v>
      </c>
      <c r="CQ112" s="14">
        <v>1.986</v>
      </c>
      <c r="CR112" s="14">
        <v>1.637</v>
      </c>
      <c r="CS112" s="14">
        <v>1.339</v>
      </c>
      <c r="CT112" s="14">
        <v>1.083</v>
      </c>
      <c r="CU112" s="14">
        <v>0.82099999999999995</v>
      </c>
      <c r="CV112" s="14">
        <v>0.59699999999999998</v>
      </c>
      <c r="CW112" s="14">
        <v>0.44900000000000001</v>
      </c>
      <c r="CX112" s="14">
        <v>0.33200000000000002</v>
      </c>
      <c r="CY112" s="14">
        <v>0.23499999999999999</v>
      </c>
      <c r="CZ112" s="14">
        <v>0.157</v>
      </c>
      <c r="DA112" s="14">
        <v>0.11600000000000001</v>
      </c>
      <c r="DB112" s="14">
        <v>9.1999999999999998E-2</v>
      </c>
      <c r="DC112" s="14">
        <v>6.3E-2</v>
      </c>
      <c r="DD112" s="14">
        <v>3.1E-2</v>
      </c>
      <c r="DE112" s="14">
        <v>1.4E-2</v>
      </c>
      <c r="DF112" s="14">
        <v>7.0000000000000001E-3</v>
      </c>
      <c r="DG112" s="14">
        <v>8.0000000000000002E-3</v>
      </c>
      <c r="DI112" s="108">
        <f t="shared" si="3"/>
        <v>1042.2819999999997</v>
      </c>
    </row>
    <row r="113" spans="1:113" x14ac:dyDescent="0.2">
      <c r="A113" s="14">
        <v>5852</v>
      </c>
      <c r="B113" s="14" t="s">
        <v>1041</v>
      </c>
      <c r="D113" s="14">
        <v>466</v>
      </c>
      <c r="E113" s="14">
        <v>2018</v>
      </c>
      <c r="F113" s="14" t="s">
        <v>242</v>
      </c>
      <c r="G113" s="88" t="s">
        <v>243</v>
      </c>
      <c r="H113" s="88">
        <f>VLOOKUP(G113, '2018 Population by age'!$G:$H, 2, 0)</f>
        <v>0</v>
      </c>
      <c r="I113" s="15">
        <f>IF(H113="-", "-", IF(H113=0, 0, SUM(K113:INDEX($K113:$DG113, H113))))</f>
        <v>0</v>
      </c>
      <c r="J113" s="15">
        <f t="shared" si="2"/>
        <v>9565.9740000000056</v>
      </c>
      <c r="K113" s="14">
        <v>371.90899999999999</v>
      </c>
      <c r="L113" s="14">
        <v>362.03399999999999</v>
      </c>
      <c r="M113" s="14">
        <v>352.46499999999997</v>
      </c>
      <c r="N113" s="14">
        <v>342.05200000000002</v>
      </c>
      <c r="O113" s="14">
        <v>333.94400000000002</v>
      </c>
      <c r="P113" s="14">
        <v>325.78800000000001</v>
      </c>
      <c r="Q113" s="14">
        <v>317.53500000000003</v>
      </c>
      <c r="R113" s="14">
        <v>309.13400000000001</v>
      </c>
      <c r="S113" s="14">
        <v>300.69099999999997</v>
      </c>
      <c r="T113" s="14">
        <v>292.31</v>
      </c>
      <c r="U113" s="14">
        <v>283.15800000000002</v>
      </c>
      <c r="V113" s="14">
        <v>272.87200000000001</v>
      </c>
      <c r="W113" s="14">
        <v>261.87</v>
      </c>
      <c r="X113" s="14">
        <v>250.99700000000001</v>
      </c>
      <c r="Y113" s="14">
        <v>240.16</v>
      </c>
      <c r="Z113" s="14">
        <v>229.523</v>
      </c>
      <c r="AA113" s="14">
        <v>219.28</v>
      </c>
      <c r="AB113" s="14">
        <v>209.405</v>
      </c>
      <c r="AC113" s="14">
        <v>199.655</v>
      </c>
      <c r="AD113" s="14">
        <v>190.04599999999999</v>
      </c>
      <c r="AE113" s="14">
        <v>181.13300000000001</v>
      </c>
      <c r="AF113" s="14">
        <v>173.16</v>
      </c>
      <c r="AG113" s="14">
        <v>165.91800000000001</v>
      </c>
      <c r="AH113" s="14">
        <v>158.95400000000001</v>
      </c>
      <c r="AI113" s="14">
        <v>152.352</v>
      </c>
      <c r="AJ113" s="14">
        <v>146.05699999999999</v>
      </c>
      <c r="AK113" s="14">
        <v>139.99299999999999</v>
      </c>
      <c r="AL113" s="14">
        <v>134.203</v>
      </c>
      <c r="AM113" s="14">
        <v>128.75200000000001</v>
      </c>
      <c r="AN113" s="14">
        <v>123.559</v>
      </c>
      <c r="AO113" s="14">
        <v>118.857</v>
      </c>
      <c r="AP113" s="14">
        <v>114.746</v>
      </c>
      <c r="AQ113" s="14">
        <v>111.06699999999999</v>
      </c>
      <c r="AR113" s="14">
        <v>107.547</v>
      </c>
      <c r="AS113" s="14">
        <v>104.22499999999999</v>
      </c>
      <c r="AT113" s="14">
        <v>100.877</v>
      </c>
      <c r="AU113" s="14">
        <v>97.356999999999999</v>
      </c>
      <c r="AV113" s="14">
        <v>93.742000000000004</v>
      </c>
      <c r="AW113" s="14">
        <v>90.254999999999995</v>
      </c>
      <c r="AX113" s="14">
        <v>86.852000000000004</v>
      </c>
      <c r="AY113" s="14">
        <v>83.415999999999997</v>
      </c>
      <c r="AZ113" s="14">
        <v>79.912000000000006</v>
      </c>
      <c r="BA113" s="14">
        <v>76.364999999999995</v>
      </c>
      <c r="BB113" s="14">
        <v>72.869</v>
      </c>
      <c r="BC113" s="14">
        <v>69.447999999999993</v>
      </c>
      <c r="BD113" s="14">
        <v>65.915999999999997</v>
      </c>
      <c r="BE113" s="14">
        <v>62.203000000000003</v>
      </c>
      <c r="BF113" s="14">
        <v>58.414000000000001</v>
      </c>
      <c r="BG113" s="14">
        <v>54.734999999999999</v>
      </c>
      <c r="BH113" s="14">
        <v>51.139000000000003</v>
      </c>
      <c r="BI113" s="14">
        <v>47.753999999999998</v>
      </c>
      <c r="BJ113" s="14">
        <v>44.662999999999997</v>
      </c>
      <c r="BK113" s="14">
        <v>41.828000000000003</v>
      </c>
      <c r="BL113" s="14">
        <v>39.1</v>
      </c>
      <c r="BM113" s="14">
        <v>36.481000000000002</v>
      </c>
      <c r="BN113" s="14">
        <v>34.171999999999997</v>
      </c>
      <c r="BO113" s="14">
        <v>32.249000000000002</v>
      </c>
      <c r="BP113" s="14">
        <v>30.623000000000001</v>
      </c>
      <c r="BQ113" s="14">
        <v>29.09</v>
      </c>
      <c r="BR113" s="14">
        <v>27.643999999999998</v>
      </c>
      <c r="BS113" s="14">
        <v>26.376999999999999</v>
      </c>
      <c r="BT113" s="14">
        <v>25.297000000000001</v>
      </c>
      <c r="BU113" s="14">
        <v>24.335000000000001</v>
      </c>
      <c r="BV113" s="14">
        <v>23.452000000000002</v>
      </c>
      <c r="BW113" s="14">
        <v>22.709</v>
      </c>
      <c r="BX113" s="14">
        <v>21.667000000000002</v>
      </c>
      <c r="BY113" s="14">
        <v>20.123000000000001</v>
      </c>
      <c r="BZ113" s="14">
        <v>18.285</v>
      </c>
      <c r="CA113" s="14">
        <v>16.536999999999999</v>
      </c>
      <c r="CB113" s="14">
        <v>14.763</v>
      </c>
      <c r="CC113" s="14">
        <v>13.307</v>
      </c>
      <c r="CD113" s="14">
        <v>12.366</v>
      </c>
      <c r="CE113" s="14">
        <v>11.756</v>
      </c>
      <c r="CF113" s="14">
        <v>11.115</v>
      </c>
      <c r="CG113" s="14">
        <v>10.544</v>
      </c>
      <c r="CH113" s="14">
        <v>9.8070000000000004</v>
      </c>
      <c r="CI113" s="14">
        <v>8.76</v>
      </c>
      <c r="CJ113" s="14">
        <v>7.5380000000000003</v>
      </c>
      <c r="CK113" s="14">
        <v>6.415</v>
      </c>
      <c r="CL113" s="14">
        <v>5.33</v>
      </c>
      <c r="CM113" s="14">
        <v>4.3959999999999999</v>
      </c>
      <c r="CN113" s="14">
        <v>3.694</v>
      </c>
      <c r="CO113" s="14">
        <v>3.161</v>
      </c>
      <c r="CP113" s="14">
        <v>2.6469999999999998</v>
      </c>
      <c r="CQ113" s="14">
        <v>2.177</v>
      </c>
      <c r="CR113" s="14">
        <v>1.764</v>
      </c>
      <c r="CS113" s="14">
        <v>1.4</v>
      </c>
      <c r="CT113" s="14">
        <v>1.085</v>
      </c>
      <c r="CU113" s="14">
        <v>0.80600000000000005</v>
      </c>
      <c r="CV113" s="14">
        <v>0.59099999999999997</v>
      </c>
      <c r="CW113" s="14">
        <v>0.437</v>
      </c>
      <c r="CX113" s="14">
        <v>0.313</v>
      </c>
      <c r="CY113" s="14">
        <v>0.21099999999999999</v>
      </c>
      <c r="CZ113" s="14">
        <v>0.127</v>
      </c>
      <c r="DA113" s="14">
        <v>8.4000000000000005E-2</v>
      </c>
      <c r="DB113" s="14">
        <v>6.5000000000000002E-2</v>
      </c>
      <c r="DC113" s="14">
        <v>4.3999999999999997E-2</v>
      </c>
      <c r="DD113" s="14">
        <v>0.02</v>
      </c>
      <c r="DE113" s="14">
        <v>8.0000000000000002E-3</v>
      </c>
      <c r="DF113" s="14">
        <v>3.0000000000000001E-3</v>
      </c>
      <c r="DG113" s="14">
        <v>3.0000000000000001E-3</v>
      </c>
      <c r="DI113" s="108">
        <f t="shared" si="3"/>
        <v>9565.9740000000056</v>
      </c>
    </row>
    <row r="114" spans="1:113" x14ac:dyDescent="0.2">
      <c r="A114" s="14">
        <v>14022</v>
      </c>
      <c r="B114" s="14" t="s">
        <v>1041</v>
      </c>
      <c r="D114" s="14">
        <v>470</v>
      </c>
      <c r="E114" s="14">
        <v>2018</v>
      </c>
      <c r="F114" s="14" t="s">
        <v>244</v>
      </c>
      <c r="G114" s="88" t="s">
        <v>245</v>
      </c>
      <c r="H114" s="88">
        <f>VLOOKUP(G114, '2018 Population by age'!$G:$H, 2, 0)</f>
        <v>18</v>
      </c>
      <c r="I114" s="15">
        <f>IF(H114="-", "-", IF(H114=0, 0, SUM(K114:INDEX($K114:$DG114, H114))))</f>
        <v>38.745000000000005</v>
      </c>
      <c r="J114" s="15">
        <f t="shared" si="2"/>
        <v>178.29599999999999</v>
      </c>
      <c r="K114" s="14">
        <v>2.17</v>
      </c>
      <c r="L114" s="14">
        <v>2.2210000000000001</v>
      </c>
      <c r="M114" s="14">
        <v>2.2509999999999999</v>
      </c>
      <c r="N114" s="14">
        <v>2.2290000000000001</v>
      </c>
      <c r="O114" s="14">
        <v>2.2349999999999999</v>
      </c>
      <c r="P114" s="14">
        <v>2.23</v>
      </c>
      <c r="Q114" s="14">
        <v>2.2149999999999999</v>
      </c>
      <c r="R114" s="14">
        <v>2.194</v>
      </c>
      <c r="S114" s="14">
        <v>2.17</v>
      </c>
      <c r="T114" s="14">
        <v>2.1459999999999999</v>
      </c>
      <c r="U114" s="14">
        <v>2.1179999999999999</v>
      </c>
      <c r="V114" s="14">
        <v>2.0880000000000001</v>
      </c>
      <c r="W114" s="14">
        <v>2.0609999999999999</v>
      </c>
      <c r="X114" s="14">
        <v>2.0390000000000001</v>
      </c>
      <c r="Y114" s="14">
        <v>2.016</v>
      </c>
      <c r="Z114" s="14">
        <v>2.0329999999999999</v>
      </c>
      <c r="AA114" s="14">
        <v>2.1080000000000001</v>
      </c>
      <c r="AB114" s="14">
        <v>2.2210000000000001</v>
      </c>
      <c r="AC114" s="14">
        <v>2.3340000000000001</v>
      </c>
      <c r="AD114" s="14">
        <v>2.4510000000000001</v>
      </c>
      <c r="AE114" s="14">
        <v>2.57</v>
      </c>
      <c r="AF114" s="14">
        <v>2.6829999999999998</v>
      </c>
      <c r="AG114" s="14">
        <v>2.7909999999999999</v>
      </c>
      <c r="AH114" s="14">
        <v>2.9009999999999998</v>
      </c>
      <c r="AI114" s="14">
        <v>3.012</v>
      </c>
      <c r="AJ114" s="14">
        <v>3.1040000000000001</v>
      </c>
      <c r="AK114" s="14">
        <v>3.169</v>
      </c>
      <c r="AL114" s="14">
        <v>3.214</v>
      </c>
      <c r="AM114" s="14">
        <v>3.254</v>
      </c>
      <c r="AN114" s="14">
        <v>3.2890000000000001</v>
      </c>
      <c r="AO114" s="14">
        <v>3.3119999999999998</v>
      </c>
      <c r="AP114" s="14">
        <v>3.323</v>
      </c>
      <c r="AQ114" s="14">
        <v>3.3239999999999998</v>
      </c>
      <c r="AR114" s="14">
        <v>3.3170000000000002</v>
      </c>
      <c r="AS114" s="14">
        <v>3.3</v>
      </c>
      <c r="AT114" s="14">
        <v>3.2869999999999999</v>
      </c>
      <c r="AU114" s="14">
        <v>3.2829999999999999</v>
      </c>
      <c r="AV114" s="14">
        <v>3.2829999999999999</v>
      </c>
      <c r="AW114" s="14">
        <v>3.2749999999999999</v>
      </c>
      <c r="AX114" s="14">
        <v>3.2639999999999998</v>
      </c>
      <c r="AY114" s="14">
        <v>3.2330000000000001</v>
      </c>
      <c r="AZ114" s="14">
        <v>3.1709999999999998</v>
      </c>
      <c r="BA114" s="14">
        <v>3.0910000000000002</v>
      </c>
      <c r="BB114" s="14">
        <v>3.0139999999999998</v>
      </c>
      <c r="BC114" s="14">
        <v>2.944</v>
      </c>
      <c r="BD114" s="14">
        <v>2.863</v>
      </c>
      <c r="BE114" s="14">
        <v>2.77</v>
      </c>
      <c r="BF114" s="14">
        <v>2.6739999999999999</v>
      </c>
      <c r="BG114" s="14">
        <v>2.5830000000000002</v>
      </c>
      <c r="BH114" s="14">
        <v>2.4870000000000001</v>
      </c>
      <c r="BI114" s="14">
        <v>2.4489999999999998</v>
      </c>
      <c r="BJ114" s="14">
        <v>2.5</v>
      </c>
      <c r="BK114" s="14">
        <v>2.6070000000000002</v>
      </c>
      <c r="BL114" s="14">
        <v>2.7080000000000002</v>
      </c>
      <c r="BM114" s="14">
        <v>2.8140000000000001</v>
      </c>
      <c r="BN114" s="14">
        <v>2.9009999999999998</v>
      </c>
      <c r="BO114" s="14">
        <v>2.9510000000000001</v>
      </c>
      <c r="BP114" s="14">
        <v>2.9750000000000001</v>
      </c>
      <c r="BQ114" s="14">
        <v>3.004</v>
      </c>
      <c r="BR114" s="14">
        <v>3.04</v>
      </c>
      <c r="BS114" s="14">
        <v>3.044</v>
      </c>
      <c r="BT114" s="14">
        <v>3</v>
      </c>
      <c r="BU114" s="14">
        <v>2.927</v>
      </c>
      <c r="BV114" s="14">
        <v>2.8450000000000002</v>
      </c>
      <c r="BW114" s="14">
        <v>2.7360000000000002</v>
      </c>
      <c r="BX114" s="14">
        <v>2.6819999999999999</v>
      </c>
      <c r="BY114" s="14">
        <v>2.722</v>
      </c>
      <c r="BZ114" s="14">
        <v>2.81</v>
      </c>
      <c r="CA114" s="14">
        <v>2.8780000000000001</v>
      </c>
      <c r="CB114" s="14">
        <v>2.9590000000000001</v>
      </c>
      <c r="CC114" s="14">
        <v>2.923</v>
      </c>
      <c r="CD114" s="14">
        <v>2.7050000000000001</v>
      </c>
      <c r="CE114" s="14">
        <v>2.3740000000000001</v>
      </c>
      <c r="CF114" s="14">
        <v>2.056</v>
      </c>
      <c r="CG114" s="14">
        <v>1.7190000000000001</v>
      </c>
      <c r="CH114" s="14">
        <v>1.462</v>
      </c>
      <c r="CI114" s="14">
        <v>1.3440000000000001</v>
      </c>
      <c r="CJ114" s="14">
        <v>1.3160000000000001</v>
      </c>
      <c r="CK114" s="14">
        <v>1.2689999999999999</v>
      </c>
      <c r="CL114" s="14">
        <v>1.23</v>
      </c>
      <c r="CM114" s="14">
        <v>1.1559999999999999</v>
      </c>
      <c r="CN114" s="14">
        <v>1.0149999999999999</v>
      </c>
      <c r="CO114" s="14">
        <v>0.83499999999999996</v>
      </c>
      <c r="CP114" s="14">
        <v>0.67500000000000004</v>
      </c>
      <c r="CQ114" s="14">
        <v>0.51800000000000002</v>
      </c>
      <c r="CR114" s="14">
        <v>0.39800000000000002</v>
      </c>
      <c r="CS114" s="14">
        <v>0.33600000000000002</v>
      </c>
      <c r="CT114" s="14">
        <v>0.313</v>
      </c>
      <c r="CU114" s="14">
        <v>0.29399999999999998</v>
      </c>
      <c r="CV114" s="14">
        <v>0.27800000000000002</v>
      </c>
      <c r="CW114" s="14">
        <v>0.251</v>
      </c>
      <c r="CX114" s="14">
        <v>0.20699999999999999</v>
      </c>
      <c r="CY114" s="14">
        <v>0.15</v>
      </c>
      <c r="CZ114" s="14">
        <v>0.104</v>
      </c>
      <c r="DA114" s="14">
        <v>7.9000000000000001E-2</v>
      </c>
      <c r="DB114" s="14">
        <v>6.5000000000000002E-2</v>
      </c>
      <c r="DC114" s="14">
        <v>4.7E-2</v>
      </c>
      <c r="DD114" s="14">
        <v>2.5999999999999999E-2</v>
      </c>
      <c r="DE114" s="14">
        <v>1.6E-2</v>
      </c>
      <c r="DF114" s="14">
        <v>7.0000000000000001E-3</v>
      </c>
      <c r="DG114" s="14">
        <v>6.0000000000000001E-3</v>
      </c>
      <c r="DI114" s="108">
        <f t="shared" si="3"/>
        <v>217.041</v>
      </c>
    </row>
    <row r="115" spans="1:113" x14ac:dyDescent="0.2">
      <c r="A115" s="14">
        <v>9292</v>
      </c>
      <c r="B115" s="14" t="s">
        <v>1041</v>
      </c>
      <c r="D115" s="14">
        <v>104</v>
      </c>
      <c r="E115" s="14">
        <v>2018</v>
      </c>
      <c r="F115" s="14" t="s">
        <v>268</v>
      </c>
      <c r="G115" s="88" t="s">
        <v>269</v>
      </c>
      <c r="H115" s="88">
        <f>VLOOKUP(G115, '2018 Population by age'!$G:$H, 2, 0)</f>
        <v>10</v>
      </c>
      <c r="I115" s="15">
        <f>IF(H115="-", "-", IF(H115=0, 0, SUM(K115:INDEX($K115:$DG115, H115))))</f>
        <v>4593.107</v>
      </c>
      <c r="J115" s="15">
        <f t="shared" si="2"/>
        <v>21710.693999999996</v>
      </c>
      <c r="K115" s="14">
        <v>465.40300000000002</v>
      </c>
      <c r="L115" s="14">
        <v>454.839</v>
      </c>
      <c r="M115" s="14">
        <v>448.55099999999999</v>
      </c>
      <c r="N115" s="14">
        <v>450.62299999999999</v>
      </c>
      <c r="O115" s="14">
        <v>450.64600000000002</v>
      </c>
      <c r="P115" s="14">
        <v>453.08</v>
      </c>
      <c r="Q115" s="14">
        <v>457.52199999999999</v>
      </c>
      <c r="R115" s="14">
        <v>463.572</v>
      </c>
      <c r="S115" s="14">
        <v>470.65800000000002</v>
      </c>
      <c r="T115" s="14">
        <v>478.21300000000002</v>
      </c>
      <c r="U115" s="14">
        <v>486.66899999999998</v>
      </c>
      <c r="V115" s="14">
        <v>495.959</v>
      </c>
      <c r="W115" s="14">
        <v>505.17899999999997</v>
      </c>
      <c r="X115" s="14">
        <v>514.077</v>
      </c>
      <c r="Y115" s="14">
        <v>523.40300000000002</v>
      </c>
      <c r="Z115" s="14">
        <v>526.99199999999996</v>
      </c>
      <c r="AA115" s="14">
        <v>521.97</v>
      </c>
      <c r="AB115" s="14">
        <v>511.22399999999999</v>
      </c>
      <c r="AC115" s="14">
        <v>500.55799999999999</v>
      </c>
      <c r="AD115" s="14">
        <v>488.858</v>
      </c>
      <c r="AE115" s="14">
        <v>478.27600000000001</v>
      </c>
      <c r="AF115" s="14">
        <v>470.48500000000001</v>
      </c>
      <c r="AG115" s="14">
        <v>464.43400000000003</v>
      </c>
      <c r="AH115" s="14">
        <v>457.49</v>
      </c>
      <c r="AI115" s="14">
        <v>450.28399999999999</v>
      </c>
      <c r="AJ115" s="14">
        <v>443.15800000000002</v>
      </c>
      <c r="AK115" s="14">
        <v>436.05399999999997</v>
      </c>
      <c r="AL115" s="14">
        <v>429.15699999999998</v>
      </c>
      <c r="AM115" s="14">
        <v>422.46100000000001</v>
      </c>
      <c r="AN115" s="14">
        <v>415.67099999999999</v>
      </c>
      <c r="AO115" s="14">
        <v>410.49599999999998</v>
      </c>
      <c r="AP115" s="14">
        <v>407.69</v>
      </c>
      <c r="AQ115" s="14">
        <v>406.339</v>
      </c>
      <c r="AR115" s="14">
        <v>404.80700000000002</v>
      </c>
      <c r="AS115" s="14">
        <v>403.45699999999999</v>
      </c>
      <c r="AT115" s="14">
        <v>400.988</v>
      </c>
      <c r="AU115" s="14">
        <v>396.59500000000003</v>
      </c>
      <c r="AV115" s="14">
        <v>390.86700000000002</v>
      </c>
      <c r="AW115" s="14">
        <v>385.20600000000002</v>
      </c>
      <c r="AX115" s="14">
        <v>379.34399999999999</v>
      </c>
      <c r="AY115" s="14">
        <v>373.13900000000001</v>
      </c>
      <c r="AZ115" s="14">
        <v>366.66500000000002</v>
      </c>
      <c r="BA115" s="14">
        <v>359.89</v>
      </c>
      <c r="BB115" s="14">
        <v>352.71899999999999</v>
      </c>
      <c r="BC115" s="14">
        <v>345.18099999999998</v>
      </c>
      <c r="BD115" s="14">
        <v>337.32</v>
      </c>
      <c r="BE115" s="14">
        <v>329.15199999999999</v>
      </c>
      <c r="BF115" s="14">
        <v>320.68099999999998</v>
      </c>
      <c r="BG115" s="14">
        <v>312.017</v>
      </c>
      <c r="BH115" s="14">
        <v>303.286</v>
      </c>
      <c r="BI115" s="14">
        <v>293.923</v>
      </c>
      <c r="BJ115" s="14">
        <v>283.70600000000002</v>
      </c>
      <c r="BK115" s="14">
        <v>272.988</v>
      </c>
      <c r="BL115" s="14">
        <v>262.245</v>
      </c>
      <c r="BM115" s="14">
        <v>251.26</v>
      </c>
      <c r="BN115" s="14">
        <v>241.166</v>
      </c>
      <c r="BO115" s="14">
        <v>232.536</v>
      </c>
      <c r="BP115" s="14">
        <v>224.82</v>
      </c>
      <c r="BQ115" s="14">
        <v>216.78899999999999</v>
      </c>
      <c r="BR115" s="14">
        <v>208.566</v>
      </c>
      <c r="BS115" s="14">
        <v>200.279</v>
      </c>
      <c r="BT115" s="14">
        <v>191.82599999999999</v>
      </c>
      <c r="BU115" s="14">
        <v>183.10400000000001</v>
      </c>
      <c r="BV115" s="14">
        <v>174.45400000000001</v>
      </c>
      <c r="BW115" s="14">
        <v>166.221</v>
      </c>
      <c r="BX115" s="14">
        <v>156.07300000000001</v>
      </c>
      <c r="BY115" s="14">
        <v>143.01499999999999</v>
      </c>
      <c r="BZ115" s="14">
        <v>128.28299999999999</v>
      </c>
      <c r="CA115" s="14">
        <v>114.009</v>
      </c>
      <c r="CB115" s="14">
        <v>99.647000000000006</v>
      </c>
      <c r="CC115" s="14">
        <v>87.313000000000002</v>
      </c>
      <c r="CD115" s="14">
        <v>78.236999999999995</v>
      </c>
      <c r="CE115" s="14">
        <v>71.433000000000007</v>
      </c>
      <c r="CF115" s="14">
        <v>64.646000000000001</v>
      </c>
      <c r="CG115" s="14">
        <v>58.279000000000003</v>
      </c>
      <c r="CH115" s="14">
        <v>52.371000000000002</v>
      </c>
      <c r="CI115" s="14">
        <v>46.701999999999998</v>
      </c>
      <c r="CJ115" s="14">
        <v>41.353999999999999</v>
      </c>
      <c r="CK115" s="14">
        <v>36.607999999999997</v>
      </c>
      <c r="CL115" s="14">
        <v>32.375999999999998</v>
      </c>
      <c r="CM115" s="14">
        <v>28.495999999999999</v>
      </c>
      <c r="CN115" s="14">
        <v>24.902999999999999</v>
      </c>
      <c r="CO115" s="14">
        <v>21.597999999999999</v>
      </c>
      <c r="CP115" s="14">
        <v>18.648</v>
      </c>
      <c r="CQ115" s="14">
        <v>16.045999999999999</v>
      </c>
      <c r="CR115" s="14">
        <v>13.6</v>
      </c>
      <c r="CS115" s="14">
        <v>11.224</v>
      </c>
      <c r="CT115" s="14">
        <v>8.9849999999999994</v>
      </c>
      <c r="CU115" s="14">
        <v>6.8579999999999997</v>
      </c>
      <c r="CV115" s="14">
        <v>5.1059999999999999</v>
      </c>
      <c r="CW115" s="14">
        <v>3.9</v>
      </c>
      <c r="CX115" s="14">
        <v>2.8969999999999998</v>
      </c>
      <c r="CY115" s="14">
        <v>2.04</v>
      </c>
      <c r="CZ115" s="14">
        <v>1.32</v>
      </c>
      <c r="DA115" s="14">
        <v>0.92200000000000004</v>
      </c>
      <c r="DB115" s="14">
        <v>0.72199999999999998</v>
      </c>
      <c r="DC115" s="14">
        <v>0.501</v>
      </c>
      <c r="DD115" s="14">
        <v>0.25800000000000001</v>
      </c>
      <c r="DE115" s="14">
        <v>0.128</v>
      </c>
      <c r="DF115" s="14">
        <v>5.8000000000000003E-2</v>
      </c>
      <c r="DG115" s="14">
        <v>5.7000000000000002E-2</v>
      </c>
      <c r="DI115" s="108">
        <f t="shared" si="3"/>
        <v>26303.800999999996</v>
      </c>
    </row>
    <row r="116" spans="1:113" x14ac:dyDescent="0.2">
      <c r="A116" s="14">
        <v>14108</v>
      </c>
      <c r="B116" s="14" t="s">
        <v>1041</v>
      </c>
      <c r="D116" s="14">
        <v>499</v>
      </c>
      <c r="E116" s="14">
        <v>2018</v>
      </c>
      <c r="F116" s="14" t="s">
        <v>262</v>
      </c>
      <c r="G116" s="88" t="s">
        <v>263</v>
      </c>
      <c r="H116" s="88">
        <f>VLOOKUP(G116, '2018 Population by age'!$G:$H, 2, 0)</f>
        <v>16</v>
      </c>
      <c r="I116" s="15">
        <f>IF(H116="-", "-", IF(H116=0, 0, SUM(K116:INDEX($K116:$DG116, H116))))</f>
        <v>62.687000000000005</v>
      </c>
      <c r="J116" s="15">
        <f t="shared" si="2"/>
        <v>247.79500000000002</v>
      </c>
      <c r="K116" s="14">
        <v>3.55</v>
      </c>
      <c r="L116" s="14">
        <v>3.62</v>
      </c>
      <c r="M116" s="14">
        <v>3.6859999999999999</v>
      </c>
      <c r="N116" s="14">
        <v>3.6549999999999998</v>
      </c>
      <c r="O116" s="14">
        <v>3.7549999999999999</v>
      </c>
      <c r="P116" s="14">
        <v>3.8439999999999999</v>
      </c>
      <c r="Q116" s="14">
        <v>3.92</v>
      </c>
      <c r="R116" s="14">
        <v>3.9849999999999999</v>
      </c>
      <c r="S116" s="14">
        <v>4.0430000000000001</v>
      </c>
      <c r="T116" s="14">
        <v>4.0970000000000004</v>
      </c>
      <c r="U116" s="14">
        <v>4.1269999999999998</v>
      </c>
      <c r="V116" s="14">
        <v>4.125</v>
      </c>
      <c r="W116" s="14">
        <v>4.1040000000000001</v>
      </c>
      <c r="X116" s="14">
        <v>4.0810000000000004</v>
      </c>
      <c r="Y116" s="14">
        <v>4.0510000000000002</v>
      </c>
      <c r="Z116" s="14">
        <v>4.0439999999999996</v>
      </c>
      <c r="AA116" s="14">
        <v>4.0759999999999996</v>
      </c>
      <c r="AB116" s="14">
        <v>4.1319999999999997</v>
      </c>
      <c r="AC116" s="14">
        <v>4.181</v>
      </c>
      <c r="AD116" s="14">
        <v>4.2270000000000003</v>
      </c>
      <c r="AE116" s="14">
        <v>4.2750000000000004</v>
      </c>
      <c r="AF116" s="14">
        <v>4.3220000000000001</v>
      </c>
      <c r="AG116" s="14">
        <v>4.3680000000000003</v>
      </c>
      <c r="AH116" s="14">
        <v>4.415</v>
      </c>
      <c r="AI116" s="14">
        <v>4.4690000000000003</v>
      </c>
      <c r="AJ116" s="14">
        <v>4.4950000000000001</v>
      </c>
      <c r="AK116" s="14">
        <v>4.4770000000000003</v>
      </c>
      <c r="AL116" s="14">
        <v>4.4340000000000002</v>
      </c>
      <c r="AM116" s="14">
        <v>4.3899999999999997</v>
      </c>
      <c r="AN116" s="14">
        <v>4.3319999999999999</v>
      </c>
      <c r="AO116" s="14">
        <v>4.32</v>
      </c>
      <c r="AP116" s="14">
        <v>4.3849999999999998</v>
      </c>
      <c r="AQ116" s="14">
        <v>4.4939999999999998</v>
      </c>
      <c r="AR116" s="14">
        <v>4.59</v>
      </c>
      <c r="AS116" s="14">
        <v>4.6900000000000004</v>
      </c>
      <c r="AT116" s="14">
        <v>4.7300000000000004</v>
      </c>
      <c r="AU116" s="14">
        <v>4.6740000000000004</v>
      </c>
      <c r="AV116" s="14">
        <v>4.556</v>
      </c>
      <c r="AW116" s="14">
        <v>4.4450000000000003</v>
      </c>
      <c r="AX116" s="14">
        <v>4.3280000000000003</v>
      </c>
      <c r="AY116" s="14">
        <v>4.2300000000000004</v>
      </c>
      <c r="AZ116" s="14">
        <v>4.17</v>
      </c>
      <c r="BA116" s="14">
        <v>4.1349999999999998</v>
      </c>
      <c r="BB116" s="14">
        <v>4.0949999999999998</v>
      </c>
      <c r="BC116" s="14">
        <v>4.0629999999999997</v>
      </c>
      <c r="BD116" s="14">
        <v>4.0179999999999998</v>
      </c>
      <c r="BE116" s="14">
        <v>3.9510000000000001</v>
      </c>
      <c r="BF116" s="14">
        <v>3.8759999999999999</v>
      </c>
      <c r="BG116" s="14">
        <v>3.8069999999999999</v>
      </c>
      <c r="BH116" s="14">
        <v>3.7290000000000001</v>
      </c>
      <c r="BI116" s="14">
        <v>3.7189999999999999</v>
      </c>
      <c r="BJ116" s="14">
        <v>3.8119999999999998</v>
      </c>
      <c r="BK116" s="14">
        <v>3.968</v>
      </c>
      <c r="BL116" s="14">
        <v>4.1130000000000004</v>
      </c>
      <c r="BM116" s="14">
        <v>4.2690000000000001</v>
      </c>
      <c r="BN116" s="14">
        <v>4.3570000000000002</v>
      </c>
      <c r="BO116" s="14">
        <v>4.3339999999999996</v>
      </c>
      <c r="BP116" s="14">
        <v>4.2380000000000004</v>
      </c>
      <c r="BQ116" s="14">
        <v>4.1440000000000001</v>
      </c>
      <c r="BR116" s="14">
        <v>4.0250000000000004</v>
      </c>
      <c r="BS116" s="14">
        <v>3.9449999999999998</v>
      </c>
      <c r="BT116" s="14">
        <v>3.9390000000000001</v>
      </c>
      <c r="BU116" s="14">
        <v>3.97</v>
      </c>
      <c r="BV116" s="14">
        <v>3.9740000000000002</v>
      </c>
      <c r="BW116" s="14">
        <v>3.9809999999999999</v>
      </c>
      <c r="BX116" s="14">
        <v>3.8839999999999999</v>
      </c>
      <c r="BY116" s="14">
        <v>3.63</v>
      </c>
      <c r="BZ116" s="14">
        <v>3.2759999999999998</v>
      </c>
      <c r="CA116" s="14">
        <v>2.9359999999999999</v>
      </c>
      <c r="CB116" s="14">
        <v>2.5910000000000002</v>
      </c>
      <c r="CC116" s="14">
        <v>2.2839999999999998</v>
      </c>
      <c r="CD116" s="14">
        <v>2.0489999999999999</v>
      </c>
      <c r="CE116" s="14">
        <v>1.8680000000000001</v>
      </c>
      <c r="CF116" s="14">
        <v>1.6779999999999999</v>
      </c>
      <c r="CG116" s="14">
        <v>1.4790000000000001</v>
      </c>
      <c r="CH116" s="14">
        <v>1.347</v>
      </c>
      <c r="CI116" s="14">
        <v>1.3109999999999999</v>
      </c>
      <c r="CJ116" s="14">
        <v>1.335</v>
      </c>
      <c r="CK116" s="14">
        <v>1.36</v>
      </c>
      <c r="CL116" s="14">
        <v>1.4039999999999999</v>
      </c>
      <c r="CM116" s="14">
        <v>1.3919999999999999</v>
      </c>
      <c r="CN116" s="14">
        <v>1.2829999999999999</v>
      </c>
      <c r="CO116" s="14">
        <v>1.1140000000000001</v>
      </c>
      <c r="CP116" s="14">
        <v>0.96199999999999997</v>
      </c>
      <c r="CQ116" s="14">
        <v>0.81299999999999994</v>
      </c>
      <c r="CR116" s="14">
        <v>0.67700000000000005</v>
      </c>
      <c r="CS116" s="14">
        <v>0.56699999999999995</v>
      </c>
      <c r="CT116" s="14">
        <v>0.47599999999999998</v>
      </c>
      <c r="CU116" s="14">
        <v>0.374</v>
      </c>
      <c r="CV116" s="14">
        <v>0.28299999999999997</v>
      </c>
      <c r="CW116" s="14">
        <v>0.222</v>
      </c>
      <c r="CX116" s="14">
        <v>0.16800000000000001</v>
      </c>
      <c r="CY116" s="14">
        <v>0.11899999999999999</v>
      </c>
      <c r="CZ116" s="14">
        <v>7.9000000000000001E-2</v>
      </c>
      <c r="DA116" s="14">
        <v>5.7000000000000002E-2</v>
      </c>
      <c r="DB116" s="14">
        <v>4.4999999999999998E-2</v>
      </c>
      <c r="DC116" s="14">
        <v>3.1E-2</v>
      </c>
      <c r="DD116" s="14">
        <v>1.6E-2</v>
      </c>
      <c r="DE116" s="14">
        <v>8.9999999999999993E-3</v>
      </c>
      <c r="DF116" s="14">
        <v>4.0000000000000001E-3</v>
      </c>
      <c r="DG116" s="14">
        <v>5.0000000000000001E-3</v>
      </c>
      <c r="DI116" s="108">
        <f t="shared" si="3"/>
        <v>310.48200000000003</v>
      </c>
    </row>
    <row r="117" spans="1:113" x14ac:dyDescent="0.2">
      <c r="A117" s="14">
        <v>7142</v>
      </c>
      <c r="B117" s="14" t="s">
        <v>1041</v>
      </c>
      <c r="D117" s="14">
        <v>496</v>
      </c>
      <c r="E117" s="14">
        <v>2018</v>
      </c>
      <c r="F117" s="14" t="s">
        <v>260</v>
      </c>
      <c r="G117" s="88" t="s">
        <v>261</v>
      </c>
      <c r="H117" s="88">
        <f>VLOOKUP(G117, '2018 Population by age'!$G:$H, 2, 0)</f>
        <v>16</v>
      </c>
      <c r="I117" s="15">
        <f>IF(H117="-", "-", IF(H117=0, 0, SUM(K117:INDEX($K117:$DG117, H117))))</f>
        <v>494.20400000000001</v>
      </c>
      <c r="J117" s="15">
        <f t="shared" si="2"/>
        <v>1049.2860000000005</v>
      </c>
      <c r="K117" s="14">
        <v>33.000999999999998</v>
      </c>
      <c r="L117" s="14">
        <v>35.201999999999998</v>
      </c>
      <c r="M117" s="14">
        <v>36.558</v>
      </c>
      <c r="N117" s="14">
        <v>38.473999999999997</v>
      </c>
      <c r="O117" s="14">
        <v>37.69</v>
      </c>
      <c r="P117" s="14">
        <v>36.548999999999999</v>
      </c>
      <c r="Q117" s="14">
        <v>35.124000000000002</v>
      </c>
      <c r="R117" s="14">
        <v>33.488999999999997</v>
      </c>
      <c r="S117" s="14">
        <v>31.681999999999999</v>
      </c>
      <c r="T117" s="14">
        <v>29.744</v>
      </c>
      <c r="U117" s="14">
        <v>27.914000000000001</v>
      </c>
      <c r="V117" s="14">
        <v>26.334</v>
      </c>
      <c r="W117" s="14">
        <v>24.975999999999999</v>
      </c>
      <c r="X117" s="14">
        <v>23.643000000000001</v>
      </c>
      <c r="Y117" s="14">
        <v>22.341000000000001</v>
      </c>
      <c r="Z117" s="14">
        <v>21.483000000000001</v>
      </c>
      <c r="AA117" s="14">
        <v>21.247</v>
      </c>
      <c r="AB117" s="14">
        <v>21.466999999999999</v>
      </c>
      <c r="AC117" s="14">
        <v>21.768999999999998</v>
      </c>
      <c r="AD117" s="14">
        <v>22.189</v>
      </c>
      <c r="AE117" s="14">
        <v>22.783000000000001</v>
      </c>
      <c r="AF117" s="14">
        <v>23.532</v>
      </c>
      <c r="AG117" s="14">
        <v>24.395</v>
      </c>
      <c r="AH117" s="14">
        <v>25.29</v>
      </c>
      <c r="AI117" s="14">
        <v>26.155000000000001</v>
      </c>
      <c r="AJ117" s="14">
        <v>27.122</v>
      </c>
      <c r="AK117" s="14">
        <v>28.222000000000001</v>
      </c>
      <c r="AL117" s="14">
        <v>29.327000000000002</v>
      </c>
      <c r="AM117" s="14">
        <v>30.358000000000001</v>
      </c>
      <c r="AN117" s="14">
        <v>31.428999999999998</v>
      </c>
      <c r="AO117" s="14">
        <v>31.779</v>
      </c>
      <c r="AP117" s="14">
        <v>31.052</v>
      </c>
      <c r="AQ117" s="14">
        <v>29.622</v>
      </c>
      <c r="AR117" s="14">
        <v>28.215</v>
      </c>
      <c r="AS117" s="14">
        <v>26.684000000000001</v>
      </c>
      <c r="AT117" s="14">
        <v>25.376999999999999</v>
      </c>
      <c r="AU117" s="14">
        <v>24.541</v>
      </c>
      <c r="AV117" s="14">
        <v>24.009</v>
      </c>
      <c r="AW117" s="14">
        <v>23.35</v>
      </c>
      <c r="AX117" s="14">
        <v>22.626999999999999</v>
      </c>
      <c r="AY117" s="14">
        <v>22.013000000000002</v>
      </c>
      <c r="AZ117" s="14">
        <v>21.545000000000002</v>
      </c>
      <c r="BA117" s="14">
        <v>21.167000000000002</v>
      </c>
      <c r="BB117" s="14">
        <v>20.8</v>
      </c>
      <c r="BC117" s="14">
        <v>20.478999999999999</v>
      </c>
      <c r="BD117" s="14">
        <v>20.027000000000001</v>
      </c>
      <c r="BE117" s="14">
        <v>19.352</v>
      </c>
      <c r="BF117" s="14">
        <v>18.541</v>
      </c>
      <c r="BG117" s="14">
        <v>17.747</v>
      </c>
      <c r="BH117" s="14">
        <v>16.91</v>
      </c>
      <c r="BI117" s="14">
        <v>16.212</v>
      </c>
      <c r="BJ117" s="14">
        <v>15.749000000000001</v>
      </c>
      <c r="BK117" s="14">
        <v>15.417999999999999</v>
      </c>
      <c r="BL117" s="14">
        <v>15.044</v>
      </c>
      <c r="BM117" s="14">
        <v>14.7</v>
      </c>
      <c r="BN117" s="14">
        <v>14.125999999999999</v>
      </c>
      <c r="BO117" s="14">
        <v>13.188000000000001</v>
      </c>
      <c r="BP117" s="14">
        <v>12.026</v>
      </c>
      <c r="BQ117" s="14">
        <v>10.909000000000001</v>
      </c>
      <c r="BR117" s="14">
        <v>9.7789999999999999</v>
      </c>
      <c r="BS117" s="14">
        <v>8.7840000000000007</v>
      </c>
      <c r="BT117" s="14">
        <v>8.0250000000000004</v>
      </c>
      <c r="BU117" s="14">
        <v>7.4269999999999996</v>
      </c>
      <c r="BV117" s="14">
        <v>6.819</v>
      </c>
      <c r="BW117" s="14">
        <v>6.24</v>
      </c>
      <c r="BX117" s="14">
        <v>5.6790000000000003</v>
      </c>
      <c r="BY117" s="14">
        <v>5.117</v>
      </c>
      <c r="BZ117" s="14">
        <v>4.5730000000000004</v>
      </c>
      <c r="CA117" s="14">
        <v>4.0739999999999998</v>
      </c>
      <c r="CB117" s="14">
        <v>3.6030000000000002</v>
      </c>
      <c r="CC117" s="14">
        <v>3.2240000000000002</v>
      </c>
      <c r="CD117" s="14">
        <v>2.9689999999999999</v>
      </c>
      <c r="CE117" s="14">
        <v>2.8</v>
      </c>
      <c r="CF117" s="14">
        <v>2.6469999999999998</v>
      </c>
      <c r="CG117" s="14">
        <v>2.528</v>
      </c>
      <c r="CH117" s="14">
        <v>2.379</v>
      </c>
      <c r="CI117" s="14">
        <v>2.1619999999999999</v>
      </c>
      <c r="CJ117" s="14">
        <v>1.9059999999999999</v>
      </c>
      <c r="CK117" s="14">
        <v>1.6779999999999999</v>
      </c>
      <c r="CL117" s="14">
        <v>1.4670000000000001</v>
      </c>
      <c r="CM117" s="14">
        <v>1.2709999999999999</v>
      </c>
      <c r="CN117" s="14">
        <v>1.0940000000000001</v>
      </c>
      <c r="CO117" s="14">
        <v>0.93600000000000005</v>
      </c>
      <c r="CP117" s="14">
        <v>0.78400000000000003</v>
      </c>
      <c r="CQ117" s="14">
        <v>0.64100000000000001</v>
      </c>
      <c r="CR117" s="14">
        <v>0.51700000000000002</v>
      </c>
      <c r="CS117" s="14">
        <v>0.41499999999999998</v>
      </c>
      <c r="CT117" s="14">
        <v>0.33100000000000002</v>
      </c>
      <c r="CU117" s="14">
        <v>0.252</v>
      </c>
      <c r="CV117" s="14">
        <v>0.189</v>
      </c>
      <c r="CW117" s="14">
        <v>0.14399999999999999</v>
      </c>
      <c r="CX117" s="14">
        <v>0.106</v>
      </c>
      <c r="CY117" s="14">
        <v>7.3999999999999996E-2</v>
      </c>
      <c r="CZ117" s="14">
        <v>4.9000000000000002E-2</v>
      </c>
      <c r="DA117" s="14">
        <v>3.6999999999999998E-2</v>
      </c>
      <c r="DB117" s="14">
        <v>2.9000000000000001E-2</v>
      </c>
      <c r="DC117" s="14">
        <v>0.02</v>
      </c>
      <c r="DD117" s="14">
        <v>1.0999999999999999E-2</v>
      </c>
      <c r="DE117" s="14">
        <v>6.0000000000000001E-3</v>
      </c>
      <c r="DF117" s="14">
        <v>3.0000000000000001E-3</v>
      </c>
      <c r="DG117" s="14">
        <v>3.0000000000000001E-3</v>
      </c>
      <c r="DI117" s="108">
        <f t="shared" si="3"/>
        <v>1543.4900000000005</v>
      </c>
    </row>
    <row r="118" spans="1:113" x14ac:dyDescent="0.2">
      <c r="A118" s="14">
        <v>2068</v>
      </c>
      <c r="B118" s="14" t="s">
        <v>1041</v>
      </c>
      <c r="D118" s="14">
        <v>508</v>
      </c>
      <c r="E118" s="14">
        <v>2018</v>
      </c>
      <c r="F118" s="14" t="s">
        <v>266</v>
      </c>
      <c r="G118" s="88" t="s">
        <v>267</v>
      </c>
      <c r="H118" s="88">
        <f>VLOOKUP(G118, '2018 Population by age'!$G:$H, 2, 0)</f>
        <v>18</v>
      </c>
      <c r="I118" s="15">
        <f>IF(H118="-", "-", IF(H118=0, 0, SUM(K118:INDEX($K118:$DG118, H118))))</f>
        <v>7873.5180000000009</v>
      </c>
      <c r="J118" s="15">
        <f t="shared" si="2"/>
        <v>7047.0519999999915</v>
      </c>
      <c r="K118" s="14">
        <v>545.84900000000005</v>
      </c>
      <c r="L118" s="14">
        <v>530.77800000000002</v>
      </c>
      <c r="M118" s="14">
        <v>516.38300000000004</v>
      </c>
      <c r="N118" s="14">
        <v>505.25200000000001</v>
      </c>
      <c r="O118" s="14">
        <v>491.53</v>
      </c>
      <c r="P118" s="14">
        <v>478.334</v>
      </c>
      <c r="Q118" s="14">
        <v>465.59199999999998</v>
      </c>
      <c r="R118" s="14">
        <v>453.23500000000001</v>
      </c>
      <c r="S118" s="14">
        <v>441.21800000000002</v>
      </c>
      <c r="T118" s="14">
        <v>429.49799999999999</v>
      </c>
      <c r="U118" s="14">
        <v>417.86799999999999</v>
      </c>
      <c r="V118" s="14">
        <v>406.202</v>
      </c>
      <c r="W118" s="14">
        <v>394.512</v>
      </c>
      <c r="X118" s="14">
        <v>383.01100000000002</v>
      </c>
      <c r="Y118" s="14">
        <v>371.74900000000002</v>
      </c>
      <c r="Z118" s="14">
        <v>360.05200000000002</v>
      </c>
      <c r="AA118" s="14">
        <v>347.63600000000002</v>
      </c>
      <c r="AB118" s="14">
        <v>334.81900000000002</v>
      </c>
      <c r="AC118" s="14">
        <v>322.21699999999998</v>
      </c>
      <c r="AD118" s="14">
        <v>309.726</v>
      </c>
      <c r="AE118" s="14">
        <v>297.61500000000001</v>
      </c>
      <c r="AF118" s="14">
        <v>286.08800000000002</v>
      </c>
      <c r="AG118" s="14">
        <v>275.03300000000002</v>
      </c>
      <c r="AH118" s="14">
        <v>264.16000000000003</v>
      </c>
      <c r="AI118" s="14">
        <v>253.55799999999999</v>
      </c>
      <c r="AJ118" s="14">
        <v>243.25</v>
      </c>
      <c r="AK118" s="14">
        <v>233.23</v>
      </c>
      <c r="AL118" s="14">
        <v>223.54400000000001</v>
      </c>
      <c r="AM118" s="14">
        <v>214.15199999999999</v>
      </c>
      <c r="AN118" s="14">
        <v>204.95099999999999</v>
      </c>
      <c r="AO118" s="14">
        <v>196.54300000000001</v>
      </c>
      <c r="AP118" s="14">
        <v>189.185</v>
      </c>
      <c r="AQ118" s="14">
        <v>182.55099999999999</v>
      </c>
      <c r="AR118" s="14">
        <v>176.083</v>
      </c>
      <c r="AS118" s="14">
        <v>169.92400000000001</v>
      </c>
      <c r="AT118" s="14">
        <v>163.505</v>
      </c>
      <c r="AU118" s="14">
        <v>156.49799999999999</v>
      </c>
      <c r="AV118" s="14">
        <v>149.16499999999999</v>
      </c>
      <c r="AW118" s="14">
        <v>142.11500000000001</v>
      </c>
      <c r="AX118" s="14">
        <v>135.244</v>
      </c>
      <c r="AY118" s="14">
        <v>128.51900000000001</v>
      </c>
      <c r="AZ118" s="14">
        <v>121.989</v>
      </c>
      <c r="BA118" s="14">
        <v>115.64700000000001</v>
      </c>
      <c r="BB118" s="14">
        <v>109.5</v>
      </c>
      <c r="BC118" s="14">
        <v>103.628</v>
      </c>
      <c r="BD118" s="14">
        <v>97.793000000000006</v>
      </c>
      <c r="BE118" s="14">
        <v>91.903000000000006</v>
      </c>
      <c r="BF118" s="14">
        <v>86.132000000000005</v>
      </c>
      <c r="BG118" s="14">
        <v>80.647000000000006</v>
      </c>
      <c r="BH118" s="14">
        <v>75.296000000000006</v>
      </c>
      <c r="BI118" s="14">
        <v>70.924999999999997</v>
      </c>
      <c r="BJ118" s="14">
        <v>67.933000000000007</v>
      </c>
      <c r="BK118" s="14">
        <v>65.888999999999996</v>
      </c>
      <c r="BL118" s="14">
        <v>63.951999999999998</v>
      </c>
      <c r="BM118" s="14">
        <v>62.274000000000001</v>
      </c>
      <c r="BN118" s="14">
        <v>60.491999999999997</v>
      </c>
      <c r="BO118" s="14">
        <v>58.338000000000001</v>
      </c>
      <c r="BP118" s="14">
        <v>55.97</v>
      </c>
      <c r="BQ118" s="14">
        <v>53.808999999999997</v>
      </c>
      <c r="BR118" s="14">
        <v>51.758000000000003</v>
      </c>
      <c r="BS118" s="14">
        <v>49.707000000000001</v>
      </c>
      <c r="BT118" s="14">
        <v>47.637</v>
      </c>
      <c r="BU118" s="14">
        <v>45.543999999999997</v>
      </c>
      <c r="BV118" s="14">
        <v>43.472999999999999</v>
      </c>
      <c r="BW118" s="14">
        <v>41.453000000000003</v>
      </c>
      <c r="BX118" s="14">
        <v>39.265999999999998</v>
      </c>
      <c r="BY118" s="14">
        <v>36.820999999999998</v>
      </c>
      <c r="BZ118" s="14">
        <v>34.231999999999999</v>
      </c>
      <c r="CA118" s="14">
        <v>31.690999999999999</v>
      </c>
      <c r="CB118" s="14">
        <v>29.148</v>
      </c>
      <c r="CC118" s="14">
        <v>26.803000000000001</v>
      </c>
      <c r="CD118" s="14">
        <v>24.773</v>
      </c>
      <c r="CE118" s="14">
        <v>22.962</v>
      </c>
      <c r="CF118" s="14">
        <v>21.17</v>
      </c>
      <c r="CG118" s="14">
        <v>19.452000000000002</v>
      </c>
      <c r="CH118" s="14">
        <v>17.725000000000001</v>
      </c>
      <c r="CI118" s="14">
        <v>15.935</v>
      </c>
      <c r="CJ118" s="14">
        <v>14.137</v>
      </c>
      <c r="CK118" s="14">
        <v>12.444000000000001</v>
      </c>
      <c r="CL118" s="14">
        <v>10.835000000000001</v>
      </c>
      <c r="CM118" s="14">
        <v>9.3550000000000004</v>
      </c>
      <c r="CN118" s="14">
        <v>8.0399999999999991</v>
      </c>
      <c r="CO118" s="14">
        <v>6.8659999999999997</v>
      </c>
      <c r="CP118" s="14">
        <v>5.77</v>
      </c>
      <c r="CQ118" s="14">
        <v>4.7560000000000002</v>
      </c>
      <c r="CR118" s="14">
        <v>3.867</v>
      </c>
      <c r="CS118" s="14">
        <v>3.1160000000000001</v>
      </c>
      <c r="CT118" s="14">
        <v>2.484</v>
      </c>
      <c r="CU118" s="14">
        <v>1.893</v>
      </c>
      <c r="CV118" s="14">
        <v>1.425</v>
      </c>
      <c r="CW118" s="14">
        <v>1.095</v>
      </c>
      <c r="CX118" s="14">
        <v>0.80900000000000005</v>
      </c>
      <c r="CY118" s="14">
        <v>0.55500000000000005</v>
      </c>
      <c r="CZ118" s="14">
        <v>0.35599999999999998</v>
      </c>
      <c r="DA118" s="14">
        <v>0.255</v>
      </c>
      <c r="DB118" s="14">
        <v>0.19900000000000001</v>
      </c>
      <c r="DC118" s="14">
        <v>0.13700000000000001</v>
      </c>
      <c r="DD118" s="14">
        <v>6.9000000000000006E-2</v>
      </c>
      <c r="DE118" s="14">
        <v>3.5999999999999997E-2</v>
      </c>
      <c r="DF118" s="14">
        <v>1.6E-2</v>
      </c>
      <c r="DG118" s="14">
        <v>1.4E-2</v>
      </c>
      <c r="DI118" s="108">
        <f t="shared" si="3"/>
        <v>14920.569999999992</v>
      </c>
    </row>
    <row r="119" spans="1:113" x14ac:dyDescent="0.2">
      <c r="A119" s="14">
        <v>5938</v>
      </c>
      <c r="B119" s="14" t="s">
        <v>1041</v>
      </c>
      <c r="D119" s="14">
        <v>478</v>
      </c>
      <c r="E119" s="14">
        <v>2018</v>
      </c>
      <c r="F119" s="14" t="s">
        <v>248</v>
      </c>
      <c r="G119" s="88" t="s">
        <v>249</v>
      </c>
      <c r="H119" s="88">
        <f>VLOOKUP(G119, '2018 Population by age'!$G:$H, 2, 0)</f>
        <v>18</v>
      </c>
      <c r="I119" s="15">
        <f>IF(H119="-", "-", IF(H119=0, 0, SUM(K119:INDEX($K119:$DG119, H119))))</f>
        <v>1060.7650000000001</v>
      </c>
      <c r="J119" s="15">
        <f t="shared" si="2"/>
        <v>1228.1530000000027</v>
      </c>
      <c r="K119" s="14">
        <v>71.742000000000004</v>
      </c>
      <c r="L119" s="14">
        <v>70.323999999999998</v>
      </c>
      <c r="M119" s="14">
        <v>68.850999999999999</v>
      </c>
      <c r="N119" s="14">
        <v>67.846000000000004</v>
      </c>
      <c r="O119" s="14">
        <v>66.108000000000004</v>
      </c>
      <c r="P119" s="14">
        <v>64.382999999999996</v>
      </c>
      <c r="Q119" s="14">
        <v>62.677999999999997</v>
      </c>
      <c r="R119" s="14">
        <v>61</v>
      </c>
      <c r="S119" s="14">
        <v>59.347000000000001</v>
      </c>
      <c r="T119" s="14">
        <v>57.72</v>
      </c>
      <c r="U119" s="14">
        <v>56.156999999999996</v>
      </c>
      <c r="V119" s="14">
        <v>54.677</v>
      </c>
      <c r="W119" s="14">
        <v>53.267000000000003</v>
      </c>
      <c r="X119" s="14">
        <v>51.89</v>
      </c>
      <c r="Y119" s="14">
        <v>50.551000000000002</v>
      </c>
      <c r="Z119" s="14">
        <v>49.271000000000001</v>
      </c>
      <c r="AA119" s="14">
        <v>48.055999999999997</v>
      </c>
      <c r="AB119" s="14">
        <v>46.896999999999998</v>
      </c>
      <c r="AC119" s="14">
        <v>45.773000000000003</v>
      </c>
      <c r="AD119" s="14">
        <v>44.685000000000002</v>
      </c>
      <c r="AE119" s="14">
        <v>43.63</v>
      </c>
      <c r="AF119" s="14">
        <v>42.604999999999997</v>
      </c>
      <c r="AG119" s="14">
        <v>41.606999999999999</v>
      </c>
      <c r="AH119" s="14">
        <v>40.633000000000003</v>
      </c>
      <c r="AI119" s="14">
        <v>39.679000000000002</v>
      </c>
      <c r="AJ119" s="14">
        <v>38.743000000000002</v>
      </c>
      <c r="AK119" s="14">
        <v>37.822000000000003</v>
      </c>
      <c r="AL119" s="14">
        <v>36.911000000000001</v>
      </c>
      <c r="AM119" s="14">
        <v>36.011000000000003</v>
      </c>
      <c r="AN119" s="14">
        <v>35.125</v>
      </c>
      <c r="AO119" s="14">
        <v>34.220999999999997</v>
      </c>
      <c r="AP119" s="14">
        <v>33.283000000000001</v>
      </c>
      <c r="AQ119" s="14">
        <v>32.325000000000003</v>
      </c>
      <c r="AR119" s="14">
        <v>31.375</v>
      </c>
      <c r="AS119" s="14">
        <v>30.428000000000001</v>
      </c>
      <c r="AT119" s="14">
        <v>29.489000000000001</v>
      </c>
      <c r="AU119" s="14">
        <v>28.562000000000001</v>
      </c>
      <c r="AV119" s="14">
        <v>27.645</v>
      </c>
      <c r="AW119" s="14">
        <v>26.73</v>
      </c>
      <c r="AX119" s="14">
        <v>25.82</v>
      </c>
      <c r="AY119" s="14">
        <v>24.911000000000001</v>
      </c>
      <c r="AZ119" s="14">
        <v>24.003</v>
      </c>
      <c r="BA119" s="14">
        <v>23.099</v>
      </c>
      <c r="BB119" s="14">
        <v>22.204999999999998</v>
      </c>
      <c r="BC119" s="14">
        <v>21.324999999999999</v>
      </c>
      <c r="BD119" s="14">
        <v>20.448</v>
      </c>
      <c r="BE119" s="14">
        <v>19.571000000000002</v>
      </c>
      <c r="BF119" s="14">
        <v>18.7</v>
      </c>
      <c r="BG119" s="14">
        <v>17.846</v>
      </c>
      <c r="BH119" s="14">
        <v>17.004999999999999</v>
      </c>
      <c r="BI119" s="14">
        <v>16.202000000000002</v>
      </c>
      <c r="BJ119" s="14">
        <v>15.45</v>
      </c>
      <c r="BK119" s="14">
        <v>14.738</v>
      </c>
      <c r="BL119" s="14">
        <v>14.039</v>
      </c>
      <c r="BM119" s="14">
        <v>13.355</v>
      </c>
      <c r="BN119" s="14">
        <v>12.696</v>
      </c>
      <c r="BO119" s="14">
        <v>12.064</v>
      </c>
      <c r="BP119" s="14">
        <v>11.452999999999999</v>
      </c>
      <c r="BQ119" s="14">
        <v>10.858000000000001</v>
      </c>
      <c r="BR119" s="14">
        <v>10.282</v>
      </c>
      <c r="BS119" s="14">
        <v>9.6969999999999992</v>
      </c>
      <c r="BT119" s="14">
        <v>9.09</v>
      </c>
      <c r="BU119" s="14">
        <v>8.4730000000000008</v>
      </c>
      <c r="BV119" s="14">
        <v>7.8780000000000001</v>
      </c>
      <c r="BW119" s="14">
        <v>7.3029999999999999</v>
      </c>
      <c r="BX119" s="14">
        <v>6.7350000000000003</v>
      </c>
      <c r="BY119" s="14">
        <v>6.1749999999999998</v>
      </c>
      <c r="BZ119" s="14">
        <v>5.63</v>
      </c>
      <c r="CA119" s="14">
        <v>5.1029999999999998</v>
      </c>
      <c r="CB119" s="14">
        <v>4.5910000000000002</v>
      </c>
      <c r="CC119" s="14">
        <v>4.1349999999999998</v>
      </c>
      <c r="CD119" s="14">
        <v>3.7559999999999998</v>
      </c>
      <c r="CE119" s="14">
        <v>3.4340000000000002</v>
      </c>
      <c r="CF119" s="14">
        <v>3.1280000000000001</v>
      </c>
      <c r="CG119" s="14">
        <v>2.8460000000000001</v>
      </c>
      <c r="CH119" s="14">
        <v>2.5720000000000001</v>
      </c>
      <c r="CI119" s="14">
        <v>2.2909999999999999</v>
      </c>
      <c r="CJ119" s="14">
        <v>2.0139999999999998</v>
      </c>
      <c r="CK119" s="14">
        <v>1.762</v>
      </c>
      <c r="CL119" s="14">
        <v>1.53</v>
      </c>
      <c r="CM119" s="14">
        <v>1.3149999999999999</v>
      </c>
      <c r="CN119" s="14">
        <v>1.1180000000000001</v>
      </c>
      <c r="CO119" s="14">
        <v>0.93799999999999994</v>
      </c>
      <c r="CP119" s="14">
        <v>0.77300000000000002</v>
      </c>
      <c r="CQ119" s="14">
        <v>0.623</v>
      </c>
      <c r="CR119" s="14">
        <v>0.49299999999999999</v>
      </c>
      <c r="CS119" s="14">
        <v>0.38700000000000001</v>
      </c>
      <c r="CT119" s="14">
        <v>0.3</v>
      </c>
      <c r="CU119" s="14">
        <v>0.22</v>
      </c>
      <c r="CV119" s="14">
        <v>0.158</v>
      </c>
      <c r="CW119" s="14">
        <v>0.114</v>
      </c>
      <c r="CX119" s="14">
        <v>0.08</v>
      </c>
      <c r="CY119" s="14">
        <v>5.2999999999999999E-2</v>
      </c>
      <c r="CZ119" s="14">
        <v>3.1E-2</v>
      </c>
      <c r="DA119" s="14">
        <v>0.02</v>
      </c>
      <c r="DB119" s="14">
        <v>1.6E-2</v>
      </c>
      <c r="DC119" s="14">
        <v>0.01</v>
      </c>
      <c r="DD119" s="14">
        <v>5.0000000000000001E-3</v>
      </c>
      <c r="DE119" s="14">
        <v>2E-3</v>
      </c>
      <c r="DF119" s="14">
        <v>1E-3</v>
      </c>
      <c r="DG119" s="14">
        <v>1E-3</v>
      </c>
      <c r="DI119" s="108">
        <f t="shared" si="3"/>
        <v>2288.9180000000028</v>
      </c>
    </row>
    <row r="120" spans="1:113" x14ac:dyDescent="0.2">
      <c r="A120" s="14">
        <v>1896</v>
      </c>
      <c r="B120" s="14" t="s">
        <v>1041</v>
      </c>
      <c r="C120" s="14">
        <v>1</v>
      </c>
      <c r="D120" s="14">
        <v>480</v>
      </c>
      <c r="E120" s="14">
        <v>2018</v>
      </c>
      <c r="F120" s="14" t="s">
        <v>250</v>
      </c>
      <c r="G120" s="88" t="s">
        <v>251</v>
      </c>
      <c r="H120" s="88">
        <f>VLOOKUP(G120, '2018 Population by age'!$G:$H, 2, 0)</f>
        <v>18</v>
      </c>
      <c r="I120" s="15">
        <f>IF(H120="-", "-", IF(H120=0, 0, SUM(K120:INDEX($K120:$DG120, H120))))</f>
        <v>144.84200000000001</v>
      </c>
      <c r="J120" s="15">
        <f t="shared" si="2"/>
        <v>481.97500000000002</v>
      </c>
      <c r="K120" s="14">
        <v>6.9880000000000004</v>
      </c>
      <c r="L120" s="14">
        <v>6.7850000000000001</v>
      </c>
      <c r="M120" s="14">
        <v>6.6870000000000003</v>
      </c>
      <c r="N120" s="14">
        <v>6.7889999999999997</v>
      </c>
      <c r="O120" s="14">
        <v>6.8440000000000003</v>
      </c>
      <c r="P120" s="14">
        <v>6.9640000000000004</v>
      </c>
      <c r="Q120" s="14">
        <v>7.1390000000000002</v>
      </c>
      <c r="R120" s="14">
        <v>7.359</v>
      </c>
      <c r="S120" s="14">
        <v>7.6109999999999998</v>
      </c>
      <c r="T120" s="14">
        <v>7.88</v>
      </c>
      <c r="U120" s="14">
        <v>8.1829999999999998</v>
      </c>
      <c r="V120" s="14">
        <v>8.5220000000000002</v>
      </c>
      <c r="W120" s="14">
        <v>8.8719999999999999</v>
      </c>
      <c r="X120" s="14">
        <v>9.2260000000000009</v>
      </c>
      <c r="Y120" s="14">
        <v>9.61</v>
      </c>
      <c r="Z120" s="14">
        <v>9.8439999999999994</v>
      </c>
      <c r="AA120" s="14">
        <v>9.843</v>
      </c>
      <c r="AB120" s="14">
        <v>9.6959999999999997</v>
      </c>
      <c r="AC120" s="14">
        <v>9.5510000000000002</v>
      </c>
      <c r="AD120" s="14">
        <v>9.3450000000000006</v>
      </c>
      <c r="AE120" s="14">
        <v>9.2970000000000006</v>
      </c>
      <c r="AF120" s="14">
        <v>9.5169999999999995</v>
      </c>
      <c r="AG120" s="14">
        <v>9.8870000000000005</v>
      </c>
      <c r="AH120" s="14">
        <v>10.207000000000001</v>
      </c>
      <c r="AI120" s="14">
        <v>10.552</v>
      </c>
      <c r="AJ120" s="14">
        <v>10.664999999999999</v>
      </c>
      <c r="AK120" s="14">
        <v>10.411</v>
      </c>
      <c r="AL120" s="14">
        <v>9.9290000000000003</v>
      </c>
      <c r="AM120" s="14">
        <v>9.4949999999999992</v>
      </c>
      <c r="AN120" s="14">
        <v>9.0549999999999997</v>
      </c>
      <c r="AO120" s="14">
        <v>8.7249999999999996</v>
      </c>
      <c r="AP120" s="14">
        <v>8.5909999999999993</v>
      </c>
      <c r="AQ120" s="14">
        <v>8.5960000000000001</v>
      </c>
      <c r="AR120" s="14">
        <v>8.5640000000000001</v>
      </c>
      <c r="AS120" s="14">
        <v>8.4860000000000007</v>
      </c>
      <c r="AT120" s="14">
        <v>8.5739999999999998</v>
      </c>
      <c r="AU120" s="14">
        <v>8.8989999999999991</v>
      </c>
      <c r="AV120" s="14">
        <v>9.3539999999999992</v>
      </c>
      <c r="AW120" s="14">
        <v>9.798</v>
      </c>
      <c r="AX120" s="14">
        <v>10.307</v>
      </c>
      <c r="AY120" s="14">
        <v>10.507</v>
      </c>
      <c r="AZ120" s="14">
        <v>10.214</v>
      </c>
      <c r="BA120" s="14">
        <v>9.6180000000000003</v>
      </c>
      <c r="BB120" s="14">
        <v>9.0760000000000005</v>
      </c>
      <c r="BC120" s="14">
        <v>8.5009999999999994</v>
      </c>
      <c r="BD120" s="14">
        <v>8.1210000000000004</v>
      </c>
      <c r="BE120" s="14">
        <v>8.08</v>
      </c>
      <c r="BF120" s="14">
        <v>8.2579999999999991</v>
      </c>
      <c r="BG120" s="14">
        <v>8.3759999999999994</v>
      </c>
      <c r="BH120" s="14">
        <v>8.4689999999999994</v>
      </c>
      <c r="BI120" s="14">
        <v>8.5969999999999995</v>
      </c>
      <c r="BJ120" s="14">
        <v>8.7560000000000002</v>
      </c>
      <c r="BK120" s="14">
        <v>8.9190000000000005</v>
      </c>
      <c r="BL120" s="14">
        <v>9.0830000000000002</v>
      </c>
      <c r="BM120" s="14">
        <v>9.2690000000000001</v>
      </c>
      <c r="BN120" s="14">
        <v>9.2850000000000001</v>
      </c>
      <c r="BO120" s="14">
        <v>9.0410000000000004</v>
      </c>
      <c r="BP120" s="14">
        <v>8.6270000000000007</v>
      </c>
      <c r="BQ120" s="14">
        <v>8.2149999999999999</v>
      </c>
      <c r="BR120" s="14">
        <v>7.7640000000000002</v>
      </c>
      <c r="BS120" s="14">
        <v>7.3789999999999996</v>
      </c>
      <c r="BT120" s="14">
        <v>7.13</v>
      </c>
      <c r="BU120" s="14">
        <v>6.9589999999999996</v>
      </c>
      <c r="BV120" s="14">
        <v>6.7450000000000001</v>
      </c>
      <c r="BW120" s="14">
        <v>6.5190000000000001</v>
      </c>
      <c r="BX120" s="14">
        <v>6.242</v>
      </c>
      <c r="BY120" s="14">
        <v>5.8849999999999998</v>
      </c>
      <c r="BZ120" s="14">
        <v>5.4740000000000002</v>
      </c>
      <c r="CA120" s="14">
        <v>5.0759999999999996</v>
      </c>
      <c r="CB120" s="14">
        <v>4.6870000000000003</v>
      </c>
      <c r="CC120" s="14">
        <v>4.2779999999999996</v>
      </c>
      <c r="CD120" s="14">
        <v>3.8420000000000001</v>
      </c>
      <c r="CE120" s="14">
        <v>3.4</v>
      </c>
      <c r="CF120" s="14">
        <v>2.9670000000000001</v>
      </c>
      <c r="CG120" s="14">
        <v>2.5310000000000001</v>
      </c>
      <c r="CH120" s="14">
        <v>2.1789999999999998</v>
      </c>
      <c r="CI120" s="14">
        <v>1.9550000000000001</v>
      </c>
      <c r="CJ120" s="14">
        <v>1.8169999999999999</v>
      </c>
      <c r="CK120" s="14">
        <v>1.6830000000000001</v>
      </c>
      <c r="CL120" s="14">
        <v>1.57</v>
      </c>
      <c r="CM120" s="14">
        <v>1.446</v>
      </c>
      <c r="CN120" s="14">
        <v>1.288</v>
      </c>
      <c r="CO120" s="14">
        <v>1.1120000000000001</v>
      </c>
      <c r="CP120" s="14">
        <v>0.95899999999999996</v>
      </c>
      <c r="CQ120" s="14">
        <v>0.82199999999999995</v>
      </c>
      <c r="CR120" s="14">
        <v>0.69699999999999995</v>
      </c>
      <c r="CS120" s="14">
        <v>0.58499999999999996</v>
      </c>
      <c r="CT120" s="14">
        <v>0.48499999999999999</v>
      </c>
      <c r="CU120" s="14">
        <v>0.38800000000000001</v>
      </c>
      <c r="CV120" s="14">
        <v>0.30399999999999999</v>
      </c>
      <c r="CW120" s="14">
        <v>0.245</v>
      </c>
      <c r="CX120" s="14">
        <v>0.193</v>
      </c>
      <c r="CY120" s="14">
        <v>0.14599999999999999</v>
      </c>
      <c r="CZ120" s="14">
        <v>0.109</v>
      </c>
      <c r="DA120" s="14">
        <v>8.8999999999999996E-2</v>
      </c>
      <c r="DB120" s="14">
        <v>7.2999999999999995E-2</v>
      </c>
      <c r="DC120" s="14">
        <v>5.3999999999999999E-2</v>
      </c>
      <c r="DD120" s="14">
        <v>3.2000000000000001E-2</v>
      </c>
      <c r="DE120" s="14">
        <v>2.1999999999999999E-2</v>
      </c>
      <c r="DF120" s="14">
        <v>1.0999999999999999E-2</v>
      </c>
      <c r="DG120" s="14">
        <v>1.6E-2</v>
      </c>
      <c r="DI120" s="108">
        <f t="shared" si="3"/>
        <v>626.81700000000001</v>
      </c>
    </row>
    <row r="121" spans="1:113" x14ac:dyDescent="0.2">
      <c r="A121" s="14">
        <v>1810</v>
      </c>
      <c r="B121" s="14" t="s">
        <v>1041</v>
      </c>
      <c r="D121" s="14">
        <v>454</v>
      </c>
      <c r="E121" s="14">
        <v>2018</v>
      </c>
      <c r="F121" s="14" t="s">
        <v>236</v>
      </c>
      <c r="G121" s="88" t="s">
        <v>237</v>
      </c>
      <c r="H121" s="88">
        <f>VLOOKUP(G121, '2018 Population by age'!$G:$H, 2, 0)</f>
        <v>16</v>
      </c>
      <c r="I121" s="15">
        <f>IF(H121="-", "-", IF(H121=0, 0, SUM(K121:INDEX($K121:$DG121, H121))))</f>
        <v>4453.9970000000003</v>
      </c>
      <c r="J121" s="15">
        <f t="shared" si="2"/>
        <v>5041.6900000000014</v>
      </c>
      <c r="K121" s="14">
        <v>326.44299999999998</v>
      </c>
      <c r="L121" s="14">
        <v>317.91500000000002</v>
      </c>
      <c r="M121" s="14">
        <v>310.26600000000002</v>
      </c>
      <c r="N121" s="14">
        <v>295.14400000000001</v>
      </c>
      <c r="O121" s="14">
        <v>292.755</v>
      </c>
      <c r="P121" s="14">
        <v>290.113</v>
      </c>
      <c r="Q121" s="14">
        <v>287.12599999999998</v>
      </c>
      <c r="R121" s="14">
        <v>283.69799999999998</v>
      </c>
      <c r="S121" s="14">
        <v>280.07600000000002</v>
      </c>
      <c r="T121" s="14">
        <v>276.50299999999999</v>
      </c>
      <c r="U121" s="14">
        <v>271.18799999999999</v>
      </c>
      <c r="V121" s="14">
        <v>263.35399999999998</v>
      </c>
      <c r="W121" s="14">
        <v>253.92699999999999</v>
      </c>
      <c r="X121" s="14">
        <v>244.54400000000001</v>
      </c>
      <c r="Y121" s="14">
        <v>234.798</v>
      </c>
      <c r="Z121" s="14">
        <v>226.14699999999999</v>
      </c>
      <c r="AA121" s="14">
        <v>219.45500000000001</v>
      </c>
      <c r="AB121" s="14">
        <v>214.03800000000001</v>
      </c>
      <c r="AC121" s="14">
        <v>208.35</v>
      </c>
      <c r="AD121" s="14">
        <v>202.703</v>
      </c>
      <c r="AE121" s="14">
        <v>197.00399999999999</v>
      </c>
      <c r="AF121" s="14">
        <v>191.05500000000001</v>
      </c>
      <c r="AG121" s="14">
        <v>184.99299999999999</v>
      </c>
      <c r="AH121" s="14">
        <v>179.09</v>
      </c>
      <c r="AI121" s="14">
        <v>173.21100000000001</v>
      </c>
      <c r="AJ121" s="14">
        <v>167.643</v>
      </c>
      <c r="AK121" s="14">
        <v>162.529</v>
      </c>
      <c r="AL121" s="14">
        <v>157.66200000000001</v>
      </c>
      <c r="AM121" s="14">
        <v>152.815</v>
      </c>
      <c r="AN121" s="14">
        <v>148.18</v>
      </c>
      <c r="AO121" s="14">
        <v>142.81299999999999</v>
      </c>
      <c r="AP121" s="14">
        <v>136.26400000000001</v>
      </c>
      <c r="AQ121" s="14">
        <v>129.03800000000001</v>
      </c>
      <c r="AR121" s="14">
        <v>122.003</v>
      </c>
      <c r="AS121" s="14">
        <v>114.887</v>
      </c>
      <c r="AT121" s="14">
        <v>108.649</v>
      </c>
      <c r="AU121" s="14">
        <v>103.822</v>
      </c>
      <c r="AV121" s="14">
        <v>99.914000000000001</v>
      </c>
      <c r="AW121" s="14">
        <v>95.930999999999997</v>
      </c>
      <c r="AX121" s="14">
        <v>92.113</v>
      </c>
      <c r="AY121" s="14">
        <v>88.01</v>
      </c>
      <c r="AZ121" s="14">
        <v>83.314999999999998</v>
      </c>
      <c r="BA121" s="14">
        <v>78.287000000000006</v>
      </c>
      <c r="BB121" s="14">
        <v>73.510999999999996</v>
      </c>
      <c r="BC121" s="14">
        <v>68.888999999999996</v>
      </c>
      <c r="BD121" s="14">
        <v>64.423000000000002</v>
      </c>
      <c r="BE121" s="14">
        <v>60.177999999999997</v>
      </c>
      <c r="BF121" s="14">
        <v>56.136000000000003</v>
      </c>
      <c r="BG121" s="14">
        <v>52.213000000000001</v>
      </c>
      <c r="BH121" s="14">
        <v>48.424999999999997</v>
      </c>
      <c r="BI121" s="14">
        <v>44.884</v>
      </c>
      <c r="BJ121" s="14">
        <v>41.636000000000003</v>
      </c>
      <c r="BK121" s="14">
        <v>38.65</v>
      </c>
      <c r="BL121" s="14">
        <v>35.838000000000001</v>
      </c>
      <c r="BM121" s="14">
        <v>33.209000000000003</v>
      </c>
      <c r="BN121" s="14">
        <v>30.812999999999999</v>
      </c>
      <c r="BO121" s="14">
        <v>28.661000000000001</v>
      </c>
      <c r="BP121" s="14">
        <v>26.733000000000001</v>
      </c>
      <c r="BQ121" s="14">
        <v>24.986999999999998</v>
      </c>
      <c r="BR121" s="14">
        <v>23.419</v>
      </c>
      <c r="BS121" s="14">
        <v>22.041</v>
      </c>
      <c r="BT121" s="14">
        <v>20.847000000000001</v>
      </c>
      <c r="BU121" s="14">
        <v>19.824999999999999</v>
      </c>
      <c r="BV121" s="14">
        <v>18.907</v>
      </c>
      <c r="BW121" s="14">
        <v>18.036999999999999</v>
      </c>
      <c r="BX121" s="14">
        <v>17.452999999999999</v>
      </c>
      <c r="BY121" s="14">
        <v>17.242000000000001</v>
      </c>
      <c r="BZ121" s="14">
        <v>17.25</v>
      </c>
      <c r="CA121" s="14">
        <v>17.262</v>
      </c>
      <c r="CB121" s="14">
        <v>17.356999999999999</v>
      </c>
      <c r="CC121" s="14">
        <v>17.082000000000001</v>
      </c>
      <c r="CD121" s="14">
        <v>16.202000000000002</v>
      </c>
      <c r="CE121" s="14">
        <v>14.926</v>
      </c>
      <c r="CF121" s="14">
        <v>13.712999999999999</v>
      </c>
      <c r="CG121" s="14">
        <v>12.491</v>
      </c>
      <c r="CH121" s="14">
        <v>11.272</v>
      </c>
      <c r="CI121" s="14">
        <v>10.114000000000001</v>
      </c>
      <c r="CJ121" s="14">
        <v>9.0050000000000008</v>
      </c>
      <c r="CK121" s="14">
        <v>7.8769999999999998</v>
      </c>
      <c r="CL121" s="14">
        <v>6.7430000000000003</v>
      </c>
      <c r="CM121" s="14">
        <v>5.72</v>
      </c>
      <c r="CN121" s="14">
        <v>4.8600000000000003</v>
      </c>
      <c r="CO121" s="14">
        <v>4.1269999999999998</v>
      </c>
      <c r="CP121" s="14">
        <v>3.4289999999999998</v>
      </c>
      <c r="CQ121" s="14">
        <v>2.78</v>
      </c>
      <c r="CR121" s="14">
        <v>2.2189999999999999</v>
      </c>
      <c r="CS121" s="14">
        <v>1.7529999999999999</v>
      </c>
      <c r="CT121" s="14">
        <v>1.369</v>
      </c>
      <c r="CU121" s="14">
        <v>1.0149999999999999</v>
      </c>
      <c r="CV121" s="14">
        <v>0.74</v>
      </c>
      <c r="CW121" s="14">
        <v>0.55000000000000004</v>
      </c>
      <c r="CX121" s="14">
        <v>0.39300000000000002</v>
      </c>
      <c r="CY121" s="14">
        <v>0.26300000000000001</v>
      </c>
      <c r="CZ121" s="14">
        <v>0.158</v>
      </c>
      <c r="DA121" s="14">
        <v>0.106</v>
      </c>
      <c r="DB121" s="14">
        <v>8.2000000000000003E-2</v>
      </c>
      <c r="DC121" s="14">
        <v>5.5E-2</v>
      </c>
      <c r="DD121" s="14">
        <v>2.5999999999999999E-2</v>
      </c>
      <c r="DE121" s="14">
        <v>1.0999999999999999E-2</v>
      </c>
      <c r="DF121" s="14">
        <v>5.0000000000000001E-3</v>
      </c>
      <c r="DG121" s="14">
        <v>4.0000000000000001E-3</v>
      </c>
      <c r="DI121" s="108">
        <f t="shared" si="3"/>
        <v>9495.6870000000017</v>
      </c>
    </row>
    <row r="122" spans="1:113" x14ac:dyDescent="0.2">
      <c r="A122" s="14">
        <v>9206</v>
      </c>
      <c r="B122" s="14" t="s">
        <v>1041</v>
      </c>
      <c r="C122" s="14">
        <v>8</v>
      </c>
      <c r="D122" s="14">
        <v>458</v>
      </c>
      <c r="E122" s="14">
        <v>2018</v>
      </c>
      <c r="F122" s="14" t="s">
        <v>238</v>
      </c>
      <c r="G122" s="88" t="s">
        <v>239</v>
      </c>
      <c r="H122" s="88">
        <f>VLOOKUP(G122, '2018 Population by age'!$G:$H, 2, 0)</f>
        <v>12</v>
      </c>
      <c r="I122" s="15">
        <f>IF(H122="-", "-", IF(H122=0, 0, SUM(K122:INDEX($K122:$DG122, H122))))</f>
        <v>3180.9120000000003</v>
      </c>
      <c r="J122" s="15">
        <f t="shared" si="2"/>
        <v>13345.813999999991</v>
      </c>
      <c r="K122" s="14">
        <v>279.815</v>
      </c>
      <c r="L122" s="14">
        <v>277.01600000000002</v>
      </c>
      <c r="M122" s="14">
        <v>273.983</v>
      </c>
      <c r="N122" s="14">
        <v>274.35399999999998</v>
      </c>
      <c r="O122" s="14">
        <v>269.74700000000001</v>
      </c>
      <c r="P122" s="14">
        <v>265.56599999999997</v>
      </c>
      <c r="Q122" s="14">
        <v>261.90899999999999</v>
      </c>
      <c r="R122" s="14">
        <v>258.87299999999999</v>
      </c>
      <c r="S122" s="14">
        <v>256.392</v>
      </c>
      <c r="T122" s="14">
        <v>254.39699999999999</v>
      </c>
      <c r="U122" s="14">
        <v>253.809</v>
      </c>
      <c r="V122" s="14">
        <v>255.05099999999999</v>
      </c>
      <c r="W122" s="14">
        <v>257.73</v>
      </c>
      <c r="X122" s="14">
        <v>260.88299999999998</v>
      </c>
      <c r="Y122" s="14">
        <v>264.53399999999999</v>
      </c>
      <c r="Z122" s="14">
        <v>269.14600000000002</v>
      </c>
      <c r="AA122" s="14">
        <v>274.8</v>
      </c>
      <c r="AB122" s="14">
        <v>281.209</v>
      </c>
      <c r="AC122" s="14">
        <v>287.72000000000003</v>
      </c>
      <c r="AD122" s="14">
        <v>294.12299999999999</v>
      </c>
      <c r="AE122" s="14">
        <v>301.072</v>
      </c>
      <c r="AF122" s="14">
        <v>308.71300000000002</v>
      </c>
      <c r="AG122" s="14">
        <v>316.47500000000002</v>
      </c>
      <c r="AH122" s="14">
        <v>323.60199999999998</v>
      </c>
      <c r="AI122" s="14">
        <v>330.20100000000002</v>
      </c>
      <c r="AJ122" s="14">
        <v>334.88799999999998</v>
      </c>
      <c r="AK122" s="14">
        <v>336.87799999999999</v>
      </c>
      <c r="AL122" s="14">
        <v>336.63600000000002</v>
      </c>
      <c r="AM122" s="14">
        <v>335.62400000000002</v>
      </c>
      <c r="AN122" s="14">
        <v>333.81200000000001</v>
      </c>
      <c r="AO122" s="14">
        <v>329.64800000000002</v>
      </c>
      <c r="AP122" s="14">
        <v>322.589</v>
      </c>
      <c r="AQ122" s="14">
        <v>313.36</v>
      </c>
      <c r="AR122" s="14">
        <v>303.58499999999998</v>
      </c>
      <c r="AS122" s="14">
        <v>293.36599999999999</v>
      </c>
      <c r="AT122" s="14">
        <v>281.98099999999999</v>
      </c>
      <c r="AU122" s="14">
        <v>269.375</v>
      </c>
      <c r="AV122" s="14">
        <v>256.178</v>
      </c>
      <c r="AW122" s="14">
        <v>242.85</v>
      </c>
      <c r="AX122" s="14">
        <v>229.03399999999999</v>
      </c>
      <c r="AY122" s="14">
        <v>217.83799999999999</v>
      </c>
      <c r="AZ122" s="14">
        <v>210.774</v>
      </c>
      <c r="BA122" s="14">
        <v>206.46299999999999</v>
      </c>
      <c r="BB122" s="14">
        <v>202.083</v>
      </c>
      <c r="BC122" s="14">
        <v>198.28200000000001</v>
      </c>
      <c r="BD122" s="14">
        <v>193.95099999999999</v>
      </c>
      <c r="BE122" s="14">
        <v>188.279</v>
      </c>
      <c r="BF122" s="14">
        <v>181.92400000000001</v>
      </c>
      <c r="BG122" s="14">
        <v>176.136</v>
      </c>
      <c r="BH122" s="14">
        <v>170.40899999999999</v>
      </c>
      <c r="BI122" s="14">
        <v>165.941</v>
      </c>
      <c r="BJ122" s="14">
        <v>163.37100000000001</v>
      </c>
      <c r="BK122" s="14">
        <v>161.917</v>
      </c>
      <c r="BL122" s="14">
        <v>160.261</v>
      </c>
      <c r="BM122" s="14">
        <v>158.79499999999999</v>
      </c>
      <c r="BN122" s="14">
        <v>155.988</v>
      </c>
      <c r="BO122" s="14">
        <v>150.98599999999999</v>
      </c>
      <c r="BP122" s="14">
        <v>144.535</v>
      </c>
      <c r="BQ122" s="14">
        <v>138.26499999999999</v>
      </c>
      <c r="BR122" s="14">
        <v>131.887</v>
      </c>
      <c r="BS122" s="14">
        <v>125.562</v>
      </c>
      <c r="BT122" s="14">
        <v>119.547</v>
      </c>
      <c r="BU122" s="14">
        <v>113.721</v>
      </c>
      <c r="BV122" s="14">
        <v>107.68600000000001</v>
      </c>
      <c r="BW122" s="14">
        <v>101.491</v>
      </c>
      <c r="BX122" s="14">
        <v>95.516000000000005</v>
      </c>
      <c r="BY122" s="14">
        <v>89.9</v>
      </c>
      <c r="BZ122" s="14">
        <v>84.510999999999996</v>
      </c>
      <c r="CA122" s="14">
        <v>79.194999999999993</v>
      </c>
      <c r="CB122" s="14">
        <v>74.126999999999995</v>
      </c>
      <c r="CC122" s="14">
        <v>68.617999999999995</v>
      </c>
      <c r="CD122" s="14">
        <v>62.353999999999999</v>
      </c>
      <c r="CE122" s="14">
        <v>55.744999999999997</v>
      </c>
      <c r="CF122" s="14">
        <v>49.406999999999996</v>
      </c>
      <c r="CG122" s="14">
        <v>43.091000000000001</v>
      </c>
      <c r="CH122" s="14">
        <v>37.896000000000001</v>
      </c>
      <c r="CI122" s="14">
        <v>34.390999999999998</v>
      </c>
      <c r="CJ122" s="14">
        <v>32.024000000000001</v>
      </c>
      <c r="CK122" s="14">
        <v>29.702000000000002</v>
      </c>
      <c r="CL122" s="14">
        <v>27.683</v>
      </c>
      <c r="CM122" s="14">
        <v>25.405000000000001</v>
      </c>
      <c r="CN122" s="14">
        <v>22.49</v>
      </c>
      <c r="CO122" s="14">
        <v>19.244</v>
      </c>
      <c r="CP122" s="14">
        <v>16.350000000000001</v>
      </c>
      <c r="CQ122" s="14">
        <v>13.673999999999999</v>
      </c>
      <c r="CR122" s="14">
        <v>11.262</v>
      </c>
      <c r="CS122" s="14">
        <v>9.2040000000000006</v>
      </c>
      <c r="CT122" s="14">
        <v>7.4450000000000003</v>
      </c>
      <c r="CU122" s="14">
        <v>5.6609999999999996</v>
      </c>
      <c r="CV122" s="14">
        <v>4.1710000000000003</v>
      </c>
      <c r="CW122" s="14">
        <v>3.1970000000000001</v>
      </c>
      <c r="CX122" s="14">
        <v>2.37</v>
      </c>
      <c r="CY122" s="14">
        <v>1.647</v>
      </c>
      <c r="CZ122" s="14">
        <v>1.0840000000000001</v>
      </c>
      <c r="DA122" s="14">
        <v>0.79100000000000004</v>
      </c>
      <c r="DB122" s="14">
        <v>0.622</v>
      </c>
      <c r="DC122" s="14">
        <v>0.436</v>
      </c>
      <c r="DD122" s="14">
        <v>0.23300000000000001</v>
      </c>
      <c r="DE122" s="14">
        <v>0.13800000000000001</v>
      </c>
      <c r="DF122" s="14">
        <v>6.3E-2</v>
      </c>
      <c r="DG122" s="14">
        <v>6.3E-2</v>
      </c>
      <c r="DI122" s="108">
        <f t="shared" si="3"/>
        <v>16526.725999999991</v>
      </c>
    </row>
    <row r="123" spans="1:113" x14ac:dyDescent="0.2">
      <c r="A123" s="14">
        <v>4734</v>
      </c>
      <c r="B123" s="14" t="s">
        <v>1041</v>
      </c>
      <c r="D123" s="14">
        <v>516</v>
      </c>
      <c r="E123" s="14">
        <v>2018</v>
      </c>
      <c r="F123" s="14" t="s">
        <v>270</v>
      </c>
      <c r="G123" s="88" t="s">
        <v>271</v>
      </c>
      <c r="H123" s="88">
        <f>VLOOKUP(G123, '2018 Population by age'!$G:$H, 2, 0)</f>
        <v>16</v>
      </c>
      <c r="I123" s="15">
        <f>IF(H123="-", "-", IF(H123=0, 0, SUM(K123:INDEX($K123:$DG123, H123))))</f>
        <v>500.95700000000005</v>
      </c>
      <c r="J123" s="15">
        <f t="shared" si="2"/>
        <v>758.5079999999989</v>
      </c>
      <c r="K123" s="14">
        <v>35.488</v>
      </c>
      <c r="L123" s="14">
        <v>35.387</v>
      </c>
      <c r="M123" s="14">
        <v>35.1</v>
      </c>
      <c r="N123" s="14">
        <v>35.537999999999997</v>
      </c>
      <c r="O123" s="14">
        <v>34.548000000000002</v>
      </c>
      <c r="P123" s="14">
        <v>33.542999999999999</v>
      </c>
      <c r="Q123" s="14">
        <v>32.542000000000002</v>
      </c>
      <c r="R123" s="14">
        <v>31.565000000000001</v>
      </c>
      <c r="S123" s="14">
        <v>30.600999999999999</v>
      </c>
      <c r="T123" s="14">
        <v>29.640999999999998</v>
      </c>
      <c r="U123" s="14">
        <v>28.850999999999999</v>
      </c>
      <c r="V123" s="14">
        <v>28.308</v>
      </c>
      <c r="W123" s="14">
        <v>27.945</v>
      </c>
      <c r="X123" s="14">
        <v>27.596</v>
      </c>
      <c r="Y123" s="14">
        <v>27.273</v>
      </c>
      <c r="Z123" s="14">
        <v>27.030999999999999</v>
      </c>
      <c r="AA123" s="14">
        <v>26.873000000000001</v>
      </c>
      <c r="AB123" s="14">
        <v>26.766999999999999</v>
      </c>
      <c r="AC123" s="14">
        <v>26.666</v>
      </c>
      <c r="AD123" s="14">
        <v>26.562999999999999</v>
      </c>
      <c r="AE123" s="14">
        <v>26.433</v>
      </c>
      <c r="AF123" s="14">
        <v>26.25</v>
      </c>
      <c r="AG123" s="14">
        <v>26.009</v>
      </c>
      <c r="AH123" s="14">
        <v>25.745999999999999</v>
      </c>
      <c r="AI123" s="14">
        <v>25.475999999999999</v>
      </c>
      <c r="AJ123" s="14">
        <v>25.012</v>
      </c>
      <c r="AK123" s="14">
        <v>24.268999999999998</v>
      </c>
      <c r="AL123" s="14">
        <v>23.338999999999999</v>
      </c>
      <c r="AM123" s="14">
        <v>22.405000000000001</v>
      </c>
      <c r="AN123" s="14">
        <v>21.449000000000002</v>
      </c>
      <c r="AO123" s="14">
        <v>20.491</v>
      </c>
      <c r="AP123" s="14">
        <v>19.564</v>
      </c>
      <c r="AQ123" s="14">
        <v>18.667999999999999</v>
      </c>
      <c r="AR123" s="14">
        <v>17.757000000000001</v>
      </c>
      <c r="AS123" s="14">
        <v>16.823</v>
      </c>
      <c r="AT123" s="14">
        <v>16.023</v>
      </c>
      <c r="AU123" s="14">
        <v>15.423</v>
      </c>
      <c r="AV123" s="14">
        <v>14.956</v>
      </c>
      <c r="AW123" s="14">
        <v>14.49</v>
      </c>
      <c r="AX123" s="14">
        <v>14.055</v>
      </c>
      <c r="AY123" s="14">
        <v>13.587</v>
      </c>
      <c r="AZ123" s="14">
        <v>13.041</v>
      </c>
      <c r="BA123" s="14">
        <v>12.452</v>
      </c>
      <c r="BB123" s="14">
        <v>11.898</v>
      </c>
      <c r="BC123" s="14">
        <v>11.366</v>
      </c>
      <c r="BD123" s="14">
        <v>10.842000000000001</v>
      </c>
      <c r="BE123" s="14">
        <v>10.33</v>
      </c>
      <c r="BF123" s="14">
        <v>9.83</v>
      </c>
      <c r="BG123" s="14">
        <v>9.34</v>
      </c>
      <c r="BH123" s="14">
        <v>8.8559999999999999</v>
      </c>
      <c r="BI123" s="14">
        <v>8.4079999999999995</v>
      </c>
      <c r="BJ123" s="14">
        <v>8.0090000000000003</v>
      </c>
      <c r="BK123" s="14">
        <v>7.6459999999999999</v>
      </c>
      <c r="BL123" s="14">
        <v>7.2919999999999998</v>
      </c>
      <c r="BM123" s="14">
        <v>6.9550000000000001</v>
      </c>
      <c r="BN123" s="14">
        <v>6.6079999999999997</v>
      </c>
      <c r="BO123" s="14">
        <v>6.2350000000000003</v>
      </c>
      <c r="BP123" s="14">
        <v>5.85</v>
      </c>
      <c r="BQ123" s="14">
        <v>5.4829999999999997</v>
      </c>
      <c r="BR123" s="14">
        <v>5.1280000000000001</v>
      </c>
      <c r="BS123" s="14">
        <v>4.7949999999999999</v>
      </c>
      <c r="BT123" s="14">
        <v>4.4909999999999997</v>
      </c>
      <c r="BU123" s="14">
        <v>4.2119999999999997</v>
      </c>
      <c r="BV123" s="14">
        <v>3.9420000000000002</v>
      </c>
      <c r="BW123" s="14">
        <v>3.68</v>
      </c>
      <c r="BX123" s="14">
        <v>3.4390000000000001</v>
      </c>
      <c r="BY123" s="14">
        <v>3.2210000000000001</v>
      </c>
      <c r="BZ123" s="14">
        <v>3.0209999999999999</v>
      </c>
      <c r="CA123" s="14">
        <v>2.83</v>
      </c>
      <c r="CB123" s="14">
        <v>2.6509999999999998</v>
      </c>
      <c r="CC123" s="14">
        <v>2.472</v>
      </c>
      <c r="CD123" s="14">
        <v>2.2869999999999999</v>
      </c>
      <c r="CE123" s="14">
        <v>2.1</v>
      </c>
      <c r="CF123" s="14">
        <v>1.923</v>
      </c>
      <c r="CG123" s="14">
        <v>1.7549999999999999</v>
      </c>
      <c r="CH123" s="14">
        <v>1.589</v>
      </c>
      <c r="CI123" s="14">
        <v>1.4239999999999999</v>
      </c>
      <c r="CJ123" s="14">
        <v>1.262</v>
      </c>
      <c r="CK123" s="14">
        <v>1.1080000000000001</v>
      </c>
      <c r="CL123" s="14">
        <v>0.96</v>
      </c>
      <c r="CM123" s="14">
        <v>0.82699999999999996</v>
      </c>
      <c r="CN123" s="14">
        <v>0.71199999999999997</v>
      </c>
      <c r="CO123" s="14">
        <v>0.61199999999999999</v>
      </c>
      <c r="CP123" s="14">
        <v>0.51900000000000002</v>
      </c>
      <c r="CQ123" s="14">
        <v>0.433</v>
      </c>
      <c r="CR123" s="14">
        <v>0.35799999999999998</v>
      </c>
      <c r="CS123" s="14">
        <v>0.29199999999999998</v>
      </c>
      <c r="CT123" s="14">
        <v>0.23599999999999999</v>
      </c>
      <c r="CU123" s="14">
        <v>0.184</v>
      </c>
      <c r="CV123" s="14">
        <v>0.14299999999999999</v>
      </c>
      <c r="CW123" s="14">
        <v>0.112</v>
      </c>
      <c r="CX123" s="14">
        <v>8.4000000000000005E-2</v>
      </c>
      <c r="CY123" s="14">
        <v>5.8999999999999997E-2</v>
      </c>
      <c r="CZ123" s="14">
        <v>3.6999999999999998E-2</v>
      </c>
      <c r="DA123" s="14">
        <v>2.5999999999999999E-2</v>
      </c>
      <c r="DB123" s="14">
        <v>0.02</v>
      </c>
      <c r="DC123" s="14">
        <v>1.4E-2</v>
      </c>
      <c r="DD123" s="14">
        <v>7.0000000000000001E-3</v>
      </c>
      <c r="DE123" s="14">
        <v>4.0000000000000001E-3</v>
      </c>
      <c r="DF123" s="14">
        <v>2E-3</v>
      </c>
      <c r="DG123" s="14">
        <v>2E-3</v>
      </c>
      <c r="DI123" s="108">
        <f t="shared" si="3"/>
        <v>1259.464999999999</v>
      </c>
    </row>
    <row r="124" spans="1:113" x14ac:dyDescent="0.2">
      <c r="A124" s="14">
        <v>6024</v>
      </c>
      <c r="B124" s="14" t="s">
        <v>1041</v>
      </c>
      <c r="D124" s="14">
        <v>562</v>
      </c>
      <c r="E124" s="14">
        <v>2018</v>
      </c>
      <c r="F124" s="14" t="s">
        <v>282</v>
      </c>
      <c r="G124" s="88" t="s">
        <v>283</v>
      </c>
      <c r="H124" s="88">
        <f>VLOOKUP(G124, '2018 Population by age'!$G:$H, 2, 0)</f>
        <v>18</v>
      </c>
      <c r="I124" s="15">
        <f>IF(H124="-", "-", IF(H124=0, 0, SUM(K124:INDEX($K124:$DG124, H124))))</f>
        <v>6471.8590000000013</v>
      </c>
      <c r="J124" s="15">
        <f t="shared" si="2"/>
        <v>4721.5329999999985</v>
      </c>
      <c r="K124" s="14">
        <v>502.74200000000002</v>
      </c>
      <c r="L124" s="14">
        <v>479.83100000000002</v>
      </c>
      <c r="M124" s="14">
        <v>458.55399999999997</v>
      </c>
      <c r="N124" s="14">
        <v>441.60899999999998</v>
      </c>
      <c r="O124" s="14">
        <v>422.68099999999998</v>
      </c>
      <c r="P124" s="14">
        <v>405.03500000000003</v>
      </c>
      <c r="Q124" s="14">
        <v>388.53199999999998</v>
      </c>
      <c r="R124" s="14">
        <v>373.03399999999999</v>
      </c>
      <c r="S124" s="14">
        <v>358.42200000000003</v>
      </c>
      <c r="T124" s="14">
        <v>344.58199999999999</v>
      </c>
      <c r="U124" s="14">
        <v>331.26499999999999</v>
      </c>
      <c r="V124" s="14">
        <v>318.291</v>
      </c>
      <c r="W124" s="14">
        <v>305.58600000000001</v>
      </c>
      <c r="X124" s="14">
        <v>293.33699999999999</v>
      </c>
      <c r="Y124" s="14">
        <v>281.60300000000001</v>
      </c>
      <c r="Z124" s="14">
        <v>269.26100000000002</v>
      </c>
      <c r="AA124" s="14">
        <v>255.8</v>
      </c>
      <c r="AB124" s="14">
        <v>241.69399999999999</v>
      </c>
      <c r="AC124" s="14">
        <v>228.14</v>
      </c>
      <c r="AD124" s="14">
        <v>215.154</v>
      </c>
      <c r="AE124" s="14">
        <v>201.958</v>
      </c>
      <c r="AF124" s="14">
        <v>188.36600000000001</v>
      </c>
      <c r="AG124" s="14">
        <v>174.85599999999999</v>
      </c>
      <c r="AH124" s="14">
        <v>161.911</v>
      </c>
      <c r="AI124" s="14">
        <v>149.21899999999999</v>
      </c>
      <c r="AJ124" s="14">
        <v>138.82</v>
      </c>
      <c r="AK124" s="14">
        <v>131.709</v>
      </c>
      <c r="AL124" s="14">
        <v>126.923</v>
      </c>
      <c r="AM124" s="14">
        <v>122.443</v>
      </c>
      <c r="AN124" s="14">
        <v>118.599</v>
      </c>
      <c r="AO124" s="14">
        <v>115.015</v>
      </c>
      <c r="AP124" s="14">
        <v>111.27500000000001</v>
      </c>
      <c r="AQ124" s="14">
        <v>107.554</v>
      </c>
      <c r="AR124" s="14">
        <v>104.38</v>
      </c>
      <c r="AS124" s="14">
        <v>101.572</v>
      </c>
      <c r="AT124" s="14">
        <v>98.953999999999994</v>
      </c>
      <c r="AU124" s="14">
        <v>96.465999999999994</v>
      </c>
      <c r="AV124" s="14">
        <v>94.045000000000002</v>
      </c>
      <c r="AW124" s="14">
        <v>91.763999999999996</v>
      </c>
      <c r="AX124" s="14">
        <v>89.7</v>
      </c>
      <c r="AY124" s="14">
        <v>87.100999999999999</v>
      </c>
      <c r="AZ124" s="14">
        <v>83.632000000000005</v>
      </c>
      <c r="BA124" s="14">
        <v>79.641999999999996</v>
      </c>
      <c r="BB124" s="14">
        <v>75.915000000000006</v>
      </c>
      <c r="BC124" s="14">
        <v>72.405000000000001</v>
      </c>
      <c r="BD124" s="14">
        <v>68.965000000000003</v>
      </c>
      <c r="BE124" s="14">
        <v>65.635999999999996</v>
      </c>
      <c r="BF124" s="14">
        <v>62.546999999999997</v>
      </c>
      <c r="BG124" s="14">
        <v>59.494999999999997</v>
      </c>
      <c r="BH124" s="14">
        <v>56.177</v>
      </c>
      <c r="BI124" s="14">
        <v>54.567</v>
      </c>
      <c r="BJ124" s="14">
        <v>55.518999999999998</v>
      </c>
      <c r="BK124" s="14">
        <v>57.985999999999997</v>
      </c>
      <c r="BL124" s="14">
        <v>60.222000000000001</v>
      </c>
      <c r="BM124" s="14">
        <v>62.761000000000003</v>
      </c>
      <c r="BN124" s="14">
        <v>63.494999999999997</v>
      </c>
      <c r="BO124" s="14">
        <v>61.256999999999998</v>
      </c>
      <c r="BP124" s="14">
        <v>57.08</v>
      </c>
      <c r="BQ124" s="14">
        <v>53.195999999999998</v>
      </c>
      <c r="BR124" s="14">
        <v>49.194000000000003</v>
      </c>
      <c r="BS124" s="14">
        <v>45.405999999999999</v>
      </c>
      <c r="BT124" s="14">
        <v>42.228999999999999</v>
      </c>
      <c r="BU124" s="14">
        <v>39.448</v>
      </c>
      <c r="BV124" s="14">
        <v>36.442999999999998</v>
      </c>
      <c r="BW124" s="14">
        <v>33.329000000000001</v>
      </c>
      <c r="BX124" s="14">
        <v>30.44</v>
      </c>
      <c r="BY124" s="14">
        <v>27.876999999999999</v>
      </c>
      <c r="BZ124" s="14">
        <v>25.562999999999999</v>
      </c>
      <c r="CA124" s="14">
        <v>23.315999999999999</v>
      </c>
      <c r="CB124" s="14">
        <v>21.166</v>
      </c>
      <c r="CC124" s="14">
        <v>19.14</v>
      </c>
      <c r="CD124" s="14">
        <v>17.231000000000002</v>
      </c>
      <c r="CE124" s="14">
        <v>15.436999999999999</v>
      </c>
      <c r="CF124" s="14">
        <v>13.763999999999999</v>
      </c>
      <c r="CG124" s="14">
        <v>12.215999999999999</v>
      </c>
      <c r="CH124" s="14">
        <v>10.744999999999999</v>
      </c>
      <c r="CI124" s="14">
        <v>9.3320000000000007</v>
      </c>
      <c r="CJ124" s="14">
        <v>7.9960000000000004</v>
      </c>
      <c r="CK124" s="14">
        <v>6.7690000000000001</v>
      </c>
      <c r="CL124" s="14">
        <v>5.6340000000000003</v>
      </c>
      <c r="CM124" s="14">
        <v>4.6479999999999997</v>
      </c>
      <c r="CN124" s="14">
        <v>3.84</v>
      </c>
      <c r="CO124" s="14">
        <v>3.1749999999999998</v>
      </c>
      <c r="CP124" s="14">
        <v>2.5859999999999999</v>
      </c>
      <c r="CQ124" s="14">
        <v>2.0779999999999998</v>
      </c>
      <c r="CR124" s="14">
        <v>1.645</v>
      </c>
      <c r="CS124" s="14">
        <v>1.2729999999999999</v>
      </c>
      <c r="CT124" s="14">
        <v>0.95899999999999996</v>
      </c>
      <c r="CU124" s="14">
        <v>0.69599999999999995</v>
      </c>
      <c r="CV124" s="14">
        <v>0.505</v>
      </c>
      <c r="CW124" s="14">
        <v>0.36799999999999999</v>
      </c>
      <c r="CX124" s="14">
        <v>0.255</v>
      </c>
      <c r="CY124" s="14">
        <v>0.16300000000000001</v>
      </c>
      <c r="CZ124" s="14">
        <v>9.0999999999999998E-2</v>
      </c>
      <c r="DA124" s="14">
        <v>5.8999999999999997E-2</v>
      </c>
      <c r="DB124" s="14">
        <v>4.4999999999999998E-2</v>
      </c>
      <c r="DC124" s="14">
        <v>0.03</v>
      </c>
      <c r="DD124" s="14">
        <v>1.2999999999999999E-2</v>
      </c>
      <c r="DE124" s="14">
        <v>5.0000000000000001E-3</v>
      </c>
      <c r="DF124" s="14">
        <v>2E-3</v>
      </c>
      <c r="DG124" s="14">
        <v>1E-3</v>
      </c>
      <c r="DI124" s="108">
        <f t="shared" si="3"/>
        <v>11193.392</v>
      </c>
    </row>
    <row r="125" spans="1:113" x14ac:dyDescent="0.2">
      <c r="A125" s="14">
        <v>6110</v>
      </c>
      <c r="B125" s="14" t="s">
        <v>1041</v>
      </c>
      <c r="D125" s="14">
        <v>566</v>
      </c>
      <c r="E125" s="14">
        <v>2018</v>
      </c>
      <c r="F125" s="14" t="s">
        <v>284</v>
      </c>
      <c r="G125" s="88" t="s">
        <v>285</v>
      </c>
      <c r="H125" s="88">
        <f>VLOOKUP(G125, '2018 Population by age'!$G:$H, 2, 0)</f>
        <v>16</v>
      </c>
      <c r="I125" s="15">
        <f>IF(H125="-", "-", IF(H125=0, 0, SUM(K125:INDEX($K125:$DG125, H125))))</f>
        <v>46177.221000000005</v>
      </c>
      <c r="J125" s="15">
        <f t="shared" si="2"/>
        <v>53100.624000000011</v>
      </c>
      <c r="K125" s="14">
        <v>3542.87</v>
      </c>
      <c r="L125" s="14">
        <v>3452.53</v>
      </c>
      <c r="M125" s="14">
        <v>3362.3380000000002</v>
      </c>
      <c r="N125" s="14">
        <v>3298.0329999999999</v>
      </c>
      <c r="O125" s="14">
        <v>3201.18</v>
      </c>
      <c r="P125" s="14">
        <v>3106.0059999999999</v>
      </c>
      <c r="Q125" s="14">
        <v>3012.5189999999998</v>
      </c>
      <c r="R125" s="14">
        <v>2920.7269999999999</v>
      </c>
      <c r="S125" s="14">
        <v>2830.3989999999999</v>
      </c>
      <c r="T125" s="14">
        <v>2741.3069999999998</v>
      </c>
      <c r="U125" s="14">
        <v>2654.6480000000001</v>
      </c>
      <c r="V125" s="14">
        <v>2570.9059999999999</v>
      </c>
      <c r="W125" s="14">
        <v>2489.377</v>
      </c>
      <c r="X125" s="14">
        <v>2409.4690000000001</v>
      </c>
      <c r="Y125" s="14">
        <v>2332.0210000000002</v>
      </c>
      <c r="Z125" s="14">
        <v>2252.8910000000001</v>
      </c>
      <c r="AA125" s="14">
        <v>2170.192</v>
      </c>
      <c r="AB125" s="14">
        <v>2086.181</v>
      </c>
      <c r="AC125" s="14">
        <v>2005.0350000000001</v>
      </c>
      <c r="AD125" s="14">
        <v>1925.95</v>
      </c>
      <c r="AE125" s="14">
        <v>1851.5650000000001</v>
      </c>
      <c r="AF125" s="14">
        <v>1783.627</v>
      </c>
      <c r="AG125" s="14">
        <v>1721.0150000000001</v>
      </c>
      <c r="AH125" s="14">
        <v>1660.3979999999999</v>
      </c>
      <c r="AI125" s="14">
        <v>1601.8879999999999</v>
      </c>
      <c r="AJ125" s="14">
        <v>1548.527</v>
      </c>
      <c r="AK125" s="14">
        <v>1501.3219999999999</v>
      </c>
      <c r="AL125" s="14">
        <v>1458.83</v>
      </c>
      <c r="AM125" s="14">
        <v>1418.1859999999999</v>
      </c>
      <c r="AN125" s="14">
        <v>1379.4570000000001</v>
      </c>
      <c r="AO125" s="14">
        <v>1342.4670000000001</v>
      </c>
      <c r="AP125" s="14">
        <v>1306.674</v>
      </c>
      <c r="AQ125" s="14">
        <v>1271.7360000000001</v>
      </c>
      <c r="AR125" s="14">
        <v>1237.97</v>
      </c>
      <c r="AS125" s="14">
        <v>1205.4549999999999</v>
      </c>
      <c r="AT125" s="14">
        <v>1171.0319999999999</v>
      </c>
      <c r="AU125" s="14">
        <v>1133.201</v>
      </c>
      <c r="AV125" s="14">
        <v>1093.1569999999999</v>
      </c>
      <c r="AW125" s="14">
        <v>1053.8150000000001</v>
      </c>
      <c r="AX125" s="14">
        <v>1014.859</v>
      </c>
      <c r="AY125" s="14">
        <v>975.346</v>
      </c>
      <c r="AZ125" s="14">
        <v>935.18299999999999</v>
      </c>
      <c r="BA125" s="14">
        <v>894.80100000000004</v>
      </c>
      <c r="BB125" s="14">
        <v>854.92399999999998</v>
      </c>
      <c r="BC125" s="14">
        <v>815.65300000000002</v>
      </c>
      <c r="BD125" s="14">
        <v>777.18700000000001</v>
      </c>
      <c r="BE125" s="14">
        <v>739.78099999999995</v>
      </c>
      <c r="BF125" s="14">
        <v>703.60500000000002</v>
      </c>
      <c r="BG125" s="14">
        <v>668.26800000000003</v>
      </c>
      <c r="BH125" s="14">
        <v>633.476</v>
      </c>
      <c r="BI125" s="14">
        <v>602.02099999999996</v>
      </c>
      <c r="BJ125" s="14">
        <v>575.13499999999999</v>
      </c>
      <c r="BK125" s="14">
        <v>551.48099999999999</v>
      </c>
      <c r="BL125" s="14">
        <v>528.45000000000005</v>
      </c>
      <c r="BM125" s="14">
        <v>506.517</v>
      </c>
      <c r="BN125" s="14">
        <v>484.53300000000002</v>
      </c>
      <c r="BO125" s="14">
        <v>461.649</v>
      </c>
      <c r="BP125" s="14">
        <v>438.36700000000002</v>
      </c>
      <c r="BQ125" s="14">
        <v>416.17599999999999</v>
      </c>
      <c r="BR125" s="14">
        <v>394.94200000000001</v>
      </c>
      <c r="BS125" s="14">
        <v>373.47899999999998</v>
      </c>
      <c r="BT125" s="14">
        <v>351.39699999999999</v>
      </c>
      <c r="BU125" s="14">
        <v>329.18200000000002</v>
      </c>
      <c r="BV125" s="14">
        <v>307.53899999999999</v>
      </c>
      <c r="BW125" s="14">
        <v>286.11500000000001</v>
      </c>
      <c r="BX125" s="14">
        <v>266.435</v>
      </c>
      <c r="BY125" s="14">
        <v>249.261</v>
      </c>
      <c r="BZ125" s="14">
        <v>233.792</v>
      </c>
      <c r="CA125" s="14">
        <v>218.59399999999999</v>
      </c>
      <c r="CB125" s="14">
        <v>204.10900000000001</v>
      </c>
      <c r="CC125" s="14">
        <v>188.94900000000001</v>
      </c>
      <c r="CD125" s="14">
        <v>172.32900000000001</v>
      </c>
      <c r="CE125" s="14">
        <v>154.988</v>
      </c>
      <c r="CF125" s="14">
        <v>138.53700000000001</v>
      </c>
      <c r="CG125" s="14">
        <v>122.759</v>
      </c>
      <c r="CH125" s="14">
        <v>107.68600000000001</v>
      </c>
      <c r="CI125" s="14">
        <v>93.53</v>
      </c>
      <c r="CJ125" s="14">
        <v>80.295000000000002</v>
      </c>
      <c r="CK125" s="14">
        <v>67.715000000000003</v>
      </c>
      <c r="CL125" s="14">
        <v>55.771000000000001</v>
      </c>
      <c r="CM125" s="14">
        <v>45.33</v>
      </c>
      <c r="CN125" s="14">
        <v>36.774999999999999</v>
      </c>
      <c r="CO125" s="14">
        <v>29.75</v>
      </c>
      <c r="CP125" s="14">
        <v>23.422000000000001</v>
      </c>
      <c r="CQ125" s="14">
        <v>17.841999999999999</v>
      </c>
      <c r="CR125" s="14">
        <v>13.28</v>
      </c>
      <c r="CS125" s="14">
        <v>9.7509999999999994</v>
      </c>
      <c r="CT125" s="14">
        <v>7.0830000000000002</v>
      </c>
      <c r="CU125" s="14">
        <v>4.97</v>
      </c>
      <c r="CV125" s="14">
        <v>3.5459999999999998</v>
      </c>
      <c r="CW125" s="14">
        <v>2.464</v>
      </c>
      <c r="CX125" s="14">
        <v>1.6</v>
      </c>
      <c r="CY125" s="14">
        <v>0.92500000000000004</v>
      </c>
      <c r="CZ125" s="14">
        <v>0.48299999999999998</v>
      </c>
      <c r="DA125" s="14">
        <v>0.35099999999999998</v>
      </c>
      <c r="DB125" s="14">
        <v>0.26500000000000001</v>
      </c>
      <c r="DC125" s="14">
        <v>0.17299999999999999</v>
      </c>
      <c r="DD125" s="14">
        <v>7.5999999999999998E-2</v>
      </c>
      <c r="DE125" s="14">
        <v>2.5000000000000001E-2</v>
      </c>
      <c r="DF125" s="14">
        <v>0.01</v>
      </c>
      <c r="DG125" s="14">
        <v>7.0000000000000001E-3</v>
      </c>
      <c r="DI125" s="108">
        <f t="shared" si="3"/>
        <v>99277.845000000016</v>
      </c>
    </row>
    <row r="126" spans="1:113" x14ac:dyDescent="0.2">
      <c r="A126" s="14">
        <v>17548</v>
      </c>
      <c r="B126" s="14" t="s">
        <v>1041</v>
      </c>
      <c r="D126" s="14">
        <v>558</v>
      </c>
      <c r="E126" s="14">
        <v>2018</v>
      </c>
      <c r="F126" s="14" t="s">
        <v>280</v>
      </c>
      <c r="G126" s="88" t="s">
        <v>281</v>
      </c>
      <c r="H126" s="88">
        <f>VLOOKUP(G126, '2018 Population by age'!$G:$H, 2, 0)</f>
        <v>16</v>
      </c>
      <c r="I126" s="15">
        <f>IF(H126="-", "-", IF(H126=0, 0, SUM(K126:INDEX($K126:$DG126, H126))))</f>
        <v>983.90699999999981</v>
      </c>
      <c r="J126" s="15">
        <f t="shared" si="2"/>
        <v>2114.7619999999984</v>
      </c>
      <c r="K126" s="14">
        <v>59.087000000000003</v>
      </c>
      <c r="L126" s="14">
        <v>59.805999999999997</v>
      </c>
      <c r="M126" s="14">
        <v>60.43</v>
      </c>
      <c r="N126" s="14">
        <v>60.219000000000001</v>
      </c>
      <c r="O126" s="14">
        <v>60.948999999999998</v>
      </c>
      <c r="P126" s="14">
        <v>61.554000000000002</v>
      </c>
      <c r="Q126" s="14">
        <v>62.034999999999997</v>
      </c>
      <c r="R126" s="14">
        <v>62.396000000000001</v>
      </c>
      <c r="S126" s="14">
        <v>62.667999999999999</v>
      </c>
      <c r="T126" s="14">
        <v>62.88</v>
      </c>
      <c r="U126" s="14">
        <v>62.896000000000001</v>
      </c>
      <c r="V126" s="14">
        <v>62.662999999999997</v>
      </c>
      <c r="W126" s="14">
        <v>62.268999999999998</v>
      </c>
      <c r="X126" s="14">
        <v>61.829000000000001</v>
      </c>
      <c r="Y126" s="14">
        <v>61.295000000000002</v>
      </c>
      <c r="Z126" s="14">
        <v>60.930999999999997</v>
      </c>
      <c r="AA126" s="14">
        <v>60.871000000000002</v>
      </c>
      <c r="AB126" s="14">
        <v>60.99</v>
      </c>
      <c r="AC126" s="14">
        <v>61.027000000000001</v>
      </c>
      <c r="AD126" s="14">
        <v>61.036999999999999</v>
      </c>
      <c r="AE126" s="14">
        <v>60.936</v>
      </c>
      <c r="AF126" s="14">
        <v>60.656999999999996</v>
      </c>
      <c r="AG126" s="14">
        <v>60.246000000000002</v>
      </c>
      <c r="AH126" s="14">
        <v>59.808</v>
      </c>
      <c r="AI126" s="14">
        <v>59.31</v>
      </c>
      <c r="AJ126" s="14">
        <v>58.786999999999999</v>
      </c>
      <c r="AK126" s="14">
        <v>58.262999999999998</v>
      </c>
      <c r="AL126" s="14">
        <v>57.704000000000001</v>
      </c>
      <c r="AM126" s="14">
        <v>57.052999999999997</v>
      </c>
      <c r="AN126" s="14">
        <v>56.317</v>
      </c>
      <c r="AO126" s="14">
        <v>55.459000000000003</v>
      </c>
      <c r="AP126" s="14">
        <v>54.454000000000001</v>
      </c>
      <c r="AQ126" s="14">
        <v>53.314</v>
      </c>
      <c r="AR126" s="14">
        <v>52.113</v>
      </c>
      <c r="AS126" s="14">
        <v>50.874000000000002</v>
      </c>
      <c r="AT126" s="14">
        <v>49.411000000000001</v>
      </c>
      <c r="AU126" s="14">
        <v>47.646999999999998</v>
      </c>
      <c r="AV126" s="14">
        <v>45.689</v>
      </c>
      <c r="AW126" s="14">
        <v>43.716999999999999</v>
      </c>
      <c r="AX126" s="14">
        <v>41.695999999999998</v>
      </c>
      <c r="AY126" s="14">
        <v>39.784999999999997</v>
      </c>
      <c r="AZ126" s="14">
        <v>38.082000000000001</v>
      </c>
      <c r="BA126" s="14">
        <v>36.524000000000001</v>
      </c>
      <c r="BB126" s="14">
        <v>34.960999999999999</v>
      </c>
      <c r="BC126" s="14">
        <v>33.435000000000002</v>
      </c>
      <c r="BD126" s="14">
        <v>31.93</v>
      </c>
      <c r="BE126" s="14">
        <v>30.427</v>
      </c>
      <c r="BF126" s="14">
        <v>28.957000000000001</v>
      </c>
      <c r="BG126" s="14">
        <v>27.562000000000001</v>
      </c>
      <c r="BH126" s="14">
        <v>26.222999999999999</v>
      </c>
      <c r="BI126" s="14">
        <v>25.041</v>
      </c>
      <c r="BJ126" s="14">
        <v>24.065999999999999</v>
      </c>
      <c r="BK126" s="14">
        <v>23.248999999999999</v>
      </c>
      <c r="BL126" s="14">
        <v>22.46</v>
      </c>
      <c r="BM126" s="14">
        <v>21.684000000000001</v>
      </c>
      <c r="BN126" s="14">
        <v>21.055</v>
      </c>
      <c r="BO126" s="14">
        <v>20.614999999999998</v>
      </c>
      <c r="BP126" s="14">
        <v>20.28</v>
      </c>
      <c r="BQ126" s="14">
        <v>19.940000000000001</v>
      </c>
      <c r="BR126" s="14">
        <v>19.63</v>
      </c>
      <c r="BS126" s="14">
        <v>19.117999999999999</v>
      </c>
      <c r="BT126" s="14">
        <v>18.28</v>
      </c>
      <c r="BU126" s="14">
        <v>17.218</v>
      </c>
      <c r="BV126" s="14">
        <v>16.202999999999999</v>
      </c>
      <c r="BW126" s="14">
        <v>15.234999999999999</v>
      </c>
      <c r="BX126" s="14">
        <v>14.11</v>
      </c>
      <c r="BY126" s="14">
        <v>12.773</v>
      </c>
      <c r="BZ126" s="14">
        <v>11.336</v>
      </c>
      <c r="CA126" s="14">
        <v>9.9280000000000008</v>
      </c>
      <c r="CB126" s="14">
        <v>8.4700000000000006</v>
      </c>
      <c r="CC126" s="14">
        <v>7.4210000000000003</v>
      </c>
      <c r="CD126" s="14">
        <v>7.0060000000000002</v>
      </c>
      <c r="CE126" s="14">
        <v>7.0030000000000001</v>
      </c>
      <c r="CF126" s="14">
        <v>6.9710000000000001</v>
      </c>
      <c r="CG126" s="14">
        <v>7.008</v>
      </c>
      <c r="CH126" s="14">
        <v>6.9020000000000001</v>
      </c>
      <c r="CI126" s="14">
        <v>6.51</v>
      </c>
      <c r="CJ126" s="14">
        <v>5.9390000000000001</v>
      </c>
      <c r="CK126" s="14">
        <v>5.4489999999999998</v>
      </c>
      <c r="CL126" s="14">
        <v>4.992</v>
      </c>
      <c r="CM126" s="14">
        <v>4.5460000000000003</v>
      </c>
      <c r="CN126" s="14">
        <v>4.1280000000000001</v>
      </c>
      <c r="CO126" s="14">
        <v>3.7309999999999999</v>
      </c>
      <c r="CP126" s="14">
        <v>3.335</v>
      </c>
      <c r="CQ126" s="14">
        <v>2.9460000000000002</v>
      </c>
      <c r="CR126" s="14">
        <v>2.58</v>
      </c>
      <c r="CS126" s="14">
        <v>2.2410000000000001</v>
      </c>
      <c r="CT126" s="14">
        <v>1.93</v>
      </c>
      <c r="CU126" s="14">
        <v>1.619</v>
      </c>
      <c r="CV126" s="14">
        <v>1.349</v>
      </c>
      <c r="CW126" s="14">
        <v>1.139</v>
      </c>
      <c r="CX126" s="14">
        <v>0.93500000000000005</v>
      </c>
      <c r="CY126" s="14">
        <v>0.73199999999999998</v>
      </c>
      <c r="CZ126" s="14">
        <v>0.57399999999999995</v>
      </c>
      <c r="DA126" s="14">
        <v>0.47899999999999998</v>
      </c>
      <c r="DB126" s="14">
        <v>0.39900000000000002</v>
      </c>
      <c r="DC126" s="14">
        <v>0.30599999999999999</v>
      </c>
      <c r="DD126" s="14">
        <v>0.20100000000000001</v>
      </c>
      <c r="DE126" s="14">
        <v>0.156</v>
      </c>
      <c r="DF126" s="14">
        <v>9.5000000000000001E-2</v>
      </c>
      <c r="DG126" s="14">
        <v>0.183</v>
      </c>
      <c r="DI126" s="108">
        <f t="shared" si="3"/>
        <v>3098.6689999999981</v>
      </c>
    </row>
    <row r="127" spans="1:113" x14ac:dyDescent="0.2">
      <c r="A127" s="14">
        <v>15140</v>
      </c>
      <c r="B127" s="14" t="s">
        <v>1041</v>
      </c>
      <c r="D127" s="14">
        <v>528</v>
      </c>
      <c r="E127" s="14">
        <v>2018</v>
      </c>
      <c r="F127" s="14" t="s">
        <v>276</v>
      </c>
      <c r="G127" s="88" t="s">
        <v>277</v>
      </c>
      <c r="H127" s="88">
        <f>VLOOKUP(G127, '2018 Population by age'!$G:$H, 2, 0)</f>
        <v>18</v>
      </c>
      <c r="I127" s="15">
        <f>IF(H127="-", "-", IF(H127=0, 0, SUM(K127:INDEX($K127:$DG127, H127))))</f>
        <v>1739.0000000000002</v>
      </c>
      <c r="J127" s="15">
        <f t="shared" si="2"/>
        <v>6765.7829999999994</v>
      </c>
      <c r="K127" s="14">
        <v>94.481999999999999</v>
      </c>
      <c r="L127" s="14">
        <v>92.611000000000004</v>
      </c>
      <c r="M127" s="14">
        <v>91.385000000000005</v>
      </c>
      <c r="N127" s="14">
        <v>91.555000000000007</v>
      </c>
      <c r="O127" s="14">
        <v>91.222999999999999</v>
      </c>
      <c r="P127" s="14">
        <v>91.298000000000002</v>
      </c>
      <c r="Q127" s="14">
        <v>91.733999999999995</v>
      </c>
      <c r="R127" s="14">
        <v>92.483999999999995</v>
      </c>
      <c r="S127" s="14">
        <v>93.46</v>
      </c>
      <c r="T127" s="14">
        <v>94.570999999999998</v>
      </c>
      <c r="U127" s="14">
        <v>95.986999999999995</v>
      </c>
      <c r="V127" s="14">
        <v>97.748999999999995</v>
      </c>
      <c r="W127" s="14">
        <v>99.680999999999997</v>
      </c>
      <c r="X127" s="14">
        <v>101.67100000000001</v>
      </c>
      <c r="Y127" s="14">
        <v>103.86799999999999</v>
      </c>
      <c r="Z127" s="14">
        <v>105.253</v>
      </c>
      <c r="AA127" s="14">
        <v>105.346</v>
      </c>
      <c r="AB127" s="14">
        <v>104.642</v>
      </c>
      <c r="AC127" s="14">
        <v>104.02800000000001</v>
      </c>
      <c r="AD127" s="14">
        <v>103.223</v>
      </c>
      <c r="AE127" s="14">
        <v>103.09699999999999</v>
      </c>
      <c r="AF127" s="14">
        <v>104.137</v>
      </c>
      <c r="AG127" s="14">
        <v>105.875</v>
      </c>
      <c r="AH127" s="14">
        <v>107.352</v>
      </c>
      <c r="AI127" s="14">
        <v>108.762</v>
      </c>
      <c r="AJ127" s="14">
        <v>109.76900000000001</v>
      </c>
      <c r="AK127" s="14">
        <v>110.11199999999999</v>
      </c>
      <c r="AL127" s="14">
        <v>109.967</v>
      </c>
      <c r="AM127" s="14">
        <v>109.849</v>
      </c>
      <c r="AN127" s="14">
        <v>109.744</v>
      </c>
      <c r="AO127" s="14">
        <v>109.203</v>
      </c>
      <c r="AP127" s="14">
        <v>108.084</v>
      </c>
      <c r="AQ127" s="14">
        <v>106.604</v>
      </c>
      <c r="AR127" s="14">
        <v>105.22499999999999</v>
      </c>
      <c r="AS127" s="14">
        <v>103.971</v>
      </c>
      <c r="AT127" s="14">
        <v>102.723</v>
      </c>
      <c r="AU127" s="14">
        <v>101.506</v>
      </c>
      <c r="AV127" s="14">
        <v>100.467</v>
      </c>
      <c r="AW127" s="14">
        <v>99.596999999999994</v>
      </c>
      <c r="AX127" s="14">
        <v>98.741</v>
      </c>
      <c r="AY127" s="14">
        <v>99.117999999999995</v>
      </c>
      <c r="AZ127" s="14">
        <v>101.282</v>
      </c>
      <c r="BA127" s="14">
        <v>104.645</v>
      </c>
      <c r="BB127" s="14">
        <v>107.946</v>
      </c>
      <c r="BC127" s="14">
        <v>111.29300000000001</v>
      </c>
      <c r="BD127" s="14">
        <v>114.729</v>
      </c>
      <c r="BE127" s="14">
        <v>118.104</v>
      </c>
      <c r="BF127" s="14">
        <v>121.318</v>
      </c>
      <c r="BG127" s="14">
        <v>124.45399999999999</v>
      </c>
      <c r="BH127" s="14">
        <v>127.527</v>
      </c>
      <c r="BI127" s="14">
        <v>129.67500000000001</v>
      </c>
      <c r="BJ127" s="14">
        <v>130.48599999999999</v>
      </c>
      <c r="BK127" s="14">
        <v>130.28</v>
      </c>
      <c r="BL127" s="14">
        <v>129.88399999999999</v>
      </c>
      <c r="BM127" s="14">
        <v>129.24799999999999</v>
      </c>
      <c r="BN127" s="14">
        <v>127.905</v>
      </c>
      <c r="BO127" s="14">
        <v>125.744</v>
      </c>
      <c r="BP127" s="14">
        <v>122.998</v>
      </c>
      <c r="BQ127" s="14">
        <v>120.07899999999999</v>
      </c>
      <c r="BR127" s="14">
        <v>116.97799999999999</v>
      </c>
      <c r="BS127" s="14">
        <v>113.89400000000001</v>
      </c>
      <c r="BT127" s="14">
        <v>110.99299999999999</v>
      </c>
      <c r="BU127" s="14">
        <v>108.267</v>
      </c>
      <c r="BV127" s="14">
        <v>105.264</v>
      </c>
      <c r="BW127" s="14">
        <v>101.73699999999999</v>
      </c>
      <c r="BX127" s="14">
        <v>99.495999999999995</v>
      </c>
      <c r="BY127" s="14">
        <v>99.29</v>
      </c>
      <c r="BZ127" s="14">
        <v>100.151</v>
      </c>
      <c r="CA127" s="14">
        <v>100.67</v>
      </c>
      <c r="CB127" s="14">
        <v>101.492</v>
      </c>
      <c r="CC127" s="14">
        <v>99.757000000000005</v>
      </c>
      <c r="CD127" s="14">
        <v>94.013000000000005</v>
      </c>
      <c r="CE127" s="14">
        <v>85.734999999999999</v>
      </c>
      <c r="CF127" s="14">
        <v>77.781000000000006</v>
      </c>
      <c r="CG127" s="14">
        <v>69.504999999999995</v>
      </c>
      <c r="CH127" s="14">
        <v>62.460999999999999</v>
      </c>
      <c r="CI127" s="14">
        <v>57.688000000000002</v>
      </c>
      <c r="CJ127" s="14">
        <v>54.387999999999998</v>
      </c>
      <c r="CK127" s="14">
        <v>50.728000000000002</v>
      </c>
      <c r="CL127" s="14">
        <v>47.076000000000001</v>
      </c>
      <c r="CM127" s="14">
        <v>43.405000000000001</v>
      </c>
      <c r="CN127" s="14">
        <v>39.517000000000003</v>
      </c>
      <c r="CO127" s="14">
        <v>35.548999999999999</v>
      </c>
      <c r="CP127" s="14">
        <v>31.867000000000001</v>
      </c>
      <c r="CQ127" s="14">
        <v>28.439</v>
      </c>
      <c r="CR127" s="14">
        <v>25.045999999999999</v>
      </c>
      <c r="CS127" s="14">
        <v>21.631</v>
      </c>
      <c r="CT127" s="14">
        <v>18.288</v>
      </c>
      <c r="CU127" s="14">
        <v>14.907</v>
      </c>
      <c r="CV127" s="14">
        <v>12.013</v>
      </c>
      <c r="CW127" s="14">
        <v>9.9459999999999997</v>
      </c>
      <c r="CX127" s="14">
        <v>7.923</v>
      </c>
      <c r="CY127" s="14">
        <v>5.9020000000000001</v>
      </c>
      <c r="CZ127" s="14">
        <v>4.3220000000000001</v>
      </c>
      <c r="DA127" s="14">
        <v>3.46</v>
      </c>
      <c r="DB127" s="14">
        <v>2.8149999999999999</v>
      </c>
      <c r="DC127" s="14">
        <v>2.0339999999999998</v>
      </c>
      <c r="DD127" s="14">
        <v>1.115</v>
      </c>
      <c r="DE127" s="14">
        <v>0.73699999999999999</v>
      </c>
      <c r="DF127" s="14">
        <v>0.35299999999999998</v>
      </c>
      <c r="DG127" s="14">
        <v>0.39900000000000002</v>
      </c>
      <c r="DI127" s="108">
        <f t="shared" si="3"/>
        <v>8504.7829999999994</v>
      </c>
    </row>
    <row r="128" spans="1:113" x14ac:dyDescent="0.2">
      <c r="A128" s="14">
        <v>13248</v>
      </c>
      <c r="B128" s="14" t="s">
        <v>1041</v>
      </c>
      <c r="C128" s="14">
        <v>18</v>
      </c>
      <c r="D128" s="14">
        <v>578</v>
      </c>
      <c r="E128" s="14">
        <v>2018</v>
      </c>
      <c r="F128" s="14" t="s">
        <v>286</v>
      </c>
      <c r="G128" s="88" t="s">
        <v>287</v>
      </c>
      <c r="H128" s="88">
        <f>VLOOKUP(G128, '2018 Population by age'!$G:$H, 2, 0)</f>
        <v>18</v>
      </c>
      <c r="I128" s="15">
        <f>IF(H128="-", "-", IF(H128=0, 0, SUM(K128:INDEX($K128:$DG128, H128))))</f>
        <v>585.11699999999996</v>
      </c>
      <c r="J128" s="15">
        <f t="shared" si="2"/>
        <v>2118.3609999999999</v>
      </c>
      <c r="K128" s="14">
        <v>33.270000000000003</v>
      </c>
      <c r="L128" s="14">
        <v>33.063000000000002</v>
      </c>
      <c r="M128" s="14">
        <v>32.880000000000003</v>
      </c>
      <c r="N128" s="14">
        <v>31.204000000000001</v>
      </c>
      <c r="O128" s="14">
        <v>31.670999999999999</v>
      </c>
      <c r="P128" s="14">
        <v>32.061999999999998</v>
      </c>
      <c r="Q128" s="14">
        <v>32.378999999999998</v>
      </c>
      <c r="R128" s="14">
        <v>32.624000000000002</v>
      </c>
      <c r="S128" s="14">
        <v>32.838999999999999</v>
      </c>
      <c r="T128" s="14">
        <v>33.067</v>
      </c>
      <c r="U128" s="14">
        <v>33.113999999999997</v>
      </c>
      <c r="V128" s="14">
        <v>32.905999999999999</v>
      </c>
      <c r="W128" s="14">
        <v>32.561</v>
      </c>
      <c r="X128" s="14">
        <v>32.238</v>
      </c>
      <c r="Y128" s="14">
        <v>31.86</v>
      </c>
      <c r="Z128" s="14">
        <v>31.827000000000002</v>
      </c>
      <c r="AA128" s="14">
        <v>32.343000000000004</v>
      </c>
      <c r="AB128" s="14">
        <v>33.209000000000003</v>
      </c>
      <c r="AC128" s="14">
        <v>34.018999999999998</v>
      </c>
      <c r="AD128" s="14">
        <v>34.847999999999999</v>
      </c>
      <c r="AE128" s="14">
        <v>35.578000000000003</v>
      </c>
      <c r="AF128" s="14">
        <v>36.107999999999997</v>
      </c>
      <c r="AG128" s="14">
        <v>36.494999999999997</v>
      </c>
      <c r="AH128" s="14">
        <v>36.904000000000003</v>
      </c>
      <c r="AI128" s="14">
        <v>37.308</v>
      </c>
      <c r="AJ128" s="14">
        <v>37.610999999999997</v>
      </c>
      <c r="AK128" s="14">
        <v>37.780999999999999</v>
      </c>
      <c r="AL128" s="14">
        <v>37.848999999999997</v>
      </c>
      <c r="AM128" s="14">
        <v>37.880000000000003</v>
      </c>
      <c r="AN128" s="14">
        <v>37.866999999999997</v>
      </c>
      <c r="AO128" s="14">
        <v>37.807000000000002</v>
      </c>
      <c r="AP128" s="14">
        <v>37.706000000000003</v>
      </c>
      <c r="AQ128" s="14">
        <v>37.567999999999998</v>
      </c>
      <c r="AR128" s="14">
        <v>37.429000000000002</v>
      </c>
      <c r="AS128" s="14">
        <v>37.328000000000003</v>
      </c>
      <c r="AT128" s="14">
        <v>37.107999999999997</v>
      </c>
      <c r="AU128" s="14">
        <v>36.712000000000003</v>
      </c>
      <c r="AV128" s="14">
        <v>36.24</v>
      </c>
      <c r="AW128" s="14">
        <v>35.796999999999997</v>
      </c>
      <c r="AX128" s="14">
        <v>35.290999999999997</v>
      </c>
      <c r="AY128" s="14">
        <v>35.204999999999998</v>
      </c>
      <c r="AZ128" s="14">
        <v>35.768000000000001</v>
      </c>
      <c r="BA128" s="14">
        <v>36.729999999999997</v>
      </c>
      <c r="BB128" s="14">
        <v>37.603000000000002</v>
      </c>
      <c r="BC128" s="14">
        <v>38.468000000000004</v>
      </c>
      <c r="BD128" s="14">
        <v>39.14</v>
      </c>
      <c r="BE128" s="14">
        <v>39.469000000000001</v>
      </c>
      <c r="BF128" s="14">
        <v>39.531999999999996</v>
      </c>
      <c r="BG128" s="14">
        <v>39.606000000000002</v>
      </c>
      <c r="BH128" s="14">
        <v>39.692999999999998</v>
      </c>
      <c r="BI128" s="14">
        <v>39.423999999999999</v>
      </c>
      <c r="BJ128" s="14">
        <v>38.661999999999999</v>
      </c>
      <c r="BK128" s="14">
        <v>37.581000000000003</v>
      </c>
      <c r="BL128" s="14">
        <v>36.47</v>
      </c>
      <c r="BM128" s="14">
        <v>35.244999999999997</v>
      </c>
      <c r="BN128" s="14">
        <v>34.253</v>
      </c>
      <c r="BO128" s="14">
        <v>33.686</v>
      </c>
      <c r="BP128" s="14">
        <v>33.378999999999998</v>
      </c>
      <c r="BQ128" s="14">
        <v>33.005000000000003</v>
      </c>
      <c r="BR128" s="14">
        <v>32.67</v>
      </c>
      <c r="BS128" s="14">
        <v>32.146000000000001</v>
      </c>
      <c r="BT128" s="14">
        <v>31.300999999999998</v>
      </c>
      <c r="BU128" s="14">
        <v>30.279</v>
      </c>
      <c r="BV128" s="14">
        <v>29.265000000000001</v>
      </c>
      <c r="BW128" s="14">
        <v>28.113</v>
      </c>
      <c r="BX128" s="14">
        <v>27.42</v>
      </c>
      <c r="BY128" s="14">
        <v>27.465</v>
      </c>
      <c r="BZ128" s="14">
        <v>27.91</v>
      </c>
      <c r="CA128" s="14">
        <v>28.222000000000001</v>
      </c>
      <c r="CB128" s="14">
        <v>28.606000000000002</v>
      </c>
      <c r="CC128" s="14">
        <v>28.228999999999999</v>
      </c>
      <c r="CD128" s="14">
        <v>26.654</v>
      </c>
      <c r="CE128" s="14">
        <v>24.309000000000001</v>
      </c>
      <c r="CF128" s="14">
        <v>22.068999999999999</v>
      </c>
      <c r="CG128" s="14">
        <v>19.765000000000001</v>
      </c>
      <c r="CH128" s="14">
        <v>17.696000000000002</v>
      </c>
      <c r="CI128" s="14">
        <v>16.097999999999999</v>
      </c>
      <c r="CJ128" s="14">
        <v>14.823</v>
      </c>
      <c r="CK128" s="14">
        <v>13.465999999999999</v>
      </c>
      <c r="CL128" s="14">
        <v>12.087999999999999</v>
      </c>
      <c r="CM128" s="14">
        <v>10.884</v>
      </c>
      <c r="CN128" s="14">
        <v>9.907</v>
      </c>
      <c r="CO128" s="14">
        <v>9.093</v>
      </c>
      <c r="CP128" s="14">
        <v>8.3339999999999996</v>
      </c>
      <c r="CQ128" s="14">
        <v>7.6559999999999997</v>
      </c>
      <c r="CR128" s="14">
        <v>6.9580000000000002</v>
      </c>
      <c r="CS128" s="14">
        <v>6.18</v>
      </c>
      <c r="CT128" s="14">
        <v>5.37</v>
      </c>
      <c r="CU128" s="14">
        <v>4.5880000000000001</v>
      </c>
      <c r="CV128" s="14">
        <v>3.9470000000000001</v>
      </c>
      <c r="CW128" s="14">
        <v>3.4169999999999998</v>
      </c>
      <c r="CX128" s="14">
        <v>2.8290000000000002</v>
      </c>
      <c r="CY128" s="14">
        <v>2.1880000000000002</v>
      </c>
      <c r="CZ128" s="14">
        <v>1.681</v>
      </c>
      <c r="DA128" s="14">
        <v>1.409</v>
      </c>
      <c r="DB128" s="14">
        <v>1.1719999999999999</v>
      </c>
      <c r="DC128" s="14">
        <v>0.86499999999999999</v>
      </c>
      <c r="DD128" s="14">
        <v>0.48899999999999999</v>
      </c>
      <c r="DE128" s="14">
        <v>0.32100000000000001</v>
      </c>
      <c r="DF128" s="14">
        <v>0.154</v>
      </c>
      <c r="DG128" s="14">
        <v>0.17199999999999999</v>
      </c>
      <c r="DI128" s="108">
        <f t="shared" si="3"/>
        <v>2703.4779999999996</v>
      </c>
    </row>
    <row r="129" spans="1:113" x14ac:dyDescent="0.2">
      <c r="A129" s="14">
        <v>8518</v>
      </c>
      <c r="B129" s="14" t="s">
        <v>1041</v>
      </c>
      <c r="D129" s="14">
        <v>524</v>
      </c>
      <c r="E129" s="14">
        <v>2018</v>
      </c>
      <c r="F129" s="14" t="s">
        <v>274</v>
      </c>
      <c r="G129" s="88" t="s">
        <v>275</v>
      </c>
      <c r="H129" s="88">
        <f>VLOOKUP(G129, '2018 Population by age'!$G:$H, 2, 0)</f>
        <v>18</v>
      </c>
      <c r="I129" s="15">
        <f>IF(H129="-", "-", IF(H129=0, 0, SUM(K129:INDEX($K129:$DG129, H129))))</f>
        <v>5624.3280000000004</v>
      </c>
      <c r="J129" s="15">
        <f t="shared" si="2"/>
        <v>8764.963000000007</v>
      </c>
      <c r="K129" s="14">
        <v>294.19499999999999</v>
      </c>
      <c r="L129" s="14">
        <v>286.62900000000002</v>
      </c>
      <c r="M129" s="14">
        <v>282.37599999999998</v>
      </c>
      <c r="N129" s="14">
        <v>277.44200000000001</v>
      </c>
      <c r="O129" s="14">
        <v>280.87200000000001</v>
      </c>
      <c r="P129" s="14">
        <v>285.81799999999998</v>
      </c>
      <c r="Q129" s="14">
        <v>291.95100000000002</v>
      </c>
      <c r="R129" s="14">
        <v>298.93900000000002</v>
      </c>
      <c r="S129" s="14">
        <v>306.53699999999998</v>
      </c>
      <c r="T129" s="14">
        <v>314.5</v>
      </c>
      <c r="U129" s="14">
        <v>322.07600000000002</v>
      </c>
      <c r="V129" s="14">
        <v>328.76799999999997</v>
      </c>
      <c r="W129" s="14">
        <v>334.49900000000002</v>
      </c>
      <c r="X129" s="14">
        <v>339.60500000000002</v>
      </c>
      <c r="Y129" s="14">
        <v>343.92099999999999</v>
      </c>
      <c r="Z129" s="14">
        <v>346.29599999999999</v>
      </c>
      <c r="AA129" s="14">
        <v>346.15600000000001</v>
      </c>
      <c r="AB129" s="14">
        <v>343.74799999999999</v>
      </c>
      <c r="AC129" s="14">
        <v>340.49099999999999</v>
      </c>
      <c r="AD129" s="14">
        <v>336.82</v>
      </c>
      <c r="AE129" s="14">
        <v>329.08</v>
      </c>
      <c r="AF129" s="14">
        <v>315.82400000000001</v>
      </c>
      <c r="AG129" s="14">
        <v>299.017</v>
      </c>
      <c r="AH129" s="14">
        <v>282.03899999999999</v>
      </c>
      <c r="AI129" s="14">
        <v>264.18299999999999</v>
      </c>
      <c r="AJ129" s="14">
        <v>248.50299999999999</v>
      </c>
      <c r="AK129" s="14">
        <v>236.85400000000001</v>
      </c>
      <c r="AL129" s="14">
        <v>227.952</v>
      </c>
      <c r="AM129" s="14">
        <v>218.61199999999999</v>
      </c>
      <c r="AN129" s="14">
        <v>209.40799999999999</v>
      </c>
      <c r="AO129" s="14">
        <v>201.05600000000001</v>
      </c>
      <c r="AP129" s="14">
        <v>193.57499999999999</v>
      </c>
      <c r="AQ129" s="14">
        <v>186.869</v>
      </c>
      <c r="AR129" s="14">
        <v>180.77699999999999</v>
      </c>
      <c r="AS129" s="14">
        <v>175.28100000000001</v>
      </c>
      <c r="AT129" s="14">
        <v>170.315</v>
      </c>
      <c r="AU129" s="14">
        <v>165.81299999999999</v>
      </c>
      <c r="AV129" s="14">
        <v>161.74799999999999</v>
      </c>
      <c r="AW129" s="14">
        <v>158.04900000000001</v>
      </c>
      <c r="AX129" s="14">
        <v>154.601</v>
      </c>
      <c r="AY129" s="14">
        <v>151.67400000000001</v>
      </c>
      <c r="AZ129" s="14">
        <v>149.352</v>
      </c>
      <c r="BA129" s="14">
        <v>147.4</v>
      </c>
      <c r="BB129" s="14">
        <v>145.566</v>
      </c>
      <c r="BC129" s="14">
        <v>143.982</v>
      </c>
      <c r="BD129" s="14">
        <v>141.72900000000001</v>
      </c>
      <c r="BE129" s="14">
        <v>138.34700000000001</v>
      </c>
      <c r="BF129" s="14">
        <v>134.256</v>
      </c>
      <c r="BG129" s="14">
        <v>130.268</v>
      </c>
      <c r="BH129" s="14">
        <v>126.145</v>
      </c>
      <c r="BI129" s="14">
        <v>122.438</v>
      </c>
      <c r="BJ129" s="14">
        <v>119.48</v>
      </c>
      <c r="BK129" s="14">
        <v>116.94199999999999</v>
      </c>
      <c r="BL129" s="14">
        <v>114.30500000000001</v>
      </c>
      <c r="BM129" s="14">
        <v>111.842</v>
      </c>
      <c r="BN129" s="14">
        <v>108.599</v>
      </c>
      <c r="BO129" s="14">
        <v>104.105</v>
      </c>
      <c r="BP129" s="14">
        <v>98.906999999999996</v>
      </c>
      <c r="BQ129" s="14">
        <v>93.813999999999993</v>
      </c>
      <c r="BR129" s="14">
        <v>88.408000000000001</v>
      </c>
      <c r="BS129" s="14">
        <v>84.393000000000001</v>
      </c>
      <c r="BT129" s="14">
        <v>82.616</v>
      </c>
      <c r="BU129" s="14">
        <v>82.156000000000006</v>
      </c>
      <c r="BV129" s="14">
        <v>81.426000000000002</v>
      </c>
      <c r="BW129" s="14">
        <v>80.956000000000003</v>
      </c>
      <c r="BX129" s="14">
        <v>78.927999999999997</v>
      </c>
      <c r="BY129" s="14">
        <v>74.341999999999999</v>
      </c>
      <c r="BZ129" s="14">
        <v>68.162999999999997</v>
      </c>
      <c r="CA129" s="14">
        <v>62.301000000000002</v>
      </c>
      <c r="CB129" s="14">
        <v>56.313000000000002</v>
      </c>
      <c r="CC129" s="14">
        <v>51.131999999999998</v>
      </c>
      <c r="CD129" s="14">
        <v>47.393999999999998</v>
      </c>
      <c r="CE129" s="14">
        <v>44.591000000000001</v>
      </c>
      <c r="CF129" s="14">
        <v>41.597999999999999</v>
      </c>
      <c r="CG129" s="14">
        <v>38.664000000000001</v>
      </c>
      <c r="CH129" s="14">
        <v>35.618000000000002</v>
      </c>
      <c r="CI129" s="14">
        <v>32.271999999999998</v>
      </c>
      <c r="CJ129" s="14">
        <v>28.783999999999999</v>
      </c>
      <c r="CK129" s="14">
        <v>25.529</v>
      </c>
      <c r="CL129" s="14">
        <v>22.46</v>
      </c>
      <c r="CM129" s="14">
        <v>19.504000000000001</v>
      </c>
      <c r="CN129" s="14">
        <v>16.667000000000002</v>
      </c>
      <c r="CO129" s="14">
        <v>13.987</v>
      </c>
      <c r="CP129" s="14">
        <v>11.462999999999999</v>
      </c>
      <c r="CQ129" s="14">
        <v>9.0609999999999999</v>
      </c>
      <c r="CR129" s="14">
        <v>7.0609999999999999</v>
      </c>
      <c r="CS129" s="14">
        <v>5.5919999999999996</v>
      </c>
      <c r="CT129" s="14">
        <v>4.524</v>
      </c>
      <c r="CU129" s="14">
        <v>3.5289999999999999</v>
      </c>
      <c r="CV129" s="14">
        <v>2.7719999999999998</v>
      </c>
      <c r="CW129" s="14">
        <v>2.1829999999999998</v>
      </c>
      <c r="CX129" s="14">
        <v>1.62</v>
      </c>
      <c r="CY129" s="14">
        <v>1.083</v>
      </c>
      <c r="CZ129" s="14">
        <v>0.65</v>
      </c>
      <c r="DA129" s="14">
        <v>0.43099999999999999</v>
      </c>
      <c r="DB129" s="14">
        <v>0.33400000000000002</v>
      </c>
      <c r="DC129" s="14">
        <v>0.22800000000000001</v>
      </c>
      <c r="DD129" s="14">
        <v>0.111</v>
      </c>
      <c r="DE129" s="14">
        <v>5.6000000000000001E-2</v>
      </c>
      <c r="DF129" s="14">
        <v>2.4E-2</v>
      </c>
      <c r="DG129" s="14">
        <v>2.1000000000000001E-2</v>
      </c>
      <c r="DI129" s="108">
        <f t="shared" si="3"/>
        <v>14389.291000000007</v>
      </c>
    </row>
    <row r="130" spans="1:113" x14ac:dyDescent="0.2">
      <c r="A130" s="14">
        <v>19440</v>
      </c>
      <c r="B130" s="14" t="s">
        <v>1041</v>
      </c>
      <c r="D130" s="14">
        <v>554</v>
      </c>
      <c r="E130" s="14">
        <v>2018</v>
      </c>
      <c r="F130" s="14" t="s">
        <v>278</v>
      </c>
      <c r="G130" s="88" t="s">
        <v>279</v>
      </c>
      <c r="H130" s="88">
        <f>VLOOKUP(G130, '2018 Population by age'!$G:$H, 2, 0)</f>
        <v>18</v>
      </c>
      <c r="I130" s="15">
        <f>IF(H130="-", "-", IF(H130=0, 0, SUM(K130:INDEX($K130:$DG130, H130))))</f>
        <v>573.55999999999995</v>
      </c>
      <c r="J130" s="15">
        <f t="shared" si="2"/>
        <v>1761.9050000000011</v>
      </c>
      <c r="K130" s="14">
        <v>31.327000000000002</v>
      </c>
      <c r="L130" s="14">
        <v>31.696000000000002</v>
      </c>
      <c r="M130" s="14">
        <v>31.994</v>
      </c>
      <c r="N130" s="14">
        <v>30.861000000000001</v>
      </c>
      <c r="O130" s="14">
        <v>31.602</v>
      </c>
      <c r="P130" s="14">
        <v>32.189</v>
      </c>
      <c r="Q130" s="14">
        <v>32.628</v>
      </c>
      <c r="R130" s="14">
        <v>32.924999999999997</v>
      </c>
      <c r="S130" s="14">
        <v>33.139000000000003</v>
      </c>
      <c r="T130" s="14">
        <v>33.332000000000001</v>
      </c>
      <c r="U130" s="14">
        <v>33.234999999999999</v>
      </c>
      <c r="V130" s="14">
        <v>32.746000000000002</v>
      </c>
      <c r="W130" s="14">
        <v>32.033999999999999</v>
      </c>
      <c r="X130" s="14">
        <v>31.335000000000001</v>
      </c>
      <c r="Y130" s="14">
        <v>30.556999999999999</v>
      </c>
      <c r="Z130" s="14">
        <v>30.195</v>
      </c>
      <c r="AA130" s="14">
        <v>30.507000000000001</v>
      </c>
      <c r="AB130" s="14">
        <v>31.257999999999999</v>
      </c>
      <c r="AC130" s="14">
        <v>31.914000000000001</v>
      </c>
      <c r="AD130" s="14">
        <v>32.526000000000003</v>
      </c>
      <c r="AE130" s="14">
        <v>33.194000000000003</v>
      </c>
      <c r="AF130" s="14">
        <v>33.896999999999998</v>
      </c>
      <c r="AG130" s="14">
        <v>34.573</v>
      </c>
      <c r="AH130" s="14">
        <v>35.225000000000001</v>
      </c>
      <c r="AI130" s="14">
        <v>35.904000000000003</v>
      </c>
      <c r="AJ130" s="14">
        <v>36.133000000000003</v>
      </c>
      <c r="AK130" s="14">
        <v>35.692</v>
      </c>
      <c r="AL130" s="14">
        <v>34.798000000000002</v>
      </c>
      <c r="AM130" s="14">
        <v>33.912999999999997</v>
      </c>
      <c r="AN130" s="14">
        <v>32.973999999999997</v>
      </c>
      <c r="AO130" s="14">
        <v>32.026000000000003</v>
      </c>
      <c r="AP130" s="14">
        <v>31.149000000000001</v>
      </c>
      <c r="AQ130" s="14">
        <v>30.33</v>
      </c>
      <c r="AR130" s="14">
        <v>29.495000000000001</v>
      </c>
      <c r="AS130" s="14">
        <v>28.683</v>
      </c>
      <c r="AT130" s="14">
        <v>27.957999999999998</v>
      </c>
      <c r="AU130" s="14">
        <v>27.355</v>
      </c>
      <c r="AV130" s="14">
        <v>26.882000000000001</v>
      </c>
      <c r="AW130" s="14">
        <v>26.452000000000002</v>
      </c>
      <c r="AX130" s="14">
        <v>26.007000000000001</v>
      </c>
      <c r="AY130" s="14">
        <v>25.984000000000002</v>
      </c>
      <c r="AZ130" s="14">
        <v>26.565000000000001</v>
      </c>
      <c r="BA130" s="14">
        <v>27.523</v>
      </c>
      <c r="BB130" s="14">
        <v>28.477</v>
      </c>
      <c r="BC130" s="14">
        <v>29.54</v>
      </c>
      <c r="BD130" s="14">
        <v>30.256</v>
      </c>
      <c r="BE130" s="14">
        <v>30.373999999999999</v>
      </c>
      <c r="BF130" s="14">
        <v>30.113</v>
      </c>
      <c r="BG130" s="14">
        <v>29.908000000000001</v>
      </c>
      <c r="BH130" s="14">
        <v>29.623000000000001</v>
      </c>
      <c r="BI130" s="14">
        <v>29.555</v>
      </c>
      <c r="BJ130" s="14">
        <v>29.881</v>
      </c>
      <c r="BK130" s="14">
        <v>30.414000000000001</v>
      </c>
      <c r="BL130" s="14">
        <v>30.824999999999999</v>
      </c>
      <c r="BM130" s="14">
        <v>31.216999999999999</v>
      </c>
      <c r="BN130" s="14">
        <v>31.265000000000001</v>
      </c>
      <c r="BO130" s="14">
        <v>30.789000000000001</v>
      </c>
      <c r="BP130" s="14">
        <v>29.959</v>
      </c>
      <c r="BQ130" s="14">
        <v>29.146999999999998</v>
      </c>
      <c r="BR130" s="14">
        <v>28.297000000000001</v>
      </c>
      <c r="BS130" s="14">
        <v>27.439</v>
      </c>
      <c r="BT130" s="14">
        <v>26.631</v>
      </c>
      <c r="BU130" s="14">
        <v>25.861000000000001</v>
      </c>
      <c r="BV130" s="14">
        <v>25.013000000000002</v>
      </c>
      <c r="BW130" s="14">
        <v>24.056000000000001</v>
      </c>
      <c r="BX130" s="14">
        <v>23.33</v>
      </c>
      <c r="BY130" s="14">
        <v>22.975000000000001</v>
      </c>
      <c r="BZ130" s="14">
        <v>22.821999999999999</v>
      </c>
      <c r="CA130" s="14">
        <v>22.605</v>
      </c>
      <c r="CB130" s="14">
        <v>22.428999999999998</v>
      </c>
      <c r="CC130" s="14">
        <v>21.86</v>
      </c>
      <c r="CD130" s="14">
        <v>20.67</v>
      </c>
      <c r="CE130" s="14">
        <v>19.085000000000001</v>
      </c>
      <c r="CF130" s="14">
        <v>17.556000000000001</v>
      </c>
      <c r="CG130" s="14">
        <v>15.992000000000001</v>
      </c>
      <c r="CH130" s="14">
        <v>14.571999999999999</v>
      </c>
      <c r="CI130" s="14">
        <v>13.433</v>
      </c>
      <c r="CJ130" s="14">
        <v>12.481</v>
      </c>
      <c r="CK130" s="14">
        <v>11.493</v>
      </c>
      <c r="CL130" s="14">
        <v>10.512</v>
      </c>
      <c r="CM130" s="14">
        <v>9.58</v>
      </c>
      <c r="CN130" s="14">
        <v>8.6920000000000002</v>
      </c>
      <c r="CO130" s="14">
        <v>7.851</v>
      </c>
      <c r="CP130" s="14">
        <v>7.056</v>
      </c>
      <c r="CQ130" s="14">
        <v>6.2990000000000004</v>
      </c>
      <c r="CR130" s="14">
        <v>5.6130000000000004</v>
      </c>
      <c r="CS130" s="14">
        <v>5.0110000000000001</v>
      </c>
      <c r="CT130" s="14">
        <v>4.4749999999999996</v>
      </c>
      <c r="CU130" s="14">
        <v>3.9529999999999998</v>
      </c>
      <c r="CV130" s="14">
        <v>3.573</v>
      </c>
      <c r="CW130" s="14">
        <v>3.1480000000000001</v>
      </c>
      <c r="CX130" s="14">
        <v>2.577</v>
      </c>
      <c r="CY130" s="14">
        <v>1.891</v>
      </c>
      <c r="CZ130" s="14">
        <v>1.323</v>
      </c>
      <c r="DA130" s="14">
        <v>1.006</v>
      </c>
      <c r="DB130" s="14">
        <v>0.81899999999999995</v>
      </c>
      <c r="DC130" s="14">
        <v>0.59799999999999998</v>
      </c>
      <c r="DD130" s="14">
        <v>0.34300000000000003</v>
      </c>
      <c r="DE130" s="14">
        <v>0.23400000000000001</v>
      </c>
      <c r="DF130" s="14">
        <v>0.115</v>
      </c>
      <c r="DG130" s="14">
        <v>0.14099999999999999</v>
      </c>
      <c r="DI130" s="108">
        <f t="shared" si="3"/>
        <v>2335.4650000000011</v>
      </c>
    </row>
    <row r="131" spans="1:113" x14ac:dyDescent="0.2">
      <c r="A131" s="14">
        <v>10754</v>
      </c>
      <c r="B131" s="14" t="s">
        <v>1041</v>
      </c>
      <c r="D131" s="14">
        <v>512</v>
      </c>
      <c r="E131" s="14">
        <v>2018</v>
      </c>
      <c r="F131" s="14" t="s">
        <v>288</v>
      </c>
      <c r="G131" s="88" t="s">
        <v>289</v>
      </c>
      <c r="H131" s="88">
        <f>VLOOKUP(G131, '2018 Population by age'!$G:$H, 2, 0)</f>
        <v>21</v>
      </c>
      <c r="I131" s="15">
        <f>IF(H131="-", "-", IF(H131=0, 0, SUM(K131:INDEX($K131:$DG131, H131))))</f>
        <v>698.81399999999996</v>
      </c>
      <c r="J131" s="15">
        <f t="shared" si="2"/>
        <v>2497.8959999999979</v>
      </c>
      <c r="K131" s="14">
        <v>41.634</v>
      </c>
      <c r="L131" s="14">
        <v>41.985999999999997</v>
      </c>
      <c r="M131" s="14">
        <v>41.951999999999998</v>
      </c>
      <c r="N131" s="14">
        <v>42.704999999999998</v>
      </c>
      <c r="O131" s="14">
        <v>41.597999999999999</v>
      </c>
      <c r="P131" s="14">
        <v>40.29</v>
      </c>
      <c r="Q131" s="14">
        <v>38.81</v>
      </c>
      <c r="R131" s="14">
        <v>37.186</v>
      </c>
      <c r="S131" s="14">
        <v>35.646999999999998</v>
      </c>
      <c r="T131" s="14">
        <v>34.421999999999997</v>
      </c>
      <c r="U131" s="14">
        <v>32.54</v>
      </c>
      <c r="V131" s="14">
        <v>29.63</v>
      </c>
      <c r="W131" s="14">
        <v>26.32</v>
      </c>
      <c r="X131" s="14">
        <v>23.608000000000001</v>
      </c>
      <c r="Y131" s="14">
        <v>21.29</v>
      </c>
      <c r="Z131" s="14">
        <v>20.552</v>
      </c>
      <c r="AA131" s="14">
        <v>22.082999999999998</v>
      </c>
      <c r="AB131" s="14">
        <v>25.42</v>
      </c>
      <c r="AC131" s="14">
        <v>29.097999999999999</v>
      </c>
      <c r="AD131" s="14">
        <v>33.04</v>
      </c>
      <c r="AE131" s="14">
        <v>39.003</v>
      </c>
      <c r="AF131" s="14">
        <v>47.597999999999999</v>
      </c>
      <c r="AG131" s="14">
        <v>57.902999999999999</v>
      </c>
      <c r="AH131" s="14">
        <v>67.968999999999994</v>
      </c>
      <c r="AI131" s="14">
        <v>77.683000000000007</v>
      </c>
      <c r="AJ131" s="14">
        <v>87.6</v>
      </c>
      <c r="AK131" s="14">
        <v>97.637</v>
      </c>
      <c r="AL131" s="14">
        <v>107.15</v>
      </c>
      <c r="AM131" s="14">
        <v>116.017</v>
      </c>
      <c r="AN131" s="14">
        <v>124.788</v>
      </c>
      <c r="AO131" s="14">
        <v>128.86199999999999</v>
      </c>
      <c r="AP131" s="14">
        <v>126.1</v>
      </c>
      <c r="AQ131" s="14">
        <v>118.658</v>
      </c>
      <c r="AR131" s="14">
        <v>111.07899999999999</v>
      </c>
      <c r="AS131" s="14">
        <v>102.75</v>
      </c>
      <c r="AT131" s="14">
        <v>94.206999999999994</v>
      </c>
      <c r="AU131" s="14">
        <v>86.27</v>
      </c>
      <c r="AV131" s="14">
        <v>78.805000000000007</v>
      </c>
      <c r="AW131" s="14">
        <v>70.664000000000001</v>
      </c>
      <c r="AX131" s="14">
        <v>61.845999999999997</v>
      </c>
      <c r="AY131" s="14">
        <v>54.988999999999997</v>
      </c>
      <c r="AZ131" s="14">
        <v>51.219000000000001</v>
      </c>
      <c r="BA131" s="14">
        <v>49.466000000000001</v>
      </c>
      <c r="BB131" s="14">
        <v>47.624000000000002</v>
      </c>
      <c r="BC131" s="14">
        <v>46.228000000000002</v>
      </c>
      <c r="BD131" s="14">
        <v>44.088000000000001</v>
      </c>
      <c r="BE131" s="14">
        <v>40.436999999999998</v>
      </c>
      <c r="BF131" s="14">
        <v>35.945999999999998</v>
      </c>
      <c r="BG131" s="14">
        <v>31.965</v>
      </c>
      <c r="BH131" s="14">
        <v>28.123999999999999</v>
      </c>
      <c r="BI131" s="14">
        <v>25.129000000000001</v>
      </c>
      <c r="BJ131" s="14">
        <v>23.434000000000001</v>
      </c>
      <c r="BK131" s="14">
        <v>22.594000000000001</v>
      </c>
      <c r="BL131" s="14">
        <v>21.725000000000001</v>
      </c>
      <c r="BM131" s="14">
        <v>21.016999999999999</v>
      </c>
      <c r="BN131" s="14">
        <v>20.079999999999998</v>
      </c>
      <c r="BO131" s="14">
        <v>18.632000000000001</v>
      </c>
      <c r="BP131" s="14">
        <v>16.882999999999999</v>
      </c>
      <c r="BQ131" s="14">
        <v>15.33</v>
      </c>
      <c r="BR131" s="14">
        <v>13.885999999999999</v>
      </c>
      <c r="BS131" s="14">
        <v>12.475</v>
      </c>
      <c r="BT131" s="14">
        <v>11.114000000000001</v>
      </c>
      <c r="BU131" s="14">
        <v>9.8089999999999993</v>
      </c>
      <c r="BV131" s="14">
        <v>8.5630000000000006</v>
      </c>
      <c r="BW131" s="14">
        <v>7.39</v>
      </c>
      <c r="BX131" s="14">
        <v>6.3010000000000002</v>
      </c>
      <c r="BY131" s="14">
        <v>5.3070000000000004</v>
      </c>
      <c r="BZ131" s="14">
        <v>4.4189999999999996</v>
      </c>
      <c r="CA131" s="14">
        <v>3.6</v>
      </c>
      <c r="CB131" s="14">
        <v>2.81</v>
      </c>
      <c r="CC131" s="14">
        <v>2.3090000000000002</v>
      </c>
      <c r="CD131" s="14">
        <v>2.2069999999999999</v>
      </c>
      <c r="CE131" s="14">
        <v>2.3650000000000002</v>
      </c>
      <c r="CF131" s="14">
        <v>2.5459999999999998</v>
      </c>
      <c r="CG131" s="14">
        <v>2.8050000000000002</v>
      </c>
      <c r="CH131" s="14">
        <v>2.9220000000000002</v>
      </c>
      <c r="CI131" s="14">
        <v>2.7650000000000001</v>
      </c>
      <c r="CJ131" s="14">
        <v>2.4359999999999999</v>
      </c>
      <c r="CK131" s="14">
        <v>2.1709999999999998</v>
      </c>
      <c r="CL131" s="14">
        <v>1.929</v>
      </c>
      <c r="CM131" s="14">
        <v>1.6879999999999999</v>
      </c>
      <c r="CN131" s="14">
        <v>1.4630000000000001</v>
      </c>
      <c r="CO131" s="14">
        <v>1.252</v>
      </c>
      <c r="CP131" s="14">
        <v>1.0349999999999999</v>
      </c>
      <c r="CQ131" s="14">
        <v>0.81499999999999995</v>
      </c>
      <c r="CR131" s="14">
        <v>0.63300000000000001</v>
      </c>
      <c r="CS131" s="14">
        <v>0.50800000000000001</v>
      </c>
      <c r="CT131" s="14">
        <v>0.42299999999999999</v>
      </c>
      <c r="CU131" s="14">
        <v>0.33900000000000002</v>
      </c>
      <c r="CV131" s="14">
        <v>0.27300000000000002</v>
      </c>
      <c r="CW131" s="14">
        <v>0.221</v>
      </c>
      <c r="CX131" s="14">
        <v>0.17100000000000001</v>
      </c>
      <c r="CY131" s="14">
        <v>0.123</v>
      </c>
      <c r="CZ131" s="14">
        <v>8.7999999999999995E-2</v>
      </c>
      <c r="DA131" s="14">
        <v>7.0000000000000007E-2</v>
      </c>
      <c r="DB131" s="14">
        <v>5.6000000000000001E-2</v>
      </c>
      <c r="DC131" s="14">
        <v>4.2000000000000003E-2</v>
      </c>
      <c r="DD131" s="14">
        <v>2.5999999999999999E-2</v>
      </c>
      <c r="DE131" s="14">
        <v>1.7999999999999999E-2</v>
      </c>
      <c r="DF131" s="14">
        <v>0.01</v>
      </c>
      <c r="DG131" s="14">
        <v>1.7000000000000001E-2</v>
      </c>
      <c r="DI131" s="108">
        <f t="shared" si="3"/>
        <v>3196.7099999999978</v>
      </c>
    </row>
    <row r="132" spans="1:113" x14ac:dyDescent="0.2">
      <c r="A132" s="14">
        <v>8604</v>
      </c>
      <c r="B132" s="14" t="s">
        <v>1041</v>
      </c>
      <c r="D132" s="14">
        <v>586</v>
      </c>
      <c r="E132" s="14">
        <v>2018</v>
      </c>
      <c r="F132" s="14" t="s">
        <v>290</v>
      </c>
      <c r="G132" s="88" t="s">
        <v>291</v>
      </c>
      <c r="H132" s="88">
        <f>VLOOKUP(G132, '2018 Population by age'!$G:$H, 2, 0)</f>
        <v>18</v>
      </c>
      <c r="I132" s="15">
        <f>IF(H132="-", "-", IF(H132=0, 0, SUM(K132:INDEX($K132:$DG132, H132))))</f>
        <v>42079.423999999999</v>
      </c>
      <c r="J132" s="15">
        <f t="shared" ref="J132:J195" si="4">IF(H132="-", "-", SUM(K132:DG132)-I132)</f>
        <v>61067.501999999993</v>
      </c>
      <c r="K132" s="14">
        <v>2624.5059999999999</v>
      </c>
      <c r="L132" s="14">
        <v>2635.0929999999998</v>
      </c>
      <c r="M132" s="14">
        <v>2630.6709999999998</v>
      </c>
      <c r="N132" s="14">
        <v>2617.982</v>
      </c>
      <c r="O132" s="14">
        <v>2584.8820000000001</v>
      </c>
      <c r="P132" s="14">
        <v>2544.3870000000002</v>
      </c>
      <c r="Q132" s="14">
        <v>2497.7869999999998</v>
      </c>
      <c r="R132" s="14">
        <v>2446.37</v>
      </c>
      <c r="S132" s="14">
        <v>2391.77</v>
      </c>
      <c r="T132" s="14">
        <v>2335.62</v>
      </c>
      <c r="U132" s="14">
        <v>2277.4870000000001</v>
      </c>
      <c r="V132" s="14">
        <v>2217.973</v>
      </c>
      <c r="W132" s="14">
        <v>2159.3980000000001</v>
      </c>
      <c r="X132" s="14">
        <v>2101.1149999999998</v>
      </c>
      <c r="Y132" s="14">
        <v>2040.4079999999999</v>
      </c>
      <c r="Z132" s="14">
        <v>1998.5830000000001</v>
      </c>
      <c r="AA132" s="14">
        <v>1985.277</v>
      </c>
      <c r="AB132" s="14">
        <v>1990.115</v>
      </c>
      <c r="AC132" s="14">
        <v>1993.4449999999999</v>
      </c>
      <c r="AD132" s="14">
        <v>1999.6310000000001</v>
      </c>
      <c r="AE132" s="14">
        <v>1996.6479999999999</v>
      </c>
      <c r="AF132" s="14">
        <v>1976.6610000000001</v>
      </c>
      <c r="AG132" s="14">
        <v>1945.4970000000001</v>
      </c>
      <c r="AH132" s="14">
        <v>1916.0640000000001</v>
      </c>
      <c r="AI132" s="14">
        <v>1884.8789999999999</v>
      </c>
      <c r="AJ132" s="14">
        <v>1855.136</v>
      </c>
      <c r="AK132" s="14">
        <v>1829.423</v>
      </c>
      <c r="AL132" s="14">
        <v>1804.7629999999999</v>
      </c>
      <c r="AM132" s="14">
        <v>1777.075</v>
      </c>
      <c r="AN132" s="14">
        <v>1748.952</v>
      </c>
      <c r="AO132" s="14">
        <v>1709.595</v>
      </c>
      <c r="AP132" s="14">
        <v>1653.79</v>
      </c>
      <c r="AQ132" s="14">
        <v>1587.481</v>
      </c>
      <c r="AR132" s="14">
        <v>1521.777</v>
      </c>
      <c r="AS132" s="14">
        <v>1454.3920000000001</v>
      </c>
      <c r="AT132" s="14">
        <v>1392.249</v>
      </c>
      <c r="AU132" s="14">
        <v>1339.8989999999999</v>
      </c>
      <c r="AV132" s="14">
        <v>1294.2190000000001</v>
      </c>
      <c r="AW132" s="14">
        <v>1247.655</v>
      </c>
      <c r="AX132" s="14">
        <v>1201.8620000000001</v>
      </c>
      <c r="AY132" s="14">
        <v>1157.4549999999999</v>
      </c>
      <c r="AZ132" s="14">
        <v>1114.0350000000001</v>
      </c>
      <c r="BA132" s="14">
        <v>1072.068</v>
      </c>
      <c r="BB132" s="14">
        <v>1031.9649999999999</v>
      </c>
      <c r="BC132" s="14">
        <v>993.101</v>
      </c>
      <c r="BD132" s="14">
        <v>958.28700000000003</v>
      </c>
      <c r="BE132" s="14">
        <v>928.79200000000003</v>
      </c>
      <c r="BF132" s="14">
        <v>903.01400000000001</v>
      </c>
      <c r="BG132" s="14">
        <v>877.822</v>
      </c>
      <c r="BH132" s="14">
        <v>853.52700000000004</v>
      </c>
      <c r="BI132" s="14">
        <v>829.298</v>
      </c>
      <c r="BJ132" s="14">
        <v>804.303</v>
      </c>
      <c r="BK132" s="14">
        <v>778.65599999999995</v>
      </c>
      <c r="BL132" s="14">
        <v>753.46799999999996</v>
      </c>
      <c r="BM132" s="14">
        <v>728.70799999999997</v>
      </c>
      <c r="BN132" s="14">
        <v>701.80499999999995</v>
      </c>
      <c r="BO132" s="14">
        <v>671.64499999999998</v>
      </c>
      <c r="BP132" s="14">
        <v>639.23699999999997</v>
      </c>
      <c r="BQ132" s="14">
        <v>607.45899999999995</v>
      </c>
      <c r="BR132" s="14">
        <v>576.64599999999996</v>
      </c>
      <c r="BS132" s="14">
        <v>543.54100000000005</v>
      </c>
      <c r="BT132" s="14">
        <v>507.10899999999998</v>
      </c>
      <c r="BU132" s="14">
        <v>469.30399999999997</v>
      </c>
      <c r="BV132" s="14">
        <v>432.42599999999999</v>
      </c>
      <c r="BW132" s="14">
        <v>395.185</v>
      </c>
      <c r="BX132" s="14">
        <v>364.99400000000003</v>
      </c>
      <c r="BY132" s="14">
        <v>345.51299999999998</v>
      </c>
      <c r="BZ132" s="14">
        <v>333.15</v>
      </c>
      <c r="CA132" s="14">
        <v>320.57299999999998</v>
      </c>
      <c r="CB132" s="14">
        <v>309.15600000000001</v>
      </c>
      <c r="CC132" s="14">
        <v>296.58100000000002</v>
      </c>
      <c r="CD132" s="14">
        <v>280.923</v>
      </c>
      <c r="CE132" s="14">
        <v>263.33699999999999</v>
      </c>
      <c r="CF132" s="14">
        <v>247.16399999999999</v>
      </c>
      <c r="CG132" s="14">
        <v>232.05099999999999</v>
      </c>
      <c r="CH132" s="14">
        <v>215.61</v>
      </c>
      <c r="CI132" s="14">
        <v>197.09</v>
      </c>
      <c r="CJ132" s="14">
        <v>177.428</v>
      </c>
      <c r="CK132" s="14">
        <v>158.36500000000001</v>
      </c>
      <c r="CL132" s="14">
        <v>139.60900000000001</v>
      </c>
      <c r="CM132" s="14">
        <v>122.161</v>
      </c>
      <c r="CN132" s="14">
        <v>106.717</v>
      </c>
      <c r="CO132" s="14">
        <v>92.89</v>
      </c>
      <c r="CP132" s="14">
        <v>79.555000000000007</v>
      </c>
      <c r="CQ132" s="14">
        <v>66.879000000000005</v>
      </c>
      <c r="CR132" s="14">
        <v>55.591999999999999</v>
      </c>
      <c r="CS132" s="14">
        <v>45.927999999999997</v>
      </c>
      <c r="CT132" s="14">
        <v>37.652000000000001</v>
      </c>
      <c r="CU132" s="14">
        <v>29.7</v>
      </c>
      <c r="CV132" s="14">
        <v>23.22</v>
      </c>
      <c r="CW132" s="14">
        <v>18.523</v>
      </c>
      <c r="CX132" s="14">
        <v>14.212</v>
      </c>
      <c r="CY132" s="14">
        <v>10.192</v>
      </c>
      <c r="CZ132" s="14">
        <v>6.9779999999999998</v>
      </c>
      <c r="DA132" s="14">
        <v>5.2160000000000002</v>
      </c>
      <c r="DB132" s="14">
        <v>4.157</v>
      </c>
      <c r="DC132" s="14">
        <v>2.9580000000000002</v>
      </c>
      <c r="DD132" s="14">
        <v>1.6180000000000001</v>
      </c>
      <c r="DE132" s="14">
        <v>0.90400000000000003</v>
      </c>
      <c r="DF132" s="14">
        <v>0.437</v>
      </c>
      <c r="DG132" s="14">
        <v>0.52</v>
      </c>
      <c r="DI132" s="108">
        <f t="shared" ref="DI132:DI195" si="5">SUM(K132:DG132)</f>
        <v>103146.92599999999</v>
      </c>
    </row>
    <row r="133" spans="1:113" x14ac:dyDescent="0.2">
      <c r="A133" s="14">
        <v>17634</v>
      </c>
      <c r="B133" s="14" t="s">
        <v>1041</v>
      </c>
      <c r="D133" s="14">
        <v>591</v>
      </c>
      <c r="E133" s="14">
        <v>2018</v>
      </c>
      <c r="F133" s="14" t="s">
        <v>294</v>
      </c>
      <c r="G133" s="88" t="s">
        <v>295</v>
      </c>
      <c r="H133" s="88">
        <f>VLOOKUP(G133, '2018 Population by age'!$G:$H, 2, 0)</f>
        <v>18</v>
      </c>
      <c r="I133" s="15">
        <f>IF(H133="-", "-", IF(H133=0, 0, SUM(K133:INDEX($K133:$DG133, H133))))</f>
        <v>683.66699999999992</v>
      </c>
      <c r="J133" s="15">
        <f t="shared" si="4"/>
        <v>1401.5340000000019</v>
      </c>
      <c r="K133" s="14">
        <v>39.493000000000002</v>
      </c>
      <c r="L133" s="14">
        <v>39.665999999999997</v>
      </c>
      <c r="M133" s="14">
        <v>39.723999999999997</v>
      </c>
      <c r="N133" s="14">
        <v>39.917999999999999</v>
      </c>
      <c r="O133" s="14">
        <v>39.667999999999999</v>
      </c>
      <c r="P133" s="14">
        <v>39.375</v>
      </c>
      <c r="Q133" s="14">
        <v>39.048999999999999</v>
      </c>
      <c r="R133" s="14">
        <v>38.695999999999998</v>
      </c>
      <c r="S133" s="14">
        <v>38.320999999999998</v>
      </c>
      <c r="T133" s="14">
        <v>37.923999999999999</v>
      </c>
      <c r="U133" s="14">
        <v>37.546999999999997</v>
      </c>
      <c r="V133" s="14">
        <v>37.21</v>
      </c>
      <c r="W133" s="14">
        <v>36.902000000000001</v>
      </c>
      <c r="X133" s="14">
        <v>36.58</v>
      </c>
      <c r="Y133" s="14">
        <v>36.237000000000002</v>
      </c>
      <c r="Z133" s="14">
        <v>35.956000000000003</v>
      </c>
      <c r="AA133" s="14">
        <v>35.768999999999998</v>
      </c>
      <c r="AB133" s="14">
        <v>35.631999999999998</v>
      </c>
      <c r="AC133" s="14">
        <v>35.488</v>
      </c>
      <c r="AD133" s="14">
        <v>35.368000000000002</v>
      </c>
      <c r="AE133" s="14">
        <v>35.130000000000003</v>
      </c>
      <c r="AF133" s="14">
        <v>34.706000000000003</v>
      </c>
      <c r="AG133" s="14">
        <v>34.168999999999997</v>
      </c>
      <c r="AH133" s="14">
        <v>33.65</v>
      </c>
      <c r="AI133" s="14">
        <v>33.115000000000002</v>
      </c>
      <c r="AJ133" s="14">
        <v>32.670999999999999</v>
      </c>
      <c r="AK133" s="14">
        <v>32.384</v>
      </c>
      <c r="AL133" s="14">
        <v>32.195999999999998</v>
      </c>
      <c r="AM133" s="14">
        <v>31.988</v>
      </c>
      <c r="AN133" s="14">
        <v>31.786999999999999</v>
      </c>
      <c r="AO133" s="14">
        <v>31.55</v>
      </c>
      <c r="AP133" s="14">
        <v>31.245999999999999</v>
      </c>
      <c r="AQ133" s="14">
        <v>30.9</v>
      </c>
      <c r="AR133" s="14">
        <v>30.565999999999999</v>
      </c>
      <c r="AS133" s="14">
        <v>30.228000000000002</v>
      </c>
      <c r="AT133" s="14">
        <v>29.917000000000002</v>
      </c>
      <c r="AU133" s="14">
        <v>29.65</v>
      </c>
      <c r="AV133" s="14">
        <v>29.408000000000001</v>
      </c>
      <c r="AW133" s="14">
        <v>29.143000000000001</v>
      </c>
      <c r="AX133" s="14">
        <v>28.856999999999999</v>
      </c>
      <c r="AY133" s="14">
        <v>28.564</v>
      </c>
      <c r="AZ133" s="14">
        <v>28.263999999999999</v>
      </c>
      <c r="BA133" s="14">
        <v>27.945</v>
      </c>
      <c r="BB133" s="14">
        <v>27.603000000000002</v>
      </c>
      <c r="BC133" s="14">
        <v>27.248999999999999</v>
      </c>
      <c r="BD133" s="14">
        <v>26.8</v>
      </c>
      <c r="BE133" s="14">
        <v>26.219000000000001</v>
      </c>
      <c r="BF133" s="14">
        <v>25.545000000000002</v>
      </c>
      <c r="BG133" s="14">
        <v>24.853999999999999</v>
      </c>
      <c r="BH133" s="14">
        <v>24.132000000000001</v>
      </c>
      <c r="BI133" s="14">
        <v>23.41</v>
      </c>
      <c r="BJ133" s="14">
        <v>22.710999999999999</v>
      </c>
      <c r="BK133" s="14">
        <v>22.021000000000001</v>
      </c>
      <c r="BL133" s="14">
        <v>21.305</v>
      </c>
      <c r="BM133" s="14">
        <v>20.576000000000001</v>
      </c>
      <c r="BN133" s="14">
        <v>19.821999999999999</v>
      </c>
      <c r="BO133" s="14">
        <v>19.036999999999999</v>
      </c>
      <c r="BP133" s="14">
        <v>18.233000000000001</v>
      </c>
      <c r="BQ133" s="14">
        <v>17.431000000000001</v>
      </c>
      <c r="BR133" s="14">
        <v>16.631</v>
      </c>
      <c r="BS133" s="14">
        <v>15.839</v>
      </c>
      <c r="BT133" s="14">
        <v>15.061</v>
      </c>
      <c r="BU133" s="14">
        <v>14.298999999999999</v>
      </c>
      <c r="BV133" s="14">
        <v>13.545999999999999</v>
      </c>
      <c r="BW133" s="14">
        <v>12.804</v>
      </c>
      <c r="BX133" s="14">
        <v>12.095000000000001</v>
      </c>
      <c r="BY133" s="14">
        <v>11.428000000000001</v>
      </c>
      <c r="BZ133" s="14">
        <v>10.797000000000001</v>
      </c>
      <c r="CA133" s="14">
        <v>10.182</v>
      </c>
      <c r="CB133" s="14">
        <v>9.5839999999999996</v>
      </c>
      <c r="CC133" s="14">
        <v>9.0150000000000006</v>
      </c>
      <c r="CD133" s="14">
        <v>8.48</v>
      </c>
      <c r="CE133" s="14">
        <v>7.9710000000000001</v>
      </c>
      <c r="CF133" s="14">
        <v>7.4809999999999999</v>
      </c>
      <c r="CG133" s="14">
        <v>7.0119999999999996</v>
      </c>
      <c r="CH133" s="14">
        <v>6.55</v>
      </c>
      <c r="CI133" s="14">
        <v>6.0869999999999997</v>
      </c>
      <c r="CJ133" s="14">
        <v>5.63</v>
      </c>
      <c r="CK133" s="14">
        <v>5.1929999999999996</v>
      </c>
      <c r="CL133" s="14">
        <v>4.7729999999999997</v>
      </c>
      <c r="CM133" s="14">
        <v>4.3689999999999998</v>
      </c>
      <c r="CN133" s="14">
        <v>3.9809999999999999</v>
      </c>
      <c r="CO133" s="14">
        <v>3.61</v>
      </c>
      <c r="CP133" s="14">
        <v>3.2549999999999999</v>
      </c>
      <c r="CQ133" s="14">
        <v>2.9180000000000001</v>
      </c>
      <c r="CR133" s="14">
        <v>2.601</v>
      </c>
      <c r="CS133" s="14">
        <v>2.3050000000000002</v>
      </c>
      <c r="CT133" s="14">
        <v>2.0310000000000001</v>
      </c>
      <c r="CU133" s="14">
        <v>1.764</v>
      </c>
      <c r="CV133" s="14">
        <v>1.536</v>
      </c>
      <c r="CW133" s="14">
        <v>1.341</v>
      </c>
      <c r="CX133" s="14">
        <v>1.137</v>
      </c>
      <c r="CY133" s="14">
        <v>0.92400000000000004</v>
      </c>
      <c r="CZ133" s="14">
        <v>0.76100000000000001</v>
      </c>
      <c r="DA133" s="14">
        <v>0.66</v>
      </c>
      <c r="DB133" s="14">
        <v>0.56299999999999994</v>
      </c>
      <c r="DC133" s="14">
        <v>0.44600000000000001</v>
      </c>
      <c r="DD133" s="14">
        <v>0.309</v>
      </c>
      <c r="DE133" s="14">
        <v>0.26100000000000001</v>
      </c>
      <c r="DF133" s="14">
        <v>0.16</v>
      </c>
      <c r="DG133" s="14">
        <v>0.30599999999999999</v>
      </c>
      <c r="DI133" s="108">
        <f t="shared" si="5"/>
        <v>2085.2010000000018</v>
      </c>
    </row>
    <row r="134" spans="1:113" x14ac:dyDescent="0.2">
      <c r="A134" s="14">
        <v>18580</v>
      </c>
      <c r="B134" s="14" t="s">
        <v>1041</v>
      </c>
      <c r="D134" s="14">
        <v>604</v>
      </c>
      <c r="E134" s="14">
        <v>2018</v>
      </c>
      <c r="F134" s="14" t="s">
        <v>300</v>
      </c>
      <c r="G134" s="88" t="s">
        <v>301</v>
      </c>
      <c r="H134" s="88">
        <f>VLOOKUP(G134, '2018 Population by age'!$G:$H, 2, 0)</f>
        <v>0</v>
      </c>
      <c r="I134" s="15">
        <f>IF(H134="-", "-", IF(H134=0, 0, SUM(K134:INDEX($K134:$DG134, H134))))</f>
        <v>0</v>
      </c>
      <c r="J134" s="15">
        <f t="shared" si="4"/>
        <v>16256.881000000003</v>
      </c>
      <c r="K134" s="14">
        <v>304.245</v>
      </c>
      <c r="L134" s="14">
        <v>306.00599999999997</v>
      </c>
      <c r="M134" s="14">
        <v>306.94</v>
      </c>
      <c r="N134" s="14">
        <v>310.32499999999999</v>
      </c>
      <c r="O134" s="14">
        <v>308.48200000000003</v>
      </c>
      <c r="P134" s="14">
        <v>306.38</v>
      </c>
      <c r="Q134" s="14">
        <v>304.09199999999998</v>
      </c>
      <c r="R134" s="14">
        <v>301.69</v>
      </c>
      <c r="S134" s="14">
        <v>299.15699999999998</v>
      </c>
      <c r="T134" s="14">
        <v>296.47399999999999</v>
      </c>
      <c r="U134" s="14">
        <v>294.16199999999998</v>
      </c>
      <c r="V134" s="14">
        <v>292.46899999999999</v>
      </c>
      <c r="W134" s="14">
        <v>291.2</v>
      </c>
      <c r="X134" s="14">
        <v>289.93799999999999</v>
      </c>
      <c r="Y134" s="14">
        <v>288.80099999999999</v>
      </c>
      <c r="Z134" s="14">
        <v>287.63099999999997</v>
      </c>
      <c r="AA134" s="14">
        <v>286.31799999999998</v>
      </c>
      <c r="AB134" s="14">
        <v>284.983</v>
      </c>
      <c r="AC134" s="14">
        <v>283.70499999999998</v>
      </c>
      <c r="AD134" s="14">
        <v>282.28800000000001</v>
      </c>
      <c r="AE134" s="14">
        <v>281.613</v>
      </c>
      <c r="AF134" s="14">
        <v>282.06799999999998</v>
      </c>
      <c r="AG134" s="14">
        <v>283.142</v>
      </c>
      <c r="AH134" s="14">
        <v>283.91899999999998</v>
      </c>
      <c r="AI134" s="14">
        <v>284.56200000000001</v>
      </c>
      <c r="AJ134" s="14">
        <v>284.43299999999999</v>
      </c>
      <c r="AK134" s="14">
        <v>283.11700000000002</v>
      </c>
      <c r="AL134" s="14">
        <v>280.86099999999999</v>
      </c>
      <c r="AM134" s="14">
        <v>278.52999999999997</v>
      </c>
      <c r="AN134" s="14">
        <v>276.19299999999998</v>
      </c>
      <c r="AO134" s="14">
        <v>272.60599999999999</v>
      </c>
      <c r="AP134" s="14">
        <v>267.315</v>
      </c>
      <c r="AQ134" s="14">
        <v>260.95600000000002</v>
      </c>
      <c r="AR134" s="14">
        <v>254.434</v>
      </c>
      <c r="AS134" s="14">
        <v>247.34399999999999</v>
      </c>
      <c r="AT134" s="14">
        <v>241.608</v>
      </c>
      <c r="AU134" s="14">
        <v>238.20599999999999</v>
      </c>
      <c r="AV134" s="14">
        <v>236.17099999999999</v>
      </c>
      <c r="AW134" s="14">
        <v>233.72800000000001</v>
      </c>
      <c r="AX134" s="14">
        <v>231.43299999999999</v>
      </c>
      <c r="AY134" s="14">
        <v>227.71299999999999</v>
      </c>
      <c r="AZ134" s="14">
        <v>221.67099999999999</v>
      </c>
      <c r="BA134" s="14">
        <v>214.18199999999999</v>
      </c>
      <c r="BB134" s="14">
        <v>206.94800000000001</v>
      </c>
      <c r="BC134" s="14">
        <v>199.542</v>
      </c>
      <c r="BD134" s="14">
        <v>192.97200000000001</v>
      </c>
      <c r="BE134" s="14">
        <v>187.88300000000001</v>
      </c>
      <c r="BF134" s="14">
        <v>183.72499999999999</v>
      </c>
      <c r="BG134" s="14">
        <v>179.27</v>
      </c>
      <c r="BH134" s="14">
        <v>174.72800000000001</v>
      </c>
      <c r="BI134" s="14">
        <v>170.05500000000001</v>
      </c>
      <c r="BJ134" s="14">
        <v>165.09200000000001</v>
      </c>
      <c r="BK134" s="14">
        <v>159.89400000000001</v>
      </c>
      <c r="BL134" s="14">
        <v>154.792</v>
      </c>
      <c r="BM134" s="14">
        <v>149.85900000000001</v>
      </c>
      <c r="BN134" s="14">
        <v>144.285</v>
      </c>
      <c r="BO134" s="14">
        <v>137.744</v>
      </c>
      <c r="BP134" s="14">
        <v>130.65</v>
      </c>
      <c r="BQ134" s="14">
        <v>123.67</v>
      </c>
      <c r="BR134" s="14">
        <v>116.584</v>
      </c>
      <c r="BS134" s="14">
        <v>110.307</v>
      </c>
      <c r="BT134" s="14">
        <v>105.33499999999999</v>
      </c>
      <c r="BU134" s="14">
        <v>101.217</v>
      </c>
      <c r="BV134" s="14">
        <v>97.034000000000006</v>
      </c>
      <c r="BW134" s="14">
        <v>92.997</v>
      </c>
      <c r="BX134" s="14">
        <v>88.753</v>
      </c>
      <c r="BY134" s="14">
        <v>84.043000000000006</v>
      </c>
      <c r="BZ134" s="14">
        <v>79.078000000000003</v>
      </c>
      <c r="CA134" s="14">
        <v>74.340999999999994</v>
      </c>
      <c r="CB134" s="14">
        <v>69.748999999999995</v>
      </c>
      <c r="CC134" s="14">
        <v>65.286000000000001</v>
      </c>
      <c r="CD134" s="14">
        <v>60.997</v>
      </c>
      <c r="CE134" s="14">
        <v>56.872</v>
      </c>
      <c r="CF134" s="14">
        <v>52.832999999999998</v>
      </c>
      <c r="CG134" s="14">
        <v>48.868000000000002</v>
      </c>
      <c r="CH134" s="14">
        <v>45.173999999999999</v>
      </c>
      <c r="CI134" s="14">
        <v>41.832999999999998</v>
      </c>
      <c r="CJ134" s="14">
        <v>38.753</v>
      </c>
      <c r="CK134" s="14">
        <v>35.779000000000003</v>
      </c>
      <c r="CL134" s="14">
        <v>32.968000000000004</v>
      </c>
      <c r="CM134" s="14">
        <v>30.111999999999998</v>
      </c>
      <c r="CN134" s="14">
        <v>27.099</v>
      </c>
      <c r="CO134" s="14">
        <v>24.04</v>
      </c>
      <c r="CP134" s="14">
        <v>21.161000000000001</v>
      </c>
      <c r="CQ134" s="14">
        <v>18.427</v>
      </c>
      <c r="CR134" s="14">
        <v>15.881</v>
      </c>
      <c r="CS134" s="14">
        <v>13.568</v>
      </c>
      <c r="CT134" s="14">
        <v>11.473000000000001</v>
      </c>
      <c r="CU134" s="14">
        <v>9.3930000000000007</v>
      </c>
      <c r="CV134" s="14">
        <v>7.5940000000000003</v>
      </c>
      <c r="CW134" s="14">
        <v>6.2619999999999996</v>
      </c>
      <c r="CX134" s="14">
        <v>5.0330000000000004</v>
      </c>
      <c r="CY134" s="14">
        <v>3.871</v>
      </c>
      <c r="CZ134" s="14">
        <v>2.9670000000000001</v>
      </c>
      <c r="DA134" s="14">
        <v>2.4289999999999998</v>
      </c>
      <c r="DB134" s="14">
        <v>2.0030000000000001</v>
      </c>
      <c r="DC134" s="14">
        <v>1.5229999999999999</v>
      </c>
      <c r="DD134" s="14">
        <v>0.98799999999999999</v>
      </c>
      <c r="DE134" s="14">
        <v>0.72699999999999998</v>
      </c>
      <c r="DF134" s="14">
        <v>0.44600000000000001</v>
      </c>
      <c r="DG134" s="14">
        <v>0.88300000000000001</v>
      </c>
      <c r="DI134" s="108">
        <f t="shared" si="5"/>
        <v>16256.881000000003</v>
      </c>
    </row>
    <row r="135" spans="1:113" x14ac:dyDescent="0.2">
      <c r="A135" s="14">
        <v>9378</v>
      </c>
      <c r="B135" s="14" t="s">
        <v>1041</v>
      </c>
      <c r="D135" s="14">
        <v>608</v>
      </c>
      <c r="E135" s="14">
        <v>2018</v>
      </c>
      <c r="F135" s="14" t="s">
        <v>302</v>
      </c>
      <c r="G135" s="88" t="s">
        <v>303</v>
      </c>
      <c r="H135" s="88">
        <f>VLOOKUP(G135, '2018 Population by age'!$G:$H, 2, 0)</f>
        <v>18</v>
      </c>
      <c r="I135" s="15">
        <f>IF(H135="-", "-", IF(H135=0, 0, SUM(K135:INDEX($K135:$DG135, H135))))</f>
        <v>20408.331000000002</v>
      </c>
      <c r="J135" s="15">
        <f t="shared" si="4"/>
        <v>33171.963000000018</v>
      </c>
      <c r="K135" s="14">
        <v>1219.5250000000001</v>
      </c>
      <c r="L135" s="14">
        <v>1209.4179999999999</v>
      </c>
      <c r="M135" s="14">
        <v>1198.9459999999999</v>
      </c>
      <c r="N135" s="14">
        <v>1195.857</v>
      </c>
      <c r="O135" s="14">
        <v>1181.692</v>
      </c>
      <c r="P135" s="14">
        <v>1168.1199999999999</v>
      </c>
      <c r="Q135" s="14">
        <v>1155.184</v>
      </c>
      <c r="R135" s="14">
        <v>1142.9290000000001</v>
      </c>
      <c r="S135" s="14">
        <v>1131.171</v>
      </c>
      <c r="T135" s="14">
        <v>1119.7260000000001</v>
      </c>
      <c r="U135" s="14">
        <v>1109.779</v>
      </c>
      <c r="V135" s="14">
        <v>1101.828</v>
      </c>
      <c r="W135" s="14">
        <v>1095.2339999999999</v>
      </c>
      <c r="X135" s="14">
        <v>1088.5609999999999</v>
      </c>
      <c r="Y135" s="14">
        <v>1081.7370000000001</v>
      </c>
      <c r="Z135" s="14">
        <v>1075.383</v>
      </c>
      <c r="AA135" s="14">
        <v>1069.5450000000001</v>
      </c>
      <c r="AB135" s="14">
        <v>1063.6959999999999</v>
      </c>
      <c r="AC135" s="14">
        <v>1057.1099999999999</v>
      </c>
      <c r="AD135" s="14">
        <v>1049.7560000000001</v>
      </c>
      <c r="AE135" s="14">
        <v>1040.694</v>
      </c>
      <c r="AF135" s="14">
        <v>1029.32</v>
      </c>
      <c r="AG135" s="14">
        <v>1015.7910000000001</v>
      </c>
      <c r="AH135" s="14">
        <v>1001.568</v>
      </c>
      <c r="AI135" s="14">
        <v>987.20399999999995</v>
      </c>
      <c r="AJ135" s="14">
        <v>968.14400000000001</v>
      </c>
      <c r="AK135" s="14">
        <v>942.53800000000001</v>
      </c>
      <c r="AL135" s="14">
        <v>912.79300000000001</v>
      </c>
      <c r="AM135" s="14">
        <v>883.22299999999996</v>
      </c>
      <c r="AN135" s="14">
        <v>853.03700000000003</v>
      </c>
      <c r="AO135" s="14">
        <v>825.31200000000001</v>
      </c>
      <c r="AP135" s="14">
        <v>802.04100000000005</v>
      </c>
      <c r="AQ135" s="14">
        <v>781.995</v>
      </c>
      <c r="AR135" s="14">
        <v>761.51599999999996</v>
      </c>
      <c r="AS135" s="14">
        <v>740.81700000000001</v>
      </c>
      <c r="AT135" s="14">
        <v>723.05700000000002</v>
      </c>
      <c r="AU135" s="14">
        <v>709.27800000000002</v>
      </c>
      <c r="AV135" s="14">
        <v>698.06600000000003</v>
      </c>
      <c r="AW135" s="14">
        <v>687.21</v>
      </c>
      <c r="AX135" s="14">
        <v>677.44600000000003</v>
      </c>
      <c r="AY135" s="14">
        <v>665.44799999999998</v>
      </c>
      <c r="AZ135" s="14">
        <v>649.43100000000004</v>
      </c>
      <c r="BA135" s="14">
        <v>630.99300000000005</v>
      </c>
      <c r="BB135" s="14">
        <v>613.20299999999997</v>
      </c>
      <c r="BC135" s="14">
        <v>595.06700000000001</v>
      </c>
      <c r="BD135" s="14">
        <v>578.96</v>
      </c>
      <c r="BE135" s="14">
        <v>566.24699999999996</v>
      </c>
      <c r="BF135" s="14">
        <v>555.49199999999996</v>
      </c>
      <c r="BG135" s="14">
        <v>544.08199999999999</v>
      </c>
      <c r="BH135" s="14">
        <v>532.77599999999995</v>
      </c>
      <c r="BI135" s="14">
        <v>519.25900000000001</v>
      </c>
      <c r="BJ135" s="14">
        <v>502.19</v>
      </c>
      <c r="BK135" s="14">
        <v>482.78899999999999</v>
      </c>
      <c r="BL135" s="14">
        <v>463.56400000000002</v>
      </c>
      <c r="BM135" s="14">
        <v>443.952</v>
      </c>
      <c r="BN135" s="14">
        <v>424.87099999999998</v>
      </c>
      <c r="BO135" s="14">
        <v>407.01100000000002</v>
      </c>
      <c r="BP135" s="14">
        <v>389.82499999999999</v>
      </c>
      <c r="BQ135" s="14">
        <v>372.23899999999998</v>
      </c>
      <c r="BR135" s="14">
        <v>354.66</v>
      </c>
      <c r="BS135" s="14">
        <v>336.23</v>
      </c>
      <c r="BT135" s="14">
        <v>316.47800000000001</v>
      </c>
      <c r="BU135" s="14">
        <v>295.98399999999998</v>
      </c>
      <c r="BV135" s="14">
        <v>275.834</v>
      </c>
      <c r="BW135" s="14">
        <v>255.85499999999999</v>
      </c>
      <c r="BX135" s="14">
        <v>236.61199999999999</v>
      </c>
      <c r="BY135" s="14">
        <v>218.51</v>
      </c>
      <c r="BZ135" s="14">
        <v>201.339</v>
      </c>
      <c r="CA135" s="14">
        <v>184.58799999999999</v>
      </c>
      <c r="CB135" s="14">
        <v>168.48599999999999</v>
      </c>
      <c r="CC135" s="14">
        <v>152.839</v>
      </c>
      <c r="CD135" s="14">
        <v>137.541</v>
      </c>
      <c r="CE135" s="14">
        <v>122.839</v>
      </c>
      <c r="CF135" s="14">
        <v>108.89700000000001</v>
      </c>
      <c r="CG135" s="14">
        <v>95.454999999999998</v>
      </c>
      <c r="CH135" s="14">
        <v>84.028999999999996</v>
      </c>
      <c r="CI135" s="14">
        <v>75.319999999999993</v>
      </c>
      <c r="CJ135" s="14">
        <v>68.543999999999997</v>
      </c>
      <c r="CK135" s="14">
        <v>62.268000000000001</v>
      </c>
      <c r="CL135" s="14">
        <v>56.837000000000003</v>
      </c>
      <c r="CM135" s="14">
        <v>51.161000000000001</v>
      </c>
      <c r="CN135" s="14">
        <v>44.57</v>
      </c>
      <c r="CO135" s="14">
        <v>37.591999999999999</v>
      </c>
      <c r="CP135" s="14">
        <v>31.407</v>
      </c>
      <c r="CQ135" s="14">
        <v>25.754000000000001</v>
      </c>
      <c r="CR135" s="14">
        <v>20.789000000000001</v>
      </c>
      <c r="CS135" s="14">
        <v>16.696999999999999</v>
      </c>
      <c r="CT135" s="14">
        <v>13.321</v>
      </c>
      <c r="CU135" s="14">
        <v>10.041</v>
      </c>
      <c r="CV135" s="14">
        <v>7.3369999999999997</v>
      </c>
      <c r="CW135" s="14">
        <v>5.5149999999999997</v>
      </c>
      <c r="CX135" s="14">
        <v>4.0439999999999996</v>
      </c>
      <c r="CY135" s="14">
        <v>2.8319999999999999</v>
      </c>
      <c r="CZ135" s="14">
        <v>1.923</v>
      </c>
      <c r="DA135" s="14">
        <v>1.4650000000000001</v>
      </c>
      <c r="DB135" s="14">
        <v>1.1559999999999999</v>
      </c>
      <c r="DC135" s="14">
        <v>0.82299999999999995</v>
      </c>
      <c r="DD135" s="14">
        <v>0.46700000000000003</v>
      </c>
      <c r="DE135" s="14">
        <v>0.27300000000000002</v>
      </c>
      <c r="DF135" s="14">
        <v>0.14000000000000001</v>
      </c>
      <c r="DG135" s="14">
        <v>0.19600000000000001</v>
      </c>
      <c r="DI135" s="108">
        <f t="shared" si="5"/>
        <v>53580.294000000016</v>
      </c>
    </row>
    <row r="136" spans="1:113" x14ac:dyDescent="0.2">
      <c r="A136" s="14">
        <v>19784</v>
      </c>
      <c r="B136" s="14" t="s">
        <v>1041</v>
      </c>
      <c r="D136" s="14">
        <v>598</v>
      </c>
      <c r="E136" s="14">
        <v>2018</v>
      </c>
      <c r="F136" s="14" t="s">
        <v>296</v>
      </c>
      <c r="G136" s="88" t="s">
        <v>297</v>
      </c>
      <c r="H136" s="88">
        <f>VLOOKUP(G136, '2018 Population by age'!$G:$H, 2, 0)</f>
        <v>18</v>
      </c>
      <c r="I136" s="15">
        <f>IF(H136="-", "-", IF(H136=0, 0, SUM(K136:INDEX($K136:$DG136, H136))))</f>
        <v>1822.2309999999998</v>
      </c>
      <c r="J136" s="15">
        <f t="shared" si="4"/>
        <v>2460.2669999999989</v>
      </c>
      <c r="K136" s="14">
        <v>112.009</v>
      </c>
      <c r="L136" s="14">
        <v>110.40600000000001</v>
      </c>
      <c r="M136" s="14">
        <v>108.93899999999999</v>
      </c>
      <c r="N136" s="14">
        <v>107.27200000000001</v>
      </c>
      <c r="O136" s="14">
        <v>106.218</v>
      </c>
      <c r="P136" s="14">
        <v>105.202</v>
      </c>
      <c r="Q136" s="14">
        <v>104.205</v>
      </c>
      <c r="R136" s="14">
        <v>103.209</v>
      </c>
      <c r="S136" s="14">
        <v>102.217</v>
      </c>
      <c r="T136" s="14">
        <v>101.23</v>
      </c>
      <c r="U136" s="14">
        <v>100.13</v>
      </c>
      <c r="V136" s="14">
        <v>98.861000000000004</v>
      </c>
      <c r="W136" s="14">
        <v>97.463999999999999</v>
      </c>
      <c r="X136" s="14">
        <v>96.022999999999996</v>
      </c>
      <c r="Y136" s="14">
        <v>94.503</v>
      </c>
      <c r="Z136" s="14">
        <v>92.968999999999994</v>
      </c>
      <c r="AA136" s="14">
        <v>91.456000000000003</v>
      </c>
      <c r="AB136" s="14">
        <v>89.918000000000006</v>
      </c>
      <c r="AC136" s="14">
        <v>88.325000000000003</v>
      </c>
      <c r="AD136" s="14">
        <v>86.75</v>
      </c>
      <c r="AE136" s="14">
        <v>84.841999999999999</v>
      </c>
      <c r="AF136" s="14">
        <v>82.444000000000003</v>
      </c>
      <c r="AG136" s="14">
        <v>79.751999999999995</v>
      </c>
      <c r="AH136" s="14">
        <v>77.117000000000004</v>
      </c>
      <c r="AI136" s="14">
        <v>74.462999999999994</v>
      </c>
      <c r="AJ136" s="14">
        <v>72.078999999999994</v>
      </c>
      <c r="AK136" s="14">
        <v>70.143000000000001</v>
      </c>
      <c r="AL136" s="14">
        <v>68.53</v>
      </c>
      <c r="AM136" s="14">
        <v>66.891999999999996</v>
      </c>
      <c r="AN136" s="14">
        <v>65.251999999999995</v>
      </c>
      <c r="AO136" s="14">
        <v>63.84</v>
      </c>
      <c r="AP136" s="14">
        <v>62.719000000000001</v>
      </c>
      <c r="AQ136" s="14">
        <v>61.780999999999999</v>
      </c>
      <c r="AR136" s="14">
        <v>60.86</v>
      </c>
      <c r="AS136" s="14">
        <v>60</v>
      </c>
      <c r="AT136" s="14">
        <v>58.953000000000003</v>
      </c>
      <c r="AU136" s="14">
        <v>57.582999999999998</v>
      </c>
      <c r="AV136" s="14">
        <v>55.994999999999997</v>
      </c>
      <c r="AW136" s="14">
        <v>54.441000000000003</v>
      </c>
      <c r="AX136" s="14">
        <v>52.883000000000003</v>
      </c>
      <c r="AY136" s="14">
        <v>51.273000000000003</v>
      </c>
      <c r="AZ136" s="14">
        <v>49.616</v>
      </c>
      <c r="BA136" s="14">
        <v>47.924999999999997</v>
      </c>
      <c r="BB136" s="14">
        <v>46.215000000000003</v>
      </c>
      <c r="BC136" s="14">
        <v>44.491</v>
      </c>
      <c r="BD136" s="14">
        <v>42.777000000000001</v>
      </c>
      <c r="BE136" s="14">
        <v>41.093000000000004</v>
      </c>
      <c r="BF136" s="14">
        <v>39.436999999999998</v>
      </c>
      <c r="BG136" s="14">
        <v>37.786999999999999</v>
      </c>
      <c r="BH136" s="14">
        <v>36.145000000000003</v>
      </c>
      <c r="BI136" s="14">
        <v>34.567</v>
      </c>
      <c r="BJ136" s="14">
        <v>33.08</v>
      </c>
      <c r="BK136" s="14">
        <v>31.661000000000001</v>
      </c>
      <c r="BL136" s="14">
        <v>30.260999999999999</v>
      </c>
      <c r="BM136" s="14">
        <v>28.887</v>
      </c>
      <c r="BN136" s="14">
        <v>27.539000000000001</v>
      </c>
      <c r="BO136" s="14">
        <v>26.21</v>
      </c>
      <c r="BP136" s="14">
        <v>24.901</v>
      </c>
      <c r="BQ136" s="14">
        <v>23.617000000000001</v>
      </c>
      <c r="BR136" s="14">
        <v>22.355</v>
      </c>
      <c r="BS136" s="14">
        <v>21.116</v>
      </c>
      <c r="BT136" s="14">
        <v>19.902999999999999</v>
      </c>
      <c r="BU136" s="14">
        <v>18.71</v>
      </c>
      <c r="BV136" s="14">
        <v>17.545000000000002</v>
      </c>
      <c r="BW136" s="14">
        <v>16.428000000000001</v>
      </c>
      <c r="BX136" s="14">
        <v>15.259</v>
      </c>
      <c r="BY136" s="14">
        <v>13.999000000000001</v>
      </c>
      <c r="BZ136" s="14">
        <v>12.701000000000001</v>
      </c>
      <c r="CA136" s="14">
        <v>11.454000000000001</v>
      </c>
      <c r="CB136" s="14">
        <v>10.23</v>
      </c>
      <c r="CC136" s="14">
        <v>9.1470000000000002</v>
      </c>
      <c r="CD136" s="14">
        <v>8.2680000000000007</v>
      </c>
      <c r="CE136" s="14">
        <v>7.5369999999999999</v>
      </c>
      <c r="CF136" s="14">
        <v>6.8339999999999996</v>
      </c>
      <c r="CG136" s="14">
        <v>6.18</v>
      </c>
      <c r="CH136" s="14">
        <v>5.5629999999999997</v>
      </c>
      <c r="CI136" s="14">
        <v>4.9610000000000003</v>
      </c>
      <c r="CJ136" s="14">
        <v>4.3860000000000001</v>
      </c>
      <c r="CK136" s="14">
        <v>3.8650000000000002</v>
      </c>
      <c r="CL136" s="14">
        <v>3.3929999999999998</v>
      </c>
      <c r="CM136" s="14">
        <v>2.9580000000000002</v>
      </c>
      <c r="CN136" s="14">
        <v>2.556</v>
      </c>
      <c r="CO136" s="14">
        <v>2.1890000000000001</v>
      </c>
      <c r="CP136" s="14">
        <v>1.8560000000000001</v>
      </c>
      <c r="CQ136" s="14">
        <v>1.5569999999999999</v>
      </c>
      <c r="CR136" s="14">
        <v>1.2929999999999999</v>
      </c>
      <c r="CS136" s="14">
        <v>1.0660000000000001</v>
      </c>
      <c r="CT136" s="14">
        <v>0.872</v>
      </c>
      <c r="CU136" s="14">
        <v>0.69399999999999995</v>
      </c>
      <c r="CV136" s="14">
        <v>0.55300000000000005</v>
      </c>
      <c r="CW136" s="14">
        <v>0.44600000000000001</v>
      </c>
      <c r="CX136" s="14">
        <v>0.34699999999999998</v>
      </c>
      <c r="CY136" s="14">
        <v>0.254</v>
      </c>
      <c r="CZ136" s="14">
        <v>0.184</v>
      </c>
      <c r="DA136" s="14">
        <v>0.14599999999999999</v>
      </c>
      <c r="DB136" s="14">
        <v>0.11799999999999999</v>
      </c>
      <c r="DC136" s="14">
        <v>8.5999999999999993E-2</v>
      </c>
      <c r="DD136" s="14">
        <v>5.1999999999999998E-2</v>
      </c>
      <c r="DE136" s="14">
        <v>3.5000000000000003E-2</v>
      </c>
      <c r="DF136" s="14">
        <v>1.7999999999999999E-2</v>
      </c>
      <c r="DG136" s="14">
        <v>2.7E-2</v>
      </c>
      <c r="DI136" s="108">
        <f t="shared" si="5"/>
        <v>4282.4979999999987</v>
      </c>
    </row>
    <row r="137" spans="1:113" x14ac:dyDescent="0.2">
      <c r="A137" s="14">
        <v>11958</v>
      </c>
      <c r="B137" s="14" t="s">
        <v>1041</v>
      </c>
      <c r="D137" s="14">
        <v>616</v>
      </c>
      <c r="E137" s="14">
        <v>2018</v>
      </c>
      <c r="F137" s="14" t="s">
        <v>304</v>
      </c>
      <c r="G137" s="88" t="s">
        <v>305</v>
      </c>
      <c r="H137" s="88">
        <f>VLOOKUP(G137, '2018 Population by age'!$G:$H, 2, 0)</f>
        <v>18</v>
      </c>
      <c r="I137" s="15">
        <f>IF(H137="-", "-", IF(H137=0, 0, SUM(K137:INDEX($K137:$DG137, H137))))</f>
        <v>3453.3719999999998</v>
      </c>
      <c r="J137" s="15">
        <f t="shared" si="4"/>
        <v>14946.905000000002</v>
      </c>
      <c r="K137" s="14">
        <v>167.923</v>
      </c>
      <c r="L137" s="14">
        <v>177.893</v>
      </c>
      <c r="M137" s="14">
        <v>185.964</v>
      </c>
      <c r="N137" s="14">
        <v>180.648</v>
      </c>
      <c r="O137" s="14">
        <v>189.994</v>
      </c>
      <c r="P137" s="14">
        <v>197.249</v>
      </c>
      <c r="Q137" s="14">
        <v>202.54400000000001</v>
      </c>
      <c r="R137" s="14">
        <v>206.01499999999999</v>
      </c>
      <c r="S137" s="14">
        <v>208.28200000000001</v>
      </c>
      <c r="T137" s="14">
        <v>209.96600000000001</v>
      </c>
      <c r="U137" s="14">
        <v>208.76400000000001</v>
      </c>
      <c r="V137" s="14">
        <v>203.83600000000001</v>
      </c>
      <c r="W137" s="14">
        <v>196.77699999999999</v>
      </c>
      <c r="X137" s="14">
        <v>189.85499999999999</v>
      </c>
      <c r="Y137" s="14">
        <v>182.41200000000001</v>
      </c>
      <c r="Z137" s="14">
        <v>178.53100000000001</v>
      </c>
      <c r="AA137" s="14">
        <v>180.41200000000001</v>
      </c>
      <c r="AB137" s="14">
        <v>186.30699999999999</v>
      </c>
      <c r="AC137" s="14">
        <v>191.97200000000001</v>
      </c>
      <c r="AD137" s="14">
        <v>197.9</v>
      </c>
      <c r="AE137" s="14">
        <v>205.34899999999999</v>
      </c>
      <c r="AF137" s="14">
        <v>214.404</v>
      </c>
      <c r="AG137" s="14">
        <v>224.51400000000001</v>
      </c>
      <c r="AH137" s="14">
        <v>235.16800000000001</v>
      </c>
      <c r="AI137" s="14">
        <v>246.61699999999999</v>
      </c>
      <c r="AJ137" s="14">
        <v>256.59300000000002</v>
      </c>
      <c r="AK137" s="14">
        <v>263.96300000000002</v>
      </c>
      <c r="AL137" s="14">
        <v>269.68799999999999</v>
      </c>
      <c r="AM137" s="14">
        <v>275.36200000000002</v>
      </c>
      <c r="AN137" s="14">
        <v>280.05700000000002</v>
      </c>
      <c r="AO137" s="14">
        <v>286.62599999999998</v>
      </c>
      <c r="AP137" s="14">
        <v>296.45100000000002</v>
      </c>
      <c r="AQ137" s="14">
        <v>307.767</v>
      </c>
      <c r="AR137" s="14">
        <v>317.76499999999999</v>
      </c>
      <c r="AS137" s="14">
        <v>327.41199999999998</v>
      </c>
      <c r="AT137" s="14">
        <v>332.61399999999998</v>
      </c>
      <c r="AU137" s="14">
        <v>331.18</v>
      </c>
      <c r="AV137" s="14">
        <v>325.13299999999998</v>
      </c>
      <c r="AW137" s="14">
        <v>318.88099999999997</v>
      </c>
      <c r="AX137" s="14">
        <v>311.77100000000002</v>
      </c>
      <c r="AY137" s="14">
        <v>304.02999999999997</v>
      </c>
      <c r="AZ137" s="14">
        <v>296.28800000000001</v>
      </c>
      <c r="BA137" s="14">
        <v>288.44299999999998</v>
      </c>
      <c r="BB137" s="14">
        <v>280.05</v>
      </c>
      <c r="BC137" s="14">
        <v>271.54199999999997</v>
      </c>
      <c r="BD137" s="14">
        <v>262.779</v>
      </c>
      <c r="BE137" s="14">
        <v>253.762</v>
      </c>
      <c r="BF137" s="14">
        <v>244.96700000000001</v>
      </c>
      <c r="BG137" s="14">
        <v>236.76599999999999</v>
      </c>
      <c r="BH137" s="14">
        <v>228.958</v>
      </c>
      <c r="BI137" s="14">
        <v>223.696</v>
      </c>
      <c r="BJ137" s="14">
        <v>222.05099999999999</v>
      </c>
      <c r="BK137" s="14">
        <v>223.13200000000001</v>
      </c>
      <c r="BL137" s="14">
        <v>224.196</v>
      </c>
      <c r="BM137" s="14">
        <v>224.85300000000001</v>
      </c>
      <c r="BN137" s="14">
        <v>228.77099999999999</v>
      </c>
      <c r="BO137" s="14">
        <v>237.197</v>
      </c>
      <c r="BP137" s="14">
        <v>247.995</v>
      </c>
      <c r="BQ137" s="14">
        <v>258.11700000000002</v>
      </c>
      <c r="BR137" s="14">
        <v>268.57</v>
      </c>
      <c r="BS137" s="14">
        <v>273.68099999999998</v>
      </c>
      <c r="BT137" s="14">
        <v>270.44</v>
      </c>
      <c r="BU137" s="14">
        <v>261.40600000000001</v>
      </c>
      <c r="BV137" s="14">
        <v>252.25399999999999</v>
      </c>
      <c r="BW137" s="14">
        <v>241.977</v>
      </c>
      <c r="BX137" s="14">
        <v>230.917</v>
      </c>
      <c r="BY137" s="14">
        <v>219.85499999999999</v>
      </c>
      <c r="BZ137" s="14">
        <v>208.45</v>
      </c>
      <c r="CA137" s="14">
        <v>196.17699999999999</v>
      </c>
      <c r="CB137" s="14">
        <v>183.86500000000001</v>
      </c>
      <c r="CC137" s="14">
        <v>169.36799999999999</v>
      </c>
      <c r="CD137" s="14">
        <v>151.80199999999999</v>
      </c>
      <c r="CE137" s="14">
        <v>132.761</v>
      </c>
      <c r="CF137" s="14">
        <v>114.15900000000001</v>
      </c>
      <c r="CG137" s="14">
        <v>94.942999999999998</v>
      </c>
      <c r="CH137" s="14">
        <v>81.028999999999996</v>
      </c>
      <c r="CI137" s="14">
        <v>75.341999999999999</v>
      </c>
      <c r="CJ137" s="14">
        <v>74.998999999999995</v>
      </c>
      <c r="CK137" s="14">
        <v>74.293000000000006</v>
      </c>
      <c r="CL137" s="14">
        <v>74.486000000000004</v>
      </c>
      <c r="CM137" s="14">
        <v>72.87</v>
      </c>
      <c r="CN137" s="14">
        <v>67.558000000000007</v>
      </c>
      <c r="CO137" s="14">
        <v>59.978000000000002</v>
      </c>
      <c r="CP137" s="14">
        <v>53.509</v>
      </c>
      <c r="CQ137" s="14">
        <v>47.554000000000002</v>
      </c>
      <c r="CR137" s="14">
        <v>41.735999999999997</v>
      </c>
      <c r="CS137" s="14">
        <v>36.228999999999999</v>
      </c>
      <c r="CT137" s="14">
        <v>31.026</v>
      </c>
      <c r="CU137" s="14">
        <v>25.550999999999998</v>
      </c>
      <c r="CV137" s="14">
        <v>20.745000000000001</v>
      </c>
      <c r="CW137" s="14">
        <v>17.172000000000001</v>
      </c>
      <c r="CX137" s="14">
        <v>13.614000000000001</v>
      </c>
      <c r="CY137" s="14">
        <v>10.018000000000001</v>
      </c>
      <c r="CZ137" s="14">
        <v>7.0739999999999998</v>
      </c>
      <c r="DA137" s="14">
        <v>5.4169999999999998</v>
      </c>
      <c r="DB137" s="14">
        <v>4.3620000000000001</v>
      </c>
      <c r="DC137" s="14">
        <v>3.0939999999999999</v>
      </c>
      <c r="DD137" s="14">
        <v>1.615</v>
      </c>
      <c r="DE137" s="14">
        <v>1.054</v>
      </c>
      <c r="DF137" s="14">
        <v>0.52100000000000002</v>
      </c>
      <c r="DG137" s="14">
        <v>0.65400000000000003</v>
      </c>
      <c r="DI137" s="108">
        <f t="shared" si="5"/>
        <v>18400.277000000002</v>
      </c>
    </row>
    <row r="138" spans="1:113" x14ac:dyDescent="0.2">
      <c r="A138" s="14">
        <v>6970</v>
      </c>
      <c r="B138" s="14" t="s">
        <v>1041</v>
      </c>
      <c r="D138" s="14">
        <v>408</v>
      </c>
      <c r="E138" s="14">
        <v>2018</v>
      </c>
      <c r="F138" s="14" t="s">
        <v>1091</v>
      </c>
      <c r="G138" s="88" t="s">
        <v>203</v>
      </c>
      <c r="H138" s="88">
        <f>VLOOKUP(G138, '2018 Population by age'!$G:$H, 2, 0)</f>
        <v>17</v>
      </c>
      <c r="I138" s="15">
        <f>IF(H138="-", "-", IF(H138=0, 0, SUM(K138:INDEX($K138:$DG138, H138))))</f>
        <v>3054.8710000000005</v>
      </c>
      <c r="J138" s="15">
        <f t="shared" si="4"/>
        <v>9472.1880000000001</v>
      </c>
      <c r="K138" s="14">
        <v>180.82</v>
      </c>
      <c r="L138" s="14">
        <v>177.93600000000001</v>
      </c>
      <c r="M138" s="14">
        <v>175.74100000000001</v>
      </c>
      <c r="N138" s="14">
        <v>177.38800000000001</v>
      </c>
      <c r="O138" s="14">
        <v>175.24700000000001</v>
      </c>
      <c r="P138" s="14">
        <v>173.821</v>
      </c>
      <c r="Q138" s="14">
        <v>173.077</v>
      </c>
      <c r="R138" s="14">
        <v>172.982</v>
      </c>
      <c r="S138" s="14">
        <v>173.37</v>
      </c>
      <c r="T138" s="14">
        <v>174.07300000000001</v>
      </c>
      <c r="U138" s="14">
        <v>175.72900000000001</v>
      </c>
      <c r="V138" s="14">
        <v>178.572</v>
      </c>
      <c r="W138" s="14">
        <v>182.167</v>
      </c>
      <c r="X138" s="14">
        <v>185.88200000000001</v>
      </c>
      <c r="Y138" s="14">
        <v>189.88499999999999</v>
      </c>
      <c r="Z138" s="14">
        <v>193.131</v>
      </c>
      <c r="AA138" s="14">
        <v>195.05</v>
      </c>
      <c r="AB138" s="14">
        <v>196.08</v>
      </c>
      <c r="AC138" s="14">
        <v>197.12</v>
      </c>
      <c r="AD138" s="14">
        <v>197.84899999999999</v>
      </c>
      <c r="AE138" s="14">
        <v>198.86</v>
      </c>
      <c r="AF138" s="14">
        <v>200.49199999999999</v>
      </c>
      <c r="AG138" s="14">
        <v>202.32499999999999</v>
      </c>
      <c r="AH138" s="14">
        <v>203.80500000000001</v>
      </c>
      <c r="AI138" s="14">
        <v>205.28399999999999</v>
      </c>
      <c r="AJ138" s="14">
        <v>205.20500000000001</v>
      </c>
      <c r="AK138" s="14">
        <v>202.815</v>
      </c>
      <c r="AL138" s="14">
        <v>198.952</v>
      </c>
      <c r="AM138" s="14">
        <v>195.011</v>
      </c>
      <c r="AN138" s="14">
        <v>190.46899999999999</v>
      </c>
      <c r="AO138" s="14">
        <v>187.23500000000001</v>
      </c>
      <c r="AP138" s="14">
        <v>186.322</v>
      </c>
      <c r="AQ138" s="14">
        <v>186.71700000000001</v>
      </c>
      <c r="AR138" s="14">
        <v>187.215</v>
      </c>
      <c r="AS138" s="14">
        <v>189.03700000000001</v>
      </c>
      <c r="AT138" s="14">
        <v>187.29</v>
      </c>
      <c r="AU138" s="14">
        <v>179.73400000000001</v>
      </c>
      <c r="AV138" s="14">
        <v>169.22399999999999</v>
      </c>
      <c r="AW138" s="14">
        <v>159.679</v>
      </c>
      <c r="AX138" s="14">
        <v>148.899</v>
      </c>
      <c r="AY138" s="14">
        <v>146.66399999999999</v>
      </c>
      <c r="AZ138" s="14">
        <v>157.78200000000001</v>
      </c>
      <c r="BA138" s="14">
        <v>177.083</v>
      </c>
      <c r="BB138" s="14">
        <v>194.577</v>
      </c>
      <c r="BC138" s="14">
        <v>212.249</v>
      </c>
      <c r="BD138" s="14">
        <v>225.07300000000001</v>
      </c>
      <c r="BE138" s="14">
        <v>229.53399999999999</v>
      </c>
      <c r="BF138" s="14">
        <v>227.959</v>
      </c>
      <c r="BG138" s="14">
        <v>227.22499999999999</v>
      </c>
      <c r="BH138" s="14">
        <v>227.20099999999999</v>
      </c>
      <c r="BI138" s="14">
        <v>221.48</v>
      </c>
      <c r="BJ138" s="14">
        <v>207.96100000000001</v>
      </c>
      <c r="BK138" s="14">
        <v>189.77099999999999</v>
      </c>
      <c r="BL138" s="14">
        <v>170.96700000000001</v>
      </c>
      <c r="BM138" s="14">
        <v>149.334</v>
      </c>
      <c r="BN138" s="14">
        <v>135.886</v>
      </c>
      <c r="BO138" s="14">
        <v>136.06800000000001</v>
      </c>
      <c r="BP138" s="14">
        <v>144.30199999999999</v>
      </c>
      <c r="BQ138" s="14">
        <v>150.90100000000001</v>
      </c>
      <c r="BR138" s="14">
        <v>159.41</v>
      </c>
      <c r="BS138" s="14">
        <v>158.32300000000001</v>
      </c>
      <c r="BT138" s="14">
        <v>141.45500000000001</v>
      </c>
      <c r="BU138" s="14">
        <v>115.16</v>
      </c>
      <c r="BV138" s="14">
        <v>91.099000000000004</v>
      </c>
      <c r="BW138" s="14">
        <v>65.884</v>
      </c>
      <c r="BX138" s="14">
        <v>49.44</v>
      </c>
      <c r="BY138" s="14">
        <v>47.543999999999997</v>
      </c>
      <c r="BZ138" s="14">
        <v>54.878999999999998</v>
      </c>
      <c r="CA138" s="14">
        <v>60.515999999999998</v>
      </c>
      <c r="CB138" s="14">
        <v>66.844999999999999</v>
      </c>
      <c r="CC138" s="14">
        <v>69.956999999999994</v>
      </c>
      <c r="CD138" s="14">
        <v>66.872</v>
      </c>
      <c r="CE138" s="14">
        <v>59.859000000000002</v>
      </c>
      <c r="CF138" s="14">
        <v>54.247999999999998</v>
      </c>
      <c r="CG138" s="14">
        <v>49.070999999999998</v>
      </c>
      <c r="CH138" s="14">
        <v>43.881</v>
      </c>
      <c r="CI138" s="14">
        <v>39.018999999999998</v>
      </c>
      <c r="CJ138" s="14">
        <v>34.395000000000003</v>
      </c>
      <c r="CK138" s="14">
        <v>29.606000000000002</v>
      </c>
      <c r="CL138" s="14">
        <v>24.763999999999999</v>
      </c>
      <c r="CM138" s="14">
        <v>20.315000000000001</v>
      </c>
      <c r="CN138" s="14">
        <v>16.449000000000002</v>
      </c>
      <c r="CO138" s="14">
        <v>13.086</v>
      </c>
      <c r="CP138" s="14">
        <v>9.8889999999999993</v>
      </c>
      <c r="CQ138" s="14">
        <v>6.85</v>
      </c>
      <c r="CR138" s="14">
        <v>4.5030000000000001</v>
      </c>
      <c r="CS138" s="14">
        <v>3.0569999999999999</v>
      </c>
      <c r="CT138" s="14">
        <v>2.2690000000000001</v>
      </c>
      <c r="CU138" s="14">
        <v>1.675</v>
      </c>
      <c r="CV138" s="14">
        <v>1.3140000000000001</v>
      </c>
      <c r="CW138" s="14">
        <v>1.008</v>
      </c>
      <c r="CX138" s="14">
        <v>0.69399999999999995</v>
      </c>
      <c r="CY138" s="14">
        <v>0.39200000000000002</v>
      </c>
      <c r="CZ138" s="14">
        <v>0.24399999999999999</v>
      </c>
      <c r="DA138" s="14">
        <v>0.20100000000000001</v>
      </c>
      <c r="DB138" s="14">
        <v>0.156</v>
      </c>
      <c r="DC138" s="14">
        <v>0.107</v>
      </c>
      <c r="DD138" s="14">
        <v>5.6000000000000001E-2</v>
      </c>
      <c r="DE138" s="14">
        <v>0.03</v>
      </c>
      <c r="DF138" s="14">
        <v>1.4E-2</v>
      </c>
      <c r="DG138" s="14">
        <v>1.6E-2</v>
      </c>
      <c r="DI138" s="108">
        <f t="shared" si="5"/>
        <v>12527.059000000001</v>
      </c>
    </row>
    <row r="139" spans="1:113" x14ac:dyDescent="0.2">
      <c r="A139" s="14">
        <v>14194</v>
      </c>
      <c r="B139" s="14" t="s">
        <v>1041</v>
      </c>
      <c r="D139" s="14">
        <v>620</v>
      </c>
      <c r="E139" s="14">
        <v>2018</v>
      </c>
      <c r="F139" s="14" t="s">
        <v>306</v>
      </c>
      <c r="G139" s="88" t="s">
        <v>307</v>
      </c>
      <c r="H139" s="88">
        <f>VLOOKUP(G139, '2018 Population by age'!$G:$H, 2, 0)</f>
        <v>10</v>
      </c>
      <c r="I139" s="15">
        <f>IF(H139="-", "-", IF(H139=0, 0, SUM(K139:INDEX($K139:$DG139, H139))))</f>
        <v>446.98</v>
      </c>
      <c r="J139" s="15">
        <f t="shared" si="4"/>
        <v>4424.1930000000011</v>
      </c>
      <c r="K139" s="14">
        <v>39.625999999999998</v>
      </c>
      <c r="L139" s="14">
        <v>40.774000000000001</v>
      </c>
      <c r="M139" s="14">
        <v>41.923999999999999</v>
      </c>
      <c r="N139" s="14">
        <v>43.459000000000003</v>
      </c>
      <c r="O139" s="14">
        <v>44.42</v>
      </c>
      <c r="P139" s="14">
        <v>45.399000000000001</v>
      </c>
      <c r="Q139" s="14">
        <v>46.387999999999998</v>
      </c>
      <c r="R139" s="14">
        <v>47.375</v>
      </c>
      <c r="S139" s="14">
        <v>48.343000000000004</v>
      </c>
      <c r="T139" s="14">
        <v>49.271999999999998</v>
      </c>
      <c r="U139" s="14">
        <v>50.198</v>
      </c>
      <c r="V139" s="14">
        <v>51.128</v>
      </c>
      <c r="W139" s="14">
        <v>52.026000000000003</v>
      </c>
      <c r="X139" s="14">
        <v>52.86</v>
      </c>
      <c r="Y139" s="14">
        <v>53.651000000000003</v>
      </c>
      <c r="Z139" s="14">
        <v>54.234999999999999</v>
      </c>
      <c r="AA139" s="14">
        <v>54.53</v>
      </c>
      <c r="AB139" s="14">
        <v>54.612000000000002</v>
      </c>
      <c r="AC139" s="14">
        <v>54.677</v>
      </c>
      <c r="AD139" s="14">
        <v>54.737000000000002</v>
      </c>
      <c r="AE139" s="14">
        <v>54.621000000000002</v>
      </c>
      <c r="AF139" s="14">
        <v>54.28</v>
      </c>
      <c r="AG139" s="14">
        <v>53.817999999999998</v>
      </c>
      <c r="AH139" s="14">
        <v>53.411000000000001</v>
      </c>
      <c r="AI139" s="14">
        <v>53.055</v>
      </c>
      <c r="AJ139" s="14">
        <v>52.850999999999999</v>
      </c>
      <c r="AK139" s="14">
        <v>52.88</v>
      </c>
      <c r="AL139" s="14">
        <v>53.128999999999998</v>
      </c>
      <c r="AM139" s="14">
        <v>53.466999999999999</v>
      </c>
      <c r="AN139" s="14">
        <v>53.871000000000002</v>
      </c>
      <c r="AO139" s="14">
        <v>54.710999999999999</v>
      </c>
      <c r="AP139" s="14">
        <v>56.142000000000003</v>
      </c>
      <c r="AQ139" s="14">
        <v>57.993000000000002</v>
      </c>
      <c r="AR139" s="14">
        <v>59.875999999999998</v>
      </c>
      <c r="AS139" s="14">
        <v>61.795000000000002</v>
      </c>
      <c r="AT139" s="14">
        <v>63.875</v>
      </c>
      <c r="AU139" s="14">
        <v>66.114999999999995</v>
      </c>
      <c r="AV139" s="14">
        <v>68.412999999999997</v>
      </c>
      <c r="AW139" s="14">
        <v>70.632999999999996</v>
      </c>
      <c r="AX139" s="14">
        <v>72.754000000000005</v>
      </c>
      <c r="AY139" s="14">
        <v>74.623999999999995</v>
      </c>
      <c r="AZ139" s="14">
        <v>76.137</v>
      </c>
      <c r="BA139" s="14">
        <v>77.299000000000007</v>
      </c>
      <c r="BB139" s="14">
        <v>78.358000000000004</v>
      </c>
      <c r="BC139" s="14">
        <v>79.424999999999997</v>
      </c>
      <c r="BD139" s="14">
        <v>79.575000000000003</v>
      </c>
      <c r="BE139" s="14">
        <v>78.424000000000007</v>
      </c>
      <c r="BF139" s="14">
        <v>76.451999999999998</v>
      </c>
      <c r="BG139" s="14">
        <v>74.430999999999997</v>
      </c>
      <c r="BH139" s="14">
        <v>72.096000000000004</v>
      </c>
      <c r="BI139" s="14">
        <v>70.543999999999997</v>
      </c>
      <c r="BJ139" s="14">
        <v>70.363</v>
      </c>
      <c r="BK139" s="14">
        <v>71.007000000000005</v>
      </c>
      <c r="BL139" s="14">
        <v>71.391000000000005</v>
      </c>
      <c r="BM139" s="14">
        <v>71.796999999999997</v>
      </c>
      <c r="BN139" s="14">
        <v>71.632999999999996</v>
      </c>
      <c r="BO139" s="14">
        <v>70.52</v>
      </c>
      <c r="BP139" s="14">
        <v>68.798000000000002</v>
      </c>
      <c r="BQ139" s="14">
        <v>67.180999999999997</v>
      </c>
      <c r="BR139" s="14">
        <v>65.513000000000005</v>
      </c>
      <c r="BS139" s="14">
        <v>64.012</v>
      </c>
      <c r="BT139" s="14">
        <v>62.853000000000002</v>
      </c>
      <c r="BU139" s="14">
        <v>61.904000000000003</v>
      </c>
      <c r="BV139" s="14">
        <v>60.813000000000002</v>
      </c>
      <c r="BW139" s="14">
        <v>59.600999999999999</v>
      </c>
      <c r="BX139" s="14">
        <v>58.475000000000001</v>
      </c>
      <c r="BY139" s="14">
        <v>57.488</v>
      </c>
      <c r="BZ139" s="14">
        <v>56.536000000000001</v>
      </c>
      <c r="CA139" s="14">
        <v>55.527999999999999</v>
      </c>
      <c r="CB139" s="14">
        <v>54.557000000000002</v>
      </c>
      <c r="CC139" s="14">
        <v>53.094999999999999</v>
      </c>
      <c r="CD139" s="14">
        <v>50.890999999999998</v>
      </c>
      <c r="CE139" s="14">
        <v>48.219000000000001</v>
      </c>
      <c r="CF139" s="14">
        <v>45.56</v>
      </c>
      <c r="CG139" s="14">
        <v>42.777000000000001</v>
      </c>
      <c r="CH139" s="14">
        <v>40.320999999999998</v>
      </c>
      <c r="CI139" s="14">
        <v>38.453000000000003</v>
      </c>
      <c r="CJ139" s="14">
        <v>36.941000000000003</v>
      </c>
      <c r="CK139" s="14">
        <v>35.298999999999999</v>
      </c>
      <c r="CL139" s="14">
        <v>33.637999999999998</v>
      </c>
      <c r="CM139" s="14">
        <v>31.792000000000002</v>
      </c>
      <c r="CN139" s="14">
        <v>29.632999999999999</v>
      </c>
      <c r="CO139" s="14">
        <v>27.262</v>
      </c>
      <c r="CP139" s="14">
        <v>24.968</v>
      </c>
      <c r="CQ139" s="14">
        <v>22.763999999999999</v>
      </c>
      <c r="CR139" s="14">
        <v>20.37</v>
      </c>
      <c r="CS139" s="14">
        <v>17.699000000000002</v>
      </c>
      <c r="CT139" s="14">
        <v>14.906000000000001</v>
      </c>
      <c r="CU139" s="14">
        <v>11.981</v>
      </c>
      <c r="CV139" s="14">
        <v>9.3620000000000001</v>
      </c>
      <c r="CW139" s="14">
        <v>7.6189999999999998</v>
      </c>
      <c r="CX139" s="14">
        <v>6.0529999999999999</v>
      </c>
      <c r="CY139" s="14">
        <v>4.5860000000000003</v>
      </c>
      <c r="CZ139" s="14">
        <v>3.4319999999999999</v>
      </c>
      <c r="DA139" s="14">
        <v>2.7850000000000001</v>
      </c>
      <c r="DB139" s="14">
        <v>2.274</v>
      </c>
      <c r="DC139" s="14">
        <v>1.6559999999999999</v>
      </c>
      <c r="DD139" s="14">
        <v>0.93</v>
      </c>
      <c r="DE139" s="14">
        <v>0.6</v>
      </c>
      <c r="DF139" s="14">
        <v>0.29399999999999998</v>
      </c>
      <c r="DG139" s="14">
        <v>0.35399999999999998</v>
      </c>
      <c r="DI139" s="108">
        <f t="shared" si="5"/>
        <v>4871.1730000000007</v>
      </c>
    </row>
    <row r="140" spans="1:113" x14ac:dyDescent="0.2">
      <c r="A140" s="14">
        <v>18494</v>
      </c>
      <c r="B140" s="14" t="s">
        <v>1041</v>
      </c>
      <c r="D140" s="14">
        <v>600</v>
      </c>
      <c r="E140" s="14">
        <v>2018</v>
      </c>
      <c r="F140" s="14" t="s">
        <v>298</v>
      </c>
      <c r="G140" s="88" t="s">
        <v>299</v>
      </c>
      <c r="H140" s="88">
        <f>VLOOKUP(G140, '2018 Population by age'!$G:$H, 2, 0)</f>
        <v>18</v>
      </c>
      <c r="I140" s="15">
        <f>IF(H140="-", "-", IF(H140=0, 0, SUM(K140:INDEX($K140:$DG140, H140))))</f>
        <v>1223.9409999999998</v>
      </c>
      <c r="J140" s="15">
        <f t="shared" si="4"/>
        <v>2273.2959999999998</v>
      </c>
      <c r="K140" s="14">
        <v>70.108999999999995</v>
      </c>
      <c r="L140" s="14">
        <v>69.835999999999999</v>
      </c>
      <c r="M140" s="14">
        <v>69.549000000000007</v>
      </c>
      <c r="N140" s="14">
        <v>68.253</v>
      </c>
      <c r="O140" s="14">
        <v>68.366</v>
      </c>
      <c r="P140" s="14">
        <v>68.426000000000002</v>
      </c>
      <c r="Q140" s="14">
        <v>68.433999999999997</v>
      </c>
      <c r="R140" s="14">
        <v>68.393000000000001</v>
      </c>
      <c r="S140" s="14">
        <v>68.341999999999999</v>
      </c>
      <c r="T140" s="14">
        <v>68.319999999999993</v>
      </c>
      <c r="U140" s="14">
        <v>68.146000000000001</v>
      </c>
      <c r="V140" s="14">
        <v>67.748999999999995</v>
      </c>
      <c r="W140" s="14">
        <v>67.242000000000004</v>
      </c>
      <c r="X140" s="14">
        <v>66.727000000000004</v>
      </c>
      <c r="Y140" s="14">
        <v>66.087999999999994</v>
      </c>
      <c r="Z140" s="14">
        <v>65.923000000000002</v>
      </c>
      <c r="AA140" s="14">
        <v>66.509</v>
      </c>
      <c r="AB140" s="14">
        <v>67.528999999999996</v>
      </c>
      <c r="AC140" s="14">
        <v>68.424999999999997</v>
      </c>
      <c r="AD140" s="14">
        <v>69.355000000000004</v>
      </c>
      <c r="AE140" s="14">
        <v>69.762</v>
      </c>
      <c r="AF140" s="14">
        <v>69.325999999999993</v>
      </c>
      <c r="AG140" s="14">
        <v>68.323999999999998</v>
      </c>
      <c r="AH140" s="14">
        <v>67.343000000000004</v>
      </c>
      <c r="AI140" s="14">
        <v>66.248999999999995</v>
      </c>
      <c r="AJ140" s="14">
        <v>65.224000000000004</v>
      </c>
      <c r="AK140" s="14">
        <v>64.412999999999997</v>
      </c>
      <c r="AL140" s="14">
        <v>63.695999999999998</v>
      </c>
      <c r="AM140" s="14">
        <v>62.813000000000002</v>
      </c>
      <c r="AN140" s="14">
        <v>61.813000000000002</v>
      </c>
      <c r="AO140" s="14">
        <v>60.677999999999997</v>
      </c>
      <c r="AP140" s="14">
        <v>59.37</v>
      </c>
      <c r="AQ140" s="14">
        <v>57.911000000000001</v>
      </c>
      <c r="AR140" s="14">
        <v>56.4</v>
      </c>
      <c r="AS140" s="14">
        <v>54.863</v>
      </c>
      <c r="AT140" s="14">
        <v>53.091999999999999</v>
      </c>
      <c r="AU140" s="14">
        <v>51.01</v>
      </c>
      <c r="AV140" s="14">
        <v>48.73</v>
      </c>
      <c r="AW140" s="14">
        <v>46.48</v>
      </c>
      <c r="AX140" s="14">
        <v>44.252000000000002</v>
      </c>
      <c r="AY140" s="14">
        <v>42.075000000000003</v>
      </c>
      <c r="AZ140" s="14">
        <v>40</v>
      </c>
      <c r="BA140" s="14">
        <v>38.043999999999997</v>
      </c>
      <c r="BB140" s="14">
        <v>36.131</v>
      </c>
      <c r="BC140" s="14">
        <v>34.216000000000001</v>
      </c>
      <c r="BD140" s="14">
        <v>32.741</v>
      </c>
      <c r="BE140" s="14">
        <v>31.902000000000001</v>
      </c>
      <c r="BF140" s="14">
        <v>31.486000000000001</v>
      </c>
      <c r="BG140" s="14">
        <v>31.09</v>
      </c>
      <c r="BH140" s="14">
        <v>30.797000000000001</v>
      </c>
      <c r="BI140" s="14">
        <v>30.385999999999999</v>
      </c>
      <c r="BJ140" s="14">
        <v>29.704999999999998</v>
      </c>
      <c r="BK140" s="14">
        <v>28.858000000000001</v>
      </c>
      <c r="BL140" s="14">
        <v>28.099</v>
      </c>
      <c r="BM140" s="14">
        <v>27.376000000000001</v>
      </c>
      <c r="BN140" s="14">
        <v>26.648</v>
      </c>
      <c r="BO140" s="14">
        <v>25.919</v>
      </c>
      <c r="BP140" s="14">
        <v>25.187000000000001</v>
      </c>
      <c r="BQ140" s="14">
        <v>24.431999999999999</v>
      </c>
      <c r="BR140" s="14">
        <v>23.643000000000001</v>
      </c>
      <c r="BS140" s="14">
        <v>22.884</v>
      </c>
      <c r="BT140" s="14">
        <v>22.18</v>
      </c>
      <c r="BU140" s="14">
        <v>21.492999999999999</v>
      </c>
      <c r="BV140" s="14">
        <v>20.785</v>
      </c>
      <c r="BW140" s="14">
        <v>20.091999999999999</v>
      </c>
      <c r="BX140" s="14">
        <v>19.236999999999998</v>
      </c>
      <c r="BY140" s="14">
        <v>18.135999999999999</v>
      </c>
      <c r="BZ140" s="14">
        <v>16.882999999999999</v>
      </c>
      <c r="CA140" s="14">
        <v>15.654999999999999</v>
      </c>
      <c r="CB140" s="14">
        <v>14.417</v>
      </c>
      <c r="CC140" s="14">
        <v>13.276</v>
      </c>
      <c r="CD140" s="14">
        <v>12.302</v>
      </c>
      <c r="CE140" s="14">
        <v>11.446999999999999</v>
      </c>
      <c r="CF140" s="14">
        <v>10.585000000000001</v>
      </c>
      <c r="CG140" s="14">
        <v>9.734</v>
      </c>
      <c r="CH140" s="14">
        <v>8.9469999999999992</v>
      </c>
      <c r="CI140" s="14">
        <v>8.2379999999999995</v>
      </c>
      <c r="CJ140" s="14">
        <v>7.585</v>
      </c>
      <c r="CK140" s="14">
        <v>6.968</v>
      </c>
      <c r="CL140" s="14">
        <v>6.4020000000000001</v>
      </c>
      <c r="CM140" s="14">
        <v>5.8070000000000004</v>
      </c>
      <c r="CN140" s="14">
        <v>5.1459999999999999</v>
      </c>
      <c r="CO140" s="14">
        <v>4.4589999999999996</v>
      </c>
      <c r="CP140" s="14">
        <v>3.8180000000000001</v>
      </c>
      <c r="CQ140" s="14">
        <v>3.2010000000000001</v>
      </c>
      <c r="CR140" s="14">
        <v>2.677</v>
      </c>
      <c r="CS140" s="14">
        <v>2.2869999999999999</v>
      </c>
      <c r="CT140" s="14">
        <v>1.992</v>
      </c>
      <c r="CU140" s="14">
        <v>1.7070000000000001</v>
      </c>
      <c r="CV140" s="14">
        <v>1.486</v>
      </c>
      <c r="CW140" s="14">
        <v>1.272</v>
      </c>
      <c r="CX140" s="14">
        <v>1.032</v>
      </c>
      <c r="CY140" s="14">
        <v>0.77400000000000002</v>
      </c>
      <c r="CZ140" s="14">
        <v>0.56499999999999995</v>
      </c>
      <c r="DA140" s="14">
        <v>0.442</v>
      </c>
      <c r="DB140" s="14">
        <v>0.36099999999999999</v>
      </c>
      <c r="DC140" s="14">
        <v>0.27100000000000002</v>
      </c>
      <c r="DD140" s="14">
        <v>0.17</v>
      </c>
      <c r="DE140" s="14">
        <v>0.121</v>
      </c>
      <c r="DF140" s="14">
        <v>7.0999999999999994E-2</v>
      </c>
      <c r="DG140" s="14">
        <v>0.127</v>
      </c>
      <c r="DI140" s="108">
        <f t="shared" si="5"/>
        <v>3497.2369999999996</v>
      </c>
    </row>
    <row r="141" spans="1:113" x14ac:dyDescent="0.2">
      <c r="A141" s="14">
        <v>11012</v>
      </c>
      <c r="B141" s="14" t="s">
        <v>1041</v>
      </c>
      <c r="C141" s="14">
        <v>12</v>
      </c>
      <c r="D141" s="14">
        <v>275</v>
      </c>
      <c r="E141" s="14">
        <v>2018</v>
      </c>
      <c r="F141" s="14" t="s">
        <v>1080</v>
      </c>
      <c r="G141" s="88" t="s">
        <v>412</v>
      </c>
      <c r="H141" s="88">
        <f>VLOOKUP(G141, '2018 Population by age'!$G:$H, 2, 0)</f>
        <v>18</v>
      </c>
      <c r="I141" s="15">
        <f>IF(H141="-", "-", IF(H141=0, 0, SUM(K141:INDEX($K141:$DG141, H141))))</f>
        <v>1181.299</v>
      </c>
      <c r="J141" s="15">
        <f t="shared" si="4"/>
        <v>1381.0730000000003</v>
      </c>
      <c r="K141" s="14">
        <v>78.057000000000002</v>
      </c>
      <c r="L141" s="14">
        <v>76.947000000000003</v>
      </c>
      <c r="M141" s="14">
        <v>75.674999999999997</v>
      </c>
      <c r="N141" s="14">
        <v>74.135000000000005</v>
      </c>
      <c r="O141" s="14">
        <v>72.638999999999996</v>
      </c>
      <c r="P141" s="14">
        <v>71.073999999999998</v>
      </c>
      <c r="Q141" s="14">
        <v>69.459999999999994</v>
      </c>
      <c r="R141" s="14">
        <v>67.816999999999993</v>
      </c>
      <c r="S141" s="14">
        <v>66.17</v>
      </c>
      <c r="T141" s="14">
        <v>64.545000000000002</v>
      </c>
      <c r="U141" s="14">
        <v>62.933</v>
      </c>
      <c r="V141" s="14">
        <v>61.341000000000001</v>
      </c>
      <c r="W141" s="14">
        <v>59.808</v>
      </c>
      <c r="X141" s="14">
        <v>58.305999999999997</v>
      </c>
      <c r="Y141" s="14">
        <v>56.776000000000003</v>
      </c>
      <c r="Z141" s="14">
        <v>55.639000000000003</v>
      </c>
      <c r="AA141" s="14">
        <v>55.084000000000003</v>
      </c>
      <c r="AB141" s="14">
        <v>54.893000000000001</v>
      </c>
      <c r="AC141" s="14">
        <v>54.64</v>
      </c>
      <c r="AD141" s="14">
        <v>54.381</v>
      </c>
      <c r="AE141" s="14">
        <v>53.987000000000002</v>
      </c>
      <c r="AF141" s="14">
        <v>53.341000000000001</v>
      </c>
      <c r="AG141" s="14">
        <v>52.481999999999999</v>
      </c>
      <c r="AH141" s="14">
        <v>51.625</v>
      </c>
      <c r="AI141" s="14">
        <v>50.802</v>
      </c>
      <c r="AJ141" s="14">
        <v>49.529000000000003</v>
      </c>
      <c r="AK141" s="14">
        <v>47.61</v>
      </c>
      <c r="AL141" s="14">
        <v>45.277999999999999</v>
      </c>
      <c r="AM141" s="14">
        <v>42.966999999999999</v>
      </c>
      <c r="AN141" s="14">
        <v>40.597000000000001</v>
      </c>
      <c r="AO141" s="14">
        <v>38.430999999999997</v>
      </c>
      <c r="AP141" s="14">
        <v>36.646999999999998</v>
      </c>
      <c r="AQ141" s="14">
        <v>35.134</v>
      </c>
      <c r="AR141" s="14">
        <v>33.581000000000003</v>
      </c>
      <c r="AS141" s="14">
        <v>32.023000000000003</v>
      </c>
      <c r="AT141" s="14">
        <v>30.655000000000001</v>
      </c>
      <c r="AU141" s="14">
        <v>29.535</v>
      </c>
      <c r="AV141" s="14">
        <v>28.588000000000001</v>
      </c>
      <c r="AW141" s="14">
        <v>27.689</v>
      </c>
      <c r="AX141" s="14">
        <v>26.873999999999999</v>
      </c>
      <c r="AY141" s="14">
        <v>25.989000000000001</v>
      </c>
      <c r="AZ141" s="14">
        <v>24.948</v>
      </c>
      <c r="BA141" s="14">
        <v>23.823</v>
      </c>
      <c r="BB141" s="14">
        <v>22.763999999999999</v>
      </c>
      <c r="BC141" s="14">
        <v>21.725000000000001</v>
      </c>
      <c r="BD141" s="14">
        <v>20.79</v>
      </c>
      <c r="BE141" s="14">
        <v>20.010000000000002</v>
      </c>
      <c r="BF141" s="14">
        <v>19.331</v>
      </c>
      <c r="BG141" s="14">
        <v>18.646999999999998</v>
      </c>
      <c r="BH141" s="14">
        <v>17.975000000000001</v>
      </c>
      <c r="BI141" s="14">
        <v>17.283000000000001</v>
      </c>
      <c r="BJ141" s="14">
        <v>16.541</v>
      </c>
      <c r="BK141" s="14">
        <v>15.765000000000001</v>
      </c>
      <c r="BL141" s="14">
        <v>15.015000000000001</v>
      </c>
      <c r="BM141" s="14">
        <v>14.301</v>
      </c>
      <c r="BN141" s="14">
        <v>13.504</v>
      </c>
      <c r="BO141" s="14">
        <v>12.577999999999999</v>
      </c>
      <c r="BP141" s="14">
        <v>11.584</v>
      </c>
      <c r="BQ141" s="14">
        <v>10.627000000000001</v>
      </c>
      <c r="BR141" s="14">
        <v>9.6839999999999993</v>
      </c>
      <c r="BS141" s="14">
        <v>8.86</v>
      </c>
      <c r="BT141" s="14">
        <v>8.2219999999999995</v>
      </c>
      <c r="BU141" s="14">
        <v>7.7190000000000003</v>
      </c>
      <c r="BV141" s="14">
        <v>7.2220000000000004</v>
      </c>
      <c r="BW141" s="14">
        <v>6.734</v>
      </c>
      <c r="BX141" s="14">
        <v>6.351</v>
      </c>
      <c r="BY141" s="14">
        <v>6.1029999999999998</v>
      </c>
      <c r="BZ141" s="14">
        <v>5.9379999999999997</v>
      </c>
      <c r="CA141" s="14">
        <v>5.7919999999999998</v>
      </c>
      <c r="CB141" s="14">
        <v>5.6950000000000003</v>
      </c>
      <c r="CC141" s="14">
        <v>5.476</v>
      </c>
      <c r="CD141" s="14">
        <v>5.048</v>
      </c>
      <c r="CE141" s="14">
        <v>4.4930000000000003</v>
      </c>
      <c r="CF141" s="14">
        <v>3.976</v>
      </c>
      <c r="CG141" s="14">
        <v>3.4590000000000001</v>
      </c>
      <c r="CH141" s="14">
        <v>3.0110000000000001</v>
      </c>
      <c r="CI141" s="14">
        <v>2.6779999999999999</v>
      </c>
      <c r="CJ141" s="14">
        <v>2.4239999999999999</v>
      </c>
      <c r="CK141" s="14">
        <v>2.165</v>
      </c>
      <c r="CL141" s="14">
        <v>1.9179999999999999</v>
      </c>
      <c r="CM141" s="14">
        <v>1.6779999999999999</v>
      </c>
      <c r="CN141" s="14">
        <v>1.4339999999999999</v>
      </c>
      <c r="CO141" s="14">
        <v>1.1950000000000001</v>
      </c>
      <c r="CP141" s="14">
        <v>0.98</v>
      </c>
      <c r="CQ141" s="14">
        <v>0.78200000000000003</v>
      </c>
      <c r="CR141" s="14">
        <v>0.61399999999999999</v>
      </c>
      <c r="CS141" s="14">
        <v>0.48199999999999998</v>
      </c>
      <c r="CT141" s="14">
        <v>0.378</v>
      </c>
      <c r="CU141" s="14">
        <v>0.28000000000000003</v>
      </c>
      <c r="CV141" s="14">
        <v>0.20399999999999999</v>
      </c>
      <c r="CW141" s="14">
        <v>0.152</v>
      </c>
      <c r="CX141" s="14">
        <v>0.109</v>
      </c>
      <c r="CY141" s="14">
        <v>7.2999999999999995E-2</v>
      </c>
      <c r="CZ141" s="14">
        <v>4.7E-2</v>
      </c>
      <c r="DA141" s="14">
        <v>3.5000000000000003E-2</v>
      </c>
      <c r="DB141" s="14">
        <v>2.8000000000000001E-2</v>
      </c>
      <c r="DC141" s="14">
        <v>1.9E-2</v>
      </c>
      <c r="DD141" s="14">
        <v>0.01</v>
      </c>
      <c r="DE141" s="14">
        <v>5.0000000000000001E-3</v>
      </c>
      <c r="DF141" s="14">
        <v>2E-3</v>
      </c>
      <c r="DG141" s="14">
        <v>2E-3</v>
      </c>
      <c r="DI141" s="108">
        <f t="shared" si="5"/>
        <v>2562.3720000000003</v>
      </c>
    </row>
    <row r="142" spans="1:113" x14ac:dyDescent="0.2">
      <c r="A142" s="14">
        <v>10840</v>
      </c>
      <c r="B142" s="14" t="s">
        <v>1041</v>
      </c>
      <c r="D142" s="14">
        <v>634</v>
      </c>
      <c r="E142" s="14">
        <v>2018</v>
      </c>
      <c r="F142" s="14" t="s">
        <v>308</v>
      </c>
      <c r="G142" s="88" t="s">
        <v>309</v>
      </c>
      <c r="H142" s="88">
        <f>VLOOKUP(G142, '2018 Population by age'!$G:$H, 2, 0)</f>
        <v>18</v>
      </c>
      <c r="I142" s="15">
        <f>IF(H142="-", "-", IF(H142=0, 0, SUM(K142:INDEX($K142:$DG142, H142))))</f>
        <v>227.73599999999993</v>
      </c>
      <c r="J142" s="15">
        <f t="shared" si="4"/>
        <v>1791.0970000000013</v>
      </c>
      <c r="K142" s="14">
        <v>13.138999999999999</v>
      </c>
      <c r="L142" s="14">
        <v>13.731999999999999</v>
      </c>
      <c r="M142" s="14">
        <v>14.093999999999999</v>
      </c>
      <c r="N142" s="14">
        <v>13.627000000000001</v>
      </c>
      <c r="O142" s="14">
        <v>13.792999999999999</v>
      </c>
      <c r="P142" s="14">
        <v>13.795</v>
      </c>
      <c r="Q142" s="14">
        <v>13.662000000000001</v>
      </c>
      <c r="R142" s="14">
        <v>13.423999999999999</v>
      </c>
      <c r="S142" s="14">
        <v>13.225</v>
      </c>
      <c r="T142" s="14">
        <v>13.208</v>
      </c>
      <c r="U142" s="14">
        <v>12.824999999999999</v>
      </c>
      <c r="V142" s="14">
        <v>11.874000000000001</v>
      </c>
      <c r="W142" s="14">
        <v>10.731</v>
      </c>
      <c r="X142" s="14">
        <v>9.9890000000000008</v>
      </c>
      <c r="Y142" s="14">
        <v>9.5510000000000002</v>
      </c>
      <c r="Z142" s="14">
        <v>10.081</v>
      </c>
      <c r="AA142" s="14">
        <v>11.978999999999999</v>
      </c>
      <c r="AB142" s="14">
        <v>15.007</v>
      </c>
      <c r="AC142" s="14">
        <v>18.131</v>
      </c>
      <c r="AD142" s="14">
        <v>21.082000000000001</v>
      </c>
      <c r="AE142" s="14">
        <v>26.076000000000001</v>
      </c>
      <c r="AF142" s="14">
        <v>33.959000000000003</v>
      </c>
      <c r="AG142" s="14">
        <v>43.506</v>
      </c>
      <c r="AH142" s="14">
        <v>52.651000000000003</v>
      </c>
      <c r="AI142" s="14">
        <v>61.814999999999998</v>
      </c>
      <c r="AJ142" s="14">
        <v>68.994</v>
      </c>
      <c r="AK142" s="14">
        <v>72.978999999999999</v>
      </c>
      <c r="AL142" s="14">
        <v>74.587000000000003</v>
      </c>
      <c r="AM142" s="14">
        <v>76.129000000000005</v>
      </c>
      <c r="AN142" s="14">
        <v>77.484999999999999</v>
      </c>
      <c r="AO142" s="14">
        <v>76.864999999999995</v>
      </c>
      <c r="AP142" s="14">
        <v>73.721000000000004</v>
      </c>
      <c r="AQ142" s="14">
        <v>68.894999999999996</v>
      </c>
      <c r="AR142" s="14">
        <v>63.753999999999998</v>
      </c>
      <c r="AS142" s="14">
        <v>57.996000000000002</v>
      </c>
      <c r="AT142" s="14">
        <v>53.18</v>
      </c>
      <c r="AU142" s="14">
        <v>50.213999999999999</v>
      </c>
      <c r="AV142" s="14">
        <v>48.45</v>
      </c>
      <c r="AW142" s="14">
        <v>46.292999999999999</v>
      </c>
      <c r="AX142" s="14">
        <v>44.006</v>
      </c>
      <c r="AY142" s="14">
        <v>41.981000000000002</v>
      </c>
      <c r="AZ142" s="14">
        <v>40.235999999999997</v>
      </c>
      <c r="BA142" s="14">
        <v>38.682000000000002</v>
      </c>
      <c r="BB142" s="14">
        <v>37.234000000000002</v>
      </c>
      <c r="BC142" s="14">
        <v>35.932000000000002</v>
      </c>
      <c r="BD142" s="14">
        <v>34.427</v>
      </c>
      <c r="BE142" s="14">
        <v>32.545000000000002</v>
      </c>
      <c r="BF142" s="14">
        <v>30.433</v>
      </c>
      <c r="BG142" s="14">
        <v>28.419</v>
      </c>
      <c r="BH142" s="14">
        <v>26.44</v>
      </c>
      <c r="BI142" s="14">
        <v>24.535</v>
      </c>
      <c r="BJ142" s="14">
        <v>22.756</v>
      </c>
      <c r="BK142" s="14">
        <v>21.071000000000002</v>
      </c>
      <c r="BL142" s="14">
        <v>19.407</v>
      </c>
      <c r="BM142" s="14">
        <v>17.789000000000001</v>
      </c>
      <c r="BN142" s="14">
        <v>16.202999999999999</v>
      </c>
      <c r="BO142" s="14">
        <v>14.64</v>
      </c>
      <c r="BP142" s="14">
        <v>13.121</v>
      </c>
      <c r="BQ142" s="14">
        <v>11.67</v>
      </c>
      <c r="BR142" s="14">
        <v>10.271000000000001</v>
      </c>
      <c r="BS142" s="14">
        <v>9.0150000000000006</v>
      </c>
      <c r="BT142" s="14">
        <v>7.944</v>
      </c>
      <c r="BU142" s="14">
        <v>7.016</v>
      </c>
      <c r="BV142" s="14">
        <v>6.1509999999999998</v>
      </c>
      <c r="BW142" s="14">
        <v>5.3769999999999998</v>
      </c>
      <c r="BX142" s="14">
        <v>4.617</v>
      </c>
      <c r="BY142" s="14">
        <v>3.83</v>
      </c>
      <c r="BZ142" s="14">
        <v>3.0569999999999999</v>
      </c>
      <c r="CA142" s="14">
        <v>2.3679999999999999</v>
      </c>
      <c r="CB142" s="14">
        <v>1.732</v>
      </c>
      <c r="CC142" s="14">
        <v>1.256</v>
      </c>
      <c r="CD142" s="14">
        <v>0.99199999999999999</v>
      </c>
      <c r="CE142" s="14">
        <v>0.88200000000000001</v>
      </c>
      <c r="CF142" s="14">
        <v>0.79900000000000004</v>
      </c>
      <c r="CG142" s="14">
        <v>0.75900000000000001</v>
      </c>
      <c r="CH142" s="14">
        <v>0.746</v>
      </c>
      <c r="CI142" s="14">
        <v>0.73799999999999999</v>
      </c>
      <c r="CJ142" s="14">
        <v>0.73299999999999998</v>
      </c>
      <c r="CK142" s="14">
        <v>0.76300000000000001</v>
      </c>
      <c r="CL142" s="14">
        <v>0.83199999999999996</v>
      </c>
      <c r="CM142" s="14">
        <v>0.83</v>
      </c>
      <c r="CN142" s="14">
        <v>0.70899999999999996</v>
      </c>
      <c r="CO142" s="14">
        <v>0.51600000000000001</v>
      </c>
      <c r="CP142" s="14">
        <v>0.34300000000000003</v>
      </c>
      <c r="CQ142" s="14">
        <v>0.16600000000000001</v>
      </c>
      <c r="CR142" s="14">
        <v>4.1000000000000002E-2</v>
      </c>
      <c r="CS142" s="14">
        <v>8.0000000000000002E-3</v>
      </c>
      <c r="CT142" s="14">
        <v>2.5000000000000001E-2</v>
      </c>
      <c r="CU142" s="14">
        <v>5.0999999999999997E-2</v>
      </c>
      <c r="CV142" s="14">
        <v>5.5E-2</v>
      </c>
      <c r="CW142" s="14">
        <v>5.5E-2</v>
      </c>
      <c r="CX142" s="14">
        <v>4.4999999999999998E-2</v>
      </c>
      <c r="CY142" s="14">
        <v>2.7E-2</v>
      </c>
      <c r="CZ142" s="14">
        <v>1.6E-2</v>
      </c>
      <c r="DA142" s="14">
        <v>0.01</v>
      </c>
      <c r="DB142" s="14">
        <v>8.0000000000000002E-3</v>
      </c>
      <c r="DC142" s="14">
        <v>6.0000000000000001E-3</v>
      </c>
      <c r="DD142" s="14">
        <v>5.0000000000000001E-3</v>
      </c>
      <c r="DE142" s="14">
        <v>4.0000000000000001E-3</v>
      </c>
      <c r="DF142" s="14">
        <v>3.0000000000000001E-3</v>
      </c>
      <c r="DG142" s="14">
        <v>7.0000000000000001E-3</v>
      </c>
      <c r="DI142" s="108">
        <f t="shared" si="5"/>
        <v>2018.8330000000012</v>
      </c>
    </row>
    <row r="143" spans="1:113" x14ac:dyDescent="0.2">
      <c r="A143" s="14">
        <v>12130</v>
      </c>
      <c r="B143" s="14" t="s">
        <v>1041</v>
      </c>
      <c r="D143" s="14">
        <v>642</v>
      </c>
      <c r="E143" s="14">
        <v>2018</v>
      </c>
      <c r="F143" s="14" t="s">
        <v>310</v>
      </c>
      <c r="G143" s="88" t="s">
        <v>311</v>
      </c>
      <c r="H143" s="88">
        <f>VLOOKUP(G143, '2018 Population by age'!$G:$H, 2, 0)</f>
        <v>14</v>
      </c>
      <c r="I143" s="15">
        <f>IF(H143="-", "-", IF(H143=0, 0, SUM(K143:INDEX($K143:$DG143, H143))))</f>
        <v>1426.2149999999999</v>
      </c>
      <c r="J143" s="15">
        <f t="shared" si="4"/>
        <v>8059.3930000000037</v>
      </c>
      <c r="K143" s="14">
        <v>94.418999999999997</v>
      </c>
      <c r="L143" s="14">
        <v>95.328999999999994</v>
      </c>
      <c r="M143" s="14">
        <v>96.379000000000005</v>
      </c>
      <c r="N143" s="14">
        <v>94.278000000000006</v>
      </c>
      <c r="O143" s="14">
        <v>96.991</v>
      </c>
      <c r="P143" s="14">
        <v>99.478999999999999</v>
      </c>
      <c r="Q143" s="14">
        <v>101.721</v>
      </c>
      <c r="R143" s="14">
        <v>103.693</v>
      </c>
      <c r="S143" s="14">
        <v>105.503</v>
      </c>
      <c r="T143" s="14">
        <v>107.261</v>
      </c>
      <c r="U143" s="14">
        <v>108.283</v>
      </c>
      <c r="V143" s="14">
        <v>108.28100000000001</v>
      </c>
      <c r="W143" s="14">
        <v>107.628</v>
      </c>
      <c r="X143" s="14">
        <v>106.97</v>
      </c>
      <c r="Y143" s="14">
        <v>106.157</v>
      </c>
      <c r="Z143" s="14">
        <v>105.79</v>
      </c>
      <c r="AA143" s="14">
        <v>106.227</v>
      </c>
      <c r="AB143" s="14">
        <v>107.20099999999999</v>
      </c>
      <c r="AC143" s="14">
        <v>108.254</v>
      </c>
      <c r="AD143" s="14">
        <v>109.673</v>
      </c>
      <c r="AE143" s="14">
        <v>110.675</v>
      </c>
      <c r="AF143" s="14">
        <v>110.89</v>
      </c>
      <c r="AG143" s="14">
        <v>110.836</v>
      </c>
      <c r="AH143" s="14">
        <v>110.848</v>
      </c>
      <c r="AI143" s="14">
        <v>110.194</v>
      </c>
      <c r="AJ143" s="14">
        <v>112.443</v>
      </c>
      <c r="AK143" s="14">
        <v>119.18899999999999</v>
      </c>
      <c r="AL143" s="14">
        <v>128.446</v>
      </c>
      <c r="AM143" s="14">
        <v>137.36099999999999</v>
      </c>
      <c r="AN143" s="14">
        <v>147.38</v>
      </c>
      <c r="AO143" s="14">
        <v>152.24</v>
      </c>
      <c r="AP143" s="14">
        <v>148.81299999999999</v>
      </c>
      <c r="AQ143" s="14">
        <v>140.404</v>
      </c>
      <c r="AR143" s="14">
        <v>132.84200000000001</v>
      </c>
      <c r="AS143" s="14">
        <v>124.248</v>
      </c>
      <c r="AT143" s="14">
        <v>120.70099999999999</v>
      </c>
      <c r="AU143" s="14">
        <v>125.586</v>
      </c>
      <c r="AV143" s="14">
        <v>135.65299999999999</v>
      </c>
      <c r="AW143" s="14">
        <v>144.524</v>
      </c>
      <c r="AX143" s="14">
        <v>153.78299999999999</v>
      </c>
      <c r="AY143" s="14">
        <v>159.90100000000001</v>
      </c>
      <c r="AZ143" s="14">
        <v>160.57599999999999</v>
      </c>
      <c r="BA143" s="14">
        <v>157.77000000000001</v>
      </c>
      <c r="BB143" s="14">
        <v>155.31899999999999</v>
      </c>
      <c r="BC143" s="14">
        <v>151.94399999999999</v>
      </c>
      <c r="BD143" s="14">
        <v>150.45699999999999</v>
      </c>
      <c r="BE143" s="14">
        <v>152.477</v>
      </c>
      <c r="BF143" s="14">
        <v>156.21700000000001</v>
      </c>
      <c r="BG143" s="14">
        <v>159.24299999999999</v>
      </c>
      <c r="BH143" s="14">
        <v>163.21100000000001</v>
      </c>
      <c r="BI143" s="14">
        <v>161.381</v>
      </c>
      <c r="BJ143" s="14">
        <v>150.53</v>
      </c>
      <c r="BK143" s="14">
        <v>134.43100000000001</v>
      </c>
      <c r="BL143" s="14">
        <v>119.276</v>
      </c>
      <c r="BM143" s="14">
        <v>102.864</v>
      </c>
      <c r="BN143" s="14">
        <v>93.653999999999996</v>
      </c>
      <c r="BO143" s="14">
        <v>96.171999999999997</v>
      </c>
      <c r="BP143" s="14">
        <v>106.063</v>
      </c>
      <c r="BQ143" s="14">
        <v>114.479</v>
      </c>
      <c r="BR143" s="14">
        <v>123.23099999999999</v>
      </c>
      <c r="BS143" s="14">
        <v>129.10499999999999</v>
      </c>
      <c r="BT143" s="14">
        <v>129.62100000000001</v>
      </c>
      <c r="BU143" s="14">
        <v>126.492</v>
      </c>
      <c r="BV143" s="14">
        <v>124.119</v>
      </c>
      <c r="BW143" s="14">
        <v>121.88</v>
      </c>
      <c r="BX143" s="14">
        <v>118.077</v>
      </c>
      <c r="BY143" s="14">
        <v>112.389</v>
      </c>
      <c r="BZ143" s="14">
        <v>105.387</v>
      </c>
      <c r="CA143" s="14">
        <v>98.135999999999996</v>
      </c>
      <c r="CB143" s="14">
        <v>90.63</v>
      </c>
      <c r="CC143" s="14">
        <v>83.114999999999995</v>
      </c>
      <c r="CD143" s="14">
        <v>75.888999999999996</v>
      </c>
      <c r="CE143" s="14">
        <v>69.040000000000006</v>
      </c>
      <c r="CF143" s="14">
        <v>62.081000000000003</v>
      </c>
      <c r="CG143" s="14">
        <v>54.777999999999999</v>
      </c>
      <c r="CH143" s="14">
        <v>49.582999999999998</v>
      </c>
      <c r="CI143" s="14">
        <v>47.564</v>
      </c>
      <c r="CJ143" s="14">
        <v>47.55</v>
      </c>
      <c r="CK143" s="14">
        <v>47.420999999999999</v>
      </c>
      <c r="CL143" s="14">
        <v>47.741999999999997</v>
      </c>
      <c r="CM143" s="14">
        <v>46.712000000000003</v>
      </c>
      <c r="CN143" s="14">
        <v>43.267000000000003</v>
      </c>
      <c r="CO143" s="14">
        <v>38.314999999999998</v>
      </c>
      <c r="CP143" s="14">
        <v>33.85</v>
      </c>
      <c r="CQ143" s="14">
        <v>29.501000000000001</v>
      </c>
      <c r="CR143" s="14">
        <v>25.472999999999999</v>
      </c>
      <c r="CS143" s="14">
        <v>22.074999999999999</v>
      </c>
      <c r="CT143" s="14">
        <v>19.138000000000002</v>
      </c>
      <c r="CU143" s="14">
        <v>15.991</v>
      </c>
      <c r="CV143" s="14">
        <v>13.218999999999999</v>
      </c>
      <c r="CW143" s="14">
        <v>11.015000000000001</v>
      </c>
      <c r="CX143" s="14">
        <v>8.7720000000000002</v>
      </c>
      <c r="CY143" s="14">
        <v>6.4729999999999999</v>
      </c>
      <c r="CZ143" s="14">
        <v>4.58</v>
      </c>
      <c r="DA143" s="14">
        <v>3.5169999999999999</v>
      </c>
      <c r="DB143" s="14">
        <v>2.8340000000000001</v>
      </c>
      <c r="DC143" s="14">
        <v>2.008</v>
      </c>
      <c r="DD143" s="14">
        <v>1.038</v>
      </c>
      <c r="DE143" s="14">
        <v>0.68200000000000005</v>
      </c>
      <c r="DF143" s="14">
        <v>0.34</v>
      </c>
      <c r="DG143" s="14">
        <v>0.44</v>
      </c>
      <c r="DI143" s="108">
        <f t="shared" si="5"/>
        <v>9485.6080000000038</v>
      </c>
    </row>
    <row r="144" spans="1:113" x14ac:dyDescent="0.2">
      <c r="A144" s="14">
        <v>12216</v>
      </c>
      <c r="B144" s="14" t="s">
        <v>1041</v>
      </c>
      <c r="D144" s="14">
        <v>643</v>
      </c>
      <c r="E144" s="14">
        <v>2018</v>
      </c>
      <c r="F144" s="14" t="s">
        <v>312</v>
      </c>
      <c r="G144" s="88" t="s">
        <v>313</v>
      </c>
      <c r="H144" s="88">
        <f>VLOOKUP(G144, '2018 Population by age'!$G:$H, 2, 0)</f>
        <v>16</v>
      </c>
      <c r="I144" s="15">
        <f>IF(H144="-", "-", IF(H144=0, 0, SUM(K144:INDEX($K144:$DG144, H144))))</f>
        <v>13873.016</v>
      </c>
      <c r="J144" s="15">
        <f t="shared" si="4"/>
        <v>53032.506999999998</v>
      </c>
      <c r="K144" s="14">
        <v>897.726</v>
      </c>
      <c r="L144" s="14">
        <v>934.45500000000004</v>
      </c>
      <c r="M144" s="14">
        <v>957.64400000000001</v>
      </c>
      <c r="N144" s="14">
        <v>1007.919</v>
      </c>
      <c r="O144" s="14">
        <v>989.33500000000004</v>
      </c>
      <c r="P144" s="14">
        <v>965.55700000000002</v>
      </c>
      <c r="Q144" s="14">
        <v>937.79</v>
      </c>
      <c r="R144" s="14">
        <v>907.23400000000004</v>
      </c>
      <c r="S144" s="14">
        <v>873.79300000000001</v>
      </c>
      <c r="T144" s="14">
        <v>837.36599999999999</v>
      </c>
      <c r="U144" s="14">
        <v>805.66399999999999</v>
      </c>
      <c r="V144" s="14">
        <v>782.49099999999999</v>
      </c>
      <c r="W144" s="14">
        <v>765.14700000000005</v>
      </c>
      <c r="X144" s="14">
        <v>749.39</v>
      </c>
      <c r="Y144" s="14">
        <v>738.78499999999997</v>
      </c>
      <c r="Z144" s="14">
        <v>722.72</v>
      </c>
      <c r="AA144" s="14">
        <v>696.37</v>
      </c>
      <c r="AB144" s="14">
        <v>666.726</v>
      </c>
      <c r="AC144" s="14">
        <v>643.72500000000002</v>
      </c>
      <c r="AD144" s="14">
        <v>623.12599999999998</v>
      </c>
      <c r="AE144" s="14">
        <v>625.54499999999996</v>
      </c>
      <c r="AF144" s="14">
        <v>661.53300000000002</v>
      </c>
      <c r="AG144" s="14">
        <v>720.92499999999995</v>
      </c>
      <c r="AH144" s="14">
        <v>778.86500000000001</v>
      </c>
      <c r="AI144" s="14">
        <v>835.35299999999995</v>
      </c>
      <c r="AJ144" s="14">
        <v>903.976</v>
      </c>
      <c r="AK144" s="14">
        <v>987.38</v>
      </c>
      <c r="AL144" s="14">
        <v>1076.8979999999999</v>
      </c>
      <c r="AM144" s="14">
        <v>1164.077</v>
      </c>
      <c r="AN144" s="14">
        <v>1254.048</v>
      </c>
      <c r="AO144" s="14">
        <v>1309.885</v>
      </c>
      <c r="AP144" s="14">
        <v>1313.4259999999999</v>
      </c>
      <c r="AQ144" s="14">
        <v>1281.559</v>
      </c>
      <c r="AR144" s="14">
        <v>1250.518</v>
      </c>
      <c r="AS144" s="14">
        <v>1214.4780000000001</v>
      </c>
      <c r="AT144" s="14">
        <v>1177.7059999999999</v>
      </c>
      <c r="AU144" s="14">
        <v>1146.433</v>
      </c>
      <c r="AV144" s="14">
        <v>1118.4829999999999</v>
      </c>
      <c r="AW144" s="14">
        <v>1084.171</v>
      </c>
      <c r="AX144" s="14">
        <v>1043.904</v>
      </c>
      <c r="AY144" s="14">
        <v>1012.853</v>
      </c>
      <c r="AZ144" s="14">
        <v>997.12400000000002</v>
      </c>
      <c r="BA144" s="14">
        <v>990.52099999999996</v>
      </c>
      <c r="BB144" s="14">
        <v>984.20299999999997</v>
      </c>
      <c r="BC144" s="14">
        <v>984.08900000000006</v>
      </c>
      <c r="BD144" s="14">
        <v>967.69600000000003</v>
      </c>
      <c r="BE144" s="14">
        <v>924.279</v>
      </c>
      <c r="BF144" s="14">
        <v>866.76800000000003</v>
      </c>
      <c r="BG144" s="14">
        <v>813.88499999999999</v>
      </c>
      <c r="BH144" s="14">
        <v>755.94799999999998</v>
      </c>
      <c r="BI144" s="14">
        <v>733.71900000000005</v>
      </c>
      <c r="BJ144" s="14">
        <v>767.47400000000005</v>
      </c>
      <c r="BK144" s="14">
        <v>835.44899999999996</v>
      </c>
      <c r="BL144" s="14">
        <v>897.11199999999997</v>
      </c>
      <c r="BM144" s="14">
        <v>962.375</v>
      </c>
      <c r="BN144" s="14">
        <v>1002.437</v>
      </c>
      <c r="BO144" s="14">
        <v>999.447</v>
      </c>
      <c r="BP144" s="14">
        <v>967.81299999999999</v>
      </c>
      <c r="BQ144" s="14">
        <v>939.30899999999997</v>
      </c>
      <c r="BR144" s="14">
        <v>907</v>
      </c>
      <c r="BS144" s="14">
        <v>875.88599999999997</v>
      </c>
      <c r="BT144" s="14">
        <v>851.44899999999996</v>
      </c>
      <c r="BU144" s="14">
        <v>829.22699999999998</v>
      </c>
      <c r="BV144" s="14">
        <v>801.41300000000001</v>
      </c>
      <c r="BW144" s="14">
        <v>772.13699999999994</v>
      </c>
      <c r="BX144" s="14">
        <v>729.76900000000001</v>
      </c>
      <c r="BY144" s="14">
        <v>668.56899999999996</v>
      </c>
      <c r="BZ144" s="14">
        <v>595.93299999999999</v>
      </c>
      <c r="CA144" s="14">
        <v>525.577</v>
      </c>
      <c r="CB144" s="14">
        <v>455.45499999999998</v>
      </c>
      <c r="CC144" s="14">
        <v>392.89100000000002</v>
      </c>
      <c r="CD144" s="14">
        <v>343.149</v>
      </c>
      <c r="CE144" s="14">
        <v>303.68700000000001</v>
      </c>
      <c r="CF144" s="14">
        <v>263.88900000000001</v>
      </c>
      <c r="CG144" s="14">
        <v>222.511</v>
      </c>
      <c r="CH144" s="14">
        <v>198.62799999999999</v>
      </c>
      <c r="CI144" s="14">
        <v>199.59200000000001</v>
      </c>
      <c r="CJ144" s="14">
        <v>215.82599999999999</v>
      </c>
      <c r="CK144" s="14">
        <v>232.32900000000001</v>
      </c>
      <c r="CL144" s="14">
        <v>254.423</v>
      </c>
      <c r="CM144" s="14">
        <v>258.98399999999998</v>
      </c>
      <c r="CN144" s="14">
        <v>233.72399999999999</v>
      </c>
      <c r="CO144" s="14">
        <v>190.059</v>
      </c>
      <c r="CP144" s="14">
        <v>151.07499999999999</v>
      </c>
      <c r="CQ144" s="14">
        <v>111.411</v>
      </c>
      <c r="CR144" s="14">
        <v>81.027000000000001</v>
      </c>
      <c r="CS144" s="14">
        <v>66.960999999999999</v>
      </c>
      <c r="CT144" s="14">
        <v>63.49</v>
      </c>
      <c r="CU144" s="14">
        <v>58.512</v>
      </c>
      <c r="CV144" s="14">
        <v>54.459000000000003</v>
      </c>
      <c r="CW144" s="14">
        <v>47.896000000000001</v>
      </c>
      <c r="CX144" s="14">
        <v>37.487000000000002</v>
      </c>
      <c r="CY144" s="14">
        <v>24.396999999999998</v>
      </c>
      <c r="CZ144" s="14">
        <v>12.44</v>
      </c>
      <c r="DA144" s="14">
        <v>6.5720000000000001</v>
      </c>
      <c r="DB144" s="14">
        <v>5.032</v>
      </c>
      <c r="DC144" s="14">
        <v>3.4529999999999998</v>
      </c>
      <c r="DD144" s="14">
        <v>1.835</v>
      </c>
      <c r="DE144" s="14">
        <v>1.1579999999999999</v>
      </c>
      <c r="DF144" s="14">
        <v>0.61399999999999999</v>
      </c>
      <c r="DG144" s="14">
        <v>0.97</v>
      </c>
      <c r="DI144" s="108">
        <f t="shared" si="5"/>
        <v>66905.523000000001</v>
      </c>
    </row>
    <row r="145" spans="1:113" x14ac:dyDescent="0.2">
      <c r="A145" s="14">
        <v>2240</v>
      </c>
      <c r="B145" s="14" t="s">
        <v>1041</v>
      </c>
      <c r="D145" s="14">
        <v>646</v>
      </c>
      <c r="E145" s="14">
        <v>2018</v>
      </c>
      <c r="F145" s="14" t="s">
        <v>314</v>
      </c>
      <c r="G145" s="88" t="s">
        <v>315</v>
      </c>
      <c r="H145" s="88">
        <f>VLOOKUP(G145, '2018 Population by age'!$G:$H, 2, 0)</f>
        <v>18</v>
      </c>
      <c r="I145" s="15">
        <f>IF(H145="-", "-", IF(H145=0, 0, SUM(K145:INDEX($K145:$DG145, H145))))</f>
        <v>2888.8370000000004</v>
      </c>
      <c r="J145" s="15">
        <f t="shared" si="4"/>
        <v>3241.8129999999992</v>
      </c>
      <c r="K145" s="14">
        <v>179.14500000000001</v>
      </c>
      <c r="L145" s="14">
        <v>178.57900000000001</v>
      </c>
      <c r="M145" s="14">
        <v>177.66800000000001</v>
      </c>
      <c r="N145" s="14">
        <v>174.94</v>
      </c>
      <c r="O145" s="14">
        <v>174.04499999999999</v>
      </c>
      <c r="P145" s="14">
        <v>172.751</v>
      </c>
      <c r="Q145" s="14">
        <v>171.06</v>
      </c>
      <c r="R145" s="14">
        <v>168.97800000000001</v>
      </c>
      <c r="S145" s="14">
        <v>166.595</v>
      </c>
      <c r="T145" s="14">
        <v>164.00200000000001</v>
      </c>
      <c r="U145" s="14">
        <v>160.76599999999999</v>
      </c>
      <c r="V145" s="14">
        <v>156.71600000000001</v>
      </c>
      <c r="W145" s="14">
        <v>152.11699999999999</v>
      </c>
      <c r="X145" s="14">
        <v>147.375</v>
      </c>
      <c r="Y145" s="14">
        <v>142.36699999999999</v>
      </c>
      <c r="Z145" s="14">
        <v>137.72</v>
      </c>
      <c r="AA145" s="14">
        <v>133.77199999999999</v>
      </c>
      <c r="AB145" s="14">
        <v>130.24100000000001</v>
      </c>
      <c r="AC145" s="14">
        <v>126.768</v>
      </c>
      <c r="AD145" s="14">
        <v>123.73399999999999</v>
      </c>
      <c r="AE145" s="14">
        <v>119.76900000000001</v>
      </c>
      <c r="AF145" s="14">
        <v>114.252</v>
      </c>
      <c r="AG145" s="14">
        <v>108.03</v>
      </c>
      <c r="AH145" s="14">
        <v>102.087</v>
      </c>
      <c r="AI145" s="14">
        <v>95.650999999999996</v>
      </c>
      <c r="AJ145" s="14">
        <v>92.382999999999996</v>
      </c>
      <c r="AK145" s="14">
        <v>94.022000000000006</v>
      </c>
      <c r="AL145" s="14">
        <v>98.611000000000004</v>
      </c>
      <c r="AM145" s="14">
        <v>102.673</v>
      </c>
      <c r="AN145" s="14">
        <v>107.167</v>
      </c>
      <c r="AO145" s="14">
        <v>108.86</v>
      </c>
      <c r="AP145" s="14">
        <v>105.874</v>
      </c>
      <c r="AQ145" s="14">
        <v>99.826999999999998</v>
      </c>
      <c r="AR145" s="14">
        <v>94.286000000000001</v>
      </c>
      <c r="AS145" s="14">
        <v>88.628</v>
      </c>
      <c r="AT145" s="14">
        <v>83.097999999999999</v>
      </c>
      <c r="AU145" s="14">
        <v>78.204999999999998</v>
      </c>
      <c r="AV145" s="14">
        <v>73.733999999999995</v>
      </c>
      <c r="AW145" s="14">
        <v>68.968000000000004</v>
      </c>
      <c r="AX145" s="14">
        <v>64.061999999999998</v>
      </c>
      <c r="AY145" s="14">
        <v>59.564</v>
      </c>
      <c r="AZ145" s="14">
        <v>55.683999999999997</v>
      </c>
      <c r="BA145" s="14">
        <v>52.295999999999999</v>
      </c>
      <c r="BB145" s="14">
        <v>49.09</v>
      </c>
      <c r="BC145" s="14">
        <v>46.154000000000003</v>
      </c>
      <c r="BD145" s="14">
        <v>43.497</v>
      </c>
      <c r="BE145" s="14">
        <v>41.103000000000002</v>
      </c>
      <c r="BF145" s="14">
        <v>39.017000000000003</v>
      </c>
      <c r="BG145" s="14">
        <v>37.1</v>
      </c>
      <c r="BH145" s="14">
        <v>35.136000000000003</v>
      </c>
      <c r="BI145" s="14">
        <v>34.259</v>
      </c>
      <c r="BJ145" s="14">
        <v>34.942999999999998</v>
      </c>
      <c r="BK145" s="14">
        <v>36.530999999999999</v>
      </c>
      <c r="BL145" s="14">
        <v>38.049999999999997</v>
      </c>
      <c r="BM145" s="14">
        <v>39.878</v>
      </c>
      <c r="BN145" s="14">
        <v>40.247</v>
      </c>
      <c r="BO145" s="14">
        <v>38.237000000000002</v>
      </c>
      <c r="BP145" s="14">
        <v>34.718000000000004</v>
      </c>
      <c r="BQ145" s="14">
        <v>31.44</v>
      </c>
      <c r="BR145" s="14">
        <v>28.009</v>
      </c>
      <c r="BS145" s="14">
        <v>25.175000000000001</v>
      </c>
      <c r="BT145" s="14">
        <v>23.475000000000001</v>
      </c>
      <c r="BU145" s="14">
        <v>22.489000000000001</v>
      </c>
      <c r="BV145" s="14">
        <v>21.292999999999999</v>
      </c>
      <c r="BW145" s="14">
        <v>20.111999999999998</v>
      </c>
      <c r="BX145" s="14">
        <v>18.744</v>
      </c>
      <c r="BY145" s="14">
        <v>17.007999999999999</v>
      </c>
      <c r="BZ145" s="14">
        <v>15.079000000000001</v>
      </c>
      <c r="CA145" s="14">
        <v>13.288</v>
      </c>
      <c r="CB145" s="14">
        <v>11.536</v>
      </c>
      <c r="CC145" s="14">
        <v>10.086</v>
      </c>
      <c r="CD145" s="14">
        <v>9.09</v>
      </c>
      <c r="CE145" s="14">
        <v>8.4019999999999992</v>
      </c>
      <c r="CF145" s="14">
        <v>7.742</v>
      </c>
      <c r="CG145" s="14">
        <v>7.1890000000000001</v>
      </c>
      <c r="CH145" s="14">
        <v>6.5460000000000003</v>
      </c>
      <c r="CI145" s="14">
        <v>5.6950000000000003</v>
      </c>
      <c r="CJ145" s="14">
        <v>4.7480000000000002</v>
      </c>
      <c r="CK145" s="14">
        <v>3.899</v>
      </c>
      <c r="CL145" s="14">
        <v>3.07</v>
      </c>
      <c r="CM145" s="14">
        <v>2.5</v>
      </c>
      <c r="CN145" s="14">
        <v>2.3159999999999998</v>
      </c>
      <c r="CO145" s="14">
        <v>2.3769999999999998</v>
      </c>
      <c r="CP145" s="14">
        <v>2.44</v>
      </c>
      <c r="CQ145" s="14">
        <v>2.5830000000000002</v>
      </c>
      <c r="CR145" s="14">
        <v>2.5329999999999999</v>
      </c>
      <c r="CS145" s="14">
        <v>2.141</v>
      </c>
      <c r="CT145" s="14">
        <v>1.5469999999999999</v>
      </c>
      <c r="CU145" s="14">
        <v>0.93200000000000005</v>
      </c>
      <c r="CV145" s="14">
        <v>0.436</v>
      </c>
      <c r="CW145" s="14">
        <v>0.2</v>
      </c>
      <c r="CX145" s="14">
        <v>0.13</v>
      </c>
      <c r="CY145" s="14">
        <v>0.17100000000000001</v>
      </c>
      <c r="CZ145" s="14">
        <v>0.28799999999999998</v>
      </c>
      <c r="DA145" s="14">
        <v>0.28999999999999998</v>
      </c>
      <c r="DB145" s="14">
        <v>0.25800000000000001</v>
      </c>
      <c r="DC145" s="14">
        <v>0.192</v>
      </c>
      <c r="DD145" s="14">
        <v>9.2999999999999999E-2</v>
      </c>
      <c r="DE145" s="14">
        <v>4.9000000000000002E-2</v>
      </c>
      <c r="DF145" s="14">
        <v>0.02</v>
      </c>
      <c r="DG145" s="14">
        <v>8.9999999999999993E-3</v>
      </c>
      <c r="DI145" s="108">
        <f t="shared" si="5"/>
        <v>6130.65</v>
      </c>
    </row>
    <row r="146" spans="1:113" x14ac:dyDescent="0.2">
      <c r="A146" s="14">
        <v>10926</v>
      </c>
      <c r="B146" s="14" t="s">
        <v>1041</v>
      </c>
      <c r="D146" s="14">
        <v>682</v>
      </c>
      <c r="E146" s="14">
        <v>2018</v>
      </c>
      <c r="F146" s="14" t="s">
        <v>328</v>
      </c>
      <c r="G146" s="88" t="s">
        <v>329</v>
      </c>
      <c r="H146" s="88">
        <f>VLOOKUP(G146, '2018 Population by age'!$G:$H, 2, 0)</f>
        <v>18</v>
      </c>
      <c r="I146" s="15">
        <f>IF(H146="-", "-", IF(H146=0, 0, SUM(K146:INDEX($K146:$DG146, H146))))</f>
        <v>4940.6000000000004</v>
      </c>
      <c r="J146" s="15">
        <f t="shared" si="4"/>
        <v>14271.842999999992</v>
      </c>
      <c r="K146" s="14">
        <v>318.87700000000001</v>
      </c>
      <c r="L146" s="14">
        <v>313.73899999999998</v>
      </c>
      <c r="M146" s="14">
        <v>308.60300000000001</v>
      </c>
      <c r="N146" s="14">
        <v>298.738</v>
      </c>
      <c r="O146" s="14">
        <v>296.053</v>
      </c>
      <c r="P146" s="14">
        <v>292.83499999999998</v>
      </c>
      <c r="Q146" s="14">
        <v>289.11700000000002</v>
      </c>
      <c r="R146" s="14">
        <v>284.93</v>
      </c>
      <c r="S146" s="14">
        <v>280.64699999999999</v>
      </c>
      <c r="T146" s="14">
        <v>276.64499999999998</v>
      </c>
      <c r="U146" s="14">
        <v>271.23399999999998</v>
      </c>
      <c r="V146" s="14">
        <v>263.75400000000002</v>
      </c>
      <c r="W146" s="14">
        <v>255.27099999999999</v>
      </c>
      <c r="X146" s="14">
        <v>247.63</v>
      </c>
      <c r="Y146" s="14">
        <v>240.61199999999999</v>
      </c>
      <c r="Z146" s="14">
        <v>235.499</v>
      </c>
      <c r="AA146" s="14">
        <v>233.17</v>
      </c>
      <c r="AB146" s="14">
        <v>233.24600000000001</v>
      </c>
      <c r="AC146" s="14">
        <v>234.005</v>
      </c>
      <c r="AD146" s="14">
        <v>235.226</v>
      </c>
      <c r="AE146" s="14">
        <v>240.261</v>
      </c>
      <c r="AF146" s="14">
        <v>250.42599999999999</v>
      </c>
      <c r="AG146" s="14">
        <v>264.05799999999999</v>
      </c>
      <c r="AH146" s="14">
        <v>278.06</v>
      </c>
      <c r="AI146" s="14">
        <v>292.90699999999998</v>
      </c>
      <c r="AJ146" s="14">
        <v>306.97500000000002</v>
      </c>
      <c r="AK146" s="14">
        <v>319.09399999999999</v>
      </c>
      <c r="AL146" s="14">
        <v>329.84300000000002</v>
      </c>
      <c r="AM146" s="14">
        <v>341.12</v>
      </c>
      <c r="AN146" s="14">
        <v>352.72899999999998</v>
      </c>
      <c r="AO146" s="14">
        <v>362.83300000000003</v>
      </c>
      <c r="AP146" s="14">
        <v>370.76600000000002</v>
      </c>
      <c r="AQ146" s="14">
        <v>377.22500000000002</v>
      </c>
      <c r="AR146" s="14">
        <v>382.82</v>
      </c>
      <c r="AS146" s="14">
        <v>386.52100000000002</v>
      </c>
      <c r="AT146" s="14">
        <v>392.74799999999999</v>
      </c>
      <c r="AU146" s="14">
        <v>403.46899999999999</v>
      </c>
      <c r="AV146" s="14">
        <v>416.11099999999999</v>
      </c>
      <c r="AW146" s="14">
        <v>426.55700000000002</v>
      </c>
      <c r="AX146" s="14">
        <v>436.137</v>
      </c>
      <c r="AY146" s="14">
        <v>439.10899999999998</v>
      </c>
      <c r="AZ146" s="14">
        <v>432.358</v>
      </c>
      <c r="BA146" s="14">
        <v>418.66500000000002</v>
      </c>
      <c r="BB146" s="14">
        <v>404.54500000000002</v>
      </c>
      <c r="BC146" s="14">
        <v>389.43700000000001</v>
      </c>
      <c r="BD146" s="14">
        <v>371.60399999999998</v>
      </c>
      <c r="BE146" s="14">
        <v>351.077</v>
      </c>
      <c r="BF146" s="14">
        <v>328.86700000000002</v>
      </c>
      <c r="BG146" s="14">
        <v>305.67599999999999</v>
      </c>
      <c r="BH146" s="14">
        <v>281.02600000000001</v>
      </c>
      <c r="BI146" s="14">
        <v>259.83699999999999</v>
      </c>
      <c r="BJ146" s="14">
        <v>244.52600000000001</v>
      </c>
      <c r="BK146" s="14">
        <v>233.01400000000001</v>
      </c>
      <c r="BL146" s="14">
        <v>221.001</v>
      </c>
      <c r="BM146" s="14">
        <v>209.58199999999999</v>
      </c>
      <c r="BN146" s="14">
        <v>196.999</v>
      </c>
      <c r="BO146" s="14">
        <v>182.02199999999999</v>
      </c>
      <c r="BP146" s="14">
        <v>165.798</v>
      </c>
      <c r="BQ146" s="14">
        <v>150.55699999999999</v>
      </c>
      <c r="BR146" s="14">
        <v>135.68100000000001</v>
      </c>
      <c r="BS146" s="14">
        <v>122.58199999999999</v>
      </c>
      <c r="BT146" s="14">
        <v>112.131</v>
      </c>
      <c r="BU146" s="14">
        <v>103.50700000000001</v>
      </c>
      <c r="BV146" s="14">
        <v>95.179000000000002</v>
      </c>
      <c r="BW146" s="14">
        <v>87.643000000000001</v>
      </c>
      <c r="BX146" s="14">
        <v>79.587000000000003</v>
      </c>
      <c r="BY146" s="14">
        <v>70.263999999999996</v>
      </c>
      <c r="BZ146" s="14">
        <v>60.435000000000002</v>
      </c>
      <c r="CA146" s="14">
        <v>51.427999999999997</v>
      </c>
      <c r="CB146" s="14">
        <v>42.76</v>
      </c>
      <c r="CC146" s="14">
        <v>35.984000000000002</v>
      </c>
      <c r="CD146" s="14">
        <v>31.934999999999999</v>
      </c>
      <c r="CE146" s="14">
        <v>29.756</v>
      </c>
      <c r="CF146" s="14">
        <v>27.76</v>
      </c>
      <c r="CG146" s="14">
        <v>26.295000000000002</v>
      </c>
      <c r="CH146" s="14">
        <v>24.571999999999999</v>
      </c>
      <c r="CI146" s="14">
        <v>22.029</v>
      </c>
      <c r="CJ146" s="14">
        <v>19.056000000000001</v>
      </c>
      <c r="CK146" s="14">
        <v>16.59</v>
      </c>
      <c r="CL146" s="14">
        <v>14.429</v>
      </c>
      <c r="CM146" s="14">
        <v>12.5</v>
      </c>
      <c r="CN146" s="14">
        <v>10.853999999999999</v>
      </c>
      <c r="CO146" s="14">
        <v>9.4359999999999999</v>
      </c>
      <c r="CP146" s="14">
        <v>8.1349999999999998</v>
      </c>
      <c r="CQ146" s="14">
        <v>6.9660000000000002</v>
      </c>
      <c r="CR146" s="14">
        <v>5.9080000000000004</v>
      </c>
      <c r="CS146" s="14">
        <v>4.9379999999999997</v>
      </c>
      <c r="CT146" s="14">
        <v>4.0609999999999999</v>
      </c>
      <c r="CU146" s="14">
        <v>3.26</v>
      </c>
      <c r="CV146" s="14">
        <v>2.621</v>
      </c>
      <c r="CW146" s="14">
        <v>2.1240000000000001</v>
      </c>
      <c r="CX146" s="14">
        <v>1.659</v>
      </c>
      <c r="CY146" s="14">
        <v>1.216</v>
      </c>
      <c r="CZ146" s="14">
        <v>0.86799999999999999</v>
      </c>
      <c r="DA146" s="14">
        <v>0.68200000000000005</v>
      </c>
      <c r="DB146" s="14">
        <v>0.54900000000000004</v>
      </c>
      <c r="DC146" s="14">
        <v>0.39400000000000002</v>
      </c>
      <c r="DD146" s="14">
        <v>0.216</v>
      </c>
      <c r="DE146" s="14">
        <v>0.13600000000000001</v>
      </c>
      <c r="DF146" s="14">
        <v>6.3E-2</v>
      </c>
      <c r="DG146" s="14">
        <v>6.3E-2</v>
      </c>
      <c r="DI146" s="108">
        <f t="shared" si="5"/>
        <v>19212.442999999992</v>
      </c>
    </row>
    <row r="147" spans="1:113" x14ac:dyDescent="0.2">
      <c r="A147" s="14">
        <v>4218</v>
      </c>
      <c r="B147" s="14" t="s">
        <v>1041</v>
      </c>
      <c r="D147" s="14">
        <v>729</v>
      </c>
      <c r="E147" s="14">
        <v>2018</v>
      </c>
      <c r="F147" s="14" t="s">
        <v>356</v>
      </c>
      <c r="G147" s="88" t="s">
        <v>357</v>
      </c>
      <c r="H147" s="88">
        <f>VLOOKUP(G147, '2018 Population by age'!$G:$H, 2, 0)</f>
        <v>17</v>
      </c>
      <c r="I147" s="15">
        <f>IF(H147="-", "-", IF(H147=0, 0, SUM(K147:INDEX($K147:$DG147, H147))))</f>
        <v>9496.8679999999986</v>
      </c>
      <c r="J147" s="15">
        <f t="shared" si="4"/>
        <v>11252.470000000005</v>
      </c>
      <c r="K147" s="14">
        <v>645.70299999999997</v>
      </c>
      <c r="L147" s="14">
        <v>632.00199999999995</v>
      </c>
      <c r="M147" s="14">
        <v>619.27</v>
      </c>
      <c r="N147" s="14">
        <v>608.904</v>
      </c>
      <c r="O147" s="14">
        <v>597.85299999999995</v>
      </c>
      <c r="P147" s="14">
        <v>587.322</v>
      </c>
      <c r="Q147" s="14">
        <v>577.20299999999997</v>
      </c>
      <c r="R147" s="14">
        <v>567.38699999999994</v>
      </c>
      <c r="S147" s="14">
        <v>557.80899999999997</v>
      </c>
      <c r="T147" s="14">
        <v>548.4</v>
      </c>
      <c r="U147" s="14">
        <v>538.84500000000003</v>
      </c>
      <c r="V147" s="14">
        <v>528.952</v>
      </c>
      <c r="W147" s="14">
        <v>518.73900000000003</v>
      </c>
      <c r="X147" s="14">
        <v>508.45299999999997</v>
      </c>
      <c r="Y147" s="14">
        <v>498.09399999999999</v>
      </c>
      <c r="Z147" s="14">
        <v>487.012</v>
      </c>
      <c r="AA147" s="14">
        <v>474.92</v>
      </c>
      <c r="AB147" s="14">
        <v>462.07900000000001</v>
      </c>
      <c r="AC147" s="14">
        <v>449.072</v>
      </c>
      <c r="AD147" s="14">
        <v>435.83</v>
      </c>
      <c r="AE147" s="14">
        <v>422.29599999999999</v>
      </c>
      <c r="AF147" s="14">
        <v>408.51600000000002</v>
      </c>
      <c r="AG147" s="14">
        <v>394.52600000000001</v>
      </c>
      <c r="AH147" s="14">
        <v>380.54500000000002</v>
      </c>
      <c r="AI147" s="14">
        <v>366.80399999999997</v>
      </c>
      <c r="AJ147" s="14">
        <v>352.39499999999998</v>
      </c>
      <c r="AK147" s="14">
        <v>336.97800000000001</v>
      </c>
      <c r="AL147" s="14">
        <v>321.16300000000001</v>
      </c>
      <c r="AM147" s="14">
        <v>305.726</v>
      </c>
      <c r="AN147" s="14">
        <v>290.30399999999997</v>
      </c>
      <c r="AO147" s="14">
        <v>276.94900000000001</v>
      </c>
      <c r="AP147" s="14">
        <v>266.69799999999998</v>
      </c>
      <c r="AQ147" s="14">
        <v>258.57100000000003</v>
      </c>
      <c r="AR147" s="14">
        <v>250.58799999999999</v>
      </c>
      <c r="AS147" s="14">
        <v>243.18600000000001</v>
      </c>
      <c r="AT147" s="14">
        <v>235.56</v>
      </c>
      <c r="AU147" s="14">
        <v>227.12299999999999</v>
      </c>
      <c r="AV147" s="14">
        <v>218.322</v>
      </c>
      <c r="AW147" s="14">
        <v>210.148</v>
      </c>
      <c r="AX147" s="14">
        <v>202.35</v>
      </c>
      <c r="AY147" s="14">
        <v>195.143</v>
      </c>
      <c r="AZ147" s="14">
        <v>188.71899999999999</v>
      </c>
      <c r="BA147" s="14">
        <v>182.875</v>
      </c>
      <c r="BB147" s="14">
        <v>177.15199999999999</v>
      </c>
      <c r="BC147" s="14">
        <v>171.55600000000001</v>
      </c>
      <c r="BD147" s="14">
        <v>166.25700000000001</v>
      </c>
      <c r="BE147" s="14">
        <v>161.268</v>
      </c>
      <c r="BF147" s="14">
        <v>156.46100000000001</v>
      </c>
      <c r="BG147" s="14">
        <v>151.77199999999999</v>
      </c>
      <c r="BH147" s="14">
        <v>147.303</v>
      </c>
      <c r="BI147" s="14">
        <v>142.28100000000001</v>
      </c>
      <c r="BJ147" s="14">
        <v>136.34200000000001</v>
      </c>
      <c r="BK147" s="14">
        <v>129.851</v>
      </c>
      <c r="BL147" s="14">
        <v>123.538</v>
      </c>
      <c r="BM147" s="14">
        <v>117.255</v>
      </c>
      <c r="BN147" s="14">
        <v>111.307</v>
      </c>
      <c r="BO147" s="14">
        <v>105.91500000000001</v>
      </c>
      <c r="BP147" s="14">
        <v>100.931</v>
      </c>
      <c r="BQ147" s="14">
        <v>95.951999999999998</v>
      </c>
      <c r="BR147" s="14">
        <v>91.025999999999996</v>
      </c>
      <c r="BS147" s="14">
        <v>86.356999999999999</v>
      </c>
      <c r="BT147" s="14">
        <v>81.998999999999995</v>
      </c>
      <c r="BU147" s="14">
        <v>77.87</v>
      </c>
      <c r="BV147" s="14">
        <v>73.852000000000004</v>
      </c>
      <c r="BW147" s="14">
        <v>69.980999999999995</v>
      </c>
      <c r="BX147" s="14">
        <v>66.064999999999998</v>
      </c>
      <c r="BY147" s="14">
        <v>62.002000000000002</v>
      </c>
      <c r="BZ147" s="14">
        <v>57.877000000000002</v>
      </c>
      <c r="CA147" s="14">
        <v>53.895000000000003</v>
      </c>
      <c r="CB147" s="14">
        <v>50.029000000000003</v>
      </c>
      <c r="CC147" s="14">
        <v>46.25</v>
      </c>
      <c r="CD147" s="14">
        <v>42.566000000000003</v>
      </c>
      <c r="CE147" s="14">
        <v>38.991999999999997</v>
      </c>
      <c r="CF147" s="14">
        <v>35.530999999999999</v>
      </c>
      <c r="CG147" s="14">
        <v>32.186</v>
      </c>
      <c r="CH147" s="14">
        <v>29.015999999999998</v>
      </c>
      <c r="CI147" s="14">
        <v>26.053000000000001</v>
      </c>
      <c r="CJ147" s="14">
        <v>23.277999999999999</v>
      </c>
      <c r="CK147" s="14">
        <v>20.645</v>
      </c>
      <c r="CL147" s="14">
        <v>18.163</v>
      </c>
      <c r="CM147" s="14">
        <v>15.851000000000001</v>
      </c>
      <c r="CN147" s="14">
        <v>13.715999999999999</v>
      </c>
      <c r="CO147" s="14">
        <v>11.754</v>
      </c>
      <c r="CP147" s="14">
        <v>9.9469999999999992</v>
      </c>
      <c r="CQ147" s="14">
        <v>8.2859999999999996</v>
      </c>
      <c r="CR147" s="14">
        <v>6.8280000000000003</v>
      </c>
      <c r="CS147" s="14">
        <v>5.5970000000000004</v>
      </c>
      <c r="CT147" s="14">
        <v>4.5599999999999996</v>
      </c>
      <c r="CU147" s="14">
        <v>3.5950000000000002</v>
      </c>
      <c r="CV147" s="14">
        <v>2.823</v>
      </c>
      <c r="CW147" s="14">
        <v>2.2490000000000001</v>
      </c>
      <c r="CX147" s="14">
        <v>1.7290000000000001</v>
      </c>
      <c r="CY147" s="14">
        <v>1.2509999999999999</v>
      </c>
      <c r="CZ147" s="14">
        <v>0.88200000000000001</v>
      </c>
      <c r="DA147" s="14">
        <v>0.68300000000000005</v>
      </c>
      <c r="DB147" s="14">
        <v>0.54800000000000004</v>
      </c>
      <c r="DC147" s="14">
        <v>0.39500000000000002</v>
      </c>
      <c r="DD147" s="14">
        <v>0.22600000000000001</v>
      </c>
      <c r="DE147" s="14">
        <v>0.14099999999999999</v>
      </c>
      <c r="DF147" s="14">
        <v>7.1999999999999995E-2</v>
      </c>
      <c r="DG147" s="14">
        <v>9.7000000000000003E-2</v>
      </c>
      <c r="DI147" s="108">
        <f t="shared" si="5"/>
        <v>20749.338000000003</v>
      </c>
    </row>
    <row r="148" spans="1:113" x14ac:dyDescent="0.2">
      <c r="A148" s="14">
        <v>6196</v>
      </c>
      <c r="B148" s="14" t="s">
        <v>1041</v>
      </c>
      <c r="D148" s="14">
        <v>686</v>
      </c>
      <c r="E148" s="14">
        <v>2018</v>
      </c>
      <c r="F148" s="14" t="s">
        <v>330</v>
      </c>
      <c r="G148" s="88" t="s">
        <v>331</v>
      </c>
      <c r="H148" s="88">
        <f>VLOOKUP(G148, '2018 Population by age'!$G:$H, 2, 0)</f>
        <v>18</v>
      </c>
      <c r="I148" s="15">
        <f>IF(H148="-", "-", IF(H148=0, 0, SUM(K148:INDEX($K148:$DG148, H148))))</f>
        <v>4052.0399999999995</v>
      </c>
      <c r="J148" s="15">
        <f t="shared" si="4"/>
        <v>3956.7529999999974</v>
      </c>
      <c r="K148" s="14">
        <v>271.012</v>
      </c>
      <c r="L148" s="14">
        <v>268.95100000000002</v>
      </c>
      <c r="M148" s="14">
        <v>265.84100000000001</v>
      </c>
      <c r="N148" s="14">
        <v>263.11</v>
      </c>
      <c r="O148" s="14">
        <v>257.541</v>
      </c>
      <c r="P148" s="14">
        <v>251.465</v>
      </c>
      <c r="Q148" s="14">
        <v>244.96700000000001</v>
      </c>
      <c r="R148" s="14">
        <v>238.131</v>
      </c>
      <c r="S148" s="14">
        <v>231.02799999999999</v>
      </c>
      <c r="T148" s="14">
        <v>223.72900000000001</v>
      </c>
      <c r="U148" s="14">
        <v>216.38300000000001</v>
      </c>
      <c r="V148" s="14">
        <v>209.1</v>
      </c>
      <c r="W148" s="14">
        <v>201.92500000000001</v>
      </c>
      <c r="X148" s="14">
        <v>194.76900000000001</v>
      </c>
      <c r="Y148" s="14">
        <v>187.62200000000001</v>
      </c>
      <c r="Z148" s="14">
        <v>181.041</v>
      </c>
      <c r="AA148" s="14">
        <v>175.28399999999999</v>
      </c>
      <c r="AB148" s="14">
        <v>170.14099999999999</v>
      </c>
      <c r="AC148" s="14">
        <v>165.09399999999999</v>
      </c>
      <c r="AD148" s="14">
        <v>160.196</v>
      </c>
      <c r="AE148" s="14">
        <v>155.61500000000001</v>
      </c>
      <c r="AF148" s="14">
        <v>151.369</v>
      </c>
      <c r="AG148" s="14">
        <v>147.37299999999999</v>
      </c>
      <c r="AH148" s="14">
        <v>143.52600000000001</v>
      </c>
      <c r="AI148" s="14">
        <v>139.845</v>
      </c>
      <c r="AJ148" s="14">
        <v>136.107</v>
      </c>
      <c r="AK148" s="14">
        <v>132.19300000000001</v>
      </c>
      <c r="AL148" s="14">
        <v>128.17599999999999</v>
      </c>
      <c r="AM148" s="14">
        <v>124.23099999999999</v>
      </c>
      <c r="AN148" s="14">
        <v>120.297</v>
      </c>
      <c r="AO148" s="14">
        <v>116.423</v>
      </c>
      <c r="AP148" s="14">
        <v>112.64</v>
      </c>
      <c r="AQ148" s="14">
        <v>108.89</v>
      </c>
      <c r="AR148" s="14">
        <v>105.145</v>
      </c>
      <c r="AS148" s="14">
        <v>101.48399999999999</v>
      </c>
      <c r="AT148" s="14">
        <v>97.483000000000004</v>
      </c>
      <c r="AU148" s="14">
        <v>92.948999999999998</v>
      </c>
      <c r="AV148" s="14">
        <v>88.114000000000004</v>
      </c>
      <c r="AW148" s="14">
        <v>83.385000000000005</v>
      </c>
      <c r="AX148" s="14">
        <v>78.662000000000006</v>
      </c>
      <c r="AY148" s="14">
        <v>74.311999999999998</v>
      </c>
      <c r="AZ148" s="14">
        <v>70.55</v>
      </c>
      <c r="BA148" s="14">
        <v>67.207999999999998</v>
      </c>
      <c r="BB148" s="14">
        <v>63.902999999999999</v>
      </c>
      <c r="BC148" s="14">
        <v>60.720999999999997</v>
      </c>
      <c r="BD148" s="14">
        <v>57.615000000000002</v>
      </c>
      <c r="BE148" s="14">
        <v>54.527000000000001</v>
      </c>
      <c r="BF148" s="14">
        <v>51.508000000000003</v>
      </c>
      <c r="BG148" s="14">
        <v>48.651000000000003</v>
      </c>
      <c r="BH148" s="14">
        <v>45.921999999999997</v>
      </c>
      <c r="BI148" s="14">
        <v>43.402999999999999</v>
      </c>
      <c r="BJ148" s="14">
        <v>41.137999999999998</v>
      </c>
      <c r="BK148" s="14">
        <v>39.076000000000001</v>
      </c>
      <c r="BL148" s="14">
        <v>37.116999999999997</v>
      </c>
      <c r="BM148" s="14">
        <v>35.28</v>
      </c>
      <c r="BN148" s="14">
        <v>33.517000000000003</v>
      </c>
      <c r="BO148" s="14">
        <v>31.792999999999999</v>
      </c>
      <c r="BP148" s="14">
        <v>30.128</v>
      </c>
      <c r="BQ148" s="14">
        <v>28.550999999999998</v>
      </c>
      <c r="BR148" s="14">
        <v>27.029</v>
      </c>
      <c r="BS148" s="14">
        <v>25.654</v>
      </c>
      <c r="BT148" s="14">
        <v>24.466000000000001</v>
      </c>
      <c r="BU148" s="14">
        <v>23.398</v>
      </c>
      <c r="BV148" s="14">
        <v>22.373000000000001</v>
      </c>
      <c r="BW148" s="14">
        <v>21.437999999999999</v>
      </c>
      <c r="BX148" s="14">
        <v>20.341999999999999</v>
      </c>
      <c r="BY148" s="14">
        <v>18.963999999999999</v>
      </c>
      <c r="BZ148" s="14">
        <v>17.428999999999998</v>
      </c>
      <c r="CA148" s="14">
        <v>15.962999999999999</v>
      </c>
      <c r="CB148" s="14">
        <v>14.499000000000001</v>
      </c>
      <c r="CC148" s="14">
        <v>13.242000000000001</v>
      </c>
      <c r="CD148" s="14">
        <v>12.311999999999999</v>
      </c>
      <c r="CE148" s="14">
        <v>11.595000000000001</v>
      </c>
      <c r="CF148" s="14">
        <v>10.872</v>
      </c>
      <c r="CG148" s="14">
        <v>10.198</v>
      </c>
      <c r="CH148" s="14">
        <v>9.4529999999999994</v>
      </c>
      <c r="CI148" s="14">
        <v>8.5579999999999998</v>
      </c>
      <c r="CJ148" s="14">
        <v>7.5830000000000002</v>
      </c>
      <c r="CK148" s="14">
        <v>6.6769999999999996</v>
      </c>
      <c r="CL148" s="14">
        <v>5.8159999999999998</v>
      </c>
      <c r="CM148" s="14">
        <v>5.0039999999999996</v>
      </c>
      <c r="CN148" s="14">
        <v>4.2569999999999997</v>
      </c>
      <c r="CO148" s="14">
        <v>3.5720000000000001</v>
      </c>
      <c r="CP148" s="14">
        <v>2.9220000000000002</v>
      </c>
      <c r="CQ148" s="14">
        <v>2.306</v>
      </c>
      <c r="CR148" s="14">
        <v>1.784</v>
      </c>
      <c r="CS148" s="14">
        <v>1.381</v>
      </c>
      <c r="CT148" s="14">
        <v>1.073</v>
      </c>
      <c r="CU148" s="14">
        <v>0.78400000000000003</v>
      </c>
      <c r="CV148" s="14">
        <v>0.55700000000000005</v>
      </c>
      <c r="CW148" s="14">
        <v>0.39900000000000002</v>
      </c>
      <c r="CX148" s="14">
        <v>0.27600000000000002</v>
      </c>
      <c r="CY148" s="14">
        <v>0.17799999999999999</v>
      </c>
      <c r="CZ148" s="14">
        <v>0.10199999999999999</v>
      </c>
      <c r="DA148" s="14">
        <v>6.8000000000000005E-2</v>
      </c>
      <c r="DB148" s="14">
        <v>5.1999999999999998E-2</v>
      </c>
      <c r="DC148" s="14">
        <v>3.4000000000000002E-2</v>
      </c>
      <c r="DD148" s="14">
        <v>1.6E-2</v>
      </c>
      <c r="DE148" s="14">
        <v>6.0000000000000001E-3</v>
      </c>
      <c r="DF148" s="14">
        <v>2E-3</v>
      </c>
      <c r="DG148" s="14">
        <v>2E-3</v>
      </c>
      <c r="DI148" s="108">
        <f t="shared" si="5"/>
        <v>8008.7929999999969</v>
      </c>
    </row>
    <row r="149" spans="1:113" x14ac:dyDescent="0.2">
      <c r="A149" s="14">
        <v>9464</v>
      </c>
      <c r="B149" s="14" t="s">
        <v>1041</v>
      </c>
      <c r="D149" s="14">
        <v>702</v>
      </c>
      <c r="E149" s="14">
        <v>2018</v>
      </c>
      <c r="F149" s="14" t="s">
        <v>338</v>
      </c>
      <c r="G149" s="88" t="s">
        <v>339</v>
      </c>
      <c r="H149" s="88">
        <f>VLOOKUP(G149, '2018 Population by age'!$G:$H, 2, 0)</f>
        <v>21</v>
      </c>
      <c r="I149" s="15">
        <f>IF(H149="-", "-", IF(H149=0, 0, SUM(K149:INDEX($K149:$DG149, H149))))</f>
        <v>649.59299999999996</v>
      </c>
      <c r="J149" s="15">
        <f t="shared" si="4"/>
        <v>2212.4639999999999</v>
      </c>
      <c r="K149" s="14">
        <v>26.849</v>
      </c>
      <c r="L149" s="14">
        <v>27.193999999999999</v>
      </c>
      <c r="M149" s="14">
        <v>27.507000000000001</v>
      </c>
      <c r="N149" s="14">
        <v>28.145</v>
      </c>
      <c r="O149" s="14">
        <v>28.233000000000001</v>
      </c>
      <c r="P149" s="14">
        <v>28.361000000000001</v>
      </c>
      <c r="Q149" s="14">
        <v>28.536000000000001</v>
      </c>
      <c r="R149" s="14">
        <v>28.763000000000002</v>
      </c>
      <c r="S149" s="14">
        <v>29.033000000000001</v>
      </c>
      <c r="T149" s="14">
        <v>29.335999999999999</v>
      </c>
      <c r="U149" s="14">
        <v>29.757000000000001</v>
      </c>
      <c r="V149" s="14">
        <v>30.334</v>
      </c>
      <c r="W149" s="14">
        <v>31.024999999999999</v>
      </c>
      <c r="X149" s="14">
        <v>31.731000000000002</v>
      </c>
      <c r="Y149" s="14">
        <v>32.447000000000003</v>
      </c>
      <c r="Z149" s="14">
        <v>33.231999999999999</v>
      </c>
      <c r="AA149" s="14">
        <v>34.097000000000001</v>
      </c>
      <c r="AB149" s="14">
        <v>35.000999999999998</v>
      </c>
      <c r="AC149" s="14">
        <v>35.868000000000002</v>
      </c>
      <c r="AD149" s="14">
        <v>36.686999999999998</v>
      </c>
      <c r="AE149" s="14">
        <v>37.457000000000001</v>
      </c>
      <c r="AF149" s="14">
        <v>38.159999999999997</v>
      </c>
      <c r="AG149" s="14">
        <v>38.771000000000001</v>
      </c>
      <c r="AH149" s="14">
        <v>39.356000000000002</v>
      </c>
      <c r="AI149" s="14">
        <v>39.993000000000002</v>
      </c>
      <c r="AJ149" s="14">
        <v>40.171999999999997</v>
      </c>
      <c r="AK149" s="14">
        <v>39.673000000000002</v>
      </c>
      <c r="AL149" s="14">
        <v>38.770000000000003</v>
      </c>
      <c r="AM149" s="14">
        <v>37.920999999999999</v>
      </c>
      <c r="AN149" s="14">
        <v>36.997999999999998</v>
      </c>
      <c r="AO149" s="14">
        <v>36.508000000000003</v>
      </c>
      <c r="AP149" s="14">
        <v>36.738999999999997</v>
      </c>
      <c r="AQ149" s="14">
        <v>37.448999999999998</v>
      </c>
      <c r="AR149" s="14">
        <v>38.1</v>
      </c>
      <c r="AS149" s="14">
        <v>38.792000000000002</v>
      </c>
      <c r="AT149" s="14">
        <v>39.485999999999997</v>
      </c>
      <c r="AU149" s="14">
        <v>40.106000000000002</v>
      </c>
      <c r="AV149" s="14">
        <v>40.691000000000003</v>
      </c>
      <c r="AW149" s="14">
        <v>41.317999999999998</v>
      </c>
      <c r="AX149" s="14">
        <v>41.93</v>
      </c>
      <c r="AY149" s="14">
        <v>42.637</v>
      </c>
      <c r="AZ149" s="14">
        <v>43.484999999999999</v>
      </c>
      <c r="BA149" s="14">
        <v>44.386000000000003</v>
      </c>
      <c r="BB149" s="14">
        <v>45.253999999999998</v>
      </c>
      <c r="BC149" s="14">
        <v>46.173000000000002</v>
      </c>
      <c r="BD149" s="14">
        <v>46.68</v>
      </c>
      <c r="BE149" s="14">
        <v>46.555999999999997</v>
      </c>
      <c r="BF149" s="14">
        <v>46.04</v>
      </c>
      <c r="BG149" s="14">
        <v>45.521000000000001</v>
      </c>
      <c r="BH149" s="14">
        <v>44.838999999999999</v>
      </c>
      <c r="BI149" s="14">
        <v>44.58</v>
      </c>
      <c r="BJ149" s="14">
        <v>45.05</v>
      </c>
      <c r="BK149" s="14">
        <v>45.930999999999997</v>
      </c>
      <c r="BL149" s="14">
        <v>46.61</v>
      </c>
      <c r="BM149" s="14">
        <v>47.216999999999999</v>
      </c>
      <c r="BN149" s="14">
        <v>47.430999999999997</v>
      </c>
      <c r="BO149" s="14">
        <v>47.03</v>
      </c>
      <c r="BP149" s="14">
        <v>46.174999999999997</v>
      </c>
      <c r="BQ149" s="14">
        <v>45.280999999999999</v>
      </c>
      <c r="BR149" s="14">
        <v>44.308999999999997</v>
      </c>
      <c r="BS149" s="14">
        <v>43.045999999999999</v>
      </c>
      <c r="BT149" s="14">
        <v>41.44</v>
      </c>
      <c r="BU149" s="14">
        <v>39.588000000000001</v>
      </c>
      <c r="BV149" s="14">
        <v>37.621000000000002</v>
      </c>
      <c r="BW149" s="14">
        <v>35.497</v>
      </c>
      <c r="BX149" s="14">
        <v>33.472999999999999</v>
      </c>
      <c r="BY149" s="14">
        <v>31.684000000000001</v>
      </c>
      <c r="BZ149" s="14">
        <v>30.018000000000001</v>
      </c>
      <c r="CA149" s="14">
        <v>28.302</v>
      </c>
      <c r="CB149" s="14">
        <v>26.661999999999999</v>
      </c>
      <c r="CC149" s="14">
        <v>24.690999999999999</v>
      </c>
      <c r="CD149" s="14">
        <v>22.201000000000001</v>
      </c>
      <c r="CE149" s="14">
        <v>19.443000000000001</v>
      </c>
      <c r="CF149" s="14">
        <v>16.797000000000001</v>
      </c>
      <c r="CG149" s="14">
        <v>14.111000000000001</v>
      </c>
      <c r="CH149" s="14">
        <v>12.064</v>
      </c>
      <c r="CI149" s="14">
        <v>11.010999999999999</v>
      </c>
      <c r="CJ149" s="14">
        <v>10.609</v>
      </c>
      <c r="CK149" s="14">
        <v>10.180999999999999</v>
      </c>
      <c r="CL149" s="14">
        <v>9.8770000000000007</v>
      </c>
      <c r="CM149" s="14">
        <v>9.391</v>
      </c>
      <c r="CN149" s="14">
        <v>8.5060000000000002</v>
      </c>
      <c r="CO149" s="14">
        <v>7.3879999999999999</v>
      </c>
      <c r="CP149" s="14">
        <v>6.4240000000000004</v>
      </c>
      <c r="CQ149" s="14">
        <v>5.54</v>
      </c>
      <c r="CR149" s="14">
        <v>4.726</v>
      </c>
      <c r="CS149" s="14">
        <v>4.0190000000000001</v>
      </c>
      <c r="CT149" s="14">
        <v>3.399</v>
      </c>
      <c r="CU149" s="14">
        <v>2.7650000000000001</v>
      </c>
      <c r="CV149" s="14">
        <v>2.2170000000000001</v>
      </c>
      <c r="CW149" s="14">
        <v>1.823</v>
      </c>
      <c r="CX149" s="14">
        <v>1.456</v>
      </c>
      <c r="CY149" s="14">
        <v>1.1040000000000001</v>
      </c>
      <c r="CZ149" s="14">
        <v>0.84199999999999997</v>
      </c>
      <c r="DA149" s="14">
        <v>0.70099999999999996</v>
      </c>
      <c r="DB149" s="14">
        <v>0.57699999999999996</v>
      </c>
      <c r="DC149" s="14">
        <v>0.43099999999999999</v>
      </c>
      <c r="DD149" s="14">
        <v>0.26300000000000001</v>
      </c>
      <c r="DE149" s="14">
        <v>0.193</v>
      </c>
      <c r="DF149" s="14">
        <v>0.105</v>
      </c>
      <c r="DG149" s="14">
        <v>0.16</v>
      </c>
      <c r="DI149" s="108">
        <f t="shared" si="5"/>
        <v>2862.0569999999998</v>
      </c>
    </row>
    <row r="150" spans="1:113" x14ac:dyDescent="0.2">
      <c r="A150" s="14">
        <v>19870</v>
      </c>
      <c r="B150" s="14" t="s">
        <v>1041</v>
      </c>
      <c r="D150" s="14">
        <v>90</v>
      </c>
      <c r="E150" s="14">
        <v>2018</v>
      </c>
      <c r="F150" s="14" t="s">
        <v>344</v>
      </c>
      <c r="G150" s="88" t="s">
        <v>345</v>
      </c>
      <c r="H150" s="88">
        <f>VLOOKUP(G150, '2018 Population by age'!$G:$H, 2, 0)</f>
        <v>21</v>
      </c>
      <c r="I150" s="15">
        <f>IF(H150="-", "-", IF(H150=0, 0, SUM(K150:INDEX($K150:$DG150, H150))))</f>
        <v>164.86200000000002</v>
      </c>
      <c r="J150" s="15">
        <f t="shared" si="4"/>
        <v>151.9919999999999</v>
      </c>
      <c r="K150" s="14">
        <v>8.5709999999999997</v>
      </c>
      <c r="L150" s="14">
        <v>8.5890000000000004</v>
      </c>
      <c r="M150" s="14">
        <v>8.59</v>
      </c>
      <c r="N150" s="14">
        <v>8.5259999999999998</v>
      </c>
      <c r="O150" s="14">
        <v>8.5180000000000007</v>
      </c>
      <c r="P150" s="14">
        <v>8.4920000000000009</v>
      </c>
      <c r="Q150" s="14">
        <v>8.4499999999999993</v>
      </c>
      <c r="R150" s="14">
        <v>8.39</v>
      </c>
      <c r="S150" s="14">
        <v>8.3170000000000002</v>
      </c>
      <c r="T150" s="14">
        <v>8.2330000000000005</v>
      </c>
      <c r="U150" s="14">
        <v>8.1219999999999999</v>
      </c>
      <c r="V150" s="14">
        <v>7.976</v>
      </c>
      <c r="W150" s="14">
        <v>7.8070000000000004</v>
      </c>
      <c r="X150" s="14">
        <v>7.6269999999999998</v>
      </c>
      <c r="Y150" s="14">
        <v>7.4320000000000004</v>
      </c>
      <c r="Z150" s="14">
        <v>7.25</v>
      </c>
      <c r="AA150" s="14">
        <v>7.0960000000000001</v>
      </c>
      <c r="AB150" s="14">
        <v>6.9560000000000004</v>
      </c>
      <c r="AC150" s="14">
        <v>6.8040000000000003</v>
      </c>
      <c r="AD150" s="14">
        <v>6.649</v>
      </c>
      <c r="AE150" s="14">
        <v>6.4669999999999996</v>
      </c>
      <c r="AF150" s="14">
        <v>6.2430000000000003</v>
      </c>
      <c r="AG150" s="14">
        <v>5.9909999999999997</v>
      </c>
      <c r="AH150" s="14">
        <v>5.7460000000000004</v>
      </c>
      <c r="AI150" s="14">
        <v>5.5060000000000002</v>
      </c>
      <c r="AJ150" s="14">
        <v>5.2619999999999996</v>
      </c>
      <c r="AK150" s="14">
        <v>5.0129999999999999</v>
      </c>
      <c r="AL150" s="14">
        <v>4.7679999999999998</v>
      </c>
      <c r="AM150" s="14">
        <v>4.53</v>
      </c>
      <c r="AN150" s="14">
        <v>4.2949999999999999</v>
      </c>
      <c r="AO150" s="14">
        <v>4.1059999999999999</v>
      </c>
      <c r="AP150" s="14">
        <v>3.9820000000000002</v>
      </c>
      <c r="AQ150" s="14">
        <v>3.9060000000000001</v>
      </c>
      <c r="AR150" s="14">
        <v>3.8319999999999999</v>
      </c>
      <c r="AS150" s="14">
        <v>3.766</v>
      </c>
      <c r="AT150" s="14">
        <v>3.7170000000000001</v>
      </c>
      <c r="AU150" s="14">
        <v>3.6819999999999999</v>
      </c>
      <c r="AV150" s="14">
        <v>3.657</v>
      </c>
      <c r="AW150" s="14">
        <v>3.6339999999999999</v>
      </c>
      <c r="AX150" s="14">
        <v>3.6150000000000002</v>
      </c>
      <c r="AY150" s="14">
        <v>3.581</v>
      </c>
      <c r="AZ150" s="14">
        <v>3.5230000000000001</v>
      </c>
      <c r="BA150" s="14">
        <v>3.444</v>
      </c>
      <c r="BB150" s="14">
        <v>3.367</v>
      </c>
      <c r="BC150" s="14">
        <v>3.2930000000000001</v>
      </c>
      <c r="BD150" s="14">
        <v>3.181</v>
      </c>
      <c r="BE150" s="14">
        <v>3.016</v>
      </c>
      <c r="BF150" s="14">
        <v>2.8180000000000001</v>
      </c>
      <c r="BG150" s="14">
        <v>2.621</v>
      </c>
      <c r="BH150" s="14">
        <v>2.4169999999999998</v>
      </c>
      <c r="BI150" s="14">
        <v>2.2469999999999999</v>
      </c>
      <c r="BJ150" s="14">
        <v>2.1349999999999998</v>
      </c>
      <c r="BK150" s="14">
        <v>2.06</v>
      </c>
      <c r="BL150" s="14">
        <v>1.9790000000000001</v>
      </c>
      <c r="BM150" s="14">
        <v>1.9019999999999999</v>
      </c>
      <c r="BN150" s="14">
        <v>1.8220000000000001</v>
      </c>
      <c r="BO150" s="14">
        <v>1.7330000000000001</v>
      </c>
      <c r="BP150" s="14">
        <v>1.6379999999999999</v>
      </c>
      <c r="BQ150" s="14">
        <v>1.5509999999999999</v>
      </c>
      <c r="BR150" s="14">
        <v>1.47</v>
      </c>
      <c r="BS150" s="14">
        <v>1.387</v>
      </c>
      <c r="BT150" s="14">
        <v>1.3009999999999999</v>
      </c>
      <c r="BU150" s="14">
        <v>1.2130000000000001</v>
      </c>
      <c r="BV150" s="14">
        <v>1.129</v>
      </c>
      <c r="BW150" s="14">
        <v>1.0469999999999999</v>
      </c>
      <c r="BX150" s="14">
        <v>0.97299999999999998</v>
      </c>
      <c r="BY150" s="14">
        <v>0.91200000000000003</v>
      </c>
      <c r="BZ150" s="14">
        <v>0.85899999999999999</v>
      </c>
      <c r="CA150" s="14">
        <v>0.80800000000000005</v>
      </c>
      <c r="CB150" s="14">
        <v>0.75800000000000001</v>
      </c>
      <c r="CC150" s="14">
        <v>0.71199999999999997</v>
      </c>
      <c r="CD150" s="14">
        <v>0.66700000000000004</v>
      </c>
      <c r="CE150" s="14">
        <v>0.624</v>
      </c>
      <c r="CF150" s="14">
        <v>0.58399999999999996</v>
      </c>
      <c r="CG150" s="14">
        <v>0.54800000000000004</v>
      </c>
      <c r="CH150" s="14">
        <v>0.505</v>
      </c>
      <c r="CI150" s="14">
        <v>0.45200000000000001</v>
      </c>
      <c r="CJ150" s="14">
        <v>0.39400000000000002</v>
      </c>
      <c r="CK150" s="14">
        <v>0.33900000000000002</v>
      </c>
      <c r="CL150" s="14">
        <v>0.28499999999999998</v>
      </c>
      <c r="CM150" s="14">
        <v>0.23899999999999999</v>
      </c>
      <c r="CN150" s="14">
        <v>0.20699999999999999</v>
      </c>
      <c r="CO150" s="14">
        <v>0.184</v>
      </c>
      <c r="CP150" s="14">
        <v>0.161</v>
      </c>
      <c r="CQ150" s="14">
        <v>0.14199999999999999</v>
      </c>
      <c r="CR150" s="14">
        <v>0.122</v>
      </c>
      <c r="CS150" s="14">
        <v>0.10100000000000001</v>
      </c>
      <c r="CT150" s="14">
        <v>0.08</v>
      </c>
      <c r="CU150" s="14">
        <v>0.06</v>
      </c>
      <c r="CV150" s="14">
        <v>4.3999999999999997E-2</v>
      </c>
      <c r="CW150" s="14">
        <v>3.3000000000000002E-2</v>
      </c>
      <c r="CX150" s="14">
        <v>2.4E-2</v>
      </c>
      <c r="CY150" s="14">
        <v>1.7000000000000001E-2</v>
      </c>
      <c r="CZ150" s="14">
        <v>1.0999999999999999E-2</v>
      </c>
      <c r="DA150" s="14">
        <v>8.0000000000000002E-3</v>
      </c>
      <c r="DB150" s="14">
        <v>6.0000000000000001E-3</v>
      </c>
      <c r="DC150" s="14">
        <v>4.0000000000000001E-3</v>
      </c>
      <c r="DD150" s="14">
        <v>2E-3</v>
      </c>
      <c r="DE150" s="14">
        <v>1E-3</v>
      </c>
      <c r="DF150" s="14">
        <v>0</v>
      </c>
      <c r="DG150" s="14">
        <v>0</v>
      </c>
      <c r="DI150" s="108">
        <f t="shared" si="5"/>
        <v>316.85399999999993</v>
      </c>
    </row>
    <row r="151" spans="1:113" x14ac:dyDescent="0.2">
      <c r="A151" s="14">
        <v>6282</v>
      </c>
      <c r="B151" s="14" t="s">
        <v>1041</v>
      </c>
      <c r="D151" s="14">
        <v>694</v>
      </c>
      <c r="E151" s="14">
        <v>2018</v>
      </c>
      <c r="F151" s="14" t="s">
        <v>336</v>
      </c>
      <c r="G151" s="88" t="s">
        <v>337</v>
      </c>
      <c r="H151" s="88">
        <f>VLOOKUP(G151, '2018 Population by age'!$G:$H, 2, 0)</f>
        <v>6</v>
      </c>
      <c r="I151" s="15">
        <f>IF(H151="-", "-", IF(H151=0, 0, SUM(K151:INDEX($K151:$DG151, H151))))</f>
        <v>693.78800000000001</v>
      </c>
      <c r="J151" s="15">
        <f t="shared" si="4"/>
        <v>3130.35</v>
      </c>
      <c r="K151" s="14">
        <v>120.996</v>
      </c>
      <c r="L151" s="14">
        <v>118.712</v>
      </c>
      <c r="M151" s="14">
        <v>116.587</v>
      </c>
      <c r="N151" s="14">
        <v>113.935</v>
      </c>
      <c r="O151" s="14">
        <v>112.506</v>
      </c>
      <c r="P151" s="14">
        <v>111.05200000000001</v>
      </c>
      <c r="Q151" s="14">
        <v>109.551</v>
      </c>
      <c r="R151" s="14">
        <v>107.98</v>
      </c>
      <c r="S151" s="14">
        <v>106.363</v>
      </c>
      <c r="T151" s="14">
        <v>104.724</v>
      </c>
      <c r="U151" s="14">
        <v>102.80800000000001</v>
      </c>
      <c r="V151" s="14">
        <v>100.5</v>
      </c>
      <c r="W151" s="14">
        <v>97.917000000000002</v>
      </c>
      <c r="X151" s="14">
        <v>95.308000000000007</v>
      </c>
      <c r="Y151" s="14">
        <v>92.644000000000005</v>
      </c>
      <c r="Z151" s="14">
        <v>89.935000000000002</v>
      </c>
      <c r="AA151" s="14">
        <v>87.218000000000004</v>
      </c>
      <c r="AB151" s="14">
        <v>84.498000000000005</v>
      </c>
      <c r="AC151" s="14">
        <v>81.760000000000005</v>
      </c>
      <c r="AD151" s="14">
        <v>79.025000000000006</v>
      </c>
      <c r="AE151" s="14">
        <v>76.320999999999998</v>
      </c>
      <c r="AF151" s="14">
        <v>73.665999999999997</v>
      </c>
      <c r="AG151" s="14">
        <v>71.075000000000003</v>
      </c>
      <c r="AH151" s="14">
        <v>68.533000000000001</v>
      </c>
      <c r="AI151" s="14">
        <v>66.025000000000006</v>
      </c>
      <c r="AJ151" s="14">
        <v>63.725999999999999</v>
      </c>
      <c r="AK151" s="14">
        <v>61.716000000000001</v>
      </c>
      <c r="AL151" s="14">
        <v>59.917999999999999</v>
      </c>
      <c r="AM151" s="14">
        <v>58.152999999999999</v>
      </c>
      <c r="AN151" s="14">
        <v>56.433999999999997</v>
      </c>
      <c r="AO151" s="14">
        <v>54.805999999999997</v>
      </c>
      <c r="AP151" s="14">
        <v>53.267000000000003</v>
      </c>
      <c r="AQ151" s="14">
        <v>51.784999999999997</v>
      </c>
      <c r="AR151" s="14">
        <v>50.344000000000001</v>
      </c>
      <c r="AS151" s="14">
        <v>48.966999999999999</v>
      </c>
      <c r="AT151" s="14">
        <v>47.463000000000001</v>
      </c>
      <c r="AU151" s="14">
        <v>45.74</v>
      </c>
      <c r="AV151" s="14">
        <v>43.884</v>
      </c>
      <c r="AW151" s="14">
        <v>42.07</v>
      </c>
      <c r="AX151" s="14">
        <v>40.26</v>
      </c>
      <c r="AY151" s="14">
        <v>38.518000000000001</v>
      </c>
      <c r="AZ151" s="14">
        <v>36.892000000000003</v>
      </c>
      <c r="BA151" s="14">
        <v>35.347999999999999</v>
      </c>
      <c r="BB151" s="14">
        <v>33.81</v>
      </c>
      <c r="BC151" s="14">
        <v>32.305999999999997</v>
      </c>
      <c r="BD151" s="14">
        <v>30.791</v>
      </c>
      <c r="BE151" s="14">
        <v>29.24</v>
      </c>
      <c r="BF151" s="14">
        <v>27.684999999999999</v>
      </c>
      <c r="BG151" s="14">
        <v>26.181000000000001</v>
      </c>
      <c r="BH151" s="14">
        <v>24.707000000000001</v>
      </c>
      <c r="BI151" s="14">
        <v>23.346</v>
      </c>
      <c r="BJ151" s="14">
        <v>22.141999999999999</v>
      </c>
      <c r="BK151" s="14">
        <v>21.053000000000001</v>
      </c>
      <c r="BL151" s="14">
        <v>19.997</v>
      </c>
      <c r="BM151" s="14">
        <v>18.988</v>
      </c>
      <c r="BN151" s="14">
        <v>18.004999999999999</v>
      </c>
      <c r="BO151" s="14">
        <v>17.029</v>
      </c>
      <c r="BP151" s="14">
        <v>16.071000000000002</v>
      </c>
      <c r="BQ151" s="14">
        <v>15.163</v>
      </c>
      <c r="BR151" s="14">
        <v>14.298</v>
      </c>
      <c r="BS151" s="14">
        <v>13.47</v>
      </c>
      <c r="BT151" s="14">
        <v>12.68</v>
      </c>
      <c r="BU151" s="14">
        <v>11.927</v>
      </c>
      <c r="BV151" s="14">
        <v>11.2</v>
      </c>
      <c r="BW151" s="14">
        <v>10.489000000000001</v>
      </c>
      <c r="BX151" s="14">
        <v>9.8379999999999992</v>
      </c>
      <c r="BY151" s="14">
        <v>9.2609999999999992</v>
      </c>
      <c r="BZ151" s="14">
        <v>8.7319999999999993</v>
      </c>
      <c r="CA151" s="14">
        <v>8.2189999999999994</v>
      </c>
      <c r="CB151" s="14">
        <v>7.7380000000000004</v>
      </c>
      <c r="CC151" s="14">
        <v>7.202</v>
      </c>
      <c r="CD151" s="14">
        <v>6.5679999999999996</v>
      </c>
      <c r="CE151" s="14">
        <v>5.8769999999999998</v>
      </c>
      <c r="CF151" s="14">
        <v>5.2210000000000001</v>
      </c>
      <c r="CG151" s="14">
        <v>4.585</v>
      </c>
      <c r="CH151" s="14">
        <v>3.9830000000000001</v>
      </c>
      <c r="CI151" s="14">
        <v>3.4340000000000002</v>
      </c>
      <c r="CJ151" s="14">
        <v>2.93</v>
      </c>
      <c r="CK151" s="14">
        <v>2.4470000000000001</v>
      </c>
      <c r="CL151" s="14">
        <v>1.986</v>
      </c>
      <c r="CM151" s="14">
        <v>1.587</v>
      </c>
      <c r="CN151" s="14">
        <v>1.2689999999999999</v>
      </c>
      <c r="CO151" s="14">
        <v>1.014</v>
      </c>
      <c r="CP151" s="14">
        <v>0.78600000000000003</v>
      </c>
      <c r="CQ151" s="14">
        <v>0.58799999999999997</v>
      </c>
      <c r="CR151" s="14">
        <v>0.42799999999999999</v>
      </c>
      <c r="CS151" s="14">
        <v>0.30499999999999999</v>
      </c>
      <c r="CT151" s="14">
        <v>0.214</v>
      </c>
      <c r="CU151" s="14">
        <v>0.14599999999999999</v>
      </c>
      <c r="CV151" s="14">
        <v>0.10299999999999999</v>
      </c>
      <c r="CW151" s="14">
        <v>7.0000000000000007E-2</v>
      </c>
      <c r="CX151" s="14">
        <v>4.2999999999999997E-2</v>
      </c>
      <c r="CY151" s="14">
        <v>2.1999999999999999E-2</v>
      </c>
      <c r="CZ151" s="14">
        <v>1.0999999999999999E-2</v>
      </c>
      <c r="DA151" s="14">
        <v>8.9999999999999993E-3</v>
      </c>
      <c r="DB151" s="14">
        <v>7.0000000000000001E-3</v>
      </c>
      <c r="DC151" s="14">
        <v>4.0000000000000001E-3</v>
      </c>
      <c r="DD151" s="14">
        <v>2E-3</v>
      </c>
      <c r="DE151" s="14">
        <v>1E-3</v>
      </c>
      <c r="DF151" s="14">
        <v>0</v>
      </c>
      <c r="DG151" s="14">
        <v>0</v>
      </c>
      <c r="DI151" s="108">
        <f t="shared" si="5"/>
        <v>3824.1379999999999</v>
      </c>
    </row>
    <row r="152" spans="1:113" x14ac:dyDescent="0.2">
      <c r="A152" s="14">
        <v>17204</v>
      </c>
      <c r="B152" s="14" t="s">
        <v>1041</v>
      </c>
      <c r="D152" s="14">
        <v>222</v>
      </c>
      <c r="E152" s="14">
        <v>2018</v>
      </c>
      <c r="F152" s="14" t="s">
        <v>128</v>
      </c>
      <c r="G152" s="88" t="s">
        <v>129</v>
      </c>
      <c r="H152" s="88">
        <f>VLOOKUP(G152, '2018 Population by age'!$G:$H, 2, 0)</f>
        <v>18</v>
      </c>
      <c r="I152" s="15">
        <f>IF(H152="-", "-", IF(H152=0, 0, SUM(K152:INDEX($K152:$DG152, H152))))</f>
        <v>1069.395</v>
      </c>
      <c r="J152" s="15">
        <f t="shared" si="4"/>
        <v>1939.1119999999996</v>
      </c>
      <c r="K152" s="14">
        <v>59.305</v>
      </c>
      <c r="L152" s="14">
        <v>59.097999999999999</v>
      </c>
      <c r="M152" s="14">
        <v>58.926000000000002</v>
      </c>
      <c r="N152" s="14">
        <v>58.488999999999997</v>
      </c>
      <c r="O152" s="14">
        <v>58.5</v>
      </c>
      <c r="P152" s="14">
        <v>58.555999999999997</v>
      </c>
      <c r="Q152" s="14">
        <v>58.652999999999999</v>
      </c>
      <c r="R152" s="14">
        <v>58.783999999999999</v>
      </c>
      <c r="S152" s="14">
        <v>58.969000000000001</v>
      </c>
      <c r="T152" s="14">
        <v>59.225000000000001</v>
      </c>
      <c r="U152" s="14">
        <v>59.43</v>
      </c>
      <c r="V152" s="14">
        <v>59.534999999999997</v>
      </c>
      <c r="W152" s="14">
        <v>59.603000000000002</v>
      </c>
      <c r="X152" s="14">
        <v>59.642000000000003</v>
      </c>
      <c r="Y152" s="14">
        <v>59.524000000000001</v>
      </c>
      <c r="Z152" s="14">
        <v>59.863999999999997</v>
      </c>
      <c r="AA152" s="14">
        <v>60.929000000000002</v>
      </c>
      <c r="AB152" s="14">
        <v>62.363</v>
      </c>
      <c r="AC152" s="14">
        <v>63.585000000000001</v>
      </c>
      <c r="AD152" s="14">
        <v>64.756</v>
      </c>
      <c r="AE152" s="14">
        <v>65.168000000000006</v>
      </c>
      <c r="AF152" s="14">
        <v>64.424999999999997</v>
      </c>
      <c r="AG152" s="14">
        <v>62.854999999999997</v>
      </c>
      <c r="AH152" s="14">
        <v>61.273000000000003</v>
      </c>
      <c r="AI152" s="14">
        <v>59.624000000000002</v>
      </c>
      <c r="AJ152" s="14">
        <v>57.55</v>
      </c>
      <c r="AK152" s="14">
        <v>54.991999999999997</v>
      </c>
      <c r="AL152" s="14">
        <v>52.137</v>
      </c>
      <c r="AM152" s="14">
        <v>49.234000000000002</v>
      </c>
      <c r="AN152" s="14">
        <v>46.228999999999999</v>
      </c>
      <c r="AO152" s="14">
        <v>43.616999999999997</v>
      </c>
      <c r="AP152" s="14">
        <v>41.665999999999997</v>
      </c>
      <c r="AQ152" s="14">
        <v>40.194000000000003</v>
      </c>
      <c r="AR152" s="14">
        <v>38.701000000000001</v>
      </c>
      <c r="AS152" s="14">
        <v>37.232999999999997</v>
      </c>
      <c r="AT152" s="14">
        <v>36.095999999999997</v>
      </c>
      <c r="AU152" s="14">
        <v>35.375</v>
      </c>
      <c r="AV152" s="14">
        <v>34.938000000000002</v>
      </c>
      <c r="AW152" s="14">
        <v>34.570999999999998</v>
      </c>
      <c r="AX152" s="14">
        <v>34.323</v>
      </c>
      <c r="AY152" s="14">
        <v>33.94</v>
      </c>
      <c r="AZ152" s="14">
        <v>33.274000000000001</v>
      </c>
      <c r="BA152" s="14">
        <v>32.430999999999997</v>
      </c>
      <c r="BB152" s="14">
        <v>31.669</v>
      </c>
      <c r="BC152" s="14">
        <v>30.937999999999999</v>
      </c>
      <c r="BD152" s="14">
        <v>30.202999999999999</v>
      </c>
      <c r="BE152" s="14">
        <v>29.472999999999999</v>
      </c>
      <c r="BF152" s="14">
        <v>28.747</v>
      </c>
      <c r="BG152" s="14">
        <v>28.009</v>
      </c>
      <c r="BH152" s="14">
        <v>27.254999999999999</v>
      </c>
      <c r="BI152" s="14">
        <v>26.536999999999999</v>
      </c>
      <c r="BJ152" s="14">
        <v>25.876999999999999</v>
      </c>
      <c r="BK152" s="14">
        <v>25.25</v>
      </c>
      <c r="BL152" s="14">
        <v>24.617999999999999</v>
      </c>
      <c r="BM152" s="14">
        <v>24</v>
      </c>
      <c r="BN152" s="14">
        <v>23.321999999999999</v>
      </c>
      <c r="BO152" s="14">
        <v>22.545999999999999</v>
      </c>
      <c r="BP152" s="14">
        <v>21.712</v>
      </c>
      <c r="BQ152" s="14">
        <v>20.89</v>
      </c>
      <c r="BR152" s="14">
        <v>20.053999999999998</v>
      </c>
      <c r="BS152" s="14">
        <v>19.289000000000001</v>
      </c>
      <c r="BT152" s="14">
        <v>18.638000000000002</v>
      </c>
      <c r="BU152" s="14">
        <v>18.058</v>
      </c>
      <c r="BV152" s="14">
        <v>17.472999999999999</v>
      </c>
      <c r="BW152" s="14">
        <v>16.914999999999999</v>
      </c>
      <c r="BX152" s="14">
        <v>16.279</v>
      </c>
      <c r="BY152" s="14">
        <v>15.509</v>
      </c>
      <c r="BZ152" s="14">
        <v>14.666</v>
      </c>
      <c r="CA152" s="14">
        <v>13.852</v>
      </c>
      <c r="CB152" s="14">
        <v>13.032999999999999</v>
      </c>
      <c r="CC152" s="14">
        <v>12.334</v>
      </c>
      <c r="CD152" s="14">
        <v>11.824</v>
      </c>
      <c r="CE152" s="14">
        <v>11.436</v>
      </c>
      <c r="CF152" s="14">
        <v>11.032</v>
      </c>
      <c r="CG152" s="14">
        <v>10.632999999999999</v>
      </c>
      <c r="CH152" s="14">
        <v>10.210000000000001</v>
      </c>
      <c r="CI152" s="14">
        <v>9.7349999999999994</v>
      </c>
      <c r="CJ152" s="14">
        <v>9.2189999999999994</v>
      </c>
      <c r="CK152" s="14">
        <v>8.7189999999999994</v>
      </c>
      <c r="CL152" s="14">
        <v>8.2370000000000001</v>
      </c>
      <c r="CM152" s="14">
        <v>7.681</v>
      </c>
      <c r="CN152" s="14">
        <v>7.0149999999999997</v>
      </c>
      <c r="CO152" s="14">
        <v>6.2830000000000004</v>
      </c>
      <c r="CP152" s="14">
        <v>5.57</v>
      </c>
      <c r="CQ152" s="14">
        <v>4.8659999999999997</v>
      </c>
      <c r="CR152" s="14">
        <v>4.1959999999999997</v>
      </c>
      <c r="CS152" s="14">
        <v>3.5859999999999999</v>
      </c>
      <c r="CT152" s="14">
        <v>3.0289999999999999</v>
      </c>
      <c r="CU152" s="14">
        <v>2.4460000000000002</v>
      </c>
      <c r="CV152" s="14">
        <v>1.9359999999999999</v>
      </c>
      <c r="CW152" s="14">
        <v>1.579</v>
      </c>
      <c r="CX152" s="14">
        <v>1.2450000000000001</v>
      </c>
      <c r="CY152" s="14">
        <v>0.92500000000000004</v>
      </c>
      <c r="CZ152" s="14">
        <v>0.67400000000000004</v>
      </c>
      <c r="DA152" s="14">
        <v>0.53400000000000003</v>
      </c>
      <c r="DB152" s="14">
        <v>0.433</v>
      </c>
      <c r="DC152" s="14">
        <v>0.313</v>
      </c>
      <c r="DD152" s="14">
        <v>0.17599999999999999</v>
      </c>
      <c r="DE152" s="14">
        <v>0.11899999999999999</v>
      </c>
      <c r="DF152" s="14">
        <v>5.8000000000000003E-2</v>
      </c>
      <c r="DG152" s="14">
        <v>7.0000000000000007E-2</v>
      </c>
      <c r="DI152" s="108">
        <f t="shared" si="5"/>
        <v>3008.5069999999996</v>
      </c>
    </row>
    <row r="153" spans="1:113" x14ac:dyDescent="0.2">
      <c r="A153" s="14">
        <v>2412</v>
      </c>
      <c r="B153" s="14" t="s">
        <v>1041</v>
      </c>
      <c r="D153" s="14">
        <v>706</v>
      </c>
      <c r="E153" s="14">
        <v>2018</v>
      </c>
      <c r="F153" s="14" t="s">
        <v>346</v>
      </c>
      <c r="G153" s="88" t="s">
        <v>347</v>
      </c>
      <c r="H153" s="88">
        <f>VLOOKUP(G153, '2018 Population by age'!$G:$H, 2, 0)</f>
        <v>18</v>
      </c>
      <c r="I153" s="15">
        <f>IF(H153="-", "-", IF(H153=0, 0, SUM(K153:INDEX($K153:$DG153, H153))))</f>
        <v>4051.79</v>
      </c>
      <c r="J153" s="15">
        <f t="shared" si="4"/>
        <v>3511.0539999999955</v>
      </c>
      <c r="K153" s="14">
        <v>301.048</v>
      </c>
      <c r="L153" s="14">
        <v>288.959</v>
      </c>
      <c r="M153" s="14">
        <v>277.654</v>
      </c>
      <c r="N153" s="14">
        <v>266.52600000000001</v>
      </c>
      <c r="O153" s="14">
        <v>257.375</v>
      </c>
      <c r="P153" s="14">
        <v>248.70699999999999</v>
      </c>
      <c r="Q153" s="14">
        <v>240.46799999999999</v>
      </c>
      <c r="R153" s="14">
        <v>232.60599999999999</v>
      </c>
      <c r="S153" s="14">
        <v>225.15299999999999</v>
      </c>
      <c r="T153" s="14">
        <v>218.14099999999999</v>
      </c>
      <c r="U153" s="14">
        <v>211.089</v>
      </c>
      <c r="V153" s="14">
        <v>203.77199999999999</v>
      </c>
      <c r="W153" s="14">
        <v>196.39500000000001</v>
      </c>
      <c r="X153" s="14">
        <v>189.273</v>
      </c>
      <c r="Y153" s="14">
        <v>182.20699999999999</v>
      </c>
      <c r="Z153" s="14">
        <v>175.87100000000001</v>
      </c>
      <c r="AA153" s="14">
        <v>170.589</v>
      </c>
      <c r="AB153" s="14">
        <v>165.95699999999999</v>
      </c>
      <c r="AC153" s="14">
        <v>161.35599999999999</v>
      </c>
      <c r="AD153" s="14">
        <v>157.04</v>
      </c>
      <c r="AE153" s="14">
        <v>151.93700000000001</v>
      </c>
      <c r="AF153" s="14">
        <v>145.489</v>
      </c>
      <c r="AG153" s="14">
        <v>138.249</v>
      </c>
      <c r="AH153" s="14">
        <v>131.29400000000001</v>
      </c>
      <c r="AI153" s="14">
        <v>124.375</v>
      </c>
      <c r="AJ153" s="14">
        <v>118.063</v>
      </c>
      <c r="AK153" s="14">
        <v>112.739</v>
      </c>
      <c r="AL153" s="14">
        <v>108.102</v>
      </c>
      <c r="AM153" s="14">
        <v>103.48699999999999</v>
      </c>
      <c r="AN153" s="14">
        <v>99.048000000000002</v>
      </c>
      <c r="AO153" s="14">
        <v>94.659000000000006</v>
      </c>
      <c r="AP153" s="14">
        <v>90.198999999999998</v>
      </c>
      <c r="AQ153" s="14">
        <v>85.778999999999996</v>
      </c>
      <c r="AR153" s="14">
        <v>81.616</v>
      </c>
      <c r="AS153" s="14">
        <v>77.641999999999996</v>
      </c>
      <c r="AT153" s="14">
        <v>74.019000000000005</v>
      </c>
      <c r="AU153" s="14">
        <v>70.837999999999994</v>
      </c>
      <c r="AV153" s="14">
        <v>68.007000000000005</v>
      </c>
      <c r="AW153" s="14">
        <v>65.308999999999997</v>
      </c>
      <c r="AX153" s="14">
        <v>62.753</v>
      </c>
      <c r="AY153" s="14">
        <v>60.405999999999999</v>
      </c>
      <c r="AZ153" s="14">
        <v>58.265999999999998</v>
      </c>
      <c r="BA153" s="14">
        <v>56.286000000000001</v>
      </c>
      <c r="BB153" s="14">
        <v>54.427</v>
      </c>
      <c r="BC153" s="14">
        <v>52.704999999999998</v>
      </c>
      <c r="BD153" s="14">
        <v>50.926000000000002</v>
      </c>
      <c r="BE153" s="14">
        <v>48.99</v>
      </c>
      <c r="BF153" s="14">
        <v>46.975999999999999</v>
      </c>
      <c r="BG153" s="14">
        <v>45.061</v>
      </c>
      <c r="BH153" s="14">
        <v>43.213999999999999</v>
      </c>
      <c r="BI153" s="14">
        <v>41.426000000000002</v>
      </c>
      <c r="BJ153" s="14">
        <v>39.710999999999999</v>
      </c>
      <c r="BK153" s="14">
        <v>38.064999999999998</v>
      </c>
      <c r="BL153" s="14">
        <v>36.454000000000001</v>
      </c>
      <c r="BM153" s="14">
        <v>34.863999999999997</v>
      </c>
      <c r="BN153" s="14">
        <v>33.396000000000001</v>
      </c>
      <c r="BO153" s="14">
        <v>32.088999999999999</v>
      </c>
      <c r="BP153" s="14">
        <v>30.89</v>
      </c>
      <c r="BQ153" s="14">
        <v>29.71</v>
      </c>
      <c r="BR153" s="14">
        <v>28.565999999999999</v>
      </c>
      <c r="BS153" s="14">
        <v>27.38</v>
      </c>
      <c r="BT153" s="14">
        <v>26.106000000000002</v>
      </c>
      <c r="BU153" s="14">
        <v>24.776</v>
      </c>
      <c r="BV153" s="14">
        <v>23.475000000000001</v>
      </c>
      <c r="BW153" s="14">
        <v>22.190999999999999</v>
      </c>
      <c r="BX153" s="14">
        <v>20.893000000000001</v>
      </c>
      <c r="BY153" s="14">
        <v>19.573</v>
      </c>
      <c r="BZ153" s="14">
        <v>18.242000000000001</v>
      </c>
      <c r="CA153" s="14">
        <v>16.931999999999999</v>
      </c>
      <c r="CB153" s="14">
        <v>15.648999999999999</v>
      </c>
      <c r="CC153" s="14">
        <v>14.356</v>
      </c>
      <c r="CD153" s="14">
        <v>13.041</v>
      </c>
      <c r="CE153" s="14">
        <v>11.733000000000001</v>
      </c>
      <c r="CF153" s="14">
        <v>10.467000000000001</v>
      </c>
      <c r="CG153" s="14">
        <v>9.2330000000000005</v>
      </c>
      <c r="CH153" s="14">
        <v>8.109</v>
      </c>
      <c r="CI153" s="14">
        <v>7.1369999999999996</v>
      </c>
      <c r="CJ153" s="14">
        <v>6.2859999999999996</v>
      </c>
      <c r="CK153" s="14">
        <v>5.4779999999999998</v>
      </c>
      <c r="CL153" s="14">
        <v>4.7290000000000001</v>
      </c>
      <c r="CM153" s="14">
        <v>4.0410000000000004</v>
      </c>
      <c r="CN153" s="14">
        <v>3.4039999999999999</v>
      </c>
      <c r="CO153" s="14">
        <v>2.8239999999999998</v>
      </c>
      <c r="CP153" s="14">
        <v>2.3050000000000002</v>
      </c>
      <c r="CQ153" s="14">
        <v>1.8380000000000001</v>
      </c>
      <c r="CR153" s="14">
        <v>1.4490000000000001</v>
      </c>
      <c r="CS153" s="14">
        <v>1.1499999999999999</v>
      </c>
      <c r="CT153" s="14">
        <v>0.92200000000000004</v>
      </c>
      <c r="CU153" s="14">
        <v>0.72499999999999998</v>
      </c>
      <c r="CV153" s="14">
        <v>0.58199999999999996</v>
      </c>
      <c r="CW153" s="14">
        <v>0.46600000000000003</v>
      </c>
      <c r="CX153" s="14">
        <v>0.35299999999999998</v>
      </c>
      <c r="CY153" s="14">
        <v>0.246</v>
      </c>
      <c r="CZ153" s="14">
        <v>0.16400000000000001</v>
      </c>
      <c r="DA153" s="14">
        <v>0.123</v>
      </c>
      <c r="DB153" s="14">
        <v>9.7000000000000003E-2</v>
      </c>
      <c r="DC153" s="14">
        <v>6.9000000000000006E-2</v>
      </c>
      <c r="DD153" s="14">
        <v>3.7999999999999999E-2</v>
      </c>
      <c r="DE153" s="14">
        <v>2.1000000000000001E-2</v>
      </c>
      <c r="DF153" s="14">
        <v>0.01</v>
      </c>
      <c r="DG153" s="14">
        <v>1.2999999999999999E-2</v>
      </c>
      <c r="DI153" s="108">
        <f t="shared" si="5"/>
        <v>7562.8439999999955</v>
      </c>
    </row>
    <row r="154" spans="1:113" x14ac:dyDescent="0.2">
      <c r="A154" s="14">
        <v>14280</v>
      </c>
      <c r="B154" s="14" t="s">
        <v>1041</v>
      </c>
      <c r="C154" s="14">
        <v>20</v>
      </c>
      <c r="D154" s="14">
        <v>688</v>
      </c>
      <c r="E154" s="14">
        <v>2018</v>
      </c>
      <c r="F154" s="14" t="s">
        <v>332</v>
      </c>
      <c r="G154" s="88" t="s">
        <v>333</v>
      </c>
      <c r="H154" s="88">
        <f>VLOOKUP(G154, '2018 Population by age'!$G:$H, 2, 0)</f>
        <v>18</v>
      </c>
      <c r="I154" s="15">
        <f>IF(H154="-", "-", IF(H154=0, 0, SUM(K154:INDEX($K154:$DG154, H154))))</f>
        <v>895.25900000000013</v>
      </c>
      <c r="J154" s="15">
        <f t="shared" si="4"/>
        <v>3386.0730000000003</v>
      </c>
      <c r="K154" s="14">
        <v>47.603999999999999</v>
      </c>
      <c r="L154" s="14">
        <v>47.238999999999997</v>
      </c>
      <c r="M154" s="14">
        <v>47.040999999999997</v>
      </c>
      <c r="N154" s="14">
        <v>47.823999999999998</v>
      </c>
      <c r="O154" s="14">
        <v>47.613999999999997</v>
      </c>
      <c r="P154" s="14">
        <v>47.561</v>
      </c>
      <c r="Q154" s="14">
        <v>47.655999999999999</v>
      </c>
      <c r="R154" s="14">
        <v>47.887999999999998</v>
      </c>
      <c r="S154" s="14">
        <v>48.216000000000001</v>
      </c>
      <c r="T154" s="14">
        <v>48.6</v>
      </c>
      <c r="U154" s="14">
        <v>49.185000000000002</v>
      </c>
      <c r="V154" s="14">
        <v>50.023000000000003</v>
      </c>
      <c r="W154" s="14">
        <v>51.012999999999998</v>
      </c>
      <c r="X154" s="14">
        <v>52.036999999999999</v>
      </c>
      <c r="Y154" s="14">
        <v>53.165999999999997</v>
      </c>
      <c r="Z154" s="14">
        <v>53.988</v>
      </c>
      <c r="AA154" s="14">
        <v>54.3</v>
      </c>
      <c r="AB154" s="14">
        <v>54.304000000000002</v>
      </c>
      <c r="AC154" s="14">
        <v>54.383000000000003</v>
      </c>
      <c r="AD154" s="14">
        <v>54.438000000000002</v>
      </c>
      <c r="AE154" s="14">
        <v>54.720999999999997</v>
      </c>
      <c r="AF154" s="14">
        <v>55.387999999999998</v>
      </c>
      <c r="AG154" s="14">
        <v>56.304000000000002</v>
      </c>
      <c r="AH154" s="14">
        <v>57.122999999999998</v>
      </c>
      <c r="AI154" s="14">
        <v>57.85</v>
      </c>
      <c r="AJ154" s="14">
        <v>58.698999999999998</v>
      </c>
      <c r="AK154" s="14">
        <v>59.718000000000004</v>
      </c>
      <c r="AL154" s="14">
        <v>60.786999999999999</v>
      </c>
      <c r="AM154" s="14">
        <v>61.83</v>
      </c>
      <c r="AN154" s="14">
        <v>62.978000000000002</v>
      </c>
      <c r="AO154" s="14">
        <v>63.457999999999998</v>
      </c>
      <c r="AP154" s="14">
        <v>62.914000000000001</v>
      </c>
      <c r="AQ154" s="14">
        <v>61.744999999999997</v>
      </c>
      <c r="AR154" s="14">
        <v>60.622</v>
      </c>
      <c r="AS154" s="14">
        <v>59.305</v>
      </c>
      <c r="AT154" s="14">
        <v>58.665999999999997</v>
      </c>
      <c r="AU154" s="14">
        <v>59.171999999999997</v>
      </c>
      <c r="AV154" s="14">
        <v>60.366999999999997</v>
      </c>
      <c r="AW154" s="14">
        <v>61.353999999999999</v>
      </c>
      <c r="AX154" s="14">
        <v>62.344000000000001</v>
      </c>
      <c r="AY154" s="14">
        <v>62.863999999999997</v>
      </c>
      <c r="AZ154" s="14">
        <v>62.594000000000001</v>
      </c>
      <c r="BA154" s="14">
        <v>61.792999999999999</v>
      </c>
      <c r="BB154" s="14">
        <v>61.078000000000003</v>
      </c>
      <c r="BC154" s="14">
        <v>60.375999999999998</v>
      </c>
      <c r="BD154" s="14">
        <v>59.524999999999999</v>
      </c>
      <c r="BE154" s="14">
        <v>58.521999999999998</v>
      </c>
      <c r="BF154" s="14">
        <v>57.44</v>
      </c>
      <c r="BG154" s="14">
        <v>56.345999999999997</v>
      </c>
      <c r="BH154" s="14">
        <v>55.219000000000001</v>
      </c>
      <c r="BI154" s="14">
        <v>54.337000000000003</v>
      </c>
      <c r="BJ154" s="14">
        <v>53.847000000000001</v>
      </c>
      <c r="BK154" s="14">
        <v>53.637999999999998</v>
      </c>
      <c r="BL154" s="14">
        <v>53.457999999999998</v>
      </c>
      <c r="BM154" s="14">
        <v>53.357999999999997</v>
      </c>
      <c r="BN154" s="14">
        <v>53.338000000000001</v>
      </c>
      <c r="BO154" s="14">
        <v>53.371000000000002</v>
      </c>
      <c r="BP154" s="14">
        <v>53.476999999999997</v>
      </c>
      <c r="BQ154" s="14">
        <v>53.530999999999999</v>
      </c>
      <c r="BR154" s="14">
        <v>53.357999999999997</v>
      </c>
      <c r="BS154" s="14">
        <v>53.79</v>
      </c>
      <c r="BT154" s="14">
        <v>55.161999999999999</v>
      </c>
      <c r="BU154" s="14">
        <v>56.973999999999997</v>
      </c>
      <c r="BV154" s="14">
        <v>58.482999999999997</v>
      </c>
      <c r="BW154" s="14">
        <v>59.959000000000003</v>
      </c>
      <c r="BX154" s="14">
        <v>60.064999999999998</v>
      </c>
      <c r="BY154" s="14">
        <v>58.097999999999999</v>
      </c>
      <c r="BZ154" s="14">
        <v>54.692999999999998</v>
      </c>
      <c r="CA154" s="14">
        <v>51.356000000000002</v>
      </c>
      <c r="CB154" s="14">
        <v>47.985999999999997</v>
      </c>
      <c r="CC154" s="14">
        <v>44.082000000000001</v>
      </c>
      <c r="CD154" s="14">
        <v>39.612000000000002</v>
      </c>
      <c r="CE154" s="14">
        <v>34.875999999999998</v>
      </c>
      <c r="CF154" s="14">
        <v>30.07</v>
      </c>
      <c r="CG154" s="14">
        <v>24.99</v>
      </c>
      <c r="CH154" s="14">
        <v>21.257000000000001</v>
      </c>
      <c r="CI154" s="14">
        <v>19.646000000000001</v>
      </c>
      <c r="CJ154" s="14">
        <v>19.411000000000001</v>
      </c>
      <c r="CK154" s="14">
        <v>19.058</v>
      </c>
      <c r="CL154" s="14">
        <v>18.917999999999999</v>
      </c>
      <c r="CM154" s="14">
        <v>18.341999999999999</v>
      </c>
      <c r="CN154" s="14">
        <v>16.866</v>
      </c>
      <c r="CO154" s="14">
        <v>14.843</v>
      </c>
      <c r="CP154" s="14">
        <v>13.106999999999999</v>
      </c>
      <c r="CQ154" s="14">
        <v>11.513</v>
      </c>
      <c r="CR154" s="14">
        <v>9.9610000000000003</v>
      </c>
      <c r="CS154" s="14">
        <v>8.49</v>
      </c>
      <c r="CT154" s="14">
        <v>7.1059999999999999</v>
      </c>
      <c r="CU154" s="14">
        <v>5.6529999999999996</v>
      </c>
      <c r="CV154" s="14">
        <v>4.3769999999999998</v>
      </c>
      <c r="CW154" s="14">
        <v>3.4780000000000002</v>
      </c>
      <c r="CX154" s="14">
        <v>2.6579999999999999</v>
      </c>
      <c r="CY154" s="14">
        <v>1.8879999999999999</v>
      </c>
      <c r="CZ154" s="14">
        <v>1.222</v>
      </c>
      <c r="DA154" s="14">
        <v>0.84499999999999997</v>
      </c>
      <c r="DB154" s="14">
        <v>0.66500000000000004</v>
      </c>
      <c r="DC154" s="14">
        <v>0.45800000000000002</v>
      </c>
      <c r="DD154" s="14">
        <v>0.22600000000000001</v>
      </c>
      <c r="DE154" s="14">
        <v>0.128</v>
      </c>
      <c r="DF154" s="14">
        <v>0.06</v>
      </c>
      <c r="DG154" s="14">
        <v>6.5000000000000002E-2</v>
      </c>
      <c r="DI154" s="108">
        <f t="shared" si="5"/>
        <v>4281.3320000000003</v>
      </c>
    </row>
    <row r="155" spans="1:113" x14ac:dyDescent="0.2">
      <c r="A155" s="14">
        <v>2498</v>
      </c>
      <c r="B155" s="14" t="s">
        <v>1041</v>
      </c>
      <c r="D155" s="14">
        <v>728</v>
      </c>
      <c r="E155" s="14">
        <v>2018</v>
      </c>
      <c r="F155" s="14" t="s">
        <v>350</v>
      </c>
      <c r="G155" s="88" t="s">
        <v>351</v>
      </c>
      <c r="H155" s="88">
        <f>VLOOKUP(G155, '2018 Population by age'!$G:$H, 2, 0)</f>
        <v>17</v>
      </c>
      <c r="I155" s="15">
        <f>IF(H155="-", "-", IF(H155=0, 0, SUM(K155:INDEX($K155:$DG155, H155))))</f>
        <v>3004.875</v>
      </c>
      <c r="J155" s="15">
        <f t="shared" si="4"/>
        <v>3469.8450000000039</v>
      </c>
      <c r="K155" s="14">
        <v>214.44499999999999</v>
      </c>
      <c r="L155" s="14">
        <v>208.69800000000001</v>
      </c>
      <c r="M155" s="14">
        <v>203.22300000000001</v>
      </c>
      <c r="N155" s="14">
        <v>197.93700000000001</v>
      </c>
      <c r="O155" s="14">
        <v>193.101</v>
      </c>
      <c r="P155" s="14">
        <v>188.453</v>
      </c>
      <c r="Q155" s="14">
        <v>183.97300000000001</v>
      </c>
      <c r="R155" s="14">
        <v>179.643</v>
      </c>
      <c r="S155" s="14">
        <v>175.46899999999999</v>
      </c>
      <c r="T155" s="14">
        <v>171.46199999999999</v>
      </c>
      <c r="U155" s="14">
        <v>167.45599999999999</v>
      </c>
      <c r="V155" s="14">
        <v>163.374</v>
      </c>
      <c r="W155" s="14">
        <v>159.28200000000001</v>
      </c>
      <c r="X155" s="14">
        <v>155.27699999999999</v>
      </c>
      <c r="Y155" s="14">
        <v>151.28299999999999</v>
      </c>
      <c r="Z155" s="14">
        <v>147.56200000000001</v>
      </c>
      <c r="AA155" s="14">
        <v>144.23699999999999</v>
      </c>
      <c r="AB155" s="14">
        <v>141.14699999999999</v>
      </c>
      <c r="AC155" s="14">
        <v>138.03700000000001</v>
      </c>
      <c r="AD155" s="14">
        <v>134.99199999999999</v>
      </c>
      <c r="AE155" s="14">
        <v>131.63900000000001</v>
      </c>
      <c r="AF155" s="14">
        <v>127.777</v>
      </c>
      <c r="AG155" s="14">
        <v>123.58799999999999</v>
      </c>
      <c r="AH155" s="14">
        <v>119.456</v>
      </c>
      <c r="AI155" s="14">
        <v>115.309</v>
      </c>
      <c r="AJ155" s="14">
        <v>111.23</v>
      </c>
      <c r="AK155" s="14">
        <v>107.301</v>
      </c>
      <c r="AL155" s="14">
        <v>103.47199999999999</v>
      </c>
      <c r="AM155" s="14">
        <v>99.656000000000006</v>
      </c>
      <c r="AN155" s="14">
        <v>95.927000000000007</v>
      </c>
      <c r="AO155" s="14">
        <v>92.093000000000004</v>
      </c>
      <c r="AP155" s="14">
        <v>88.069000000000003</v>
      </c>
      <c r="AQ155" s="14">
        <v>83.989000000000004</v>
      </c>
      <c r="AR155" s="14">
        <v>80.031999999999996</v>
      </c>
      <c r="AS155" s="14">
        <v>76.114000000000004</v>
      </c>
      <c r="AT155" s="14">
        <v>72.671000000000006</v>
      </c>
      <c r="AU155" s="14">
        <v>69.924999999999997</v>
      </c>
      <c r="AV155" s="14">
        <v>67.661000000000001</v>
      </c>
      <c r="AW155" s="14">
        <v>65.442999999999998</v>
      </c>
      <c r="AX155" s="14">
        <v>63.36</v>
      </c>
      <c r="AY155" s="14">
        <v>61.25</v>
      </c>
      <c r="AZ155" s="14">
        <v>58.99</v>
      </c>
      <c r="BA155" s="14">
        <v>56.664000000000001</v>
      </c>
      <c r="BB155" s="14">
        <v>54.468000000000004</v>
      </c>
      <c r="BC155" s="14">
        <v>52.353000000000002</v>
      </c>
      <c r="BD155" s="14">
        <v>50.328000000000003</v>
      </c>
      <c r="BE155" s="14">
        <v>48.411999999999999</v>
      </c>
      <c r="BF155" s="14">
        <v>46.576000000000001</v>
      </c>
      <c r="BG155" s="14">
        <v>44.777000000000001</v>
      </c>
      <c r="BH155" s="14">
        <v>43.027999999999999</v>
      </c>
      <c r="BI155" s="14">
        <v>41.26</v>
      </c>
      <c r="BJ155" s="14">
        <v>39.433999999999997</v>
      </c>
      <c r="BK155" s="14">
        <v>37.584000000000003</v>
      </c>
      <c r="BL155" s="14">
        <v>35.78</v>
      </c>
      <c r="BM155" s="14">
        <v>34.006999999999998</v>
      </c>
      <c r="BN155" s="14">
        <v>32.284999999999997</v>
      </c>
      <c r="BO155" s="14">
        <v>30.631</v>
      </c>
      <c r="BP155" s="14">
        <v>29.032</v>
      </c>
      <c r="BQ155" s="14">
        <v>27.484000000000002</v>
      </c>
      <c r="BR155" s="14">
        <v>26.018000000000001</v>
      </c>
      <c r="BS155" s="14">
        <v>24.507999999999999</v>
      </c>
      <c r="BT155" s="14">
        <v>22.902999999999999</v>
      </c>
      <c r="BU155" s="14">
        <v>21.279</v>
      </c>
      <c r="BV155" s="14">
        <v>19.719000000000001</v>
      </c>
      <c r="BW155" s="14">
        <v>18.149999999999999</v>
      </c>
      <c r="BX155" s="14">
        <v>16.931999999999999</v>
      </c>
      <c r="BY155" s="14">
        <v>16.234000000000002</v>
      </c>
      <c r="BZ155" s="14">
        <v>15.865</v>
      </c>
      <c r="CA155" s="14">
        <v>15.483000000000001</v>
      </c>
      <c r="CB155" s="14">
        <v>15.179</v>
      </c>
      <c r="CC155" s="14">
        <v>14.647</v>
      </c>
      <c r="CD155" s="14">
        <v>13.709</v>
      </c>
      <c r="CE155" s="14">
        <v>12.513999999999999</v>
      </c>
      <c r="CF155" s="14">
        <v>11.403</v>
      </c>
      <c r="CG155" s="14">
        <v>10.319000000000001</v>
      </c>
      <c r="CH155" s="14">
        <v>9.2669999999999995</v>
      </c>
      <c r="CI155" s="14">
        <v>8.2870000000000008</v>
      </c>
      <c r="CJ155" s="14">
        <v>7.3659999999999997</v>
      </c>
      <c r="CK155" s="14">
        <v>6.452</v>
      </c>
      <c r="CL155" s="14">
        <v>5.556</v>
      </c>
      <c r="CM155" s="14">
        <v>4.7389999999999999</v>
      </c>
      <c r="CN155" s="14">
        <v>4.0270000000000001</v>
      </c>
      <c r="CO155" s="14">
        <v>3.403</v>
      </c>
      <c r="CP155" s="14">
        <v>2.819</v>
      </c>
      <c r="CQ155" s="14">
        <v>2.2789999999999999</v>
      </c>
      <c r="CR155" s="14">
        <v>1.8160000000000001</v>
      </c>
      <c r="CS155" s="14">
        <v>1.4419999999999999</v>
      </c>
      <c r="CT155" s="14">
        <v>1.1399999999999999</v>
      </c>
      <c r="CU155" s="14">
        <v>0.86599999999999999</v>
      </c>
      <c r="CV155" s="14">
        <v>0.65400000000000003</v>
      </c>
      <c r="CW155" s="14">
        <v>0.501</v>
      </c>
      <c r="CX155" s="14">
        <v>0.36799999999999999</v>
      </c>
      <c r="CY155" s="14">
        <v>0.252</v>
      </c>
      <c r="CZ155" s="14">
        <v>0.16400000000000001</v>
      </c>
      <c r="DA155" s="14">
        <v>0.122</v>
      </c>
      <c r="DB155" s="14">
        <v>9.5000000000000001E-2</v>
      </c>
      <c r="DC155" s="14">
        <v>6.6000000000000003E-2</v>
      </c>
      <c r="DD155" s="14">
        <v>3.4000000000000002E-2</v>
      </c>
      <c r="DE155" s="14">
        <v>1.9E-2</v>
      </c>
      <c r="DF155" s="14">
        <v>8.9999999999999993E-3</v>
      </c>
      <c r="DG155" s="14">
        <v>8.9999999999999993E-3</v>
      </c>
      <c r="DI155" s="108">
        <f t="shared" si="5"/>
        <v>6474.7200000000039</v>
      </c>
    </row>
    <row r="156" spans="1:113" x14ac:dyDescent="0.2">
      <c r="A156" s="14">
        <v>3702</v>
      </c>
      <c r="B156" s="14" t="s">
        <v>1041</v>
      </c>
      <c r="D156" s="14">
        <v>678</v>
      </c>
      <c r="E156" s="14">
        <v>2018</v>
      </c>
      <c r="F156" s="14" t="s">
        <v>1103</v>
      </c>
      <c r="G156" s="88" t="s">
        <v>327</v>
      </c>
      <c r="H156" s="88">
        <f>VLOOKUP(G156, '2018 Population by age'!$G:$H, 2, 0)</f>
        <v>18</v>
      </c>
      <c r="I156" s="15">
        <f>IF(H156="-", "-", IF(H156=0, 0, SUM(K156:INDEX($K156:$DG156, H156))))</f>
        <v>51.982000000000006</v>
      </c>
      <c r="J156" s="15">
        <f t="shared" si="4"/>
        <v>52.011999999999993</v>
      </c>
      <c r="K156" s="14">
        <v>3.302</v>
      </c>
      <c r="L156" s="14">
        <v>3.2450000000000001</v>
      </c>
      <c r="M156" s="14">
        <v>3.1930000000000001</v>
      </c>
      <c r="N156" s="14">
        <v>3.1720000000000002</v>
      </c>
      <c r="O156" s="14">
        <v>3.1230000000000002</v>
      </c>
      <c r="P156" s="14">
        <v>3.077</v>
      </c>
      <c r="Q156" s="14">
        <v>3.0310000000000001</v>
      </c>
      <c r="R156" s="14">
        <v>2.9870000000000001</v>
      </c>
      <c r="S156" s="14">
        <v>2.9420000000000002</v>
      </c>
      <c r="T156" s="14">
        <v>2.895</v>
      </c>
      <c r="U156" s="14">
        <v>2.8460000000000001</v>
      </c>
      <c r="V156" s="14">
        <v>2.794</v>
      </c>
      <c r="W156" s="14">
        <v>2.7370000000000001</v>
      </c>
      <c r="X156" s="14">
        <v>2.6789999999999998</v>
      </c>
      <c r="Y156" s="14">
        <v>2.6219999999999999</v>
      </c>
      <c r="Z156" s="14">
        <v>2.548</v>
      </c>
      <c r="AA156" s="14">
        <v>2.4510000000000001</v>
      </c>
      <c r="AB156" s="14">
        <v>2.3380000000000001</v>
      </c>
      <c r="AC156" s="14">
        <v>2.2290000000000001</v>
      </c>
      <c r="AD156" s="14">
        <v>2.12</v>
      </c>
      <c r="AE156" s="14">
        <v>2.0179999999999998</v>
      </c>
      <c r="AF156" s="14">
        <v>1.9279999999999999</v>
      </c>
      <c r="AG156" s="14">
        <v>1.849</v>
      </c>
      <c r="AH156" s="14">
        <v>1.768</v>
      </c>
      <c r="AI156" s="14">
        <v>1.6839999999999999</v>
      </c>
      <c r="AJ156" s="14">
        <v>1.625</v>
      </c>
      <c r="AK156" s="14">
        <v>1.6060000000000001</v>
      </c>
      <c r="AL156" s="14">
        <v>1.609</v>
      </c>
      <c r="AM156" s="14">
        <v>1.613</v>
      </c>
      <c r="AN156" s="14">
        <v>1.63</v>
      </c>
      <c r="AO156" s="14">
        <v>1.6080000000000001</v>
      </c>
      <c r="AP156" s="14">
        <v>1.52</v>
      </c>
      <c r="AQ156" s="14">
        <v>1.395</v>
      </c>
      <c r="AR156" s="14">
        <v>1.2769999999999999</v>
      </c>
      <c r="AS156" s="14">
        <v>1.149</v>
      </c>
      <c r="AT156" s="14">
        <v>1.075</v>
      </c>
      <c r="AU156" s="14">
        <v>1.087</v>
      </c>
      <c r="AV156" s="14">
        <v>1.1519999999999999</v>
      </c>
      <c r="AW156" s="14">
        <v>1.206</v>
      </c>
      <c r="AX156" s="14">
        <v>1.27</v>
      </c>
      <c r="AY156" s="14">
        <v>1.2809999999999999</v>
      </c>
      <c r="AZ156" s="14">
        <v>1.202</v>
      </c>
      <c r="BA156" s="14">
        <v>1.07</v>
      </c>
      <c r="BB156" s="14">
        <v>0.94899999999999995</v>
      </c>
      <c r="BC156" s="14">
        <v>0.82299999999999995</v>
      </c>
      <c r="BD156" s="14">
        <v>0.72899999999999998</v>
      </c>
      <c r="BE156" s="14">
        <v>0.69099999999999995</v>
      </c>
      <c r="BF156" s="14">
        <v>0.68799999999999994</v>
      </c>
      <c r="BG156" s="14">
        <v>0.67600000000000005</v>
      </c>
      <c r="BH156" s="14">
        <v>0.66600000000000004</v>
      </c>
      <c r="BI156" s="14">
        <v>0.64900000000000002</v>
      </c>
      <c r="BJ156" s="14">
        <v>0.61699999999999999</v>
      </c>
      <c r="BK156" s="14">
        <v>0.57699999999999996</v>
      </c>
      <c r="BL156" s="14">
        <v>0.54100000000000004</v>
      </c>
      <c r="BM156" s="14">
        <v>0.50800000000000001</v>
      </c>
      <c r="BN156" s="14">
        <v>0.47499999999999998</v>
      </c>
      <c r="BO156" s="14">
        <v>0.442</v>
      </c>
      <c r="BP156" s="14">
        <v>0.41</v>
      </c>
      <c r="BQ156" s="14">
        <v>0.378</v>
      </c>
      <c r="BR156" s="14">
        <v>0.34599999999999997</v>
      </c>
      <c r="BS156" s="14">
        <v>0.317</v>
      </c>
      <c r="BT156" s="14">
        <v>0.29199999999999998</v>
      </c>
      <c r="BU156" s="14">
        <v>0.26900000000000002</v>
      </c>
      <c r="BV156" s="14">
        <v>0.247</v>
      </c>
      <c r="BW156" s="14">
        <v>0.22700000000000001</v>
      </c>
      <c r="BX156" s="14">
        <v>0.20699999999999999</v>
      </c>
      <c r="BY156" s="14">
        <v>0.186</v>
      </c>
      <c r="BZ156" s="14">
        <v>0.16600000000000001</v>
      </c>
      <c r="CA156" s="14">
        <v>0.14699999999999999</v>
      </c>
      <c r="CB156" s="14">
        <v>0.129</v>
      </c>
      <c r="CC156" s="14">
        <v>0.11600000000000001</v>
      </c>
      <c r="CD156" s="14">
        <v>0.106</v>
      </c>
      <c r="CE156" s="14">
        <v>0.10100000000000001</v>
      </c>
      <c r="CF156" s="14">
        <v>9.6000000000000002E-2</v>
      </c>
      <c r="CG156" s="14">
        <v>9.0999999999999998E-2</v>
      </c>
      <c r="CH156" s="14">
        <v>0.09</v>
      </c>
      <c r="CI156" s="14">
        <v>9.2999999999999999E-2</v>
      </c>
      <c r="CJ156" s="14">
        <v>9.8000000000000004E-2</v>
      </c>
      <c r="CK156" s="14">
        <v>0.10299999999999999</v>
      </c>
      <c r="CL156" s="14">
        <v>0.11</v>
      </c>
      <c r="CM156" s="14">
        <v>0.111</v>
      </c>
      <c r="CN156" s="14">
        <v>0.10299999999999999</v>
      </c>
      <c r="CO156" s="14">
        <v>8.8999999999999996E-2</v>
      </c>
      <c r="CP156" s="14">
        <v>7.5999999999999998E-2</v>
      </c>
      <c r="CQ156" s="14">
        <v>6.3E-2</v>
      </c>
      <c r="CR156" s="14">
        <v>5.0999999999999997E-2</v>
      </c>
      <c r="CS156" s="14">
        <v>4.2999999999999997E-2</v>
      </c>
      <c r="CT156" s="14">
        <v>3.5999999999999997E-2</v>
      </c>
      <c r="CU156" s="14">
        <v>2.9000000000000001E-2</v>
      </c>
      <c r="CV156" s="14">
        <v>2.1999999999999999E-2</v>
      </c>
      <c r="CW156" s="14">
        <v>1.7999999999999999E-2</v>
      </c>
      <c r="CX156" s="14">
        <v>1.2999999999999999E-2</v>
      </c>
      <c r="CY156" s="14">
        <v>0.01</v>
      </c>
      <c r="CZ156" s="14">
        <v>7.0000000000000001E-3</v>
      </c>
      <c r="DA156" s="14">
        <v>5.0000000000000001E-3</v>
      </c>
      <c r="DB156" s="14">
        <v>4.0000000000000001E-3</v>
      </c>
      <c r="DC156" s="14">
        <v>3.0000000000000001E-3</v>
      </c>
      <c r="DD156" s="14">
        <v>1E-3</v>
      </c>
      <c r="DE156" s="14">
        <v>1E-3</v>
      </c>
      <c r="DF156" s="14">
        <v>0</v>
      </c>
      <c r="DG156" s="14">
        <v>0</v>
      </c>
      <c r="DI156" s="108">
        <f t="shared" si="5"/>
        <v>103.994</v>
      </c>
    </row>
    <row r="157" spans="1:113" x14ac:dyDescent="0.2">
      <c r="A157" s="14">
        <v>18666</v>
      </c>
      <c r="B157" s="14" t="s">
        <v>1041</v>
      </c>
      <c r="D157" s="14">
        <v>740</v>
      </c>
      <c r="E157" s="14">
        <v>2018</v>
      </c>
      <c r="F157" s="14" t="s">
        <v>358</v>
      </c>
      <c r="G157" s="88" t="s">
        <v>359</v>
      </c>
      <c r="H157" s="88">
        <f>VLOOKUP(G157, '2018 Population by age'!$G:$H, 2, 0)</f>
        <v>18</v>
      </c>
      <c r="I157" s="15">
        <f>IF(H157="-", "-", IF(H157=0, 0, SUM(K157:INDEX($K157:$DG157, H157))))</f>
        <v>92.186999999999998</v>
      </c>
      <c r="J157" s="15">
        <f t="shared" si="4"/>
        <v>192.91899999999981</v>
      </c>
      <c r="K157" s="14">
        <v>5.1189999999999998</v>
      </c>
      <c r="L157" s="14">
        <v>5.141</v>
      </c>
      <c r="M157" s="14">
        <v>5.1550000000000002</v>
      </c>
      <c r="N157" s="14">
        <v>5.2030000000000003</v>
      </c>
      <c r="O157" s="14">
        <v>5.1890000000000001</v>
      </c>
      <c r="P157" s="14">
        <v>5.1740000000000004</v>
      </c>
      <c r="Q157" s="14">
        <v>5.1589999999999998</v>
      </c>
      <c r="R157" s="14">
        <v>5.1440000000000001</v>
      </c>
      <c r="S157" s="14">
        <v>5.1280000000000001</v>
      </c>
      <c r="T157" s="14">
        <v>5.1109999999999998</v>
      </c>
      <c r="U157" s="14">
        <v>5.0979999999999999</v>
      </c>
      <c r="V157" s="14">
        <v>5.0910000000000002</v>
      </c>
      <c r="W157" s="14">
        <v>5.0880000000000001</v>
      </c>
      <c r="X157" s="14">
        <v>5.0830000000000002</v>
      </c>
      <c r="Y157" s="14">
        <v>5.0759999999999996</v>
      </c>
      <c r="Z157" s="14">
        <v>5.0720000000000001</v>
      </c>
      <c r="AA157" s="14">
        <v>5.0750000000000002</v>
      </c>
      <c r="AB157" s="14">
        <v>5.0810000000000004</v>
      </c>
      <c r="AC157" s="14">
        <v>5.0819999999999999</v>
      </c>
      <c r="AD157" s="14">
        <v>5.0819999999999999</v>
      </c>
      <c r="AE157" s="14">
        <v>5.0670000000000002</v>
      </c>
      <c r="AF157" s="14">
        <v>5.0330000000000004</v>
      </c>
      <c r="AG157" s="14">
        <v>4.9829999999999997</v>
      </c>
      <c r="AH157" s="14">
        <v>4.931</v>
      </c>
      <c r="AI157" s="14">
        <v>4.8739999999999997</v>
      </c>
      <c r="AJ157" s="14">
        <v>4.8099999999999996</v>
      </c>
      <c r="AK157" s="14">
        <v>4.7389999999999999</v>
      </c>
      <c r="AL157" s="14">
        <v>4.6609999999999996</v>
      </c>
      <c r="AM157" s="14">
        <v>4.5789999999999997</v>
      </c>
      <c r="AN157" s="14">
        <v>4.4939999999999998</v>
      </c>
      <c r="AO157" s="14">
        <v>4.407</v>
      </c>
      <c r="AP157" s="14">
        <v>4.32</v>
      </c>
      <c r="AQ157" s="14">
        <v>4.2329999999999997</v>
      </c>
      <c r="AR157" s="14">
        <v>4.149</v>
      </c>
      <c r="AS157" s="14">
        <v>4.0730000000000004</v>
      </c>
      <c r="AT157" s="14">
        <v>3.984</v>
      </c>
      <c r="AU157" s="14">
        <v>3.8759999999999999</v>
      </c>
      <c r="AV157" s="14">
        <v>3.7610000000000001</v>
      </c>
      <c r="AW157" s="14">
        <v>3.6509999999999998</v>
      </c>
      <c r="AX157" s="14">
        <v>3.5310000000000001</v>
      </c>
      <c r="AY157" s="14">
        <v>3.4750000000000001</v>
      </c>
      <c r="AZ157" s="14">
        <v>3.5150000000000001</v>
      </c>
      <c r="BA157" s="14">
        <v>3.6139999999999999</v>
      </c>
      <c r="BB157" s="14">
        <v>3.706</v>
      </c>
      <c r="BC157" s="14">
        <v>3.8119999999999998</v>
      </c>
      <c r="BD157" s="14">
        <v>3.8559999999999999</v>
      </c>
      <c r="BE157" s="14">
        <v>3.7970000000000002</v>
      </c>
      <c r="BF157" s="14">
        <v>3.6749999999999998</v>
      </c>
      <c r="BG157" s="14">
        <v>3.5579999999999998</v>
      </c>
      <c r="BH157" s="14">
        <v>3.4239999999999999</v>
      </c>
      <c r="BI157" s="14">
        <v>3.3380000000000001</v>
      </c>
      <c r="BJ157" s="14">
        <v>3.3380000000000001</v>
      </c>
      <c r="BK157" s="14">
        <v>3.383</v>
      </c>
      <c r="BL157" s="14">
        <v>3.4079999999999999</v>
      </c>
      <c r="BM157" s="14">
        <v>3.4359999999999999</v>
      </c>
      <c r="BN157" s="14">
        <v>3.3839999999999999</v>
      </c>
      <c r="BO157" s="14">
        <v>3.2069999999999999</v>
      </c>
      <c r="BP157" s="14">
        <v>2.95</v>
      </c>
      <c r="BQ157" s="14">
        <v>2.7029999999999998</v>
      </c>
      <c r="BR157" s="14">
        <v>2.448</v>
      </c>
      <c r="BS157" s="14">
        <v>2.2229999999999999</v>
      </c>
      <c r="BT157" s="14">
        <v>2.056</v>
      </c>
      <c r="BU157" s="14">
        <v>1.927</v>
      </c>
      <c r="BV157" s="14">
        <v>1.79</v>
      </c>
      <c r="BW157" s="14">
        <v>1.651</v>
      </c>
      <c r="BX157" s="14">
        <v>1.5269999999999999</v>
      </c>
      <c r="BY157" s="14">
        <v>1.421</v>
      </c>
      <c r="BZ157" s="14">
        <v>1.33</v>
      </c>
      <c r="CA157" s="14">
        <v>1.2450000000000001</v>
      </c>
      <c r="CB157" s="14">
        <v>1.169</v>
      </c>
      <c r="CC157" s="14">
        <v>1.089</v>
      </c>
      <c r="CD157" s="14">
        <v>0.996</v>
      </c>
      <c r="CE157" s="14">
        <v>0.89800000000000002</v>
      </c>
      <c r="CF157" s="14">
        <v>0.80700000000000005</v>
      </c>
      <c r="CG157" s="14">
        <v>0.71799999999999997</v>
      </c>
      <c r="CH157" s="14">
        <v>0.64500000000000002</v>
      </c>
      <c r="CI157" s="14">
        <v>0.59299999999999997</v>
      </c>
      <c r="CJ157" s="14">
        <v>0.55600000000000005</v>
      </c>
      <c r="CK157" s="14">
        <v>0.52</v>
      </c>
      <c r="CL157" s="14">
        <v>0.48899999999999999</v>
      </c>
      <c r="CM157" s="14">
        <v>0.45300000000000001</v>
      </c>
      <c r="CN157" s="14">
        <v>0.40600000000000003</v>
      </c>
      <c r="CO157" s="14">
        <v>0.35399999999999998</v>
      </c>
      <c r="CP157" s="14">
        <v>0.307</v>
      </c>
      <c r="CQ157" s="14">
        <v>0.26200000000000001</v>
      </c>
      <c r="CR157" s="14">
        <v>0.222</v>
      </c>
      <c r="CS157" s="14">
        <v>0.188</v>
      </c>
      <c r="CT157" s="14">
        <v>0.159</v>
      </c>
      <c r="CU157" s="14">
        <v>0.13</v>
      </c>
      <c r="CV157" s="14">
        <v>0.106</v>
      </c>
      <c r="CW157" s="14">
        <v>8.6999999999999994E-2</v>
      </c>
      <c r="CX157" s="14">
        <v>6.9000000000000006E-2</v>
      </c>
      <c r="CY157" s="14">
        <v>5.0999999999999997E-2</v>
      </c>
      <c r="CZ157" s="14">
        <v>3.5999999999999997E-2</v>
      </c>
      <c r="DA157" s="14">
        <v>2.8000000000000001E-2</v>
      </c>
      <c r="DB157" s="14">
        <v>2.3E-2</v>
      </c>
      <c r="DC157" s="14">
        <v>1.7000000000000001E-2</v>
      </c>
      <c r="DD157" s="14">
        <v>8.9999999999999993E-3</v>
      </c>
      <c r="DE157" s="14">
        <v>6.0000000000000001E-3</v>
      </c>
      <c r="DF157" s="14">
        <v>3.0000000000000001E-3</v>
      </c>
      <c r="DG157" s="14">
        <v>6.0000000000000001E-3</v>
      </c>
      <c r="DI157" s="108">
        <f t="shared" si="5"/>
        <v>285.10599999999982</v>
      </c>
    </row>
    <row r="158" spans="1:113" x14ac:dyDescent="0.2">
      <c r="A158" s="14">
        <v>12302</v>
      </c>
      <c r="B158" s="14" t="s">
        <v>1041</v>
      </c>
      <c r="D158" s="14">
        <v>703</v>
      </c>
      <c r="E158" s="14">
        <v>2018</v>
      </c>
      <c r="F158" s="14" t="s">
        <v>1074</v>
      </c>
      <c r="G158" s="88" t="s">
        <v>341</v>
      </c>
      <c r="H158" s="88">
        <f>VLOOKUP(G158, '2018 Population by age'!$G:$H, 2, 0)</f>
        <v>18</v>
      </c>
      <c r="I158" s="15">
        <f>IF(H158="-", "-", IF(H158=0, 0, SUM(K158:INDEX($K158:$DG158, H158))))</f>
        <v>511.96899999999999</v>
      </c>
      <c r="J158" s="15">
        <f t="shared" si="4"/>
        <v>2137.3480000000004</v>
      </c>
      <c r="K158" s="14">
        <v>28.169</v>
      </c>
      <c r="L158" s="14">
        <v>28.744</v>
      </c>
      <c r="M158" s="14">
        <v>29.158999999999999</v>
      </c>
      <c r="N158" s="14">
        <v>28.538</v>
      </c>
      <c r="O158" s="14">
        <v>29.029</v>
      </c>
      <c r="P158" s="14">
        <v>29.353999999999999</v>
      </c>
      <c r="Q158" s="14">
        <v>29.53</v>
      </c>
      <c r="R158" s="14">
        <v>29.571999999999999</v>
      </c>
      <c r="S158" s="14">
        <v>29.530999999999999</v>
      </c>
      <c r="T158" s="14">
        <v>29.460999999999999</v>
      </c>
      <c r="U158" s="14">
        <v>29.196000000000002</v>
      </c>
      <c r="V158" s="14">
        <v>28.678999999999998</v>
      </c>
      <c r="W158" s="14">
        <v>28.036000000000001</v>
      </c>
      <c r="X158" s="14">
        <v>27.446000000000002</v>
      </c>
      <c r="Y158" s="14">
        <v>26.873999999999999</v>
      </c>
      <c r="Z158" s="14">
        <v>26.596</v>
      </c>
      <c r="AA158" s="14">
        <v>26.768000000000001</v>
      </c>
      <c r="AB158" s="14">
        <v>27.286999999999999</v>
      </c>
      <c r="AC158" s="14">
        <v>27.83</v>
      </c>
      <c r="AD158" s="14">
        <v>28.388999999999999</v>
      </c>
      <c r="AE158" s="14">
        <v>29.317</v>
      </c>
      <c r="AF158" s="14">
        <v>30.738</v>
      </c>
      <c r="AG158" s="14">
        <v>32.468000000000004</v>
      </c>
      <c r="AH158" s="14">
        <v>34.215000000000003</v>
      </c>
      <c r="AI158" s="14">
        <v>36.052</v>
      </c>
      <c r="AJ158" s="14">
        <v>37.618000000000002</v>
      </c>
      <c r="AK158" s="14">
        <v>38.707999999999998</v>
      </c>
      <c r="AL158" s="14">
        <v>39.476999999999997</v>
      </c>
      <c r="AM158" s="14">
        <v>40.29</v>
      </c>
      <c r="AN158" s="14">
        <v>41.082000000000001</v>
      </c>
      <c r="AO158" s="14">
        <v>41.82</v>
      </c>
      <c r="AP158" s="14">
        <v>42.527999999999999</v>
      </c>
      <c r="AQ158" s="14">
        <v>43.198999999999998</v>
      </c>
      <c r="AR158" s="14">
        <v>43.744999999999997</v>
      </c>
      <c r="AS158" s="14">
        <v>44.112000000000002</v>
      </c>
      <c r="AT158" s="14">
        <v>44.631</v>
      </c>
      <c r="AU158" s="14">
        <v>45.433</v>
      </c>
      <c r="AV158" s="14">
        <v>46.334000000000003</v>
      </c>
      <c r="AW158" s="14">
        <v>47.076000000000001</v>
      </c>
      <c r="AX158" s="14">
        <v>47.784999999999997</v>
      </c>
      <c r="AY158" s="14">
        <v>47.863999999999997</v>
      </c>
      <c r="AZ158" s="14">
        <v>47.014000000000003</v>
      </c>
      <c r="BA158" s="14">
        <v>45.536000000000001</v>
      </c>
      <c r="BB158" s="14">
        <v>44.097999999999999</v>
      </c>
      <c r="BC158" s="14">
        <v>42.642000000000003</v>
      </c>
      <c r="BD158" s="14">
        <v>41.100999999999999</v>
      </c>
      <c r="BE158" s="14">
        <v>39.534999999999997</v>
      </c>
      <c r="BF158" s="14">
        <v>38.01</v>
      </c>
      <c r="BG158" s="14">
        <v>36.459000000000003</v>
      </c>
      <c r="BH158" s="14">
        <v>34.805999999999997</v>
      </c>
      <c r="BI158" s="14">
        <v>33.804000000000002</v>
      </c>
      <c r="BJ158" s="14">
        <v>33.792000000000002</v>
      </c>
      <c r="BK158" s="14">
        <v>34.42</v>
      </c>
      <c r="BL158" s="14">
        <v>34.988</v>
      </c>
      <c r="BM158" s="14">
        <v>35.625</v>
      </c>
      <c r="BN158" s="14">
        <v>36.066000000000003</v>
      </c>
      <c r="BO158" s="14">
        <v>36.106999999999999</v>
      </c>
      <c r="BP158" s="14">
        <v>35.869</v>
      </c>
      <c r="BQ158" s="14">
        <v>35.652999999999999</v>
      </c>
      <c r="BR158" s="14">
        <v>35.365000000000002</v>
      </c>
      <c r="BS158" s="14">
        <v>35.023000000000003</v>
      </c>
      <c r="BT158" s="14">
        <v>34.656999999999996</v>
      </c>
      <c r="BU158" s="14">
        <v>34.201000000000001</v>
      </c>
      <c r="BV158" s="14">
        <v>33.631999999999998</v>
      </c>
      <c r="BW158" s="14">
        <v>33.036999999999999</v>
      </c>
      <c r="BX158" s="14">
        <v>31.922999999999998</v>
      </c>
      <c r="BY158" s="14">
        <v>30.068000000000001</v>
      </c>
      <c r="BZ158" s="14">
        <v>27.736000000000001</v>
      </c>
      <c r="CA158" s="14">
        <v>25.411000000000001</v>
      </c>
      <c r="CB158" s="14">
        <v>22.995999999999999</v>
      </c>
      <c r="CC158" s="14">
        <v>20.811</v>
      </c>
      <c r="CD158" s="14">
        <v>19.065000000000001</v>
      </c>
      <c r="CE158" s="14">
        <v>17.619</v>
      </c>
      <c r="CF158" s="14">
        <v>16.123999999999999</v>
      </c>
      <c r="CG158" s="14">
        <v>14.651999999999999</v>
      </c>
      <c r="CH158" s="14">
        <v>13.268000000000001</v>
      </c>
      <c r="CI158" s="14">
        <v>11.97</v>
      </c>
      <c r="CJ158" s="14">
        <v>10.760999999999999</v>
      </c>
      <c r="CK158" s="14">
        <v>9.6280000000000001</v>
      </c>
      <c r="CL158" s="14">
        <v>8.5579999999999998</v>
      </c>
      <c r="CM158" s="14">
        <v>7.625</v>
      </c>
      <c r="CN158" s="14">
        <v>6.8579999999999997</v>
      </c>
      <c r="CO158" s="14">
        <v>6.2140000000000004</v>
      </c>
      <c r="CP158" s="14">
        <v>5.6269999999999998</v>
      </c>
      <c r="CQ158" s="14">
        <v>5.1189999999999998</v>
      </c>
      <c r="CR158" s="14">
        <v>4.577</v>
      </c>
      <c r="CS158" s="14">
        <v>3.9390000000000001</v>
      </c>
      <c r="CT158" s="14">
        <v>3.26</v>
      </c>
      <c r="CU158" s="14">
        <v>2.6070000000000002</v>
      </c>
      <c r="CV158" s="14">
        <v>2.0419999999999998</v>
      </c>
      <c r="CW158" s="14">
        <v>1.653</v>
      </c>
      <c r="CX158" s="14">
        <v>1.3160000000000001</v>
      </c>
      <c r="CY158" s="14">
        <v>1.012</v>
      </c>
      <c r="CZ158" s="14">
        <v>0.77400000000000002</v>
      </c>
      <c r="DA158" s="14">
        <v>0.64800000000000002</v>
      </c>
      <c r="DB158" s="14">
        <v>0.53100000000000003</v>
      </c>
      <c r="DC158" s="14">
        <v>0.378</v>
      </c>
      <c r="DD158" s="14">
        <v>0.191</v>
      </c>
      <c r="DE158" s="14">
        <v>0.11799999999999999</v>
      </c>
      <c r="DF158" s="14">
        <v>5.6000000000000001E-2</v>
      </c>
      <c r="DG158" s="14">
        <v>6.2E-2</v>
      </c>
      <c r="DI158" s="108">
        <f t="shared" si="5"/>
        <v>2649.3170000000005</v>
      </c>
    </row>
    <row r="159" spans="1:113" x14ac:dyDescent="0.2">
      <c r="A159" s="14">
        <v>14366</v>
      </c>
      <c r="B159" s="14" t="s">
        <v>1041</v>
      </c>
      <c r="D159" s="14">
        <v>705</v>
      </c>
      <c r="E159" s="14">
        <v>2018</v>
      </c>
      <c r="F159" s="14" t="s">
        <v>342</v>
      </c>
      <c r="G159" s="88" t="s">
        <v>343</v>
      </c>
      <c r="H159" s="88">
        <f>VLOOKUP(G159, '2018 Population by age'!$G:$H, 2, 0)</f>
        <v>18</v>
      </c>
      <c r="I159" s="15">
        <f>IF(H159="-", "-", IF(H159=0, 0, SUM(K159:INDEX($K159:$DG159, H159))))</f>
        <v>189.39299999999997</v>
      </c>
      <c r="J159" s="15">
        <f t="shared" si="4"/>
        <v>844.60100000000034</v>
      </c>
      <c r="K159" s="14">
        <v>10.33</v>
      </c>
      <c r="L159" s="14">
        <v>10.75</v>
      </c>
      <c r="M159" s="14">
        <v>11.055999999999999</v>
      </c>
      <c r="N159" s="14">
        <v>10.946</v>
      </c>
      <c r="O159" s="14">
        <v>11.162000000000001</v>
      </c>
      <c r="P159" s="14">
        <v>11.286</v>
      </c>
      <c r="Q159" s="14">
        <v>11.327</v>
      </c>
      <c r="R159" s="14">
        <v>11.295</v>
      </c>
      <c r="S159" s="14">
        <v>11.21</v>
      </c>
      <c r="T159" s="14">
        <v>11.096</v>
      </c>
      <c r="U159" s="14">
        <v>10.895</v>
      </c>
      <c r="V159" s="14">
        <v>10.59</v>
      </c>
      <c r="W159" s="14">
        <v>10.228999999999999</v>
      </c>
      <c r="X159" s="14">
        <v>9.8710000000000004</v>
      </c>
      <c r="Y159" s="14">
        <v>9.4930000000000003</v>
      </c>
      <c r="Z159" s="14">
        <v>9.2539999999999996</v>
      </c>
      <c r="AA159" s="14">
        <v>9.2349999999999994</v>
      </c>
      <c r="AB159" s="14">
        <v>9.3680000000000003</v>
      </c>
      <c r="AC159" s="14">
        <v>9.5109999999999992</v>
      </c>
      <c r="AD159" s="14">
        <v>9.6989999999999998</v>
      </c>
      <c r="AE159" s="14">
        <v>9.8879999999999999</v>
      </c>
      <c r="AF159" s="14">
        <v>10.044</v>
      </c>
      <c r="AG159" s="14">
        <v>10.199</v>
      </c>
      <c r="AH159" s="14">
        <v>10.398</v>
      </c>
      <c r="AI159" s="14">
        <v>10.61</v>
      </c>
      <c r="AJ159" s="14">
        <v>10.951000000000001</v>
      </c>
      <c r="AK159" s="14">
        <v>11.478</v>
      </c>
      <c r="AL159" s="14">
        <v>12.121</v>
      </c>
      <c r="AM159" s="14">
        <v>12.754</v>
      </c>
      <c r="AN159" s="14">
        <v>13.404999999999999</v>
      </c>
      <c r="AO159" s="14">
        <v>13.976000000000001</v>
      </c>
      <c r="AP159" s="14">
        <v>14.404999999999999</v>
      </c>
      <c r="AQ159" s="14">
        <v>14.734</v>
      </c>
      <c r="AR159" s="14">
        <v>15.057</v>
      </c>
      <c r="AS159" s="14">
        <v>15.340999999999999</v>
      </c>
      <c r="AT159" s="14">
        <v>15.625999999999999</v>
      </c>
      <c r="AU159" s="14">
        <v>15.939</v>
      </c>
      <c r="AV159" s="14">
        <v>16.242000000000001</v>
      </c>
      <c r="AW159" s="14">
        <v>16.506</v>
      </c>
      <c r="AX159" s="14">
        <v>16.771999999999998</v>
      </c>
      <c r="AY159" s="14">
        <v>16.841000000000001</v>
      </c>
      <c r="AZ159" s="14">
        <v>16.622</v>
      </c>
      <c r="BA159" s="14">
        <v>16.222999999999999</v>
      </c>
      <c r="BB159" s="14">
        <v>15.831</v>
      </c>
      <c r="BC159" s="14">
        <v>15.391</v>
      </c>
      <c r="BD159" s="14">
        <v>15.108000000000001</v>
      </c>
      <c r="BE159" s="14">
        <v>15.097</v>
      </c>
      <c r="BF159" s="14">
        <v>15.257</v>
      </c>
      <c r="BG159" s="14">
        <v>15.374000000000001</v>
      </c>
      <c r="BH159" s="14">
        <v>15.493</v>
      </c>
      <c r="BI159" s="14">
        <v>15.565</v>
      </c>
      <c r="BJ159" s="14">
        <v>15.542999999999999</v>
      </c>
      <c r="BK159" s="14">
        <v>15.461</v>
      </c>
      <c r="BL159" s="14">
        <v>15.396000000000001</v>
      </c>
      <c r="BM159" s="14">
        <v>15.332000000000001</v>
      </c>
      <c r="BN159" s="14">
        <v>15.266999999999999</v>
      </c>
      <c r="BO159" s="14">
        <v>15.208</v>
      </c>
      <c r="BP159" s="14">
        <v>15.147</v>
      </c>
      <c r="BQ159" s="14">
        <v>15.045</v>
      </c>
      <c r="BR159" s="14">
        <v>14.872999999999999</v>
      </c>
      <c r="BS159" s="14">
        <v>14.776</v>
      </c>
      <c r="BT159" s="14">
        <v>14.81</v>
      </c>
      <c r="BU159" s="14">
        <v>14.888999999999999</v>
      </c>
      <c r="BV159" s="14">
        <v>14.920999999999999</v>
      </c>
      <c r="BW159" s="14">
        <v>14.988</v>
      </c>
      <c r="BX159" s="14">
        <v>14.680999999999999</v>
      </c>
      <c r="BY159" s="14">
        <v>13.81</v>
      </c>
      <c r="BZ159" s="14">
        <v>12.587999999999999</v>
      </c>
      <c r="CA159" s="14">
        <v>11.401</v>
      </c>
      <c r="CB159" s="14">
        <v>10.148999999999999</v>
      </c>
      <c r="CC159" s="14">
        <v>9.1609999999999996</v>
      </c>
      <c r="CD159" s="14">
        <v>8.6329999999999991</v>
      </c>
      <c r="CE159" s="14">
        <v>8.4019999999999992</v>
      </c>
      <c r="CF159" s="14">
        <v>8.1069999999999993</v>
      </c>
      <c r="CG159" s="14">
        <v>7.819</v>
      </c>
      <c r="CH159" s="14">
        <v>7.4909999999999997</v>
      </c>
      <c r="CI159" s="14">
        <v>7.0590000000000002</v>
      </c>
      <c r="CJ159" s="14">
        <v>6.5659999999999998</v>
      </c>
      <c r="CK159" s="14">
        <v>6.1150000000000002</v>
      </c>
      <c r="CL159" s="14">
        <v>5.6879999999999997</v>
      </c>
      <c r="CM159" s="14">
        <v>5.2530000000000001</v>
      </c>
      <c r="CN159" s="14">
        <v>4.8049999999999997</v>
      </c>
      <c r="CO159" s="14">
        <v>4.3529999999999998</v>
      </c>
      <c r="CP159" s="14">
        <v>3.9119999999999999</v>
      </c>
      <c r="CQ159" s="14">
        <v>3.488</v>
      </c>
      <c r="CR159" s="14">
        <v>3.0609999999999999</v>
      </c>
      <c r="CS159" s="14">
        <v>2.6269999999999998</v>
      </c>
      <c r="CT159" s="14">
        <v>2.1989999999999998</v>
      </c>
      <c r="CU159" s="14">
        <v>1.758</v>
      </c>
      <c r="CV159" s="14">
        <v>1.3759999999999999</v>
      </c>
      <c r="CW159" s="14">
        <v>1.113</v>
      </c>
      <c r="CX159" s="14">
        <v>0.86499999999999999</v>
      </c>
      <c r="CY159" s="14">
        <v>0.622</v>
      </c>
      <c r="CZ159" s="14">
        <v>0.42699999999999999</v>
      </c>
      <c r="DA159" s="14">
        <v>0.32300000000000001</v>
      </c>
      <c r="DB159" s="14">
        <v>0.25700000000000001</v>
      </c>
      <c r="DC159" s="14">
        <v>0.17899999999999999</v>
      </c>
      <c r="DD159" s="14">
        <v>8.8999999999999996E-2</v>
      </c>
      <c r="DE159" s="14">
        <v>5.5E-2</v>
      </c>
      <c r="DF159" s="14">
        <v>2.5999999999999999E-2</v>
      </c>
      <c r="DG159" s="14">
        <v>2.9000000000000001E-2</v>
      </c>
      <c r="DI159" s="108">
        <f t="shared" si="5"/>
        <v>1033.9940000000004</v>
      </c>
    </row>
    <row r="160" spans="1:113" x14ac:dyDescent="0.2">
      <c r="A160" s="14">
        <v>13334</v>
      </c>
      <c r="B160" s="14" t="s">
        <v>1041</v>
      </c>
      <c r="D160" s="14">
        <v>752</v>
      </c>
      <c r="E160" s="14">
        <v>2018</v>
      </c>
      <c r="F160" s="14" t="s">
        <v>362</v>
      </c>
      <c r="G160" s="88" t="s">
        <v>363</v>
      </c>
      <c r="H160" s="88">
        <f>VLOOKUP(G160, '2018 Population by age'!$G:$H, 2, 0)</f>
        <v>18</v>
      </c>
      <c r="I160" s="15">
        <f>IF(H160="-", "-", IF(H160=0, 0, SUM(K160:INDEX($K160:$DG160, H160))))</f>
        <v>1066.19</v>
      </c>
      <c r="J160" s="15">
        <f t="shared" si="4"/>
        <v>3932.5250000000001</v>
      </c>
      <c r="K160" s="14">
        <v>63.427</v>
      </c>
      <c r="L160" s="14">
        <v>62.957999999999998</v>
      </c>
      <c r="M160" s="14">
        <v>62.542000000000002</v>
      </c>
      <c r="N160" s="14">
        <v>59.591999999999999</v>
      </c>
      <c r="O160" s="14">
        <v>60.36</v>
      </c>
      <c r="P160" s="14">
        <v>60.9</v>
      </c>
      <c r="Q160" s="14">
        <v>61.216000000000001</v>
      </c>
      <c r="R160" s="14">
        <v>61.313000000000002</v>
      </c>
      <c r="S160" s="14">
        <v>61.274999999999999</v>
      </c>
      <c r="T160" s="14">
        <v>61.186</v>
      </c>
      <c r="U160" s="14">
        <v>60.656999999999996</v>
      </c>
      <c r="V160" s="14">
        <v>59.533999999999999</v>
      </c>
      <c r="W160" s="14">
        <v>58.06</v>
      </c>
      <c r="X160" s="14">
        <v>56.737000000000002</v>
      </c>
      <c r="Y160" s="14">
        <v>55.594000000000001</v>
      </c>
      <c r="Z160" s="14">
        <v>54.512999999999998</v>
      </c>
      <c r="AA160" s="14">
        <v>53.527999999999999</v>
      </c>
      <c r="AB160" s="14">
        <v>52.798000000000002</v>
      </c>
      <c r="AC160" s="14">
        <v>52.107999999999997</v>
      </c>
      <c r="AD160" s="14">
        <v>51.1</v>
      </c>
      <c r="AE160" s="14">
        <v>52.078000000000003</v>
      </c>
      <c r="AF160" s="14">
        <v>56.04</v>
      </c>
      <c r="AG160" s="14">
        <v>61.761000000000003</v>
      </c>
      <c r="AH160" s="14">
        <v>67.186000000000007</v>
      </c>
      <c r="AI160" s="14">
        <v>72.924999999999997</v>
      </c>
      <c r="AJ160" s="14">
        <v>76.572999999999993</v>
      </c>
      <c r="AK160" s="14">
        <v>76.790000000000006</v>
      </c>
      <c r="AL160" s="14">
        <v>74.747</v>
      </c>
      <c r="AM160" s="14">
        <v>73.007999999999996</v>
      </c>
      <c r="AN160" s="14">
        <v>71.120999999999995</v>
      </c>
      <c r="AO160" s="14">
        <v>69.326999999999998</v>
      </c>
      <c r="AP160" s="14">
        <v>68.024000000000001</v>
      </c>
      <c r="AQ160" s="14">
        <v>67.031000000000006</v>
      </c>
      <c r="AR160" s="14">
        <v>65.790000000000006</v>
      </c>
      <c r="AS160" s="14">
        <v>64.433999999999997</v>
      </c>
      <c r="AT160" s="14">
        <v>63.295999999999999</v>
      </c>
      <c r="AU160" s="14">
        <v>62.494</v>
      </c>
      <c r="AV160" s="14">
        <v>61.978999999999999</v>
      </c>
      <c r="AW160" s="14">
        <v>61.52</v>
      </c>
      <c r="AX160" s="14">
        <v>61.082999999999998</v>
      </c>
      <c r="AY160" s="14">
        <v>61.134</v>
      </c>
      <c r="AZ160" s="14">
        <v>61.853000000000002</v>
      </c>
      <c r="BA160" s="14">
        <v>63.012</v>
      </c>
      <c r="BB160" s="14">
        <v>64.138000000000005</v>
      </c>
      <c r="BC160" s="14">
        <v>65.254000000000005</v>
      </c>
      <c r="BD160" s="14">
        <v>66.352999999999994</v>
      </c>
      <c r="BE160" s="14">
        <v>67.361000000000004</v>
      </c>
      <c r="BF160" s="14">
        <v>68.225999999999999</v>
      </c>
      <c r="BG160" s="14">
        <v>69.054000000000002</v>
      </c>
      <c r="BH160" s="14">
        <v>69.92</v>
      </c>
      <c r="BI160" s="14">
        <v>70.061000000000007</v>
      </c>
      <c r="BJ160" s="14">
        <v>69.138000000000005</v>
      </c>
      <c r="BK160" s="14">
        <v>67.509</v>
      </c>
      <c r="BL160" s="14">
        <v>65.876000000000005</v>
      </c>
      <c r="BM160" s="14">
        <v>64.102000000000004</v>
      </c>
      <c r="BN160" s="14">
        <v>62.512999999999998</v>
      </c>
      <c r="BO160" s="14">
        <v>61.341999999999999</v>
      </c>
      <c r="BP160" s="14">
        <v>60.439</v>
      </c>
      <c r="BQ160" s="14">
        <v>59.472000000000001</v>
      </c>
      <c r="BR160" s="14">
        <v>58.572000000000003</v>
      </c>
      <c r="BS160" s="14">
        <v>57.561999999999998</v>
      </c>
      <c r="BT160" s="14">
        <v>56.341999999999999</v>
      </c>
      <c r="BU160" s="14">
        <v>55.07</v>
      </c>
      <c r="BV160" s="14">
        <v>53.804000000000002</v>
      </c>
      <c r="BW160" s="14">
        <v>52.295999999999999</v>
      </c>
      <c r="BX160" s="14">
        <v>51.807000000000002</v>
      </c>
      <c r="BY160" s="14">
        <v>52.896000000000001</v>
      </c>
      <c r="BZ160" s="14">
        <v>54.86</v>
      </c>
      <c r="CA160" s="14">
        <v>56.545000000000002</v>
      </c>
      <c r="CB160" s="14">
        <v>58.305999999999997</v>
      </c>
      <c r="CC160" s="14">
        <v>58.692999999999998</v>
      </c>
      <c r="CD160" s="14">
        <v>56.905999999999999</v>
      </c>
      <c r="CE160" s="14">
        <v>53.65</v>
      </c>
      <c r="CF160" s="14">
        <v>50.508000000000003</v>
      </c>
      <c r="CG160" s="14">
        <v>47.253999999999998</v>
      </c>
      <c r="CH160" s="14">
        <v>43.826000000000001</v>
      </c>
      <c r="CI160" s="14">
        <v>40.380000000000003</v>
      </c>
      <c r="CJ160" s="14">
        <v>36.939</v>
      </c>
      <c r="CK160" s="14">
        <v>33.348999999999997</v>
      </c>
      <c r="CL160" s="14">
        <v>29.614000000000001</v>
      </c>
      <c r="CM160" s="14">
        <v>26.329000000000001</v>
      </c>
      <c r="CN160" s="14">
        <v>23.77</v>
      </c>
      <c r="CO160" s="14">
        <v>21.716000000000001</v>
      </c>
      <c r="CP160" s="14">
        <v>19.670999999999999</v>
      </c>
      <c r="CQ160" s="14">
        <v>17.728999999999999</v>
      </c>
      <c r="CR160" s="14">
        <v>15.882</v>
      </c>
      <c r="CS160" s="14">
        <v>14.073</v>
      </c>
      <c r="CT160" s="14">
        <v>12.333</v>
      </c>
      <c r="CU160" s="14">
        <v>10.66</v>
      </c>
      <c r="CV160" s="14">
        <v>9.3369999999999997</v>
      </c>
      <c r="CW160" s="14">
        <v>8.15</v>
      </c>
      <c r="CX160" s="14">
        <v>6.7560000000000002</v>
      </c>
      <c r="CY160" s="14">
        <v>5.1870000000000003</v>
      </c>
      <c r="CZ160" s="14">
        <v>3.944</v>
      </c>
      <c r="DA160" s="14">
        <v>3.2770000000000001</v>
      </c>
      <c r="DB160" s="14">
        <v>2.7229999999999999</v>
      </c>
      <c r="DC160" s="14">
        <v>2.0099999999999998</v>
      </c>
      <c r="DD160" s="14">
        <v>1.139</v>
      </c>
      <c r="DE160" s="14">
        <v>0.74199999999999999</v>
      </c>
      <c r="DF160" s="14">
        <v>0.35499999999999998</v>
      </c>
      <c r="DG160" s="14">
        <v>0.39100000000000001</v>
      </c>
      <c r="DI160" s="108">
        <f t="shared" si="5"/>
        <v>4998.7150000000001</v>
      </c>
    </row>
    <row r="161" spans="1:113" x14ac:dyDescent="0.2">
      <c r="A161" s="14">
        <v>4906</v>
      </c>
      <c r="B161" s="14" t="s">
        <v>1041</v>
      </c>
      <c r="D161" s="14">
        <v>748</v>
      </c>
      <c r="E161" s="14">
        <v>2018</v>
      </c>
      <c r="F161" s="14" t="s">
        <v>360</v>
      </c>
      <c r="G161" s="88" t="s">
        <v>361</v>
      </c>
      <c r="H161" s="88">
        <f>VLOOKUP(G161, '2018 Population by age'!$G:$H, 2, 0)</f>
        <v>18</v>
      </c>
      <c r="I161" s="15">
        <f>IF(H161="-", "-", IF(H161=0, 0, SUM(K161:INDEX($K161:$DG161, H161))))</f>
        <v>303.37900000000002</v>
      </c>
      <c r="J161" s="15">
        <f t="shared" si="4"/>
        <v>370.255</v>
      </c>
      <c r="K161" s="14">
        <v>18.744</v>
      </c>
      <c r="L161" s="14">
        <v>18.622</v>
      </c>
      <c r="M161" s="14">
        <v>18.466000000000001</v>
      </c>
      <c r="N161" s="14">
        <v>18.167999999999999</v>
      </c>
      <c r="O161" s="14">
        <v>18.010000000000002</v>
      </c>
      <c r="P161" s="14">
        <v>17.824000000000002</v>
      </c>
      <c r="Q161" s="14">
        <v>17.611999999999998</v>
      </c>
      <c r="R161" s="14">
        <v>17.378</v>
      </c>
      <c r="S161" s="14">
        <v>17.132000000000001</v>
      </c>
      <c r="T161" s="14">
        <v>16.882999999999999</v>
      </c>
      <c r="U161" s="14">
        <v>16.603999999999999</v>
      </c>
      <c r="V161" s="14">
        <v>16.286000000000001</v>
      </c>
      <c r="W161" s="14">
        <v>15.951000000000001</v>
      </c>
      <c r="X161" s="14">
        <v>15.624000000000001</v>
      </c>
      <c r="Y161" s="14">
        <v>15.292</v>
      </c>
      <c r="Z161" s="14">
        <v>15.037000000000001</v>
      </c>
      <c r="AA161" s="14">
        <v>14.901</v>
      </c>
      <c r="AB161" s="14">
        <v>14.845000000000001</v>
      </c>
      <c r="AC161" s="14">
        <v>14.778</v>
      </c>
      <c r="AD161" s="14">
        <v>14.706</v>
      </c>
      <c r="AE161" s="14">
        <v>14.666</v>
      </c>
      <c r="AF161" s="14">
        <v>14.664</v>
      </c>
      <c r="AG161" s="14">
        <v>14.676</v>
      </c>
      <c r="AH161" s="14">
        <v>14.667999999999999</v>
      </c>
      <c r="AI161" s="14">
        <v>14.638999999999999</v>
      </c>
      <c r="AJ161" s="14">
        <v>14.55</v>
      </c>
      <c r="AK161" s="14">
        <v>14.375999999999999</v>
      </c>
      <c r="AL161" s="14">
        <v>14.125</v>
      </c>
      <c r="AM161" s="14">
        <v>13.847</v>
      </c>
      <c r="AN161" s="14">
        <v>13.552</v>
      </c>
      <c r="AO161" s="14">
        <v>13.116</v>
      </c>
      <c r="AP161" s="14">
        <v>12.488</v>
      </c>
      <c r="AQ161" s="14">
        <v>11.731</v>
      </c>
      <c r="AR161" s="14">
        <v>10.968999999999999</v>
      </c>
      <c r="AS161" s="14">
        <v>10.189</v>
      </c>
      <c r="AT161" s="14">
        <v>9.4160000000000004</v>
      </c>
      <c r="AU161" s="14">
        <v>8.6780000000000008</v>
      </c>
      <c r="AV161" s="14">
        <v>7.976</v>
      </c>
      <c r="AW161" s="14">
        <v>7.2729999999999997</v>
      </c>
      <c r="AX161" s="14">
        <v>6.57</v>
      </c>
      <c r="AY161" s="14">
        <v>5.9690000000000003</v>
      </c>
      <c r="AZ161" s="14">
        <v>5.5170000000000003</v>
      </c>
      <c r="BA161" s="14">
        <v>5.1719999999999997</v>
      </c>
      <c r="BB161" s="14">
        <v>4.8440000000000003</v>
      </c>
      <c r="BC161" s="14">
        <v>4.5449999999999999</v>
      </c>
      <c r="BD161" s="14">
        <v>4.2830000000000004</v>
      </c>
      <c r="BE161" s="14">
        <v>4.05</v>
      </c>
      <c r="BF161" s="14">
        <v>3.8420000000000001</v>
      </c>
      <c r="BG161" s="14">
        <v>3.6640000000000001</v>
      </c>
      <c r="BH161" s="14">
        <v>3.516</v>
      </c>
      <c r="BI161" s="14">
        <v>3.3620000000000001</v>
      </c>
      <c r="BJ161" s="14">
        <v>3.1840000000000002</v>
      </c>
      <c r="BK161" s="14">
        <v>2.9950000000000001</v>
      </c>
      <c r="BL161" s="14">
        <v>2.8239999999999998</v>
      </c>
      <c r="BM161" s="14">
        <v>2.665</v>
      </c>
      <c r="BN161" s="14">
        <v>2.5230000000000001</v>
      </c>
      <c r="BO161" s="14">
        <v>2.4039999999999999</v>
      </c>
      <c r="BP161" s="14">
        <v>2.3039999999999998</v>
      </c>
      <c r="BQ161" s="14">
        <v>2.2069999999999999</v>
      </c>
      <c r="BR161" s="14">
        <v>2.1160000000000001</v>
      </c>
      <c r="BS161" s="14">
        <v>2.028</v>
      </c>
      <c r="BT161" s="14">
        <v>1.9359999999999999</v>
      </c>
      <c r="BU161" s="14">
        <v>1.845</v>
      </c>
      <c r="BV161" s="14">
        <v>1.758</v>
      </c>
      <c r="BW161" s="14">
        <v>1.6739999999999999</v>
      </c>
      <c r="BX161" s="14">
        <v>1.5920000000000001</v>
      </c>
      <c r="BY161" s="14">
        <v>1.51</v>
      </c>
      <c r="BZ161" s="14">
        <v>1.4279999999999999</v>
      </c>
      <c r="CA161" s="14">
        <v>1.3480000000000001</v>
      </c>
      <c r="CB161" s="14">
        <v>1.2709999999999999</v>
      </c>
      <c r="CC161" s="14">
        <v>1.1890000000000001</v>
      </c>
      <c r="CD161" s="14">
        <v>1.0980000000000001</v>
      </c>
      <c r="CE161" s="14">
        <v>1.0029999999999999</v>
      </c>
      <c r="CF161" s="14">
        <v>0.91100000000000003</v>
      </c>
      <c r="CG161" s="14">
        <v>0.82</v>
      </c>
      <c r="CH161" s="14">
        <v>0.73599999999999999</v>
      </c>
      <c r="CI161" s="14">
        <v>0.66400000000000003</v>
      </c>
      <c r="CJ161" s="14">
        <v>0.6</v>
      </c>
      <c r="CK161" s="14">
        <v>0.53800000000000003</v>
      </c>
      <c r="CL161" s="14">
        <v>0.48</v>
      </c>
      <c r="CM161" s="14">
        <v>0.42199999999999999</v>
      </c>
      <c r="CN161" s="14">
        <v>0.36299999999999999</v>
      </c>
      <c r="CO161" s="14">
        <v>0.30299999999999999</v>
      </c>
      <c r="CP161" s="14">
        <v>0.248</v>
      </c>
      <c r="CQ161" s="14">
        <v>0.19700000000000001</v>
      </c>
      <c r="CR161" s="14">
        <v>0.153</v>
      </c>
      <c r="CS161" s="14">
        <v>0.121</v>
      </c>
      <c r="CT161" s="14">
        <v>9.7000000000000003E-2</v>
      </c>
      <c r="CU161" s="14">
        <v>7.4999999999999997E-2</v>
      </c>
      <c r="CV161" s="14">
        <v>5.7000000000000002E-2</v>
      </c>
      <c r="CW161" s="14">
        <v>4.3999999999999997E-2</v>
      </c>
      <c r="CX161" s="14">
        <v>3.3000000000000002E-2</v>
      </c>
      <c r="CY161" s="14">
        <v>2.3E-2</v>
      </c>
      <c r="CZ161" s="14">
        <v>1.6E-2</v>
      </c>
      <c r="DA161" s="14">
        <v>1.2E-2</v>
      </c>
      <c r="DB161" s="14">
        <v>8.9999999999999993E-3</v>
      </c>
      <c r="DC161" s="14">
        <v>7.0000000000000001E-3</v>
      </c>
      <c r="DD161" s="14">
        <v>3.0000000000000001E-3</v>
      </c>
      <c r="DE161" s="14">
        <v>2E-3</v>
      </c>
      <c r="DF161" s="14">
        <v>1E-3</v>
      </c>
      <c r="DG161" s="14">
        <v>1E-3</v>
      </c>
      <c r="DI161" s="108">
        <f t="shared" si="5"/>
        <v>673.63400000000001</v>
      </c>
    </row>
    <row r="162" spans="1:113" x14ac:dyDescent="0.2">
      <c r="A162" s="14">
        <v>2326</v>
      </c>
      <c r="B162" s="14" t="s">
        <v>1041</v>
      </c>
      <c r="D162" s="14">
        <v>690</v>
      </c>
      <c r="E162" s="14">
        <v>2018</v>
      </c>
      <c r="F162" s="14" t="s">
        <v>334</v>
      </c>
      <c r="G162" s="88" t="s">
        <v>335</v>
      </c>
      <c r="H162" s="88">
        <f>VLOOKUP(G162, '2018 Population by age'!$G:$H, 2, 0)</f>
        <v>18</v>
      </c>
      <c r="I162" s="15">
        <f>IF(H162="-", "-", IF(H162=0, 0, SUM(K162:INDEX($K162:$DG162, H162))))</f>
        <v>12.491</v>
      </c>
      <c r="J162" s="15">
        <f t="shared" si="4"/>
        <v>34.451999999999998</v>
      </c>
      <c r="K162" s="14">
        <v>0.72</v>
      </c>
      <c r="L162" s="14">
        <v>0.75800000000000001</v>
      </c>
      <c r="M162" s="14">
        <v>0.78200000000000003</v>
      </c>
      <c r="N162" s="14">
        <v>0.81299999999999994</v>
      </c>
      <c r="O162" s="14">
        <v>0.80800000000000005</v>
      </c>
      <c r="P162" s="14">
        <v>0.79600000000000004</v>
      </c>
      <c r="Q162" s="14">
        <v>0.77900000000000003</v>
      </c>
      <c r="R162" s="14">
        <v>0.75800000000000001</v>
      </c>
      <c r="S162" s="14">
        <v>0.73299999999999998</v>
      </c>
      <c r="T162" s="14">
        <v>0.70599999999999996</v>
      </c>
      <c r="U162" s="14">
        <v>0.67900000000000005</v>
      </c>
      <c r="V162" s="14">
        <v>0.65300000000000002</v>
      </c>
      <c r="W162" s="14">
        <v>0.629</v>
      </c>
      <c r="X162" s="14">
        <v>0.60599999999999998</v>
      </c>
      <c r="Y162" s="14">
        <v>0.58299999999999996</v>
      </c>
      <c r="Z162" s="14">
        <v>0.56699999999999995</v>
      </c>
      <c r="AA162" s="14">
        <v>0.56000000000000005</v>
      </c>
      <c r="AB162" s="14">
        <v>0.56100000000000005</v>
      </c>
      <c r="AC162" s="14">
        <v>0.56299999999999994</v>
      </c>
      <c r="AD162" s="14">
        <v>0.56599999999999995</v>
      </c>
      <c r="AE162" s="14">
        <v>0.57499999999999996</v>
      </c>
      <c r="AF162" s="14">
        <v>0.59099999999999997</v>
      </c>
      <c r="AG162" s="14">
        <v>0.61199999999999999</v>
      </c>
      <c r="AH162" s="14">
        <v>0.63300000000000001</v>
      </c>
      <c r="AI162" s="14">
        <v>0.65700000000000003</v>
      </c>
      <c r="AJ162" s="14">
        <v>0.67700000000000005</v>
      </c>
      <c r="AK162" s="14">
        <v>0.68899999999999995</v>
      </c>
      <c r="AL162" s="14">
        <v>0.69499999999999995</v>
      </c>
      <c r="AM162" s="14">
        <v>0.70199999999999996</v>
      </c>
      <c r="AN162" s="14">
        <v>0.70799999999999996</v>
      </c>
      <c r="AO162" s="14">
        <v>0.71599999999999997</v>
      </c>
      <c r="AP162" s="14">
        <v>0.72799999999999998</v>
      </c>
      <c r="AQ162" s="14">
        <v>0.74199999999999999</v>
      </c>
      <c r="AR162" s="14">
        <v>0.754</v>
      </c>
      <c r="AS162" s="14">
        <v>0.76600000000000001</v>
      </c>
      <c r="AT162" s="14">
        <v>0.77200000000000002</v>
      </c>
      <c r="AU162" s="14">
        <v>0.76800000000000002</v>
      </c>
      <c r="AV162" s="14">
        <v>0.75900000000000001</v>
      </c>
      <c r="AW162" s="14">
        <v>0.75</v>
      </c>
      <c r="AX162" s="14">
        <v>0.73899999999999999</v>
      </c>
      <c r="AY162" s="14">
        <v>0.73099999999999998</v>
      </c>
      <c r="AZ162" s="14">
        <v>0.72899999999999998</v>
      </c>
      <c r="BA162" s="14">
        <v>0.73199999999999998</v>
      </c>
      <c r="BB162" s="14">
        <v>0.73199999999999998</v>
      </c>
      <c r="BC162" s="14">
        <v>0.73199999999999998</v>
      </c>
      <c r="BD162" s="14">
        <v>0.72899999999999998</v>
      </c>
      <c r="BE162" s="14">
        <v>0.71899999999999997</v>
      </c>
      <c r="BF162" s="14">
        <v>0.70499999999999996</v>
      </c>
      <c r="BG162" s="14">
        <v>0.69099999999999995</v>
      </c>
      <c r="BH162" s="14">
        <v>0.67500000000000004</v>
      </c>
      <c r="BI162" s="14">
        <v>0.66300000000000003</v>
      </c>
      <c r="BJ162" s="14">
        <v>0.65700000000000003</v>
      </c>
      <c r="BK162" s="14">
        <v>0.65300000000000002</v>
      </c>
      <c r="BL162" s="14">
        <v>0.64700000000000002</v>
      </c>
      <c r="BM162" s="14">
        <v>0.64100000000000001</v>
      </c>
      <c r="BN162" s="14">
        <v>0.63</v>
      </c>
      <c r="BO162" s="14">
        <v>0.61299999999999999</v>
      </c>
      <c r="BP162" s="14">
        <v>0.59199999999999997</v>
      </c>
      <c r="BQ162" s="14">
        <v>0.56999999999999995</v>
      </c>
      <c r="BR162" s="14">
        <v>0.54800000000000004</v>
      </c>
      <c r="BS162" s="14">
        <v>0.52200000000000002</v>
      </c>
      <c r="BT162" s="14">
        <v>0.49099999999999999</v>
      </c>
      <c r="BU162" s="14">
        <v>0.45700000000000002</v>
      </c>
      <c r="BV162" s="14">
        <v>0.42299999999999999</v>
      </c>
      <c r="BW162" s="14">
        <v>0.38900000000000001</v>
      </c>
      <c r="BX162" s="14">
        <v>0.35499999999999998</v>
      </c>
      <c r="BY162" s="14">
        <v>0.32100000000000001</v>
      </c>
      <c r="BZ162" s="14">
        <v>0.28899999999999998</v>
      </c>
      <c r="CA162" s="14">
        <v>0.25700000000000001</v>
      </c>
      <c r="CB162" s="14">
        <v>0.224</v>
      </c>
      <c r="CC162" s="14">
        <v>0.2</v>
      </c>
      <c r="CD162" s="14">
        <v>0.188</v>
      </c>
      <c r="CE162" s="14">
        <v>0.183</v>
      </c>
      <c r="CF162" s="14">
        <v>0.17899999999999999</v>
      </c>
      <c r="CG162" s="14">
        <v>0.17699999999999999</v>
      </c>
      <c r="CH162" s="14">
        <v>0.17</v>
      </c>
      <c r="CI162" s="14">
        <v>0.153</v>
      </c>
      <c r="CJ162" s="14">
        <v>0.13</v>
      </c>
      <c r="CK162" s="14">
        <v>0.11</v>
      </c>
      <c r="CL162" s="14">
        <v>0.09</v>
      </c>
      <c r="CM162" s="14">
        <v>7.3999999999999996E-2</v>
      </c>
      <c r="CN162" s="14">
        <v>6.6000000000000003E-2</v>
      </c>
      <c r="CO162" s="14">
        <v>6.2E-2</v>
      </c>
      <c r="CP162" s="14">
        <v>5.8999999999999997E-2</v>
      </c>
      <c r="CQ162" s="14">
        <v>5.5E-2</v>
      </c>
      <c r="CR162" s="14">
        <v>5.0999999999999997E-2</v>
      </c>
      <c r="CS162" s="14">
        <v>4.4999999999999998E-2</v>
      </c>
      <c r="CT162" s="14">
        <v>3.7999999999999999E-2</v>
      </c>
      <c r="CU162" s="14">
        <v>3.1E-2</v>
      </c>
      <c r="CV162" s="14">
        <v>2.5999999999999999E-2</v>
      </c>
      <c r="CW162" s="14">
        <v>2.1999999999999999E-2</v>
      </c>
      <c r="CX162" s="14">
        <v>1.7000000000000001E-2</v>
      </c>
      <c r="CY162" s="14">
        <v>1.2999999999999999E-2</v>
      </c>
      <c r="CZ162" s="14">
        <v>8.9999999999999993E-3</v>
      </c>
      <c r="DA162" s="14">
        <v>7.0000000000000001E-3</v>
      </c>
      <c r="DB162" s="14">
        <v>6.0000000000000001E-3</v>
      </c>
      <c r="DC162" s="14">
        <v>4.0000000000000001E-3</v>
      </c>
      <c r="DD162" s="14">
        <v>3.0000000000000001E-3</v>
      </c>
      <c r="DE162" s="14">
        <v>2E-3</v>
      </c>
      <c r="DF162" s="14">
        <v>1E-3</v>
      </c>
      <c r="DG162" s="14">
        <v>2E-3</v>
      </c>
      <c r="DI162" s="108">
        <f t="shared" si="5"/>
        <v>46.942999999999998</v>
      </c>
    </row>
    <row r="163" spans="1:113" x14ac:dyDescent="0.2">
      <c r="A163" s="14">
        <v>11098</v>
      </c>
      <c r="B163" s="14" t="s">
        <v>1041</v>
      </c>
      <c r="D163" s="14">
        <v>760</v>
      </c>
      <c r="E163" s="14">
        <v>2018</v>
      </c>
      <c r="F163" s="14" t="s">
        <v>366</v>
      </c>
      <c r="G163" s="88" t="s">
        <v>367</v>
      </c>
      <c r="H163" s="88">
        <f>VLOOKUP(G163, '2018 Population by age'!$G:$H, 2, 0)</f>
        <v>18</v>
      </c>
      <c r="I163" s="15">
        <f>IF(H163="-", "-", IF(H163=0, 0, SUM(K163:INDEX($K163:$DG163, H163))))</f>
        <v>4045.3010000000004</v>
      </c>
      <c r="J163" s="15">
        <f t="shared" si="4"/>
        <v>5182.2820000000074</v>
      </c>
      <c r="K163" s="14">
        <v>175.04300000000001</v>
      </c>
      <c r="L163" s="14">
        <v>183.607</v>
      </c>
      <c r="M163" s="14">
        <v>191.96700000000001</v>
      </c>
      <c r="N163" s="14">
        <v>204.059</v>
      </c>
      <c r="O163" s="14">
        <v>212.35</v>
      </c>
      <c r="P163" s="14">
        <v>220.024</v>
      </c>
      <c r="Q163" s="14">
        <v>226.96700000000001</v>
      </c>
      <c r="R163" s="14">
        <v>233.06399999999999</v>
      </c>
      <c r="S163" s="14">
        <v>238.386</v>
      </c>
      <c r="T163" s="14">
        <v>243.00299999999999</v>
      </c>
      <c r="U163" s="14">
        <v>245.87700000000001</v>
      </c>
      <c r="V163" s="14">
        <v>246.524</v>
      </c>
      <c r="W163" s="14">
        <v>245.38399999999999</v>
      </c>
      <c r="X163" s="14">
        <v>243.33799999999999</v>
      </c>
      <c r="Y163" s="14">
        <v>240.15600000000001</v>
      </c>
      <c r="Z163" s="14">
        <v>236.29900000000001</v>
      </c>
      <c r="AA163" s="14">
        <v>232.06700000000001</v>
      </c>
      <c r="AB163" s="14">
        <v>227.18600000000001</v>
      </c>
      <c r="AC163" s="14">
        <v>221.648</v>
      </c>
      <c r="AD163" s="14">
        <v>216.13399999999999</v>
      </c>
      <c r="AE163" s="14">
        <v>207.66300000000001</v>
      </c>
      <c r="AF163" s="14">
        <v>194.97</v>
      </c>
      <c r="AG163" s="14">
        <v>179.84200000000001</v>
      </c>
      <c r="AH163" s="14">
        <v>165.095</v>
      </c>
      <c r="AI163" s="14">
        <v>149.886</v>
      </c>
      <c r="AJ163" s="14">
        <v>138.172</v>
      </c>
      <c r="AK163" s="14">
        <v>132.12100000000001</v>
      </c>
      <c r="AL163" s="14">
        <v>129.898</v>
      </c>
      <c r="AM163" s="14">
        <v>127.319</v>
      </c>
      <c r="AN163" s="14">
        <v>125.006</v>
      </c>
      <c r="AO163" s="14">
        <v>123.25</v>
      </c>
      <c r="AP163" s="14">
        <v>121.706</v>
      </c>
      <c r="AQ163" s="14">
        <v>120.30500000000001</v>
      </c>
      <c r="AR163" s="14">
        <v>119.396</v>
      </c>
      <c r="AS163" s="14">
        <v>118.996</v>
      </c>
      <c r="AT163" s="14">
        <v>117.605</v>
      </c>
      <c r="AU163" s="14">
        <v>114.538</v>
      </c>
      <c r="AV163" s="14">
        <v>110.374</v>
      </c>
      <c r="AW163" s="14">
        <v>106.456</v>
      </c>
      <c r="AX163" s="14">
        <v>102.60899999999999</v>
      </c>
      <c r="AY163" s="14">
        <v>98.632999999999996</v>
      </c>
      <c r="AZ163" s="14">
        <v>94.594999999999999</v>
      </c>
      <c r="BA163" s="14">
        <v>90.578999999999994</v>
      </c>
      <c r="BB163" s="14">
        <v>86.554000000000002</v>
      </c>
      <c r="BC163" s="14">
        <v>82.465999999999994</v>
      </c>
      <c r="BD163" s="14">
        <v>79.028999999999996</v>
      </c>
      <c r="BE163" s="14">
        <v>76.572999999999993</v>
      </c>
      <c r="BF163" s="14">
        <v>74.795000000000002</v>
      </c>
      <c r="BG163" s="14">
        <v>72.992000000000004</v>
      </c>
      <c r="BH163" s="14">
        <v>71.228999999999999</v>
      </c>
      <c r="BI163" s="14">
        <v>69.644999999999996</v>
      </c>
      <c r="BJ163" s="14">
        <v>68.212999999999994</v>
      </c>
      <c r="BK163" s="14">
        <v>66.846999999999994</v>
      </c>
      <c r="BL163" s="14">
        <v>65.542000000000002</v>
      </c>
      <c r="BM163" s="14">
        <v>64.369</v>
      </c>
      <c r="BN163" s="14">
        <v>62.680999999999997</v>
      </c>
      <c r="BO163" s="14">
        <v>60.177999999999997</v>
      </c>
      <c r="BP163" s="14">
        <v>57.155000000000001</v>
      </c>
      <c r="BQ163" s="14">
        <v>54.173000000000002</v>
      </c>
      <c r="BR163" s="14">
        <v>51.079000000000001</v>
      </c>
      <c r="BS163" s="14">
        <v>48.265000000000001</v>
      </c>
      <c r="BT163" s="14">
        <v>45.969000000000001</v>
      </c>
      <c r="BU163" s="14">
        <v>43.976999999999997</v>
      </c>
      <c r="BV163" s="14">
        <v>41.905999999999999</v>
      </c>
      <c r="BW163" s="14">
        <v>39.920999999999999</v>
      </c>
      <c r="BX163" s="14">
        <v>37.54</v>
      </c>
      <c r="BY163" s="14">
        <v>34.512999999999998</v>
      </c>
      <c r="BZ163" s="14">
        <v>31.129000000000001</v>
      </c>
      <c r="CA163" s="14">
        <v>27.891999999999999</v>
      </c>
      <c r="CB163" s="14">
        <v>24.658999999999999</v>
      </c>
      <c r="CC163" s="14">
        <v>21.94</v>
      </c>
      <c r="CD163" s="14">
        <v>20.027000000000001</v>
      </c>
      <c r="CE163" s="14">
        <v>18.666</v>
      </c>
      <c r="CF163" s="14">
        <v>17.311</v>
      </c>
      <c r="CG163" s="14">
        <v>16.065999999999999</v>
      </c>
      <c r="CH163" s="14">
        <v>14.843999999999999</v>
      </c>
      <c r="CI163" s="14">
        <v>13.542999999999999</v>
      </c>
      <c r="CJ163" s="14">
        <v>12.226000000000001</v>
      </c>
      <c r="CK163" s="14">
        <v>11.047000000000001</v>
      </c>
      <c r="CL163" s="14">
        <v>9.9649999999999999</v>
      </c>
      <c r="CM163" s="14">
        <v>8.9719999999999995</v>
      </c>
      <c r="CN163" s="14">
        <v>8.0760000000000005</v>
      </c>
      <c r="CO163" s="14">
        <v>7.2590000000000003</v>
      </c>
      <c r="CP163" s="14">
        <v>6.5019999999999998</v>
      </c>
      <c r="CQ163" s="14">
        <v>5.819</v>
      </c>
      <c r="CR163" s="14">
        <v>5.1189999999999998</v>
      </c>
      <c r="CS163" s="14">
        <v>4.3570000000000002</v>
      </c>
      <c r="CT163" s="14">
        <v>3.5779999999999998</v>
      </c>
      <c r="CU163" s="14">
        <v>2.8069999999999999</v>
      </c>
      <c r="CV163" s="14">
        <v>2.149</v>
      </c>
      <c r="CW163" s="14">
        <v>1.698</v>
      </c>
      <c r="CX163" s="14">
        <v>1.3009999999999999</v>
      </c>
      <c r="CY163" s="14">
        <v>0.94</v>
      </c>
      <c r="CZ163" s="14">
        <v>0.63500000000000001</v>
      </c>
      <c r="DA163" s="14">
        <v>0.46200000000000002</v>
      </c>
      <c r="DB163" s="14">
        <v>0.36699999999999999</v>
      </c>
      <c r="DC163" s="14">
        <v>0.25700000000000001</v>
      </c>
      <c r="DD163" s="14">
        <v>0.13200000000000001</v>
      </c>
      <c r="DE163" s="14">
        <v>7.0000000000000007E-2</v>
      </c>
      <c r="DF163" s="14">
        <v>3.1E-2</v>
      </c>
      <c r="DG163" s="14">
        <v>2.9000000000000001E-2</v>
      </c>
      <c r="DI163" s="108">
        <f t="shared" si="5"/>
        <v>9227.5830000000078</v>
      </c>
    </row>
    <row r="164" spans="1:113" x14ac:dyDescent="0.2">
      <c r="A164" s="14">
        <v>3272</v>
      </c>
      <c r="B164" s="14" t="s">
        <v>1041</v>
      </c>
      <c r="D164" s="14">
        <v>148</v>
      </c>
      <c r="E164" s="14">
        <v>2018</v>
      </c>
      <c r="F164" s="14" t="s">
        <v>90</v>
      </c>
      <c r="G164" s="88" t="s">
        <v>91</v>
      </c>
      <c r="H164" s="88">
        <f>VLOOKUP(G164, '2018 Population by age'!$G:$H, 2, 0)</f>
        <v>18</v>
      </c>
      <c r="I164" s="15">
        <f>IF(H164="-", "-", IF(H164=0, 0, SUM(K164:INDEX($K164:$DG164, H164))))</f>
        <v>4167.0969999999998</v>
      </c>
      <c r="J164" s="15">
        <f t="shared" si="4"/>
        <v>3518.8710000000019</v>
      </c>
      <c r="K164" s="14">
        <v>299.58699999999999</v>
      </c>
      <c r="L164" s="14">
        <v>289.24099999999999</v>
      </c>
      <c r="M164" s="14">
        <v>279.50599999999997</v>
      </c>
      <c r="N164" s="14">
        <v>271.87599999999998</v>
      </c>
      <c r="O164" s="14">
        <v>263.01900000000001</v>
      </c>
      <c r="P164" s="14">
        <v>254.631</v>
      </c>
      <c r="Q164" s="14">
        <v>246.666</v>
      </c>
      <c r="R164" s="14">
        <v>239.07900000000001</v>
      </c>
      <c r="S164" s="14">
        <v>231.834</v>
      </c>
      <c r="T164" s="14">
        <v>224.899</v>
      </c>
      <c r="U164" s="14">
        <v>218.166</v>
      </c>
      <c r="V164" s="14">
        <v>211.56700000000001</v>
      </c>
      <c r="W164" s="14">
        <v>205.09</v>
      </c>
      <c r="X164" s="14">
        <v>198.81</v>
      </c>
      <c r="Y164" s="14">
        <v>192.72900000000001</v>
      </c>
      <c r="Z164" s="14">
        <v>186.559</v>
      </c>
      <c r="AA164" s="14">
        <v>180.16900000000001</v>
      </c>
      <c r="AB164" s="14">
        <v>173.66900000000001</v>
      </c>
      <c r="AC164" s="14">
        <v>167.31399999999999</v>
      </c>
      <c r="AD164" s="14">
        <v>161.06399999999999</v>
      </c>
      <c r="AE164" s="14">
        <v>154.905</v>
      </c>
      <c r="AF164" s="14">
        <v>148.85900000000001</v>
      </c>
      <c r="AG164" s="14">
        <v>142.929</v>
      </c>
      <c r="AH164" s="14">
        <v>137.101</v>
      </c>
      <c r="AI164" s="14">
        <v>131.387</v>
      </c>
      <c r="AJ164" s="14">
        <v>125.82</v>
      </c>
      <c r="AK164" s="14">
        <v>120.416</v>
      </c>
      <c r="AL164" s="14">
        <v>115.17700000000001</v>
      </c>
      <c r="AM164" s="14">
        <v>110.077</v>
      </c>
      <c r="AN164" s="14">
        <v>105.11499999999999</v>
      </c>
      <c r="AO164" s="14">
        <v>100.36199999999999</v>
      </c>
      <c r="AP164" s="14">
        <v>95.846999999999994</v>
      </c>
      <c r="AQ164" s="14">
        <v>91.543000000000006</v>
      </c>
      <c r="AR164" s="14">
        <v>87.38</v>
      </c>
      <c r="AS164" s="14">
        <v>83.361999999999995</v>
      </c>
      <c r="AT164" s="14">
        <v>79.513000000000005</v>
      </c>
      <c r="AU164" s="14">
        <v>75.834999999999994</v>
      </c>
      <c r="AV164" s="14">
        <v>72.311000000000007</v>
      </c>
      <c r="AW164" s="14">
        <v>68.924000000000007</v>
      </c>
      <c r="AX164" s="14">
        <v>65.676000000000002</v>
      </c>
      <c r="AY164" s="14">
        <v>62.521999999999998</v>
      </c>
      <c r="AZ164" s="14">
        <v>59.44</v>
      </c>
      <c r="BA164" s="14">
        <v>56.442999999999998</v>
      </c>
      <c r="BB164" s="14">
        <v>53.582000000000001</v>
      </c>
      <c r="BC164" s="14">
        <v>50.863999999999997</v>
      </c>
      <c r="BD164" s="14">
        <v>48.210999999999999</v>
      </c>
      <c r="BE164" s="14">
        <v>45.594000000000001</v>
      </c>
      <c r="BF164" s="14">
        <v>43.052999999999997</v>
      </c>
      <c r="BG164" s="14">
        <v>40.637</v>
      </c>
      <c r="BH164" s="14">
        <v>38.311999999999998</v>
      </c>
      <c r="BI164" s="14">
        <v>36.241999999999997</v>
      </c>
      <c r="BJ164" s="14">
        <v>34.508000000000003</v>
      </c>
      <c r="BK164" s="14">
        <v>33.023000000000003</v>
      </c>
      <c r="BL164" s="14">
        <v>31.609000000000002</v>
      </c>
      <c r="BM164" s="14">
        <v>30.289000000000001</v>
      </c>
      <c r="BN164" s="14">
        <v>29.024999999999999</v>
      </c>
      <c r="BO164" s="14">
        <v>27.776</v>
      </c>
      <c r="BP164" s="14">
        <v>26.550999999999998</v>
      </c>
      <c r="BQ164" s="14">
        <v>25.393999999999998</v>
      </c>
      <c r="BR164" s="14">
        <v>24.286999999999999</v>
      </c>
      <c r="BS164" s="14">
        <v>23.2</v>
      </c>
      <c r="BT164" s="14">
        <v>22.120999999999999</v>
      </c>
      <c r="BU164" s="14">
        <v>21.042999999999999</v>
      </c>
      <c r="BV164" s="14">
        <v>19.997</v>
      </c>
      <c r="BW164" s="14">
        <v>19.001999999999999</v>
      </c>
      <c r="BX164" s="14">
        <v>17.898</v>
      </c>
      <c r="BY164" s="14">
        <v>16.614999999999998</v>
      </c>
      <c r="BZ164" s="14">
        <v>15.236000000000001</v>
      </c>
      <c r="CA164" s="14">
        <v>13.9</v>
      </c>
      <c r="CB164" s="14">
        <v>12.566000000000001</v>
      </c>
      <c r="CC164" s="14">
        <v>11.388</v>
      </c>
      <c r="CD164" s="14">
        <v>10.452999999999999</v>
      </c>
      <c r="CE164" s="14">
        <v>9.6839999999999993</v>
      </c>
      <c r="CF164" s="14">
        <v>8.923</v>
      </c>
      <c r="CG164" s="14">
        <v>8.2070000000000007</v>
      </c>
      <c r="CH164" s="14">
        <v>7.484</v>
      </c>
      <c r="CI164" s="14">
        <v>6.7130000000000001</v>
      </c>
      <c r="CJ164" s="14">
        <v>5.9290000000000003</v>
      </c>
      <c r="CK164" s="14">
        <v>5.2050000000000001</v>
      </c>
      <c r="CL164" s="14">
        <v>4.5270000000000001</v>
      </c>
      <c r="CM164" s="14">
        <v>3.8969999999999998</v>
      </c>
      <c r="CN164" s="14">
        <v>3.3260000000000001</v>
      </c>
      <c r="CO164" s="14">
        <v>2.8079999999999998</v>
      </c>
      <c r="CP164" s="14">
        <v>2.327</v>
      </c>
      <c r="CQ164" s="14">
        <v>1.881</v>
      </c>
      <c r="CR164" s="14">
        <v>1.5</v>
      </c>
      <c r="CS164" s="14">
        <v>1.1930000000000001</v>
      </c>
      <c r="CT164" s="14">
        <v>0.94799999999999995</v>
      </c>
      <c r="CU164" s="14">
        <v>0.72199999999999998</v>
      </c>
      <c r="CV164" s="14">
        <v>0.54600000000000004</v>
      </c>
      <c r="CW164" s="14">
        <v>0.41799999999999998</v>
      </c>
      <c r="CX164" s="14">
        <v>0.308</v>
      </c>
      <c r="CY164" s="14">
        <v>0.21099999999999999</v>
      </c>
      <c r="CZ164" s="14">
        <v>0.13600000000000001</v>
      </c>
      <c r="DA164" s="14">
        <v>9.8000000000000004E-2</v>
      </c>
      <c r="DB164" s="14">
        <v>7.6999999999999999E-2</v>
      </c>
      <c r="DC164" s="14">
        <v>5.2999999999999999E-2</v>
      </c>
      <c r="DD164" s="14">
        <v>2.7E-2</v>
      </c>
      <c r="DE164" s="14">
        <v>1.2999999999999999E-2</v>
      </c>
      <c r="DF164" s="14">
        <v>6.0000000000000001E-3</v>
      </c>
      <c r="DG164" s="14">
        <v>6.0000000000000001E-3</v>
      </c>
      <c r="DI164" s="108">
        <f t="shared" si="5"/>
        <v>7685.9680000000017</v>
      </c>
    </row>
    <row r="165" spans="1:113" x14ac:dyDescent="0.2">
      <c r="A165" s="14">
        <v>6368</v>
      </c>
      <c r="B165" s="14" t="s">
        <v>1041</v>
      </c>
      <c r="D165" s="14">
        <v>768</v>
      </c>
      <c r="E165" s="14">
        <v>2018</v>
      </c>
      <c r="F165" s="14" t="s">
        <v>378</v>
      </c>
      <c r="G165" s="88" t="s">
        <v>379</v>
      </c>
      <c r="H165" s="88">
        <f>VLOOKUP(G165, '2018 Population by age'!$G:$H, 2, 0)</f>
        <v>18</v>
      </c>
      <c r="I165" s="15">
        <f>IF(H165="-", "-", IF(H165=0, 0, SUM(K165:INDEX($K165:$DG165, H165))))</f>
        <v>1916.8180000000002</v>
      </c>
      <c r="J165" s="15">
        <f t="shared" si="4"/>
        <v>2067.3589999999999</v>
      </c>
      <c r="K165" s="14">
        <v>125.035</v>
      </c>
      <c r="L165" s="14">
        <v>122.925</v>
      </c>
      <c r="M165" s="14">
        <v>120.866</v>
      </c>
      <c r="N165" s="14">
        <v>118.566</v>
      </c>
      <c r="O165" s="14">
        <v>116.795</v>
      </c>
      <c r="P165" s="14">
        <v>114.96899999999999</v>
      </c>
      <c r="Q165" s="14">
        <v>113.072</v>
      </c>
      <c r="R165" s="14">
        <v>111.09</v>
      </c>
      <c r="S165" s="14">
        <v>109.044</v>
      </c>
      <c r="T165" s="14">
        <v>106.953</v>
      </c>
      <c r="U165" s="14">
        <v>104.636</v>
      </c>
      <c r="V165" s="14">
        <v>102.012</v>
      </c>
      <c r="W165" s="14">
        <v>99.168999999999997</v>
      </c>
      <c r="X165" s="14">
        <v>96.322000000000003</v>
      </c>
      <c r="Y165" s="14">
        <v>93.488</v>
      </c>
      <c r="Z165" s="14">
        <v>90.501000000000005</v>
      </c>
      <c r="AA165" s="14">
        <v>87.32</v>
      </c>
      <c r="AB165" s="14">
        <v>84.055000000000007</v>
      </c>
      <c r="AC165" s="14">
        <v>80.843999999999994</v>
      </c>
      <c r="AD165" s="14">
        <v>77.641999999999996</v>
      </c>
      <c r="AE165" s="14">
        <v>74.790000000000006</v>
      </c>
      <c r="AF165" s="14">
        <v>72.465000000000003</v>
      </c>
      <c r="AG165" s="14">
        <v>70.525000000000006</v>
      </c>
      <c r="AH165" s="14">
        <v>68.61</v>
      </c>
      <c r="AI165" s="14">
        <v>66.745000000000005</v>
      </c>
      <c r="AJ165" s="14">
        <v>65.105000000000004</v>
      </c>
      <c r="AK165" s="14">
        <v>63.726999999999997</v>
      </c>
      <c r="AL165" s="14">
        <v>62.521999999999998</v>
      </c>
      <c r="AM165" s="14">
        <v>61.372999999999998</v>
      </c>
      <c r="AN165" s="14">
        <v>60.316000000000003</v>
      </c>
      <c r="AO165" s="14">
        <v>59.088999999999999</v>
      </c>
      <c r="AP165" s="14">
        <v>57.551000000000002</v>
      </c>
      <c r="AQ165" s="14">
        <v>55.814</v>
      </c>
      <c r="AR165" s="14">
        <v>54.125</v>
      </c>
      <c r="AS165" s="14">
        <v>52.432000000000002</v>
      </c>
      <c r="AT165" s="14">
        <v>50.756</v>
      </c>
      <c r="AU165" s="14">
        <v>49.131</v>
      </c>
      <c r="AV165" s="14">
        <v>47.530999999999999</v>
      </c>
      <c r="AW165" s="14">
        <v>45.906999999999996</v>
      </c>
      <c r="AX165" s="14">
        <v>44.28</v>
      </c>
      <c r="AY165" s="14">
        <v>42.604999999999997</v>
      </c>
      <c r="AZ165" s="14">
        <v>40.86</v>
      </c>
      <c r="BA165" s="14">
        <v>39.076000000000001</v>
      </c>
      <c r="BB165" s="14">
        <v>37.314999999999998</v>
      </c>
      <c r="BC165" s="14">
        <v>35.573</v>
      </c>
      <c r="BD165" s="14">
        <v>33.859000000000002</v>
      </c>
      <c r="BE165" s="14">
        <v>32.185000000000002</v>
      </c>
      <c r="BF165" s="14">
        <v>30.556999999999999</v>
      </c>
      <c r="BG165" s="14">
        <v>28.959</v>
      </c>
      <c r="BH165" s="14">
        <v>27.39</v>
      </c>
      <c r="BI165" s="14">
        <v>25.917000000000002</v>
      </c>
      <c r="BJ165" s="14">
        <v>24.571000000000002</v>
      </c>
      <c r="BK165" s="14">
        <v>23.324000000000002</v>
      </c>
      <c r="BL165" s="14">
        <v>22.116</v>
      </c>
      <c r="BM165" s="14">
        <v>20.957000000000001</v>
      </c>
      <c r="BN165" s="14">
        <v>19.847000000000001</v>
      </c>
      <c r="BO165" s="14">
        <v>18.777999999999999</v>
      </c>
      <c r="BP165" s="14">
        <v>17.751000000000001</v>
      </c>
      <c r="BQ165" s="14">
        <v>16.771000000000001</v>
      </c>
      <c r="BR165" s="14">
        <v>15.832000000000001</v>
      </c>
      <c r="BS165" s="14">
        <v>14.936</v>
      </c>
      <c r="BT165" s="14">
        <v>14.082000000000001</v>
      </c>
      <c r="BU165" s="14">
        <v>13.263999999999999</v>
      </c>
      <c r="BV165" s="14">
        <v>12.478</v>
      </c>
      <c r="BW165" s="14">
        <v>11.723000000000001</v>
      </c>
      <c r="BX165" s="14">
        <v>10.984</v>
      </c>
      <c r="BY165" s="14">
        <v>10.25</v>
      </c>
      <c r="BZ165" s="14">
        <v>9.5269999999999992</v>
      </c>
      <c r="CA165" s="14">
        <v>8.8320000000000007</v>
      </c>
      <c r="CB165" s="14">
        <v>8.1620000000000008</v>
      </c>
      <c r="CC165" s="14">
        <v>7.5030000000000001</v>
      </c>
      <c r="CD165" s="14">
        <v>6.8520000000000003</v>
      </c>
      <c r="CE165" s="14">
        <v>6.2140000000000004</v>
      </c>
      <c r="CF165" s="14">
        <v>5.6020000000000003</v>
      </c>
      <c r="CG165" s="14">
        <v>5.0170000000000003</v>
      </c>
      <c r="CH165" s="14">
        <v>4.452</v>
      </c>
      <c r="CI165" s="14">
        <v>3.9049999999999998</v>
      </c>
      <c r="CJ165" s="14">
        <v>3.3820000000000001</v>
      </c>
      <c r="CK165" s="14">
        <v>2.89</v>
      </c>
      <c r="CL165" s="14">
        <v>2.4239999999999999</v>
      </c>
      <c r="CM165" s="14">
        <v>2.0099999999999998</v>
      </c>
      <c r="CN165" s="14">
        <v>1.661</v>
      </c>
      <c r="CO165" s="14">
        <v>1.3660000000000001</v>
      </c>
      <c r="CP165" s="14">
        <v>1.097</v>
      </c>
      <c r="CQ165" s="14">
        <v>0.85599999999999998</v>
      </c>
      <c r="CR165" s="14">
        <v>0.65500000000000003</v>
      </c>
      <c r="CS165" s="14">
        <v>0.497</v>
      </c>
      <c r="CT165" s="14">
        <v>0.373</v>
      </c>
      <c r="CU165" s="14">
        <v>0.26800000000000002</v>
      </c>
      <c r="CV165" s="14">
        <v>0.192</v>
      </c>
      <c r="CW165" s="14">
        <v>0.13700000000000001</v>
      </c>
      <c r="CX165" s="14">
        <v>9.2999999999999999E-2</v>
      </c>
      <c r="CY165" s="14">
        <v>5.8000000000000003E-2</v>
      </c>
      <c r="CZ165" s="14">
        <v>3.3000000000000002E-2</v>
      </c>
      <c r="DA165" s="14">
        <v>2.3E-2</v>
      </c>
      <c r="DB165" s="14">
        <v>1.7999999999999999E-2</v>
      </c>
      <c r="DC165" s="14">
        <v>1.2E-2</v>
      </c>
      <c r="DD165" s="14">
        <v>5.0000000000000001E-3</v>
      </c>
      <c r="DE165" s="14">
        <v>2E-3</v>
      </c>
      <c r="DF165" s="14">
        <v>1E-3</v>
      </c>
      <c r="DG165" s="14">
        <v>0</v>
      </c>
      <c r="DI165" s="108">
        <f t="shared" si="5"/>
        <v>3984.1770000000001</v>
      </c>
    </row>
    <row r="166" spans="1:113" x14ac:dyDescent="0.2">
      <c r="A166" s="14">
        <v>9550</v>
      </c>
      <c r="B166" s="14" t="s">
        <v>1041</v>
      </c>
      <c r="D166" s="14">
        <v>764</v>
      </c>
      <c r="E166" s="14">
        <v>2018</v>
      </c>
      <c r="F166" s="14" t="s">
        <v>374</v>
      </c>
      <c r="G166" s="88" t="s">
        <v>375</v>
      </c>
      <c r="H166" s="88">
        <f>VLOOKUP(G166, '2018 Population by age'!$G:$H, 2, 0)</f>
        <v>7</v>
      </c>
      <c r="I166" s="15">
        <f>IF(H166="-", "-", IF(H166=0, 0, SUM(K166:INDEX($K166:$DG166, H166))))</f>
        <v>2639.6889999999999</v>
      </c>
      <c r="J166" s="15">
        <f t="shared" si="4"/>
        <v>31073.913000000022</v>
      </c>
      <c r="K166" s="14">
        <v>344.28699999999998</v>
      </c>
      <c r="L166" s="14">
        <v>358.214</v>
      </c>
      <c r="M166" s="14">
        <v>370.30900000000003</v>
      </c>
      <c r="N166" s="14">
        <v>380.411</v>
      </c>
      <c r="O166" s="14">
        <v>388.48500000000001</v>
      </c>
      <c r="P166" s="14">
        <v>395.72699999999998</v>
      </c>
      <c r="Q166" s="14">
        <v>402.25599999999997</v>
      </c>
      <c r="R166" s="14">
        <v>408.19499999999999</v>
      </c>
      <c r="S166" s="14">
        <v>413.68799999999999</v>
      </c>
      <c r="T166" s="14">
        <v>418.88499999999999</v>
      </c>
      <c r="U166" s="14">
        <v>423.77100000000002</v>
      </c>
      <c r="V166" s="14">
        <v>428.411</v>
      </c>
      <c r="W166" s="14">
        <v>433.00799999999998</v>
      </c>
      <c r="X166" s="14">
        <v>437.19600000000003</v>
      </c>
      <c r="Y166" s="14">
        <v>440.447</v>
      </c>
      <c r="Z166" s="14">
        <v>446.12099999999998</v>
      </c>
      <c r="AA166" s="14">
        <v>455.66199999999998</v>
      </c>
      <c r="AB166" s="14">
        <v>467.27300000000002</v>
      </c>
      <c r="AC166" s="14">
        <v>477.81599999999997</v>
      </c>
      <c r="AD166" s="14">
        <v>488.041</v>
      </c>
      <c r="AE166" s="14">
        <v>495.084</v>
      </c>
      <c r="AF166" s="14">
        <v>497.24099999999999</v>
      </c>
      <c r="AG166" s="14">
        <v>495.81799999999998</v>
      </c>
      <c r="AH166" s="14">
        <v>494.63499999999999</v>
      </c>
      <c r="AI166" s="14">
        <v>493.90199999999999</v>
      </c>
      <c r="AJ166" s="14">
        <v>489.572</v>
      </c>
      <c r="AK166" s="14">
        <v>480.32900000000001</v>
      </c>
      <c r="AL166" s="14">
        <v>468.40199999999999</v>
      </c>
      <c r="AM166" s="14">
        <v>456.96100000000001</v>
      </c>
      <c r="AN166" s="14">
        <v>444.92</v>
      </c>
      <c r="AO166" s="14">
        <v>438.31299999999999</v>
      </c>
      <c r="AP166" s="14">
        <v>440.32</v>
      </c>
      <c r="AQ166" s="14">
        <v>448.19499999999999</v>
      </c>
      <c r="AR166" s="14">
        <v>455.64600000000002</v>
      </c>
      <c r="AS166" s="14">
        <v>463.49400000000003</v>
      </c>
      <c r="AT166" s="14">
        <v>472.48899999999998</v>
      </c>
      <c r="AU166" s="14">
        <v>482.23</v>
      </c>
      <c r="AV166" s="14">
        <v>492.37799999999999</v>
      </c>
      <c r="AW166" s="14">
        <v>502.99</v>
      </c>
      <c r="AX166" s="14">
        <v>514.04399999999998</v>
      </c>
      <c r="AY166" s="14">
        <v>523.39</v>
      </c>
      <c r="AZ166" s="14">
        <v>529.95600000000002</v>
      </c>
      <c r="BA166" s="14">
        <v>534.44399999999996</v>
      </c>
      <c r="BB166" s="14">
        <v>538.46600000000001</v>
      </c>
      <c r="BC166" s="14">
        <v>541.505</v>
      </c>
      <c r="BD166" s="14">
        <v>543.971</v>
      </c>
      <c r="BE166" s="14">
        <v>546.16600000000005</v>
      </c>
      <c r="BF166" s="14">
        <v>547.61699999999996</v>
      </c>
      <c r="BG166" s="14">
        <v>547.74599999999998</v>
      </c>
      <c r="BH166" s="14">
        <v>546.90200000000004</v>
      </c>
      <c r="BI166" s="14">
        <v>543.29399999999998</v>
      </c>
      <c r="BJ166" s="14">
        <v>536.04700000000003</v>
      </c>
      <c r="BK166" s="14">
        <v>526.06799999999998</v>
      </c>
      <c r="BL166" s="14">
        <v>515.02300000000002</v>
      </c>
      <c r="BM166" s="14">
        <v>502.43799999999999</v>
      </c>
      <c r="BN166" s="14">
        <v>489.70600000000002</v>
      </c>
      <c r="BO166" s="14">
        <v>477.64299999999997</v>
      </c>
      <c r="BP166" s="14">
        <v>465.51</v>
      </c>
      <c r="BQ166" s="14">
        <v>452.14299999999997</v>
      </c>
      <c r="BR166" s="14">
        <v>438.24299999999999</v>
      </c>
      <c r="BS166" s="14">
        <v>421.46699999999998</v>
      </c>
      <c r="BT166" s="14">
        <v>400.68</v>
      </c>
      <c r="BU166" s="14">
        <v>377.29</v>
      </c>
      <c r="BV166" s="14">
        <v>353.99200000000002</v>
      </c>
      <c r="BW166" s="14">
        <v>330.43400000000003</v>
      </c>
      <c r="BX166" s="14">
        <v>307.67200000000003</v>
      </c>
      <c r="BY166" s="14">
        <v>286.56599999999997</v>
      </c>
      <c r="BZ166" s="14">
        <v>266.803</v>
      </c>
      <c r="CA166" s="14">
        <v>247.09700000000001</v>
      </c>
      <c r="CB166" s="14">
        <v>227.57</v>
      </c>
      <c r="CC166" s="14">
        <v>209.96</v>
      </c>
      <c r="CD166" s="14">
        <v>194.96199999999999</v>
      </c>
      <c r="CE166" s="14">
        <v>181.92500000000001</v>
      </c>
      <c r="CF166" s="14">
        <v>169.37299999999999</v>
      </c>
      <c r="CG166" s="14">
        <v>157.452</v>
      </c>
      <c r="CH166" s="14">
        <v>146.38300000000001</v>
      </c>
      <c r="CI166" s="14">
        <v>136.08000000000001</v>
      </c>
      <c r="CJ166" s="14">
        <v>126.39</v>
      </c>
      <c r="CK166" s="14">
        <v>117.361</v>
      </c>
      <c r="CL166" s="14">
        <v>109.122</v>
      </c>
      <c r="CM166" s="14">
        <v>100.354</v>
      </c>
      <c r="CN166" s="14">
        <v>90.45</v>
      </c>
      <c r="CO166" s="14">
        <v>80.006</v>
      </c>
      <c r="CP166" s="14">
        <v>70.200999999999993</v>
      </c>
      <c r="CQ166" s="14">
        <v>60.768999999999998</v>
      </c>
      <c r="CR166" s="14">
        <v>52.283000000000001</v>
      </c>
      <c r="CS166" s="14">
        <v>45.139000000000003</v>
      </c>
      <c r="CT166" s="14">
        <v>39.030999999999999</v>
      </c>
      <c r="CU166" s="14">
        <v>32.953000000000003</v>
      </c>
      <c r="CV166" s="14">
        <v>27.952999999999999</v>
      </c>
      <c r="CW166" s="14">
        <v>23.654</v>
      </c>
      <c r="CX166" s="14">
        <v>19.024999999999999</v>
      </c>
      <c r="CY166" s="14">
        <v>14.11</v>
      </c>
      <c r="CZ166" s="14">
        <v>10.157999999999999</v>
      </c>
      <c r="DA166" s="14">
        <v>7.8789999999999996</v>
      </c>
      <c r="DB166" s="14">
        <v>6.4119999999999999</v>
      </c>
      <c r="DC166" s="14">
        <v>4.7670000000000003</v>
      </c>
      <c r="DD166" s="14">
        <v>2.9449999999999998</v>
      </c>
      <c r="DE166" s="14">
        <v>2.1560000000000001</v>
      </c>
      <c r="DF166" s="14">
        <v>1.226</v>
      </c>
      <c r="DG166" s="14">
        <v>2.1080000000000001</v>
      </c>
      <c r="DI166" s="108">
        <f t="shared" si="5"/>
        <v>33713.602000000021</v>
      </c>
    </row>
    <row r="167" spans="1:113" x14ac:dyDescent="0.2">
      <c r="A167" s="14">
        <v>7658</v>
      </c>
      <c r="B167" s="14" t="s">
        <v>1041</v>
      </c>
      <c r="D167" s="14">
        <v>762</v>
      </c>
      <c r="E167" s="14">
        <v>2018</v>
      </c>
      <c r="F167" s="14" t="s">
        <v>370</v>
      </c>
      <c r="G167" s="88" t="s">
        <v>371</v>
      </c>
      <c r="H167" s="88">
        <f>VLOOKUP(G167, '2018 Population by age'!$G:$H, 2, 0)</f>
        <v>18</v>
      </c>
      <c r="I167" s="15">
        <f>IF(H167="-", "-", IF(H167=0, 0, SUM(K167:INDEX($K167:$DG167, H167))))</f>
        <v>1903.7359999999999</v>
      </c>
      <c r="J167" s="15">
        <f t="shared" si="4"/>
        <v>2668.4749999999995</v>
      </c>
      <c r="K167" s="14">
        <v>122.434</v>
      </c>
      <c r="L167" s="14">
        <v>124.05500000000001</v>
      </c>
      <c r="M167" s="14">
        <v>124.464</v>
      </c>
      <c r="N167" s="14">
        <v>123.673</v>
      </c>
      <c r="O167" s="14">
        <v>121.908</v>
      </c>
      <c r="P167" s="14">
        <v>119.52200000000001</v>
      </c>
      <c r="Q167" s="14">
        <v>116.621</v>
      </c>
      <c r="R167" s="14">
        <v>113.31100000000001</v>
      </c>
      <c r="S167" s="14">
        <v>109.735</v>
      </c>
      <c r="T167" s="14">
        <v>106.03</v>
      </c>
      <c r="U167" s="14">
        <v>102.13800000000001</v>
      </c>
      <c r="V167" s="14">
        <v>98.097999999999999</v>
      </c>
      <c r="W167" s="14">
        <v>94.117000000000004</v>
      </c>
      <c r="X167" s="14">
        <v>90.180999999999997</v>
      </c>
      <c r="Y167" s="14">
        <v>86.075999999999993</v>
      </c>
      <c r="Z167" s="14">
        <v>83.516999999999996</v>
      </c>
      <c r="AA167" s="14">
        <v>83.289000000000001</v>
      </c>
      <c r="AB167" s="14">
        <v>84.566999999999993</v>
      </c>
      <c r="AC167" s="14">
        <v>85.771000000000001</v>
      </c>
      <c r="AD167" s="14">
        <v>87.253</v>
      </c>
      <c r="AE167" s="14">
        <v>88.093999999999994</v>
      </c>
      <c r="AF167" s="14">
        <v>87.686000000000007</v>
      </c>
      <c r="AG167" s="14">
        <v>86.486000000000004</v>
      </c>
      <c r="AH167" s="14">
        <v>85.45</v>
      </c>
      <c r="AI167" s="14">
        <v>84.263000000000005</v>
      </c>
      <c r="AJ167" s="14">
        <v>83.41</v>
      </c>
      <c r="AK167" s="14">
        <v>83.19</v>
      </c>
      <c r="AL167" s="14">
        <v>83.231999999999999</v>
      </c>
      <c r="AM167" s="14">
        <v>83.012</v>
      </c>
      <c r="AN167" s="14">
        <v>82.808000000000007</v>
      </c>
      <c r="AO167" s="14">
        <v>81.415999999999997</v>
      </c>
      <c r="AP167" s="14">
        <v>78.239999999999995</v>
      </c>
      <c r="AQ167" s="14">
        <v>73.918000000000006</v>
      </c>
      <c r="AR167" s="14">
        <v>69.704999999999998</v>
      </c>
      <c r="AS167" s="14">
        <v>65.376000000000005</v>
      </c>
      <c r="AT167" s="14">
        <v>61.432000000000002</v>
      </c>
      <c r="AU167" s="14">
        <v>58.259</v>
      </c>
      <c r="AV167" s="14">
        <v>55.637</v>
      </c>
      <c r="AW167" s="14">
        <v>52.917999999999999</v>
      </c>
      <c r="AX167" s="14">
        <v>50.18</v>
      </c>
      <c r="AY167" s="14">
        <v>47.901000000000003</v>
      </c>
      <c r="AZ167" s="14">
        <v>46.237000000000002</v>
      </c>
      <c r="BA167" s="14">
        <v>45.011000000000003</v>
      </c>
      <c r="BB167" s="14">
        <v>43.875999999999998</v>
      </c>
      <c r="BC167" s="14">
        <v>42.887999999999998</v>
      </c>
      <c r="BD167" s="14">
        <v>41.904000000000003</v>
      </c>
      <c r="BE167" s="14">
        <v>40.811999999999998</v>
      </c>
      <c r="BF167" s="14">
        <v>39.667999999999999</v>
      </c>
      <c r="BG167" s="14">
        <v>38.619999999999997</v>
      </c>
      <c r="BH167" s="14">
        <v>37.616</v>
      </c>
      <c r="BI167" s="14">
        <v>36.652000000000001</v>
      </c>
      <c r="BJ167" s="14">
        <v>35.731999999999999</v>
      </c>
      <c r="BK167" s="14">
        <v>34.822000000000003</v>
      </c>
      <c r="BL167" s="14">
        <v>33.893000000000001</v>
      </c>
      <c r="BM167" s="14">
        <v>32.965000000000003</v>
      </c>
      <c r="BN167" s="14">
        <v>31.873000000000001</v>
      </c>
      <c r="BO167" s="14">
        <v>30.536000000000001</v>
      </c>
      <c r="BP167" s="14">
        <v>29.027000000000001</v>
      </c>
      <c r="BQ167" s="14">
        <v>27.510999999999999</v>
      </c>
      <c r="BR167" s="14">
        <v>25.965</v>
      </c>
      <c r="BS167" s="14">
        <v>24.384</v>
      </c>
      <c r="BT167" s="14">
        <v>22.786999999999999</v>
      </c>
      <c r="BU167" s="14">
        <v>21.177</v>
      </c>
      <c r="BV167" s="14">
        <v>19.571999999999999</v>
      </c>
      <c r="BW167" s="14">
        <v>18.006</v>
      </c>
      <c r="BX167" s="14">
        <v>16.375</v>
      </c>
      <c r="BY167" s="14">
        <v>14.641</v>
      </c>
      <c r="BZ167" s="14">
        <v>12.882999999999999</v>
      </c>
      <c r="CA167" s="14">
        <v>11.202999999999999</v>
      </c>
      <c r="CB167" s="14">
        <v>9.5609999999999999</v>
      </c>
      <c r="CC167" s="14">
        <v>8.2070000000000007</v>
      </c>
      <c r="CD167" s="14">
        <v>7.27</v>
      </c>
      <c r="CE167" s="14">
        <v>6.6369999999999996</v>
      </c>
      <c r="CF167" s="14">
        <v>6.0359999999999996</v>
      </c>
      <c r="CG167" s="14">
        <v>5.4850000000000003</v>
      </c>
      <c r="CH167" s="14">
        <v>5.0979999999999999</v>
      </c>
      <c r="CI167" s="14">
        <v>4.8899999999999997</v>
      </c>
      <c r="CJ167" s="14">
        <v>4.7990000000000004</v>
      </c>
      <c r="CK167" s="14">
        <v>4.7640000000000002</v>
      </c>
      <c r="CL167" s="14">
        <v>4.8250000000000002</v>
      </c>
      <c r="CM167" s="14">
        <v>4.694</v>
      </c>
      <c r="CN167" s="14">
        <v>4.2300000000000004</v>
      </c>
      <c r="CO167" s="14">
        <v>3.5640000000000001</v>
      </c>
      <c r="CP167" s="14">
        <v>2.9590000000000001</v>
      </c>
      <c r="CQ167" s="14">
        <v>2.3530000000000002</v>
      </c>
      <c r="CR167" s="14">
        <v>1.873</v>
      </c>
      <c r="CS167" s="14">
        <v>1.607</v>
      </c>
      <c r="CT167" s="14">
        <v>1.4790000000000001</v>
      </c>
      <c r="CU167" s="14">
        <v>1.3380000000000001</v>
      </c>
      <c r="CV167" s="14">
        <v>1.24</v>
      </c>
      <c r="CW167" s="14">
        <v>1.087</v>
      </c>
      <c r="CX167" s="14">
        <v>0.85499999999999998</v>
      </c>
      <c r="CY167" s="14">
        <v>0.56599999999999995</v>
      </c>
      <c r="CZ167" s="14">
        <v>0.29699999999999999</v>
      </c>
      <c r="DA167" s="14">
        <v>0.16200000000000001</v>
      </c>
      <c r="DB167" s="14">
        <v>0.124</v>
      </c>
      <c r="DC167" s="14">
        <v>8.5000000000000006E-2</v>
      </c>
      <c r="DD167" s="14">
        <v>4.3999999999999997E-2</v>
      </c>
      <c r="DE167" s="14">
        <v>2.9000000000000001E-2</v>
      </c>
      <c r="DF167" s="14">
        <v>1.6E-2</v>
      </c>
      <c r="DG167" s="14">
        <v>2.8000000000000001E-2</v>
      </c>
      <c r="DI167" s="108">
        <f t="shared" si="5"/>
        <v>4572.2109999999993</v>
      </c>
    </row>
    <row r="168" spans="1:113" x14ac:dyDescent="0.2">
      <c r="A168" s="14">
        <v>7744</v>
      </c>
      <c r="B168" s="14" t="s">
        <v>1041</v>
      </c>
      <c r="D168" s="14">
        <v>795</v>
      </c>
      <c r="E168" s="14">
        <v>2018</v>
      </c>
      <c r="F168" s="14" t="s">
        <v>388</v>
      </c>
      <c r="G168" s="88" t="s">
        <v>389</v>
      </c>
      <c r="H168" s="88">
        <f>VLOOKUP(G168, '2018 Population by age'!$G:$H, 2, 0)</f>
        <v>18</v>
      </c>
      <c r="I168" s="15">
        <f>IF(H168="-", "-", IF(H168=0, 0, SUM(K168:INDEX($K168:$DG168, H168))))</f>
        <v>1059.905</v>
      </c>
      <c r="J168" s="15">
        <f t="shared" si="4"/>
        <v>1821.3069999999982</v>
      </c>
      <c r="K168" s="14">
        <v>67.418999999999997</v>
      </c>
      <c r="L168" s="14">
        <v>69.191000000000003</v>
      </c>
      <c r="M168" s="14">
        <v>69.956999999999994</v>
      </c>
      <c r="N168" s="14">
        <v>75.064999999999998</v>
      </c>
      <c r="O168" s="14">
        <v>71.820999999999998</v>
      </c>
      <c r="P168" s="14">
        <v>68.430000000000007</v>
      </c>
      <c r="Q168" s="14">
        <v>64.989999999999995</v>
      </c>
      <c r="R168" s="14">
        <v>61.6</v>
      </c>
      <c r="S168" s="14">
        <v>58.186</v>
      </c>
      <c r="T168" s="14">
        <v>54.670999999999999</v>
      </c>
      <c r="U168" s="14">
        <v>52.026000000000003</v>
      </c>
      <c r="V168" s="14">
        <v>50.698999999999998</v>
      </c>
      <c r="W168" s="14">
        <v>50.267000000000003</v>
      </c>
      <c r="X168" s="14">
        <v>49.93</v>
      </c>
      <c r="Y168" s="14">
        <v>49.938000000000002</v>
      </c>
      <c r="Z168" s="14">
        <v>49.643000000000001</v>
      </c>
      <c r="AA168" s="14">
        <v>48.673000000000002</v>
      </c>
      <c r="AB168" s="14">
        <v>47.399000000000001</v>
      </c>
      <c r="AC168" s="14">
        <v>46.387999999999998</v>
      </c>
      <c r="AD168" s="14">
        <v>45.311999999999998</v>
      </c>
      <c r="AE168" s="14">
        <v>45.357999999999997</v>
      </c>
      <c r="AF168" s="14">
        <v>47.106000000000002</v>
      </c>
      <c r="AG168" s="14">
        <v>49.871000000000002</v>
      </c>
      <c r="AH168" s="14">
        <v>52.427</v>
      </c>
      <c r="AI168" s="14">
        <v>55.06</v>
      </c>
      <c r="AJ168" s="14">
        <v>56.774000000000001</v>
      </c>
      <c r="AK168" s="14">
        <v>56.960999999999999</v>
      </c>
      <c r="AL168" s="14">
        <v>56.085000000000001</v>
      </c>
      <c r="AM168" s="14">
        <v>55.308</v>
      </c>
      <c r="AN168" s="14">
        <v>54.505000000000003</v>
      </c>
      <c r="AO168" s="14">
        <v>53.223999999999997</v>
      </c>
      <c r="AP168" s="14">
        <v>51.392000000000003</v>
      </c>
      <c r="AQ168" s="14">
        <v>49.209000000000003</v>
      </c>
      <c r="AR168" s="14">
        <v>46.906999999999996</v>
      </c>
      <c r="AS168" s="14">
        <v>44.39</v>
      </c>
      <c r="AT168" s="14">
        <v>42.344000000000001</v>
      </c>
      <c r="AU168" s="14">
        <v>41.116999999999997</v>
      </c>
      <c r="AV168" s="14">
        <v>40.408999999999999</v>
      </c>
      <c r="AW168" s="14">
        <v>39.600999999999999</v>
      </c>
      <c r="AX168" s="14">
        <v>38.85</v>
      </c>
      <c r="AY168" s="14">
        <v>37.908999999999999</v>
      </c>
      <c r="AZ168" s="14">
        <v>36.603999999999999</v>
      </c>
      <c r="BA168" s="14">
        <v>35.097000000000001</v>
      </c>
      <c r="BB168" s="14">
        <v>33.691000000000003</v>
      </c>
      <c r="BC168" s="14">
        <v>32.287999999999997</v>
      </c>
      <c r="BD168" s="14">
        <v>31.146999999999998</v>
      </c>
      <c r="BE168" s="14">
        <v>30.414000000000001</v>
      </c>
      <c r="BF168" s="14">
        <v>29.937999999999999</v>
      </c>
      <c r="BG168" s="14">
        <v>29.428999999999998</v>
      </c>
      <c r="BH168" s="14">
        <v>28.956</v>
      </c>
      <c r="BI168" s="14">
        <v>28.338000000000001</v>
      </c>
      <c r="BJ168" s="14">
        <v>27.462</v>
      </c>
      <c r="BK168" s="14">
        <v>26.417000000000002</v>
      </c>
      <c r="BL168" s="14">
        <v>25.401</v>
      </c>
      <c r="BM168" s="14">
        <v>24.356999999999999</v>
      </c>
      <c r="BN168" s="14">
        <v>23.364000000000001</v>
      </c>
      <c r="BO168" s="14">
        <v>22.474</v>
      </c>
      <c r="BP168" s="14">
        <v>21.631</v>
      </c>
      <c r="BQ168" s="14">
        <v>20.747</v>
      </c>
      <c r="BR168" s="14">
        <v>19.867000000000001</v>
      </c>
      <c r="BS168" s="14">
        <v>18.826000000000001</v>
      </c>
      <c r="BT168" s="14">
        <v>17.542999999999999</v>
      </c>
      <c r="BU168" s="14">
        <v>16.109000000000002</v>
      </c>
      <c r="BV168" s="14">
        <v>14.707000000000001</v>
      </c>
      <c r="BW168" s="14">
        <v>13.316000000000001</v>
      </c>
      <c r="BX168" s="14">
        <v>11.976000000000001</v>
      </c>
      <c r="BY168" s="14">
        <v>10.728999999999999</v>
      </c>
      <c r="BZ168" s="14">
        <v>9.5670000000000002</v>
      </c>
      <c r="CA168" s="14">
        <v>8.4380000000000006</v>
      </c>
      <c r="CB168" s="14">
        <v>7.3559999999999999</v>
      </c>
      <c r="CC168" s="14">
        <v>6.3860000000000001</v>
      </c>
      <c r="CD168" s="14">
        <v>5.5570000000000004</v>
      </c>
      <c r="CE168" s="14">
        <v>4.8540000000000001</v>
      </c>
      <c r="CF168" s="14">
        <v>4.2</v>
      </c>
      <c r="CG168" s="14">
        <v>3.57</v>
      </c>
      <c r="CH168" s="14">
        <v>3.157</v>
      </c>
      <c r="CI168" s="14">
        <v>3.0350000000000001</v>
      </c>
      <c r="CJ168" s="14">
        <v>3.0979999999999999</v>
      </c>
      <c r="CK168" s="14">
        <v>3.1850000000000001</v>
      </c>
      <c r="CL168" s="14">
        <v>3.3519999999999999</v>
      </c>
      <c r="CM168" s="14">
        <v>3.3359999999999999</v>
      </c>
      <c r="CN168" s="14">
        <v>3</v>
      </c>
      <c r="CO168" s="14">
        <v>2.4660000000000002</v>
      </c>
      <c r="CP168" s="14">
        <v>1.996</v>
      </c>
      <c r="CQ168" s="14">
        <v>1.5309999999999999</v>
      </c>
      <c r="CR168" s="14">
        <v>1.1579999999999999</v>
      </c>
      <c r="CS168" s="14">
        <v>0.94599999999999995</v>
      </c>
      <c r="CT168" s="14">
        <v>0.84099999999999997</v>
      </c>
      <c r="CU168" s="14">
        <v>0.71799999999999997</v>
      </c>
      <c r="CV168" s="14">
        <v>0.62</v>
      </c>
      <c r="CW168" s="14">
        <v>0.51800000000000002</v>
      </c>
      <c r="CX168" s="14">
        <v>0.39800000000000002</v>
      </c>
      <c r="CY168" s="14">
        <v>0.26700000000000002</v>
      </c>
      <c r="CZ168" s="14">
        <v>0.151</v>
      </c>
      <c r="DA168" s="14">
        <v>0.09</v>
      </c>
      <c r="DB168" s="14">
        <v>7.0000000000000007E-2</v>
      </c>
      <c r="DC168" s="14">
        <v>4.8000000000000001E-2</v>
      </c>
      <c r="DD168" s="14">
        <v>2.5999999999999999E-2</v>
      </c>
      <c r="DE168" s="14">
        <v>1.6E-2</v>
      </c>
      <c r="DF168" s="14">
        <v>8.0000000000000002E-3</v>
      </c>
      <c r="DG168" s="14">
        <v>1.2999999999999999E-2</v>
      </c>
      <c r="DI168" s="108">
        <f t="shared" si="5"/>
        <v>2881.2119999999982</v>
      </c>
    </row>
    <row r="169" spans="1:113" x14ac:dyDescent="0.2">
      <c r="A169" s="14">
        <v>9636</v>
      </c>
      <c r="B169" s="14" t="s">
        <v>1041</v>
      </c>
      <c r="D169" s="14">
        <v>626</v>
      </c>
      <c r="E169" s="14">
        <v>2018</v>
      </c>
      <c r="F169" s="14" t="s">
        <v>376</v>
      </c>
      <c r="G169" s="88" t="s">
        <v>377</v>
      </c>
      <c r="H169" s="88">
        <f>VLOOKUP(G169, '2018 Population by age'!$G:$H, 2, 0)</f>
        <v>17</v>
      </c>
      <c r="I169" s="15">
        <f>IF(H169="-", "-", IF(H169=0, 0, SUM(K169:INDEX($K169:$DG169, H169))))</f>
        <v>325.17700000000002</v>
      </c>
      <c r="J169" s="15">
        <f t="shared" si="4"/>
        <v>347.21300000000008</v>
      </c>
      <c r="K169" s="14">
        <v>21.78</v>
      </c>
      <c r="L169" s="14">
        <v>21.765999999999998</v>
      </c>
      <c r="M169" s="14">
        <v>21.646999999999998</v>
      </c>
      <c r="N169" s="14">
        <v>21.204000000000001</v>
      </c>
      <c r="O169" s="14">
        <v>20.969000000000001</v>
      </c>
      <c r="P169" s="14">
        <v>20.677</v>
      </c>
      <c r="Q169" s="14">
        <v>20.332999999999998</v>
      </c>
      <c r="R169" s="14">
        <v>19.943999999999999</v>
      </c>
      <c r="S169" s="14">
        <v>19.527999999999999</v>
      </c>
      <c r="T169" s="14">
        <v>19.106000000000002</v>
      </c>
      <c r="U169" s="14">
        <v>18.62</v>
      </c>
      <c r="V169" s="14">
        <v>18.048999999999999</v>
      </c>
      <c r="W169" s="14">
        <v>17.440000000000001</v>
      </c>
      <c r="X169" s="14">
        <v>16.806000000000001</v>
      </c>
      <c r="Y169" s="14">
        <v>16.085999999999999</v>
      </c>
      <c r="Z169" s="14">
        <v>15.629</v>
      </c>
      <c r="AA169" s="14">
        <v>15.593</v>
      </c>
      <c r="AB169" s="14">
        <v>15.789</v>
      </c>
      <c r="AC169" s="14">
        <v>15.928000000000001</v>
      </c>
      <c r="AD169" s="14">
        <v>16.128</v>
      </c>
      <c r="AE169" s="14">
        <v>15.901999999999999</v>
      </c>
      <c r="AF169" s="14">
        <v>14.996</v>
      </c>
      <c r="AG169" s="14">
        <v>13.664999999999999</v>
      </c>
      <c r="AH169" s="14">
        <v>12.414</v>
      </c>
      <c r="AI169" s="14">
        <v>11.135999999999999</v>
      </c>
      <c r="AJ169" s="14">
        <v>10.066000000000001</v>
      </c>
      <c r="AK169" s="14">
        <v>9.3689999999999998</v>
      </c>
      <c r="AL169" s="14">
        <v>8.9260000000000002</v>
      </c>
      <c r="AM169" s="14">
        <v>8.4290000000000003</v>
      </c>
      <c r="AN169" s="14">
        <v>7.9080000000000004</v>
      </c>
      <c r="AO169" s="14">
        <v>7.524</v>
      </c>
      <c r="AP169" s="14">
        <v>7.3150000000000004</v>
      </c>
      <c r="AQ169" s="14">
        <v>7.2119999999999997</v>
      </c>
      <c r="AR169" s="14">
        <v>7.1539999999999999</v>
      </c>
      <c r="AS169" s="14">
        <v>7.21</v>
      </c>
      <c r="AT169" s="14">
        <v>7.0060000000000002</v>
      </c>
      <c r="AU169" s="14">
        <v>6.3689999999999998</v>
      </c>
      <c r="AV169" s="14">
        <v>5.4930000000000003</v>
      </c>
      <c r="AW169" s="14">
        <v>4.6920000000000002</v>
      </c>
      <c r="AX169" s="14">
        <v>3.8359999999999999</v>
      </c>
      <c r="AY169" s="14">
        <v>3.4180000000000001</v>
      </c>
      <c r="AZ169" s="14">
        <v>3.6970000000000001</v>
      </c>
      <c r="BA169" s="14">
        <v>4.4059999999999997</v>
      </c>
      <c r="BB169" s="14">
        <v>5.0449999999999999</v>
      </c>
      <c r="BC169" s="14">
        <v>5.7389999999999999</v>
      </c>
      <c r="BD169" s="14">
        <v>6.149</v>
      </c>
      <c r="BE169" s="14">
        <v>6.0629999999999997</v>
      </c>
      <c r="BF169" s="14">
        <v>5.6580000000000004</v>
      </c>
      <c r="BG169" s="14">
        <v>5.3230000000000004</v>
      </c>
      <c r="BH169" s="14">
        <v>4.984</v>
      </c>
      <c r="BI169" s="14">
        <v>4.6710000000000003</v>
      </c>
      <c r="BJ169" s="14">
        <v>4.4370000000000003</v>
      </c>
      <c r="BK169" s="14">
        <v>4.2530000000000001</v>
      </c>
      <c r="BL169" s="14">
        <v>4.032</v>
      </c>
      <c r="BM169" s="14">
        <v>3.7890000000000001</v>
      </c>
      <c r="BN169" s="14">
        <v>3.5710000000000002</v>
      </c>
      <c r="BO169" s="14">
        <v>3.3929999999999998</v>
      </c>
      <c r="BP169" s="14">
        <v>3.2410000000000001</v>
      </c>
      <c r="BQ169" s="14">
        <v>3.0910000000000002</v>
      </c>
      <c r="BR169" s="14">
        <v>2.9470000000000001</v>
      </c>
      <c r="BS169" s="14">
        <v>2.806</v>
      </c>
      <c r="BT169" s="14">
        <v>2.6619999999999999</v>
      </c>
      <c r="BU169" s="14">
        <v>2.5190000000000001</v>
      </c>
      <c r="BV169" s="14">
        <v>2.3820000000000001</v>
      </c>
      <c r="BW169" s="14">
        <v>2.246</v>
      </c>
      <c r="BX169" s="14">
        <v>2.1259999999999999</v>
      </c>
      <c r="BY169" s="14">
        <v>2.0270000000000001</v>
      </c>
      <c r="BZ169" s="14">
        <v>1.94</v>
      </c>
      <c r="CA169" s="14">
        <v>1.8540000000000001</v>
      </c>
      <c r="CB169" s="14">
        <v>1.776</v>
      </c>
      <c r="CC169" s="14">
        <v>1.673</v>
      </c>
      <c r="CD169" s="14">
        <v>1.532</v>
      </c>
      <c r="CE169" s="14">
        <v>1.367</v>
      </c>
      <c r="CF169" s="14">
        <v>1.21</v>
      </c>
      <c r="CG169" s="14">
        <v>1.054</v>
      </c>
      <c r="CH169" s="14">
        <v>0.91400000000000003</v>
      </c>
      <c r="CI169" s="14">
        <v>0.80100000000000005</v>
      </c>
      <c r="CJ169" s="14">
        <v>0.70799999999999996</v>
      </c>
      <c r="CK169" s="14">
        <v>0.61499999999999999</v>
      </c>
      <c r="CL169" s="14">
        <v>0.52800000000000002</v>
      </c>
      <c r="CM169" s="14">
        <v>0.44700000000000001</v>
      </c>
      <c r="CN169" s="14">
        <v>0.371</v>
      </c>
      <c r="CO169" s="14">
        <v>0.30199999999999999</v>
      </c>
      <c r="CP169" s="14">
        <v>0.24099999999999999</v>
      </c>
      <c r="CQ169" s="14">
        <v>0.185</v>
      </c>
      <c r="CR169" s="14">
        <v>0.13900000000000001</v>
      </c>
      <c r="CS169" s="14">
        <v>0.106</v>
      </c>
      <c r="CT169" s="14">
        <v>8.3000000000000004E-2</v>
      </c>
      <c r="CU169" s="14">
        <v>6.3E-2</v>
      </c>
      <c r="CV169" s="14">
        <v>4.9000000000000002E-2</v>
      </c>
      <c r="CW169" s="14">
        <v>3.7999999999999999E-2</v>
      </c>
      <c r="CX169" s="14">
        <v>2.8000000000000001E-2</v>
      </c>
      <c r="CY169" s="14">
        <v>1.7999999999999999E-2</v>
      </c>
      <c r="CZ169" s="14">
        <v>0.01</v>
      </c>
      <c r="DA169" s="14">
        <v>7.0000000000000001E-3</v>
      </c>
      <c r="DB169" s="14">
        <v>5.0000000000000001E-3</v>
      </c>
      <c r="DC169" s="14">
        <v>4.0000000000000001E-3</v>
      </c>
      <c r="DD169" s="14">
        <v>2E-3</v>
      </c>
      <c r="DE169" s="14">
        <v>1E-3</v>
      </c>
      <c r="DF169" s="14">
        <v>0</v>
      </c>
      <c r="DG169" s="14">
        <v>0</v>
      </c>
      <c r="DI169" s="108">
        <f t="shared" si="5"/>
        <v>672.3900000000001</v>
      </c>
    </row>
    <row r="170" spans="1:113" x14ac:dyDescent="0.2">
      <c r="A170" s="14">
        <v>20644</v>
      </c>
      <c r="B170" s="14" t="s">
        <v>1041</v>
      </c>
      <c r="D170" s="14">
        <v>776</v>
      </c>
      <c r="E170" s="14">
        <v>2018</v>
      </c>
      <c r="F170" s="14" t="s">
        <v>380</v>
      </c>
      <c r="G170" s="88" t="s">
        <v>381</v>
      </c>
      <c r="H170" s="88">
        <f>VLOOKUP(G170, '2018 Population by age'!$G:$H, 2, 0)</f>
        <v>21</v>
      </c>
      <c r="I170" s="15">
        <f>IF(H170="-", "-", IF(H170=0, 0, SUM(K170:INDEX($K170:$DG170, H170))))</f>
        <v>27.336000000000002</v>
      </c>
      <c r="J170" s="15">
        <f t="shared" si="4"/>
        <v>27.367999999999977</v>
      </c>
      <c r="K170" s="14">
        <v>1.2649999999999999</v>
      </c>
      <c r="L170" s="14">
        <v>1.2669999999999999</v>
      </c>
      <c r="M170" s="14">
        <v>1.2729999999999999</v>
      </c>
      <c r="N170" s="14">
        <v>1.2769999999999999</v>
      </c>
      <c r="O170" s="14">
        <v>1.292</v>
      </c>
      <c r="P170" s="14">
        <v>1.3080000000000001</v>
      </c>
      <c r="Q170" s="14">
        <v>1.323</v>
      </c>
      <c r="R170" s="14">
        <v>1.3380000000000001</v>
      </c>
      <c r="S170" s="14">
        <v>1.351</v>
      </c>
      <c r="T170" s="14">
        <v>1.363</v>
      </c>
      <c r="U170" s="14">
        <v>1.37</v>
      </c>
      <c r="V170" s="14">
        <v>1.37</v>
      </c>
      <c r="W170" s="14">
        <v>1.3640000000000001</v>
      </c>
      <c r="X170" s="14">
        <v>1.3560000000000001</v>
      </c>
      <c r="Y170" s="14">
        <v>1.3460000000000001</v>
      </c>
      <c r="Z170" s="14">
        <v>1.329</v>
      </c>
      <c r="AA170" s="14">
        <v>1.302</v>
      </c>
      <c r="AB170" s="14">
        <v>1.268</v>
      </c>
      <c r="AC170" s="14">
        <v>1.232</v>
      </c>
      <c r="AD170" s="14">
        <v>1.1910000000000001</v>
      </c>
      <c r="AE170" s="14">
        <v>1.151</v>
      </c>
      <c r="AF170" s="14">
        <v>1.1160000000000001</v>
      </c>
      <c r="AG170" s="14">
        <v>1.0820000000000001</v>
      </c>
      <c r="AH170" s="14">
        <v>1.0469999999999999</v>
      </c>
      <c r="AI170" s="14">
        <v>1.014</v>
      </c>
      <c r="AJ170" s="14">
        <v>0.96799999999999997</v>
      </c>
      <c r="AK170" s="14">
        <v>0.90100000000000002</v>
      </c>
      <c r="AL170" s="14">
        <v>0.82299999999999995</v>
      </c>
      <c r="AM170" s="14">
        <v>0.748</v>
      </c>
      <c r="AN170" s="14">
        <v>0.67200000000000004</v>
      </c>
      <c r="AO170" s="14">
        <v>0.61799999999999999</v>
      </c>
      <c r="AP170" s="14">
        <v>0.6</v>
      </c>
      <c r="AQ170" s="14">
        <v>0.60499999999999998</v>
      </c>
      <c r="AR170" s="14">
        <v>0.60899999999999999</v>
      </c>
      <c r="AS170" s="14">
        <v>0.61699999999999999</v>
      </c>
      <c r="AT170" s="14">
        <v>0.61799999999999999</v>
      </c>
      <c r="AU170" s="14">
        <v>0.60299999999999998</v>
      </c>
      <c r="AV170" s="14">
        <v>0.57899999999999996</v>
      </c>
      <c r="AW170" s="14">
        <v>0.56000000000000005</v>
      </c>
      <c r="AX170" s="14">
        <v>0.54100000000000004</v>
      </c>
      <c r="AY170" s="14">
        <v>0.53</v>
      </c>
      <c r="AZ170" s="14">
        <v>0.53300000000000003</v>
      </c>
      <c r="BA170" s="14">
        <v>0.54300000000000004</v>
      </c>
      <c r="BB170" s="14">
        <v>0.55200000000000005</v>
      </c>
      <c r="BC170" s="14">
        <v>0.56200000000000006</v>
      </c>
      <c r="BD170" s="14">
        <v>0.56100000000000005</v>
      </c>
      <c r="BE170" s="14">
        <v>0.54300000000000004</v>
      </c>
      <c r="BF170" s="14">
        <v>0.51300000000000001</v>
      </c>
      <c r="BG170" s="14">
        <v>0.48599999999999999</v>
      </c>
      <c r="BH170" s="14">
        <v>0.45900000000000002</v>
      </c>
      <c r="BI170" s="14">
        <v>0.434</v>
      </c>
      <c r="BJ170" s="14">
        <v>0.41399999999999998</v>
      </c>
      <c r="BK170" s="14">
        <v>0.39700000000000002</v>
      </c>
      <c r="BL170" s="14">
        <v>0.379</v>
      </c>
      <c r="BM170" s="14">
        <v>0.35899999999999999</v>
      </c>
      <c r="BN170" s="14">
        <v>0.34599999999999997</v>
      </c>
      <c r="BO170" s="14">
        <v>0.34599999999999997</v>
      </c>
      <c r="BP170" s="14">
        <v>0.35199999999999998</v>
      </c>
      <c r="BQ170" s="14">
        <v>0.35799999999999998</v>
      </c>
      <c r="BR170" s="14">
        <v>0.36599999999999999</v>
      </c>
      <c r="BS170" s="14">
        <v>0.36099999999999999</v>
      </c>
      <c r="BT170" s="14">
        <v>0.33400000000000002</v>
      </c>
      <c r="BU170" s="14">
        <v>0.29299999999999998</v>
      </c>
      <c r="BV170" s="14">
        <v>0.25600000000000001</v>
      </c>
      <c r="BW170" s="14">
        <v>0.217</v>
      </c>
      <c r="BX170" s="14">
        <v>0.187</v>
      </c>
      <c r="BY170" s="14">
        <v>0.17199999999999999</v>
      </c>
      <c r="BZ170" s="14">
        <v>0.16700000000000001</v>
      </c>
      <c r="CA170" s="14">
        <v>0.16</v>
      </c>
      <c r="CB170" s="14">
        <v>0.153</v>
      </c>
      <c r="CC170" s="14">
        <v>0.14699999999999999</v>
      </c>
      <c r="CD170" s="14">
        <v>0.14099999999999999</v>
      </c>
      <c r="CE170" s="14">
        <v>0.13300000000000001</v>
      </c>
      <c r="CF170" s="14">
        <v>0.128</v>
      </c>
      <c r="CG170" s="14">
        <v>0.123</v>
      </c>
      <c r="CH170" s="14">
        <v>0.11799999999999999</v>
      </c>
      <c r="CI170" s="14">
        <v>0.111</v>
      </c>
      <c r="CJ170" s="14">
        <v>0.10299999999999999</v>
      </c>
      <c r="CK170" s="14">
        <v>9.5000000000000001E-2</v>
      </c>
      <c r="CL170" s="14">
        <v>8.7999999999999995E-2</v>
      </c>
      <c r="CM170" s="14">
        <v>0.08</v>
      </c>
      <c r="CN170" s="14">
        <v>7.1999999999999995E-2</v>
      </c>
      <c r="CO170" s="14">
        <v>6.3E-2</v>
      </c>
      <c r="CP170" s="14">
        <v>5.5E-2</v>
      </c>
      <c r="CQ170" s="14">
        <v>4.7E-2</v>
      </c>
      <c r="CR170" s="14">
        <v>3.9E-2</v>
      </c>
      <c r="CS170" s="14">
        <v>3.3000000000000002E-2</v>
      </c>
      <c r="CT170" s="14">
        <v>2.9000000000000001E-2</v>
      </c>
      <c r="CU170" s="14">
        <v>2.4E-2</v>
      </c>
      <c r="CV170" s="14">
        <v>0.02</v>
      </c>
      <c r="CW170" s="14">
        <v>1.7000000000000001E-2</v>
      </c>
      <c r="CX170" s="14">
        <v>1.4E-2</v>
      </c>
      <c r="CY170" s="14">
        <v>0.01</v>
      </c>
      <c r="CZ170" s="14">
        <v>7.0000000000000001E-3</v>
      </c>
      <c r="DA170" s="14">
        <v>5.0000000000000001E-3</v>
      </c>
      <c r="DB170" s="14">
        <v>4.0000000000000001E-3</v>
      </c>
      <c r="DC170" s="14">
        <v>3.0000000000000001E-3</v>
      </c>
      <c r="DD170" s="14">
        <v>2E-3</v>
      </c>
      <c r="DE170" s="14">
        <v>1E-3</v>
      </c>
      <c r="DF170" s="14">
        <v>1E-3</v>
      </c>
      <c r="DG170" s="14">
        <v>1E-3</v>
      </c>
      <c r="DI170" s="108">
        <f t="shared" si="5"/>
        <v>54.703999999999979</v>
      </c>
    </row>
    <row r="171" spans="1:113" x14ac:dyDescent="0.2">
      <c r="A171" s="14">
        <v>16774</v>
      </c>
      <c r="B171" s="14" t="s">
        <v>1041</v>
      </c>
      <c r="D171" s="14">
        <v>780</v>
      </c>
      <c r="E171" s="14">
        <v>2018</v>
      </c>
      <c r="F171" s="14" t="s">
        <v>382</v>
      </c>
      <c r="G171" s="88" t="s">
        <v>383</v>
      </c>
      <c r="H171" s="88">
        <f>VLOOKUP(G171, '2018 Population by age'!$G:$H, 2, 0)</f>
        <v>18</v>
      </c>
      <c r="I171" s="15">
        <f>IF(H171="-", "-", IF(H171=0, 0, SUM(K171:INDEX($K171:$DG171, H171))))</f>
        <v>169.73099999999999</v>
      </c>
      <c r="J171" s="15">
        <f t="shared" si="4"/>
        <v>505.85800000000017</v>
      </c>
      <c r="K171" s="14">
        <v>8.7010000000000005</v>
      </c>
      <c r="L171" s="14">
        <v>9.0299999999999994</v>
      </c>
      <c r="M171" s="14">
        <v>9.2989999999999995</v>
      </c>
      <c r="N171" s="14">
        <v>9.4719999999999995</v>
      </c>
      <c r="O171" s="14">
        <v>9.6440000000000001</v>
      </c>
      <c r="P171" s="14">
        <v>9.7680000000000007</v>
      </c>
      <c r="Q171" s="14">
        <v>9.8460000000000001</v>
      </c>
      <c r="R171" s="14">
        <v>9.8829999999999991</v>
      </c>
      <c r="S171" s="14">
        <v>9.8840000000000003</v>
      </c>
      <c r="T171" s="14">
        <v>9.8559999999999999</v>
      </c>
      <c r="U171" s="14">
        <v>9.7880000000000003</v>
      </c>
      <c r="V171" s="14">
        <v>9.6760000000000002</v>
      </c>
      <c r="W171" s="14">
        <v>9.532</v>
      </c>
      <c r="X171" s="14">
        <v>9.3859999999999992</v>
      </c>
      <c r="Y171" s="14">
        <v>9.2430000000000003</v>
      </c>
      <c r="Z171" s="14">
        <v>9.0850000000000009</v>
      </c>
      <c r="AA171" s="14">
        <v>8.907</v>
      </c>
      <c r="AB171" s="14">
        <v>8.7309999999999999</v>
      </c>
      <c r="AC171" s="14">
        <v>8.5779999999999994</v>
      </c>
      <c r="AD171" s="14">
        <v>8.4380000000000006</v>
      </c>
      <c r="AE171" s="14">
        <v>8.3949999999999996</v>
      </c>
      <c r="AF171" s="14">
        <v>8.49</v>
      </c>
      <c r="AG171" s="14">
        <v>8.6890000000000001</v>
      </c>
      <c r="AH171" s="14">
        <v>8.8989999999999991</v>
      </c>
      <c r="AI171" s="14">
        <v>9.1170000000000009</v>
      </c>
      <c r="AJ171" s="14">
        <v>9.4250000000000007</v>
      </c>
      <c r="AK171" s="14">
        <v>9.8460000000000001</v>
      </c>
      <c r="AL171" s="14">
        <v>10.336</v>
      </c>
      <c r="AM171" s="14">
        <v>10.805</v>
      </c>
      <c r="AN171" s="14">
        <v>11.249000000000001</v>
      </c>
      <c r="AO171" s="14">
        <v>11.667999999999999</v>
      </c>
      <c r="AP171" s="14">
        <v>12.045</v>
      </c>
      <c r="AQ171" s="14">
        <v>12.361000000000001</v>
      </c>
      <c r="AR171" s="14">
        <v>12.65</v>
      </c>
      <c r="AS171" s="14">
        <v>12.95</v>
      </c>
      <c r="AT171" s="14">
        <v>12.964</v>
      </c>
      <c r="AU171" s="14">
        <v>12.56</v>
      </c>
      <c r="AV171" s="14">
        <v>11.888999999999999</v>
      </c>
      <c r="AW171" s="14">
        <v>11.224</v>
      </c>
      <c r="AX171" s="14">
        <v>10.500999999999999</v>
      </c>
      <c r="AY171" s="14">
        <v>9.9280000000000008</v>
      </c>
      <c r="AZ171" s="14">
        <v>9.6329999999999991</v>
      </c>
      <c r="BA171" s="14">
        <v>9.5190000000000001</v>
      </c>
      <c r="BB171" s="14">
        <v>9.3699999999999992</v>
      </c>
      <c r="BC171" s="14">
        <v>9.2409999999999997</v>
      </c>
      <c r="BD171" s="14">
        <v>9.0790000000000006</v>
      </c>
      <c r="BE171" s="14">
        <v>8.8379999999999992</v>
      </c>
      <c r="BF171" s="14">
        <v>8.5660000000000007</v>
      </c>
      <c r="BG171" s="14">
        <v>8.3230000000000004</v>
      </c>
      <c r="BH171" s="14">
        <v>8.0559999999999992</v>
      </c>
      <c r="BI171" s="14">
        <v>7.9790000000000001</v>
      </c>
      <c r="BJ171" s="14">
        <v>8.1910000000000007</v>
      </c>
      <c r="BK171" s="14">
        <v>8.57</v>
      </c>
      <c r="BL171" s="14">
        <v>8.9139999999999997</v>
      </c>
      <c r="BM171" s="14">
        <v>9.2859999999999996</v>
      </c>
      <c r="BN171" s="14">
        <v>9.4350000000000005</v>
      </c>
      <c r="BO171" s="14">
        <v>9.2249999999999996</v>
      </c>
      <c r="BP171" s="14">
        <v>8.7780000000000005</v>
      </c>
      <c r="BQ171" s="14">
        <v>8.3550000000000004</v>
      </c>
      <c r="BR171" s="14">
        <v>7.9050000000000002</v>
      </c>
      <c r="BS171" s="14">
        <v>7.4850000000000003</v>
      </c>
      <c r="BT171" s="14">
        <v>7.1520000000000001</v>
      </c>
      <c r="BU171" s="14">
        <v>6.8680000000000003</v>
      </c>
      <c r="BV171" s="14">
        <v>6.5460000000000003</v>
      </c>
      <c r="BW171" s="14">
        <v>6.2069999999999999</v>
      </c>
      <c r="BX171" s="14">
        <v>5.8559999999999999</v>
      </c>
      <c r="BY171" s="14">
        <v>5.4870000000000001</v>
      </c>
      <c r="BZ171" s="14">
        <v>5.1100000000000003</v>
      </c>
      <c r="CA171" s="14">
        <v>4.7389999999999999</v>
      </c>
      <c r="CB171" s="14">
        <v>4.37</v>
      </c>
      <c r="CC171" s="14">
        <v>4.0190000000000001</v>
      </c>
      <c r="CD171" s="14">
        <v>3.6970000000000001</v>
      </c>
      <c r="CE171" s="14">
        <v>3.3959999999999999</v>
      </c>
      <c r="CF171" s="14">
        <v>3.1019999999999999</v>
      </c>
      <c r="CG171" s="14">
        <v>2.819</v>
      </c>
      <c r="CH171" s="14">
        <v>2.548</v>
      </c>
      <c r="CI171" s="14">
        <v>2.2890000000000001</v>
      </c>
      <c r="CJ171" s="14">
        <v>2.0419999999999998</v>
      </c>
      <c r="CK171" s="14">
        <v>1.81</v>
      </c>
      <c r="CL171" s="14">
        <v>1.5920000000000001</v>
      </c>
      <c r="CM171" s="14">
        <v>1.39</v>
      </c>
      <c r="CN171" s="14">
        <v>1.206</v>
      </c>
      <c r="CO171" s="14">
        <v>1.038</v>
      </c>
      <c r="CP171" s="14">
        <v>0.88300000000000001</v>
      </c>
      <c r="CQ171" s="14">
        <v>0.74</v>
      </c>
      <c r="CR171" s="14">
        <v>0.61699999999999999</v>
      </c>
      <c r="CS171" s="14">
        <v>0.51700000000000002</v>
      </c>
      <c r="CT171" s="14">
        <v>0.434</v>
      </c>
      <c r="CU171" s="14">
        <v>0.36</v>
      </c>
      <c r="CV171" s="14">
        <v>0.30199999999999999</v>
      </c>
      <c r="CW171" s="14">
        <v>0.252</v>
      </c>
      <c r="CX171" s="14">
        <v>0.2</v>
      </c>
      <c r="CY171" s="14">
        <v>0.14699999999999999</v>
      </c>
      <c r="CZ171" s="14">
        <v>0.104</v>
      </c>
      <c r="DA171" s="14">
        <v>0.08</v>
      </c>
      <c r="DB171" s="14">
        <v>6.4000000000000001E-2</v>
      </c>
      <c r="DC171" s="14">
        <v>4.7E-2</v>
      </c>
      <c r="DD171" s="14">
        <v>2.8000000000000001E-2</v>
      </c>
      <c r="DE171" s="14">
        <v>1.7999999999999999E-2</v>
      </c>
      <c r="DF171" s="14">
        <v>0.01</v>
      </c>
      <c r="DG171" s="14">
        <v>1.7000000000000001E-2</v>
      </c>
      <c r="DI171" s="108">
        <f t="shared" si="5"/>
        <v>675.58900000000017</v>
      </c>
    </row>
    <row r="172" spans="1:113" x14ac:dyDescent="0.2">
      <c r="A172" s="14">
        <v>4304</v>
      </c>
      <c r="B172" s="14" t="s">
        <v>1041</v>
      </c>
      <c r="D172" s="14">
        <v>788</v>
      </c>
      <c r="E172" s="14">
        <v>2018</v>
      </c>
      <c r="F172" s="14" t="s">
        <v>384</v>
      </c>
      <c r="G172" s="88" t="s">
        <v>385</v>
      </c>
      <c r="H172" s="88">
        <f>VLOOKUP(G172, '2018 Population by age'!$G:$H, 2, 0)</f>
        <v>18</v>
      </c>
      <c r="I172" s="15">
        <f>IF(H172="-", "-", IF(H172=0, 0, SUM(K172:INDEX($K172:$DG172, H172))))</f>
        <v>1674.4980000000003</v>
      </c>
      <c r="J172" s="15">
        <f t="shared" si="4"/>
        <v>4086.2160000000013</v>
      </c>
      <c r="K172" s="14">
        <v>100.90900000000001</v>
      </c>
      <c r="L172" s="14">
        <v>104.199</v>
      </c>
      <c r="M172" s="14">
        <v>105.997</v>
      </c>
      <c r="N172" s="14">
        <v>110.836</v>
      </c>
      <c r="O172" s="14">
        <v>108.05500000000001</v>
      </c>
      <c r="P172" s="14">
        <v>104.83</v>
      </c>
      <c r="Q172" s="14">
        <v>101.304</v>
      </c>
      <c r="R172" s="14">
        <v>97.62</v>
      </c>
      <c r="S172" s="14">
        <v>93.778999999999996</v>
      </c>
      <c r="T172" s="14">
        <v>89.781999999999996</v>
      </c>
      <c r="U172" s="14">
        <v>86.478999999999999</v>
      </c>
      <c r="V172" s="14">
        <v>84.296000000000006</v>
      </c>
      <c r="W172" s="14">
        <v>82.95</v>
      </c>
      <c r="X172" s="14">
        <v>81.688999999999993</v>
      </c>
      <c r="Y172" s="14">
        <v>80.608999999999995</v>
      </c>
      <c r="Z172" s="14">
        <v>80.087000000000003</v>
      </c>
      <c r="AA172" s="14">
        <v>80.216999999999999</v>
      </c>
      <c r="AB172" s="14">
        <v>80.86</v>
      </c>
      <c r="AC172" s="14">
        <v>81.727000000000004</v>
      </c>
      <c r="AD172" s="14">
        <v>82.81</v>
      </c>
      <c r="AE172" s="14">
        <v>84.156000000000006</v>
      </c>
      <c r="AF172" s="14">
        <v>85.739000000000004</v>
      </c>
      <c r="AG172" s="14">
        <v>87.484999999999999</v>
      </c>
      <c r="AH172" s="14">
        <v>89.266999999999996</v>
      </c>
      <c r="AI172" s="14">
        <v>91.018000000000001</v>
      </c>
      <c r="AJ172" s="14">
        <v>92.811000000000007</v>
      </c>
      <c r="AK172" s="14">
        <v>94.638000000000005</v>
      </c>
      <c r="AL172" s="14">
        <v>96.373000000000005</v>
      </c>
      <c r="AM172" s="14">
        <v>97.935000000000002</v>
      </c>
      <c r="AN172" s="14">
        <v>99.387</v>
      </c>
      <c r="AO172" s="14">
        <v>100.086</v>
      </c>
      <c r="AP172" s="14">
        <v>99.715000000000003</v>
      </c>
      <c r="AQ172" s="14">
        <v>98.549000000000007</v>
      </c>
      <c r="AR172" s="14">
        <v>97.263000000000005</v>
      </c>
      <c r="AS172" s="14">
        <v>95.819000000000003</v>
      </c>
      <c r="AT172" s="14">
        <v>93.921000000000006</v>
      </c>
      <c r="AU172" s="14">
        <v>91.52</v>
      </c>
      <c r="AV172" s="14">
        <v>88.786000000000001</v>
      </c>
      <c r="AW172" s="14">
        <v>85.98</v>
      </c>
      <c r="AX172" s="14">
        <v>83.1</v>
      </c>
      <c r="AY172" s="14">
        <v>80.391000000000005</v>
      </c>
      <c r="AZ172" s="14">
        <v>78.018000000000001</v>
      </c>
      <c r="BA172" s="14">
        <v>75.941000000000003</v>
      </c>
      <c r="BB172" s="14">
        <v>73.856999999999999</v>
      </c>
      <c r="BC172" s="14">
        <v>71.712000000000003</v>
      </c>
      <c r="BD172" s="14">
        <v>70.274000000000001</v>
      </c>
      <c r="BE172" s="14">
        <v>69.858999999999995</v>
      </c>
      <c r="BF172" s="14">
        <v>70.096999999999994</v>
      </c>
      <c r="BG172" s="14">
        <v>70.278999999999996</v>
      </c>
      <c r="BH172" s="14">
        <v>70.518000000000001</v>
      </c>
      <c r="BI172" s="14">
        <v>70.497</v>
      </c>
      <c r="BJ172" s="14">
        <v>69.974000000000004</v>
      </c>
      <c r="BK172" s="14">
        <v>69.072000000000003</v>
      </c>
      <c r="BL172" s="14">
        <v>68.192999999999998</v>
      </c>
      <c r="BM172" s="14">
        <v>67.31</v>
      </c>
      <c r="BN172" s="14">
        <v>65.991</v>
      </c>
      <c r="BO172" s="14">
        <v>64.076999999999998</v>
      </c>
      <c r="BP172" s="14">
        <v>61.746000000000002</v>
      </c>
      <c r="BQ172" s="14">
        <v>59.295000000000002</v>
      </c>
      <c r="BR172" s="14">
        <v>56.613</v>
      </c>
      <c r="BS172" s="14">
        <v>54.106000000000002</v>
      </c>
      <c r="BT172" s="14">
        <v>51.988</v>
      </c>
      <c r="BU172" s="14">
        <v>50.045999999999999</v>
      </c>
      <c r="BV172" s="14">
        <v>47.991999999999997</v>
      </c>
      <c r="BW172" s="14">
        <v>46.05</v>
      </c>
      <c r="BX172" s="14">
        <v>43.36</v>
      </c>
      <c r="BY172" s="14">
        <v>39.521000000000001</v>
      </c>
      <c r="BZ172" s="14">
        <v>35.031999999999996</v>
      </c>
      <c r="CA172" s="14">
        <v>30.721</v>
      </c>
      <c r="CB172" s="14">
        <v>26.334</v>
      </c>
      <c r="CC172" s="14">
        <v>22.898</v>
      </c>
      <c r="CD172" s="14">
        <v>20.978999999999999</v>
      </c>
      <c r="CE172" s="14">
        <v>20.076000000000001</v>
      </c>
      <c r="CF172" s="14">
        <v>19.103999999999999</v>
      </c>
      <c r="CG172" s="14">
        <v>18.262</v>
      </c>
      <c r="CH172" s="14">
        <v>17.388999999999999</v>
      </c>
      <c r="CI172" s="14">
        <v>16.289000000000001</v>
      </c>
      <c r="CJ172" s="14">
        <v>15.068</v>
      </c>
      <c r="CK172" s="14">
        <v>14.03</v>
      </c>
      <c r="CL172" s="14">
        <v>13.117000000000001</v>
      </c>
      <c r="CM172" s="14">
        <v>12.166</v>
      </c>
      <c r="CN172" s="14">
        <v>11.125</v>
      </c>
      <c r="CO172" s="14">
        <v>10.034000000000001</v>
      </c>
      <c r="CP172" s="14">
        <v>9.0030000000000001</v>
      </c>
      <c r="CQ172" s="14">
        <v>8.0350000000000001</v>
      </c>
      <c r="CR172" s="14">
        <v>7.0259999999999998</v>
      </c>
      <c r="CS172" s="14">
        <v>5.9429999999999996</v>
      </c>
      <c r="CT172" s="14">
        <v>4.843</v>
      </c>
      <c r="CU172" s="14">
        <v>3.7069999999999999</v>
      </c>
      <c r="CV172" s="14">
        <v>2.6989999999999998</v>
      </c>
      <c r="CW172" s="14">
        <v>2.0590000000000002</v>
      </c>
      <c r="CX172" s="14">
        <v>1.5580000000000001</v>
      </c>
      <c r="CY172" s="14">
        <v>1.149</v>
      </c>
      <c r="CZ172" s="14">
        <v>0.82</v>
      </c>
      <c r="DA172" s="14">
        <v>0.63600000000000001</v>
      </c>
      <c r="DB172" s="14">
        <v>0.50700000000000001</v>
      </c>
      <c r="DC172" s="14">
        <v>0.35499999999999998</v>
      </c>
      <c r="DD172" s="14">
        <v>0.18</v>
      </c>
      <c r="DE172" s="14">
        <v>0.107</v>
      </c>
      <c r="DF172" s="14">
        <v>0.05</v>
      </c>
      <c r="DG172" s="14">
        <v>5.2999999999999999E-2</v>
      </c>
      <c r="DI172" s="108">
        <f t="shared" si="5"/>
        <v>5760.7140000000018</v>
      </c>
    </row>
    <row r="173" spans="1:113" x14ac:dyDescent="0.2">
      <c r="A173" s="14">
        <v>11184</v>
      </c>
      <c r="B173" s="14" t="s">
        <v>1041</v>
      </c>
      <c r="D173" s="14">
        <v>792</v>
      </c>
      <c r="E173" s="14">
        <v>2018</v>
      </c>
      <c r="F173" s="14" t="s">
        <v>386</v>
      </c>
      <c r="G173" s="88" t="s">
        <v>387</v>
      </c>
      <c r="H173" s="88">
        <f>VLOOKUP(G173, '2018 Population by age'!$G:$H, 2, 0)</f>
        <v>0</v>
      </c>
      <c r="I173" s="15">
        <f>IF(H173="-", "-", IF(H173=0, 0, SUM(K173:INDEX($K173:$DG173, H173))))</f>
        <v>0</v>
      </c>
      <c r="J173" s="15">
        <f t="shared" si="4"/>
        <v>40371.478999999999</v>
      </c>
      <c r="K173" s="14">
        <v>649.75699999999995</v>
      </c>
      <c r="L173" s="14">
        <v>664.40599999999995</v>
      </c>
      <c r="M173" s="14">
        <v>675.90200000000004</v>
      </c>
      <c r="N173" s="14">
        <v>698.79100000000005</v>
      </c>
      <c r="O173" s="14">
        <v>698.18200000000002</v>
      </c>
      <c r="P173" s="14">
        <v>696.82799999999997</v>
      </c>
      <c r="Q173" s="14">
        <v>694.94899999999996</v>
      </c>
      <c r="R173" s="14">
        <v>692.76499999999999</v>
      </c>
      <c r="S173" s="14">
        <v>690.07600000000002</v>
      </c>
      <c r="T173" s="14">
        <v>686.68600000000004</v>
      </c>
      <c r="U173" s="14">
        <v>684.904</v>
      </c>
      <c r="V173" s="14">
        <v>685.78399999999999</v>
      </c>
      <c r="W173" s="14">
        <v>688.29499999999996</v>
      </c>
      <c r="X173" s="14">
        <v>690.14800000000002</v>
      </c>
      <c r="Y173" s="14">
        <v>691.56399999999996</v>
      </c>
      <c r="Z173" s="14">
        <v>692.75800000000004</v>
      </c>
      <c r="AA173" s="14">
        <v>693.529</v>
      </c>
      <c r="AB173" s="14">
        <v>693.68200000000002</v>
      </c>
      <c r="AC173" s="14">
        <v>693.78499999999997</v>
      </c>
      <c r="AD173" s="14">
        <v>694.4</v>
      </c>
      <c r="AE173" s="14">
        <v>691.53300000000002</v>
      </c>
      <c r="AF173" s="14">
        <v>683.47299999999996</v>
      </c>
      <c r="AG173" s="14">
        <v>672.29600000000005</v>
      </c>
      <c r="AH173" s="14">
        <v>661.51</v>
      </c>
      <c r="AI173" s="14">
        <v>650.06700000000001</v>
      </c>
      <c r="AJ173" s="14">
        <v>642.01900000000001</v>
      </c>
      <c r="AK173" s="14">
        <v>639.62400000000002</v>
      </c>
      <c r="AL173" s="14">
        <v>640.89700000000005</v>
      </c>
      <c r="AM173" s="14">
        <v>641.30700000000002</v>
      </c>
      <c r="AN173" s="14">
        <v>641.41999999999996</v>
      </c>
      <c r="AO173" s="14">
        <v>641.779</v>
      </c>
      <c r="AP173" s="14">
        <v>642.08900000000006</v>
      </c>
      <c r="AQ173" s="14">
        <v>642.07299999999998</v>
      </c>
      <c r="AR173" s="14">
        <v>641.87300000000005</v>
      </c>
      <c r="AS173" s="14">
        <v>641.60699999999997</v>
      </c>
      <c r="AT173" s="14">
        <v>638.95500000000004</v>
      </c>
      <c r="AU173" s="14">
        <v>632.81799999999998</v>
      </c>
      <c r="AV173" s="14">
        <v>624.13300000000004</v>
      </c>
      <c r="AW173" s="14">
        <v>615.05200000000002</v>
      </c>
      <c r="AX173" s="14">
        <v>605.28899999999999</v>
      </c>
      <c r="AY173" s="14">
        <v>594.577</v>
      </c>
      <c r="AZ173" s="14">
        <v>583.048</v>
      </c>
      <c r="BA173" s="14">
        <v>570.81200000000001</v>
      </c>
      <c r="BB173" s="14">
        <v>557.93299999999999</v>
      </c>
      <c r="BC173" s="14">
        <v>544.49599999999998</v>
      </c>
      <c r="BD173" s="14">
        <v>530.80999999999995</v>
      </c>
      <c r="BE173" s="14">
        <v>517.07000000000005</v>
      </c>
      <c r="BF173" s="14">
        <v>503.28199999999998</v>
      </c>
      <c r="BG173" s="14">
        <v>489.13299999999998</v>
      </c>
      <c r="BH173" s="14">
        <v>474.53100000000001</v>
      </c>
      <c r="BI173" s="14">
        <v>460.64</v>
      </c>
      <c r="BJ173" s="14">
        <v>447.959</v>
      </c>
      <c r="BK173" s="14">
        <v>435.94299999999998</v>
      </c>
      <c r="BL173" s="14">
        <v>423.678</v>
      </c>
      <c r="BM173" s="14">
        <v>411.50299999999999</v>
      </c>
      <c r="BN173" s="14">
        <v>398.214</v>
      </c>
      <c r="BO173" s="14">
        <v>383.17099999999999</v>
      </c>
      <c r="BP173" s="14">
        <v>367.017</v>
      </c>
      <c r="BQ173" s="14">
        <v>351.02800000000002</v>
      </c>
      <c r="BR173" s="14">
        <v>334.93900000000002</v>
      </c>
      <c r="BS173" s="14">
        <v>319.315</v>
      </c>
      <c r="BT173" s="14">
        <v>304.56299999999999</v>
      </c>
      <c r="BU173" s="14">
        <v>290.39800000000002</v>
      </c>
      <c r="BV173" s="14">
        <v>276.221</v>
      </c>
      <c r="BW173" s="14">
        <v>262.26799999999997</v>
      </c>
      <c r="BX173" s="14">
        <v>248.14599999999999</v>
      </c>
      <c r="BY173" s="14">
        <v>233.63900000000001</v>
      </c>
      <c r="BZ173" s="14">
        <v>219.05</v>
      </c>
      <c r="CA173" s="14">
        <v>204.85599999999999</v>
      </c>
      <c r="CB173" s="14">
        <v>190.90700000000001</v>
      </c>
      <c r="CC173" s="14">
        <v>177.899</v>
      </c>
      <c r="CD173" s="14">
        <v>166.208</v>
      </c>
      <c r="CE173" s="14">
        <v>155.50800000000001</v>
      </c>
      <c r="CF173" s="14">
        <v>145.03399999999999</v>
      </c>
      <c r="CG173" s="14">
        <v>134.86600000000001</v>
      </c>
      <c r="CH173" s="14">
        <v>125.178</v>
      </c>
      <c r="CI173" s="14">
        <v>115.95699999999999</v>
      </c>
      <c r="CJ173" s="14">
        <v>107.111</v>
      </c>
      <c r="CK173" s="14">
        <v>98.634</v>
      </c>
      <c r="CL173" s="14">
        <v>90.617000000000004</v>
      </c>
      <c r="CM173" s="14">
        <v>82.338999999999999</v>
      </c>
      <c r="CN173" s="14">
        <v>73.471000000000004</v>
      </c>
      <c r="CO173" s="14">
        <v>64.356999999999999</v>
      </c>
      <c r="CP173" s="14">
        <v>55.753</v>
      </c>
      <c r="CQ173" s="14">
        <v>47.61</v>
      </c>
      <c r="CR173" s="14">
        <v>39.816000000000003</v>
      </c>
      <c r="CS173" s="14">
        <v>32.427</v>
      </c>
      <c r="CT173" s="14">
        <v>25.545999999999999</v>
      </c>
      <c r="CU173" s="14">
        <v>18.387</v>
      </c>
      <c r="CV173" s="14">
        <v>12.334</v>
      </c>
      <c r="CW173" s="14">
        <v>8.6890000000000001</v>
      </c>
      <c r="CX173" s="14">
        <v>6.0510000000000002</v>
      </c>
      <c r="CY173" s="14">
        <v>4.1100000000000003</v>
      </c>
      <c r="CZ173" s="14">
        <v>2.5409999999999999</v>
      </c>
      <c r="DA173" s="14">
        <v>1.7749999999999999</v>
      </c>
      <c r="DB173" s="14">
        <v>1.369</v>
      </c>
      <c r="DC173" s="14">
        <v>0.92100000000000004</v>
      </c>
      <c r="DD173" s="14">
        <v>0.433</v>
      </c>
      <c r="DE173" s="14">
        <v>0.20799999999999999</v>
      </c>
      <c r="DF173" s="14">
        <v>9.1999999999999998E-2</v>
      </c>
      <c r="DG173" s="14">
        <v>8.5999999999999993E-2</v>
      </c>
      <c r="DI173" s="108">
        <f t="shared" si="5"/>
        <v>40371.478999999999</v>
      </c>
    </row>
    <row r="174" spans="1:113" x14ac:dyDescent="0.2">
      <c r="A174" s="14">
        <v>6884</v>
      </c>
      <c r="B174" s="14" t="s">
        <v>1041</v>
      </c>
      <c r="D174" s="14">
        <v>158</v>
      </c>
      <c r="E174" s="14">
        <v>2018</v>
      </c>
      <c r="F174" s="14" t="s">
        <v>1092</v>
      </c>
      <c r="G174" s="88" t="s">
        <v>369</v>
      </c>
      <c r="H174" s="88">
        <f>VLOOKUP(G174, '2018 Population by age'!$G:$H, 2, 0)</f>
        <v>20</v>
      </c>
      <c r="I174" s="15">
        <f>IF(H174="-", "-", IF(H174=0, 0, SUM(K174:INDEX($K174:$DG174, H174))))</f>
        <v>2330.3470000000002</v>
      </c>
      <c r="J174" s="15">
        <f t="shared" si="4"/>
        <v>9481.1170000000002</v>
      </c>
      <c r="K174" s="14">
        <v>112.509</v>
      </c>
      <c r="L174" s="14">
        <v>111.578</v>
      </c>
      <c r="M174" s="14">
        <v>110.343</v>
      </c>
      <c r="N174" s="14">
        <v>115.626</v>
      </c>
      <c r="O174" s="14">
        <v>110.98699999999999</v>
      </c>
      <c r="P174" s="14">
        <v>107.065</v>
      </c>
      <c r="Q174" s="14">
        <v>103.946</v>
      </c>
      <c r="R174" s="14">
        <v>101.72</v>
      </c>
      <c r="S174" s="14">
        <v>100.173</v>
      </c>
      <c r="T174" s="14">
        <v>99.09</v>
      </c>
      <c r="U174" s="14">
        <v>100.066</v>
      </c>
      <c r="V174" s="14">
        <v>103.791</v>
      </c>
      <c r="W174" s="14">
        <v>109.44799999999999</v>
      </c>
      <c r="X174" s="14">
        <v>115.33199999999999</v>
      </c>
      <c r="Y174" s="14">
        <v>121.54300000000001</v>
      </c>
      <c r="Z174" s="14">
        <v>128.102</v>
      </c>
      <c r="AA174" s="14">
        <v>134.76900000000001</v>
      </c>
      <c r="AB174" s="14">
        <v>141.369</v>
      </c>
      <c r="AC174" s="14">
        <v>148.042</v>
      </c>
      <c r="AD174" s="14">
        <v>154.84800000000001</v>
      </c>
      <c r="AE174" s="14">
        <v>160.208</v>
      </c>
      <c r="AF174" s="14">
        <v>163.37799999999999</v>
      </c>
      <c r="AG174" s="14">
        <v>164.97499999999999</v>
      </c>
      <c r="AH174" s="14">
        <v>166.69399999999999</v>
      </c>
      <c r="AI174" s="14">
        <v>168.595</v>
      </c>
      <c r="AJ174" s="14">
        <v>169.179</v>
      </c>
      <c r="AK174" s="14">
        <v>167.999</v>
      </c>
      <c r="AL174" s="14">
        <v>165.90700000000001</v>
      </c>
      <c r="AM174" s="14">
        <v>163.78100000000001</v>
      </c>
      <c r="AN174" s="14">
        <v>160.946</v>
      </c>
      <c r="AO174" s="14">
        <v>161.22300000000001</v>
      </c>
      <c r="AP174" s="14">
        <v>166.447</v>
      </c>
      <c r="AQ174" s="14">
        <v>174.697</v>
      </c>
      <c r="AR174" s="14">
        <v>182.16300000000001</v>
      </c>
      <c r="AS174" s="14">
        <v>189.535</v>
      </c>
      <c r="AT174" s="14">
        <v>195.35400000000001</v>
      </c>
      <c r="AU174" s="14">
        <v>198.48500000000001</v>
      </c>
      <c r="AV174" s="14">
        <v>199.58500000000001</v>
      </c>
      <c r="AW174" s="14">
        <v>200.94499999999999</v>
      </c>
      <c r="AX174" s="14">
        <v>202.70599999999999</v>
      </c>
      <c r="AY174" s="14">
        <v>201.648</v>
      </c>
      <c r="AZ174" s="14">
        <v>196.59100000000001</v>
      </c>
      <c r="BA174" s="14">
        <v>189.15600000000001</v>
      </c>
      <c r="BB174" s="14">
        <v>181.82900000000001</v>
      </c>
      <c r="BC174" s="14">
        <v>173.73699999999999</v>
      </c>
      <c r="BD174" s="14">
        <v>168.89099999999999</v>
      </c>
      <c r="BE174" s="14">
        <v>169.42099999999999</v>
      </c>
      <c r="BF174" s="14">
        <v>173.38300000000001</v>
      </c>
      <c r="BG174" s="14">
        <v>176.614</v>
      </c>
      <c r="BH174" s="14">
        <v>179.83699999999999</v>
      </c>
      <c r="BI174" s="14">
        <v>182.43899999999999</v>
      </c>
      <c r="BJ174" s="14">
        <v>183.65799999999999</v>
      </c>
      <c r="BK174" s="14">
        <v>183.85</v>
      </c>
      <c r="BL174" s="14">
        <v>184.19300000000001</v>
      </c>
      <c r="BM174" s="14">
        <v>184.52799999999999</v>
      </c>
      <c r="BN174" s="14">
        <v>183.76599999999999</v>
      </c>
      <c r="BO174" s="14">
        <v>181.50700000000001</v>
      </c>
      <c r="BP174" s="14">
        <v>178.12299999999999</v>
      </c>
      <c r="BQ174" s="14">
        <v>174.24100000000001</v>
      </c>
      <c r="BR174" s="14">
        <v>169.55600000000001</v>
      </c>
      <c r="BS174" s="14">
        <v>165.041</v>
      </c>
      <c r="BT174" s="14">
        <v>161.184</v>
      </c>
      <c r="BU174" s="14">
        <v>157.411</v>
      </c>
      <c r="BV174" s="14">
        <v>153.12899999999999</v>
      </c>
      <c r="BW174" s="14">
        <v>149.017</v>
      </c>
      <c r="BX174" s="14">
        <v>142.05500000000001</v>
      </c>
      <c r="BY174" s="14">
        <v>130.85900000000001</v>
      </c>
      <c r="BZ174" s="14">
        <v>117.133</v>
      </c>
      <c r="CA174" s="14">
        <v>103.819</v>
      </c>
      <c r="CB174" s="14">
        <v>90.156999999999996</v>
      </c>
      <c r="CC174" s="14">
        <v>79.052999999999997</v>
      </c>
      <c r="CD174" s="14">
        <v>72.194000000000003</v>
      </c>
      <c r="CE174" s="14">
        <v>68.218999999999994</v>
      </c>
      <c r="CF174" s="14">
        <v>63.972000000000001</v>
      </c>
      <c r="CG174" s="14">
        <v>59.962000000000003</v>
      </c>
      <c r="CH174" s="14">
        <v>56.454999999999998</v>
      </c>
      <c r="CI174" s="14">
        <v>53.228999999999999</v>
      </c>
      <c r="CJ174" s="14">
        <v>50.262</v>
      </c>
      <c r="CK174" s="14">
        <v>47.783999999999999</v>
      </c>
      <c r="CL174" s="14">
        <v>45.781999999999996</v>
      </c>
      <c r="CM174" s="14">
        <v>43.466999999999999</v>
      </c>
      <c r="CN174" s="14">
        <v>40.476999999999997</v>
      </c>
      <c r="CO174" s="14">
        <v>37.098999999999997</v>
      </c>
      <c r="CP174" s="14">
        <v>33.959000000000003</v>
      </c>
      <c r="CQ174" s="14">
        <v>30.904</v>
      </c>
      <c r="CR174" s="14">
        <v>28.084</v>
      </c>
      <c r="CS174" s="14">
        <v>25.629000000000001</v>
      </c>
      <c r="CT174" s="14">
        <v>23.414999999999999</v>
      </c>
      <c r="CU174" s="14">
        <v>21.151</v>
      </c>
      <c r="CV174" s="14">
        <v>19.509</v>
      </c>
      <c r="CW174" s="14">
        <v>17.414999999999999</v>
      </c>
      <c r="CX174" s="14">
        <v>14.468</v>
      </c>
      <c r="CY174" s="14">
        <v>10.823</v>
      </c>
      <c r="CZ174" s="14">
        <v>7.7670000000000003</v>
      </c>
      <c r="DA174" s="14">
        <v>6.0149999999999997</v>
      </c>
      <c r="DB174" s="14">
        <v>4.9290000000000003</v>
      </c>
      <c r="DC174" s="14">
        <v>3.6389999999999998</v>
      </c>
      <c r="DD174" s="14">
        <v>2.1459999999999999</v>
      </c>
      <c r="DE174" s="14">
        <v>1.619</v>
      </c>
      <c r="DF174" s="14">
        <v>0.85799999999999998</v>
      </c>
      <c r="DG174" s="14">
        <v>1.2569999999999999</v>
      </c>
      <c r="DI174" s="108">
        <f t="shared" si="5"/>
        <v>11811.464</v>
      </c>
    </row>
    <row r="175" spans="1:113" x14ac:dyDescent="0.2">
      <c r="A175" s="14">
        <v>2670</v>
      </c>
      <c r="B175" s="14" t="s">
        <v>1041</v>
      </c>
      <c r="C175" s="14">
        <v>2</v>
      </c>
      <c r="D175" s="14">
        <v>834</v>
      </c>
      <c r="E175" s="14">
        <v>2018</v>
      </c>
      <c r="F175" s="14" t="s">
        <v>1107</v>
      </c>
      <c r="G175" s="88" t="s">
        <v>373</v>
      </c>
      <c r="H175" s="88">
        <f>VLOOKUP(G175, '2018 Population by age'!$G:$H, 2, 0)</f>
        <v>18</v>
      </c>
      <c r="I175" s="15">
        <f>IF(H175="-", "-", IF(H175=0, 0, SUM(K175:INDEX($K175:$DG175, H175))))</f>
        <v>15253.671999999999</v>
      </c>
      <c r="J175" s="15">
        <f t="shared" si="4"/>
        <v>13979.888000000003</v>
      </c>
      <c r="K175" s="14">
        <v>1056.3910000000001</v>
      </c>
      <c r="L175" s="14">
        <v>1036.0260000000001</v>
      </c>
      <c r="M175" s="14">
        <v>1014.318</v>
      </c>
      <c r="N175" s="14">
        <v>994.04399999999998</v>
      </c>
      <c r="O175" s="14">
        <v>969.16700000000003</v>
      </c>
      <c r="P175" s="14">
        <v>943.69299999999998</v>
      </c>
      <c r="Q175" s="14">
        <v>917.71199999999999</v>
      </c>
      <c r="R175" s="14">
        <v>891.31</v>
      </c>
      <c r="S175" s="14">
        <v>864.65899999999999</v>
      </c>
      <c r="T175" s="14">
        <v>837.93100000000004</v>
      </c>
      <c r="U175" s="14">
        <v>810.79200000000003</v>
      </c>
      <c r="V175" s="14">
        <v>783.16099999999994</v>
      </c>
      <c r="W175" s="14">
        <v>755.37800000000004</v>
      </c>
      <c r="X175" s="14">
        <v>727.84400000000005</v>
      </c>
      <c r="Y175" s="14">
        <v>700.452</v>
      </c>
      <c r="Z175" s="14">
        <v>674.25599999999997</v>
      </c>
      <c r="AA175" s="14">
        <v>649.81600000000003</v>
      </c>
      <c r="AB175" s="14">
        <v>626.72199999999998</v>
      </c>
      <c r="AC175" s="14">
        <v>604.03099999999995</v>
      </c>
      <c r="AD175" s="14">
        <v>581.95899999999995</v>
      </c>
      <c r="AE175" s="14">
        <v>560.45699999999999</v>
      </c>
      <c r="AF175" s="14">
        <v>539.41800000000001</v>
      </c>
      <c r="AG175" s="14">
        <v>518.95000000000005</v>
      </c>
      <c r="AH175" s="14">
        <v>499.25700000000001</v>
      </c>
      <c r="AI175" s="14">
        <v>480.279</v>
      </c>
      <c r="AJ175" s="14">
        <v>462.18599999999998</v>
      </c>
      <c r="AK175" s="14">
        <v>445.07900000000001</v>
      </c>
      <c r="AL175" s="14">
        <v>428.86399999999998</v>
      </c>
      <c r="AM175" s="14">
        <v>413.24900000000002</v>
      </c>
      <c r="AN175" s="14">
        <v>398.17200000000003</v>
      </c>
      <c r="AO175" s="14">
        <v>384.07499999999999</v>
      </c>
      <c r="AP175" s="14">
        <v>371.10899999999998</v>
      </c>
      <c r="AQ175" s="14">
        <v>359.00700000000001</v>
      </c>
      <c r="AR175" s="14">
        <v>347.30500000000001</v>
      </c>
      <c r="AS175" s="14">
        <v>336.04399999999998</v>
      </c>
      <c r="AT175" s="14">
        <v>324.92599999999999</v>
      </c>
      <c r="AU175" s="14">
        <v>313.74200000000002</v>
      </c>
      <c r="AV175" s="14">
        <v>302.55700000000002</v>
      </c>
      <c r="AW175" s="14">
        <v>291.68700000000001</v>
      </c>
      <c r="AX175" s="14">
        <v>281.10899999999998</v>
      </c>
      <c r="AY175" s="14">
        <v>270.33199999999999</v>
      </c>
      <c r="AZ175" s="14">
        <v>259.15600000000001</v>
      </c>
      <c r="BA175" s="14">
        <v>247.77199999999999</v>
      </c>
      <c r="BB175" s="14">
        <v>236.625</v>
      </c>
      <c r="BC175" s="14">
        <v>225.68899999999999</v>
      </c>
      <c r="BD175" s="14">
        <v>214.82300000000001</v>
      </c>
      <c r="BE175" s="14">
        <v>204.02</v>
      </c>
      <c r="BF175" s="14">
        <v>193.37299999999999</v>
      </c>
      <c r="BG175" s="14">
        <v>182.99799999999999</v>
      </c>
      <c r="BH175" s="14">
        <v>172.89</v>
      </c>
      <c r="BI175" s="14">
        <v>163.27799999999999</v>
      </c>
      <c r="BJ175" s="14">
        <v>154.29499999999999</v>
      </c>
      <c r="BK175" s="14">
        <v>145.87799999999999</v>
      </c>
      <c r="BL175" s="14">
        <v>137.733</v>
      </c>
      <c r="BM175" s="14">
        <v>129.80099999999999</v>
      </c>
      <c r="BN175" s="14">
        <v>122.699</v>
      </c>
      <c r="BO175" s="14">
        <v>116.66500000000001</v>
      </c>
      <c r="BP175" s="14">
        <v>111.378</v>
      </c>
      <c r="BQ175" s="14">
        <v>106.367</v>
      </c>
      <c r="BR175" s="14">
        <v>101.837</v>
      </c>
      <c r="BS175" s="14">
        <v>96.86</v>
      </c>
      <c r="BT175" s="14">
        <v>90.96</v>
      </c>
      <c r="BU175" s="14">
        <v>84.605999999999995</v>
      </c>
      <c r="BV175" s="14">
        <v>78.608999999999995</v>
      </c>
      <c r="BW175" s="14">
        <v>72.649000000000001</v>
      </c>
      <c r="BX175" s="14">
        <v>67.745000000000005</v>
      </c>
      <c r="BY175" s="14">
        <v>64.436000000000007</v>
      </c>
      <c r="BZ175" s="14">
        <v>62.143000000000001</v>
      </c>
      <c r="CA175" s="14">
        <v>59.837000000000003</v>
      </c>
      <c r="CB175" s="14">
        <v>57.834000000000003</v>
      </c>
      <c r="CC175" s="14">
        <v>55.110999999999997</v>
      </c>
      <c r="CD175" s="14">
        <v>51.088999999999999</v>
      </c>
      <c r="CE175" s="14">
        <v>46.305</v>
      </c>
      <c r="CF175" s="14">
        <v>41.831000000000003</v>
      </c>
      <c r="CG175" s="14">
        <v>37.402999999999999</v>
      </c>
      <c r="CH175" s="14">
        <v>33.546999999999997</v>
      </c>
      <c r="CI175" s="14">
        <v>30.617000000000001</v>
      </c>
      <c r="CJ175" s="14">
        <v>28.308</v>
      </c>
      <c r="CK175" s="14">
        <v>25.994</v>
      </c>
      <c r="CL175" s="14">
        <v>23.84</v>
      </c>
      <c r="CM175" s="14">
        <v>21.568000000000001</v>
      </c>
      <c r="CN175" s="14">
        <v>18.989000000000001</v>
      </c>
      <c r="CO175" s="14">
        <v>16.283999999999999</v>
      </c>
      <c r="CP175" s="14">
        <v>13.792999999999999</v>
      </c>
      <c r="CQ175" s="14">
        <v>11.419</v>
      </c>
      <c r="CR175" s="14">
        <v>9.4130000000000003</v>
      </c>
      <c r="CS175" s="14">
        <v>7.923</v>
      </c>
      <c r="CT175" s="14">
        <v>6.8079999999999998</v>
      </c>
      <c r="CU175" s="14">
        <v>5.7279999999999998</v>
      </c>
      <c r="CV175" s="14">
        <v>4.93</v>
      </c>
      <c r="CW175" s="14">
        <v>4.1440000000000001</v>
      </c>
      <c r="CX175" s="14">
        <v>3.1840000000000002</v>
      </c>
      <c r="CY175" s="14">
        <v>2.1030000000000002</v>
      </c>
      <c r="CZ175" s="14">
        <v>1.1040000000000001</v>
      </c>
      <c r="DA175" s="14">
        <v>0.59299999999999997</v>
      </c>
      <c r="DB175" s="14">
        <v>0.45400000000000001</v>
      </c>
      <c r="DC175" s="14">
        <v>0.31</v>
      </c>
      <c r="DD175" s="14">
        <v>0.161</v>
      </c>
      <c r="DE175" s="14">
        <v>9.4E-2</v>
      </c>
      <c r="DF175" s="14">
        <v>4.2999999999999997E-2</v>
      </c>
      <c r="DG175" s="14">
        <v>4.8000000000000001E-2</v>
      </c>
      <c r="DI175" s="108">
        <f t="shared" si="5"/>
        <v>29233.56</v>
      </c>
    </row>
    <row r="176" spans="1:113" x14ac:dyDescent="0.2">
      <c r="A176" s="14">
        <v>2584</v>
      </c>
      <c r="B176" s="14" t="s">
        <v>1041</v>
      </c>
      <c r="D176" s="14">
        <v>800</v>
      </c>
      <c r="E176" s="14">
        <v>2018</v>
      </c>
      <c r="F176" s="14" t="s">
        <v>392</v>
      </c>
      <c r="G176" s="88" t="s">
        <v>393</v>
      </c>
      <c r="H176" s="88">
        <f>VLOOKUP(G176, '2018 Population by age'!$G:$H, 2, 0)</f>
        <v>18</v>
      </c>
      <c r="I176" s="15">
        <f>IF(H176="-", "-", IF(H176=0, 0, SUM(K176:INDEX($K176:$DG176, H176))))</f>
        <v>12142.27</v>
      </c>
      <c r="J176" s="15">
        <f t="shared" si="4"/>
        <v>9881.893999999982</v>
      </c>
      <c r="K176" s="14">
        <v>863.28399999999999</v>
      </c>
      <c r="L176" s="14">
        <v>836.654</v>
      </c>
      <c r="M176" s="14">
        <v>811.26300000000003</v>
      </c>
      <c r="N176" s="14">
        <v>789.07600000000002</v>
      </c>
      <c r="O176" s="14">
        <v>765.947</v>
      </c>
      <c r="P176" s="14">
        <v>743.61300000000006</v>
      </c>
      <c r="Q176" s="14">
        <v>721.97199999999998</v>
      </c>
      <c r="R176" s="14">
        <v>700.92399999999998</v>
      </c>
      <c r="S176" s="14">
        <v>680.447</v>
      </c>
      <c r="T176" s="14">
        <v>660.52</v>
      </c>
      <c r="U176" s="14">
        <v>640.64200000000005</v>
      </c>
      <c r="V176" s="14">
        <v>620.55100000000004</v>
      </c>
      <c r="W176" s="14">
        <v>600.38699999999994</v>
      </c>
      <c r="X176" s="14">
        <v>580.66600000000005</v>
      </c>
      <c r="Y176" s="14">
        <v>561.428</v>
      </c>
      <c r="Z176" s="14">
        <v>541.87400000000002</v>
      </c>
      <c r="AA176" s="14">
        <v>521.70500000000004</v>
      </c>
      <c r="AB176" s="14">
        <v>501.31700000000001</v>
      </c>
      <c r="AC176" s="14">
        <v>481.33600000000001</v>
      </c>
      <c r="AD176" s="14">
        <v>461.55</v>
      </c>
      <c r="AE176" s="14">
        <v>442.88400000000001</v>
      </c>
      <c r="AF176" s="14">
        <v>425.83499999999998</v>
      </c>
      <c r="AG176" s="14">
        <v>409.952</v>
      </c>
      <c r="AH176" s="14">
        <v>394.34800000000001</v>
      </c>
      <c r="AI176" s="14">
        <v>379.26900000000001</v>
      </c>
      <c r="AJ176" s="14">
        <v>364.19099999999997</v>
      </c>
      <c r="AK176" s="14">
        <v>348.78300000000002</v>
      </c>
      <c r="AL176" s="14">
        <v>333.36200000000002</v>
      </c>
      <c r="AM176" s="14">
        <v>318.51900000000001</v>
      </c>
      <c r="AN176" s="14">
        <v>304.07400000000001</v>
      </c>
      <c r="AO176" s="14">
        <v>290.49900000000002</v>
      </c>
      <c r="AP176" s="14">
        <v>278.07</v>
      </c>
      <c r="AQ176" s="14">
        <v>266.51799999999997</v>
      </c>
      <c r="AR176" s="14">
        <v>255.27</v>
      </c>
      <c r="AS176" s="14">
        <v>244.405</v>
      </c>
      <c r="AT176" s="14">
        <v>233.86799999999999</v>
      </c>
      <c r="AU176" s="14">
        <v>223.56200000000001</v>
      </c>
      <c r="AV176" s="14">
        <v>213.50399999999999</v>
      </c>
      <c r="AW176" s="14">
        <v>203.79499999999999</v>
      </c>
      <c r="AX176" s="14">
        <v>194.398</v>
      </c>
      <c r="AY176" s="14">
        <v>185.18</v>
      </c>
      <c r="AZ176" s="14">
        <v>176.08</v>
      </c>
      <c r="BA176" s="14">
        <v>167.11799999999999</v>
      </c>
      <c r="BB176" s="14">
        <v>158.41</v>
      </c>
      <c r="BC176" s="14">
        <v>149.97499999999999</v>
      </c>
      <c r="BD176" s="14">
        <v>141.55000000000001</v>
      </c>
      <c r="BE176" s="14">
        <v>133.02699999999999</v>
      </c>
      <c r="BF176" s="14">
        <v>124.536</v>
      </c>
      <c r="BG176" s="14">
        <v>116.355</v>
      </c>
      <c r="BH176" s="14">
        <v>108.479</v>
      </c>
      <c r="BI176" s="14">
        <v>100.852</v>
      </c>
      <c r="BJ176" s="14">
        <v>93.494</v>
      </c>
      <c r="BK176" s="14">
        <v>86.462999999999994</v>
      </c>
      <c r="BL176" s="14">
        <v>79.756</v>
      </c>
      <c r="BM176" s="14">
        <v>73.317999999999998</v>
      </c>
      <c r="BN176" s="14">
        <v>67.632000000000005</v>
      </c>
      <c r="BO176" s="14">
        <v>62.92</v>
      </c>
      <c r="BP176" s="14">
        <v>58.956000000000003</v>
      </c>
      <c r="BQ176" s="14">
        <v>55.244999999999997</v>
      </c>
      <c r="BR176" s="14">
        <v>51.83</v>
      </c>
      <c r="BS176" s="14">
        <v>48.758000000000003</v>
      </c>
      <c r="BT176" s="14">
        <v>45.981000000000002</v>
      </c>
      <c r="BU176" s="14">
        <v>43.453000000000003</v>
      </c>
      <c r="BV176" s="14">
        <v>41.174999999999997</v>
      </c>
      <c r="BW176" s="14">
        <v>39.154000000000003</v>
      </c>
      <c r="BX176" s="14">
        <v>37.082999999999998</v>
      </c>
      <c r="BY176" s="14">
        <v>34.811</v>
      </c>
      <c r="BZ176" s="14">
        <v>32.447000000000003</v>
      </c>
      <c r="CA176" s="14">
        <v>30.234999999999999</v>
      </c>
      <c r="CB176" s="14">
        <v>28.106999999999999</v>
      </c>
      <c r="CC176" s="14">
        <v>26.120999999999999</v>
      </c>
      <c r="CD176" s="14">
        <v>24.323</v>
      </c>
      <c r="CE176" s="14">
        <v>22.655000000000001</v>
      </c>
      <c r="CF176" s="14">
        <v>21.045000000000002</v>
      </c>
      <c r="CG176" s="14">
        <v>19.544</v>
      </c>
      <c r="CH176" s="14">
        <v>17.922000000000001</v>
      </c>
      <c r="CI176" s="14">
        <v>16.067</v>
      </c>
      <c r="CJ176" s="14">
        <v>14.106999999999999</v>
      </c>
      <c r="CK176" s="14">
        <v>12.253</v>
      </c>
      <c r="CL176" s="14">
        <v>10.435</v>
      </c>
      <c r="CM176" s="14">
        <v>8.91</v>
      </c>
      <c r="CN176" s="14">
        <v>7.82</v>
      </c>
      <c r="CO176" s="14">
        <v>7.0309999999999997</v>
      </c>
      <c r="CP176" s="14">
        <v>6.2789999999999999</v>
      </c>
      <c r="CQ176" s="14">
        <v>5.625</v>
      </c>
      <c r="CR176" s="14">
        <v>4.9420000000000002</v>
      </c>
      <c r="CS176" s="14">
        <v>4.1420000000000003</v>
      </c>
      <c r="CT176" s="14">
        <v>3.2959999999999998</v>
      </c>
      <c r="CU176" s="14">
        <v>2.4950000000000001</v>
      </c>
      <c r="CV176" s="14">
        <v>1.8280000000000001</v>
      </c>
      <c r="CW176" s="14">
        <v>1.39</v>
      </c>
      <c r="CX176" s="14">
        <v>1.036</v>
      </c>
      <c r="CY176" s="14">
        <v>0.73899999999999999</v>
      </c>
      <c r="CZ176" s="14">
        <v>0.49099999999999999</v>
      </c>
      <c r="DA176" s="14">
        <v>0.35299999999999998</v>
      </c>
      <c r="DB176" s="14">
        <v>0.27800000000000002</v>
      </c>
      <c r="DC176" s="14">
        <v>0.19400000000000001</v>
      </c>
      <c r="DD176" s="14">
        <v>0.1</v>
      </c>
      <c r="DE176" s="14">
        <v>5.2999999999999999E-2</v>
      </c>
      <c r="DF176" s="14">
        <v>2.4E-2</v>
      </c>
      <c r="DG176" s="14">
        <v>2.4E-2</v>
      </c>
      <c r="DI176" s="108">
        <f t="shared" si="5"/>
        <v>22024.163999999982</v>
      </c>
    </row>
    <row r="177" spans="1:113" x14ac:dyDescent="0.2">
      <c r="A177" s="14">
        <v>12388</v>
      </c>
      <c r="B177" s="14" t="s">
        <v>1041</v>
      </c>
      <c r="C177" s="14">
        <v>14</v>
      </c>
      <c r="D177" s="14">
        <v>804</v>
      </c>
      <c r="E177" s="14">
        <v>2018</v>
      </c>
      <c r="F177" s="14" t="s">
        <v>394</v>
      </c>
      <c r="G177" s="88" t="s">
        <v>395</v>
      </c>
      <c r="H177" s="88">
        <f>VLOOKUP(G177, '2018 Population by age'!$G:$H, 2, 0)</f>
        <v>18</v>
      </c>
      <c r="I177" s="15">
        <f>IF(H177="-", "-", IF(H177=0, 0, SUM(K177:INDEX($K177:$DG177, H177))))</f>
        <v>4159.3220000000001</v>
      </c>
      <c r="J177" s="15">
        <f t="shared" si="4"/>
        <v>16190.086000000003</v>
      </c>
      <c r="K177" s="14">
        <v>225.19</v>
      </c>
      <c r="L177" s="14">
        <v>236.02</v>
      </c>
      <c r="M177" s="14">
        <v>244.09899999999999</v>
      </c>
      <c r="N177" s="14">
        <v>235.81</v>
      </c>
      <c r="O177" s="14">
        <v>244.56399999999999</v>
      </c>
      <c r="P177" s="14">
        <v>250.49</v>
      </c>
      <c r="Q177" s="14">
        <v>253.798</v>
      </c>
      <c r="R177" s="14">
        <v>254.69399999999999</v>
      </c>
      <c r="S177" s="14">
        <v>253.971</v>
      </c>
      <c r="T177" s="14">
        <v>252.41800000000001</v>
      </c>
      <c r="U177" s="14">
        <v>247.33</v>
      </c>
      <c r="V177" s="14">
        <v>237.751</v>
      </c>
      <c r="W177" s="14">
        <v>225.636</v>
      </c>
      <c r="X177" s="14">
        <v>213.791</v>
      </c>
      <c r="Y177" s="14">
        <v>201.52799999999999</v>
      </c>
      <c r="Z177" s="14">
        <v>193.54300000000001</v>
      </c>
      <c r="AA177" s="14">
        <v>192.423</v>
      </c>
      <c r="AB177" s="14">
        <v>196.26599999999999</v>
      </c>
      <c r="AC177" s="14">
        <v>200.39699999999999</v>
      </c>
      <c r="AD177" s="14">
        <v>205.53</v>
      </c>
      <c r="AE177" s="14">
        <v>212.84100000000001</v>
      </c>
      <c r="AF177" s="14">
        <v>222.37799999999999</v>
      </c>
      <c r="AG177" s="14">
        <v>233.80199999999999</v>
      </c>
      <c r="AH177" s="14">
        <v>245.892</v>
      </c>
      <c r="AI177" s="14">
        <v>257.88799999999998</v>
      </c>
      <c r="AJ177" s="14">
        <v>272.94</v>
      </c>
      <c r="AK177" s="14">
        <v>292.16699999999997</v>
      </c>
      <c r="AL177" s="14">
        <v>313.42899999999997</v>
      </c>
      <c r="AM177" s="14">
        <v>333.79199999999997</v>
      </c>
      <c r="AN177" s="14">
        <v>354.22500000000002</v>
      </c>
      <c r="AO177" s="14">
        <v>368.76600000000002</v>
      </c>
      <c r="AP177" s="14">
        <v>374.26799999999997</v>
      </c>
      <c r="AQ177" s="14">
        <v>373.363</v>
      </c>
      <c r="AR177" s="14">
        <v>372.23700000000002</v>
      </c>
      <c r="AS177" s="14">
        <v>370.14600000000002</v>
      </c>
      <c r="AT177" s="14">
        <v>365.80599999999998</v>
      </c>
      <c r="AU177" s="14">
        <v>359.36</v>
      </c>
      <c r="AV177" s="14">
        <v>351.39600000000002</v>
      </c>
      <c r="AW177" s="14">
        <v>342.24599999999998</v>
      </c>
      <c r="AX177" s="14">
        <v>331.709</v>
      </c>
      <c r="AY177" s="14">
        <v>322.714</v>
      </c>
      <c r="AZ177" s="14">
        <v>316.714</v>
      </c>
      <c r="BA177" s="14">
        <v>312.55200000000002</v>
      </c>
      <c r="BB177" s="14">
        <v>308.08999999999997</v>
      </c>
      <c r="BC177" s="14">
        <v>304.32</v>
      </c>
      <c r="BD177" s="14">
        <v>298.738</v>
      </c>
      <c r="BE177" s="14">
        <v>290.06599999999997</v>
      </c>
      <c r="BF177" s="14">
        <v>279.94099999999997</v>
      </c>
      <c r="BG177" s="14">
        <v>270.46600000000001</v>
      </c>
      <c r="BH177" s="14">
        <v>260.25</v>
      </c>
      <c r="BI177" s="14">
        <v>255.57</v>
      </c>
      <c r="BJ177" s="14">
        <v>259.45</v>
      </c>
      <c r="BK177" s="14">
        <v>268.52800000000002</v>
      </c>
      <c r="BL177" s="14">
        <v>276.67099999999999</v>
      </c>
      <c r="BM177" s="14">
        <v>285.41199999999998</v>
      </c>
      <c r="BN177" s="14">
        <v>289.90499999999997</v>
      </c>
      <c r="BO177" s="14">
        <v>287.21499999999997</v>
      </c>
      <c r="BP177" s="14">
        <v>279.72500000000002</v>
      </c>
      <c r="BQ177" s="14">
        <v>272.60700000000003</v>
      </c>
      <c r="BR177" s="14">
        <v>264.65300000000002</v>
      </c>
      <c r="BS177" s="14">
        <v>257.05700000000002</v>
      </c>
      <c r="BT177" s="14">
        <v>250.875</v>
      </c>
      <c r="BU177" s="14">
        <v>245.16200000000001</v>
      </c>
      <c r="BV177" s="14">
        <v>238.351</v>
      </c>
      <c r="BW177" s="14">
        <v>231.27500000000001</v>
      </c>
      <c r="BX177" s="14">
        <v>221.29900000000001</v>
      </c>
      <c r="BY177" s="14">
        <v>207.12299999999999</v>
      </c>
      <c r="BZ177" s="14">
        <v>190.33600000000001</v>
      </c>
      <c r="CA177" s="14">
        <v>174.03800000000001</v>
      </c>
      <c r="CB177" s="14">
        <v>157.86099999999999</v>
      </c>
      <c r="CC177" s="14">
        <v>142.78299999999999</v>
      </c>
      <c r="CD177" s="14">
        <v>129.68799999999999</v>
      </c>
      <c r="CE177" s="14">
        <v>118.334</v>
      </c>
      <c r="CF177" s="14">
        <v>106.797</v>
      </c>
      <c r="CG177" s="14">
        <v>94.498999999999995</v>
      </c>
      <c r="CH177" s="14">
        <v>86.929000000000002</v>
      </c>
      <c r="CI177" s="14">
        <v>86.319000000000003</v>
      </c>
      <c r="CJ177" s="14">
        <v>89.843999999999994</v>
      </c>
      <c r="CK177" s="14">
        <v>93.200999999999993</v>
      </c>
      <c r="CL177" s="14">
        <v>98.152000000000001</v>
      </c>
      <c r="CM177" s="14">
        <v>97.137</v>
      </c>
      <c r="CN177" s="14">
        <v>86.245000000000005</v>
      </c>
      <c r="CO177" s="14">
        <v>69.337000000000003</v>
      </c>
      <c r="CP177" s="14">
        <v>53.863999999999997</v>
      </c>
      <c r="CQ177" s="14">
        <v>37.954000000000001</v>
      </c>
      <c r="CR177" s="14">
        <v>26.155999999999999</v>
      </c>
      <c r="CS177" s="14">
        <v>21.364000000000001</v>
      </c>
      <c r="CT177" s="14">
        <v>21.117000000000001</v>
      </c>
      <c r="CU177" s="14">
        <v>20.776</v>
      </c>
      <c r="CV177" s="14">
        <v>20.05</v>
      </c>
      <c r="CW177" s="14">
        <v>18.221</v>
      </c>
      <c r="CX177" s="14">
        <v>14.625999999999999</v>
      </c>
      <c r="CY177" s="14">
        <v>9.8209999999999997</v>
      </c>
      <c r="CZ177" s="14">
        <v>5.57</v>
      </c>
      <c r="DA177" s="14">
        <v>3.3039999999999998</v>
      </c>
      <c r="DB177" s="14">
        <v>2.5739999999999998</v>
      </c>
      <c r="DC177" s="14">
        <v>1.7769999999999999</v>
      </c>
      <c r="DD177" s="14">
        <v>0.91200000000000003</v>
      </c>
      <c r="DE177" s="14">
        <v>0.56000000000000005</v>
      </c>
      <c r="DF177" s="14">
        <v>0.27600000000000002</v>
      </c>
      <c r="DG177" s="14">
        <v>0.35699999999999998</v>
      </c>
      <c r="DI177" s="108">
        <f t="shared" si="5"/>
        <v>20349.408000000003</v>
      </c>
    </row>
    <row r="178" spans="1:113" x14ac:dyDescent="0.2">
      <c r="A178" s="14">
        <v>18752</v>
      </c>
      <c r="B178" s="14" t="s">
        <v>1041</v>
      </c>
      <c r="D178" s="14">
        <v>858</v>
      </c>
      <c r="E178" s="14">
        <v>2018</v>
      </c>
      <c r="F178" s="14" t="s">
        <v>402</v>
      </c>
      <c r="G178" s="88" t="s">
        <v>403</v>
      </c>
      <c r="H178" s="88">
        <f>VLOOKUP(G178, '2018 Population by age'!$G:$H, 2, 0)</f>
        <v>18</v>
      </c>
      <c r="I178" s="15">
        <f>IF(H178="-", "-", IF(H178=0, 0, SUM(K178:INDEX($K178:$DG178, H178))))</f>
        <v>446.95</v>
      </c>
      <c r="J178" s="15">
        <f t="shared" si="4"/>
        <v>1229.8909999999996</v>
      </c>
      <c r="K178" s="14">
        <v>24.256</v>
      </c>
      <c r="L178" s="14">
        <v>24.289000000000001</v>
      </c>
      <c r="M178" s="14">
        <v>24.331</v>
      </c>
      <c r="N178" s="14">
        <v>24.31</v>
      </c>
      <c r="O178" s="14">
        <v>24.4</v>
      </c>
      <c r="P178" s="14">
        <v>24.489000000000001</v>
      </c>
      <c r="Q178" s="14">
        <v>24.58</v>
      </c>
      <c r="R178" s="14">
        <v>24.67</v>
      </c>
      <c r="S178" s="14">
        <v>24.763999999999999</v>
      </c>
      <c r="T178" s="14">
        <v>24.861000000000001</v>
      </c>
      <c r="U178" s="14">
        <v>24.952000000000002</v>
      </c>
      <c r="V178" s="14">
        <v>25.03</v>
      </c>
      <c r="W178" s="14">
        <v>25.103000000000002</v>
      </c>
      <c r="X178" s="14">
        <v>25.177</v>
      </c>
      <c r="Y178" s="14">
        <v>25.244</v>
      </c>
      <c r="Z178" s="14">
        <v>25.341999999999999</v>
      </c>
      <c r="AA178" s="14">
        <v>25.489000000000001</v>
      </c>
      <c r="AB178" s="14">
        <v>25.663</v>
      </c>
      <c r="AC178" s="14">
        <v>25.812999999999999</v>
      </c>
      <c r="AD178" s="14">
        <v>25.928999999999998</v>
      </c>
      <c r="AE178" s="14">
        <v>26.062999999999999</v>
      </c>
      <c r="AF178" s="14">
        <v>26.227</v>
      </c>
      <c r="AG178" s="14">
        <v>26.385999999999999</v>
      </c>
      <c r="AH178" s="14">
        <v>26.513999999999999</v>
      </c>
      <c r="AI178" s="14">
        <v>26.635000000000002</v>
      </c>
      <c r="AJ178" s="14">
        <v>26.582999999999998</v>
      </c>
      <c r="AK178" s="14">
        <v>26.274999999999999</v>
      </c>
      <c r="AL178" s="14">
        <v>25.795999999999999</v>
      </c>
      <c r="AM178" s="14">
        <v>25.335999999999999</v>
      </c>
      <c r="AN178" s="14">
        <v>24.887</v>
      </c>
      <c r="AO178" s="14">
        <v>24.393000000000001</v>
      </c>
      <c r="AP178" s="14">
        <v>23.856000000000002</v>
      </c>
      <c r="AQ178" s="14">
        <v>23.318999999999999</v>
      </c>
      <c r="AR178" s="14">
        <v>22.776</v>
      </c>
      <c r="AS178" s="14">
        <v>22.170999999999999</v>
      </c>
      <c r="AT178" s="14">
        <v>21.887</v>
      </c>
      <c r="AU178" s="14">
        <v>22.094000000000001</v>
      </c>
      <c r="AV178" s="14">
        <v>22.600999999999999</v>
      </c>
      <c r="AW178" s="14">
        <v>23.053999999999998</v>
      </c>
      <c r="AX178" s="14">
        <v>23.536000000000001</v>
      </c>
      <c r="AY178" s="14">
        <v>23.792000000000002</v>
      </c>
      <c r="AZ178" s="14">
        <v>23.661000000000001</v>
      </c>
      <c r="BA178" s="14">
        <v>23.265999999999998</v>
      </c>
      <c r="BB178" s="14">
        <v>22.920999999999999</v>
      </c>
      <c r="BC178" s="14">
        <v>22.600999999999999</v>
      </c>
      <c r="BD178" s="14">
        <v>22.152000000000001</v>
      </c>
      <c r="BE178" s="14">
        <v>21.542999999999999</v>
      </c>
      <c r="BF178" s="14">
        <v>20.847999999999999</v>
      </c>
      <c r="BG178" s="14">
        <v>20.14</v>
      </c>
      <c r="BH178" s="14">
        <v>19.366</v>
      </c>
      <c r="BI178" s="14">
        <v>18.849</v>
      </c>
      <c r="BJ178" s="14">
        <v>18.745000000000001</v>
      </c>
      <c r="BK178" s="14">
        <v>18.898</v>
      </c>
      <c r="BL178" s="14">
        <v>18.997</v>
      </c>
      <c r="BM178" s="14">
        <v>19.106999999999999</v>
      </c>
      <c r="BN178" s="14">
        <v>19.09</v>
      </c>
      <c r="BO178" s="14">
        <v>18.847999999999999</v>
      </c>
      <c r="BP178" s="14">
        <v>18.451000000000001</v>
      </c>
      <c r="BQ178" s="14">
        <v>18.074999999999999</v>
      </c>
      <c r="BR178" s="14">
        <v>17.699000000000002</v>
      </c>
      <c r="BS178" s="14">
        <v>17.251000000000001</v>
      </c>
      <c r="BT178" s="14">
        <v>16.721</v>
      </c>
      <c r="BU178" s="14">
        <v>16.132000000000001</v>
      </c>
      <c r="BV178" s="14">
        <v>15.521000000000001</v>
      </c>
      <c r="BW178" s="14">
        <v>14.879</v>
      </c>
      <c r="BX178" s="14">
        <v>14.262</v>
      </c>
      <c r="BY178" s="14">
        <v>13.7</v>
      </c>
      <c r="BZ178" s="14">
        <v>13.170999999999999</v>
      </c>
      <c r="CA178" s="14">
        <v>12.622999999999999</v>
      </c>
      <c r="CB178" s="14">
        <v>12.066000000000001</v>
      </c>
      <c r="CC178" s="14">
        <v>11.506</v>
      </c>
      <c r="CD178" s="14">
        <v>10.941000000000001</v>
      </c>
      <c r="CE178" s="14">
        <v>10.372999999999999</v>
      </c>
      <c r="CF178" s="14">
        <v>9.8109999999999999</v>
      </c>
      <c r="CG178" s="14">
        <v>9.2609999999999992</v>
      </c>
      <c r="CH178" s="14">
        <v>8.6890000000000001</v>
      </c>
      <c r="CI178" s="14">
        <v>8.0839999999999996</v>
      </c>
      <c r="CJ178" s="14">
        <v>7.4630000000000001</v>
      </c>
      <c r="CK178" s="14">
        <v>6.8550000000000004</v>
      </c>
      <c r="CL178" s="14">
        <v>6.2469999999999999</v>
      </c>
      <c r="CM178" s="14">
        <v>5.7</v>
      </c>
      <c r="CN178" s="14">
        <v>5.2439999999999998</v>
      </c>
      <c r="CO178" s="14">
        <v>4.8490000000000002</v>
      </c>
      <c r="CP178" s="14">
        <v>4.4619999999999997</v>
      </c>
      <c r="CQ178" s="14">
        <v>4.0999999999999996</v>
      </c>
      <c r="CR178" s="14">
        <v>3.7130000000000001</v>
      </c>
      <c r="CS178" s="14">
        <v>3.2730000000000001</v>
      </c>
      <c r="CT178" s="14">
        <v>2.8079999999999998</v>
      </c>
      <c r="CU178" s="14">
        <v>2.3479999999999999</v>
      </c>
      <c r="CV178" s="14">
        <v>1.9530000000000001</v>
      </c>
      <c r="CW178" s="14">
        <v>1.6439999999999999</v>
      </c>
      <c r="CX178" s="14">
        <v>1.33</v>
      </c>
      <c r="CY178" s="14">
        <v>1.006</v>
      </c>
      <c r="CZ178" s="14">
        <v>0.73899999999999999</v>
      </c>
      <c r="DA178" s="14">
        <v>0.58099999999999996</v>
      </c>
      <c r="DB178" s="14">
        <v>0.47599999999999998</v>
      </c>
      <c r="DC178" s="14">
        <v>0.35299999999999998</v>
      </c>
      <c r="DD178" s="14">
        <v>0.214</v>
      </c>
      <c r="DE178" s="14">
        <v>0.14199999999999999</v>
      </c>
      <c r="DF178" s="14">
        <v>8.1000000000000003E-2</v>
      </c>
      <c r="DG178" s="14">
        <v>0.13900000000000001</v>
      </c>
      <c r="DI178" s="108">
        <f t="shared" si="5"/>
        <v>1676.8409999999997</v>
      </c>
    </row>
    <row r="179" spans="1:113" x14ac:dyDescent="0.2">
      <c r="A179" s="14">
        <v>19096</v>
      </c>
      <c r="B179" s="14" t="s">
        <v>1041</v>
      </c>
      <c r="D179" s="14">
        <v>840</v>
      </c>
      <c r="E179" s="14">
        <v>2018</v>
      </c>
      <c r="F179" s="14" t="s">
        <v>1051</v>
      </c>
      <c r="G179" s="88" t="s">
        <v>401</v>
      </c>
      <c r="H179" s="88">
        <f>VLOOKUP(G179, '2018 Population by age'!$G:$H, 2, 0)</f>
        <v>18</v>
      </c>
      <c r="I179" s="15">
        <f>IF(H179="-", "-", IF(H179=0, 0, SUM(K179:INDEX($K179:$DG179, H179))))</f>
        <v>37899.031999999999</v>
      </c>
      <c r="J179" s="15">
        <f t="shared" si="4"/>
        <v>123872.67499999999</v>
      </c>
      <c r="K179" s="14">
        <v>2119.1840000000002</v>
      </c>
      <c r="L179" s="14">
        <v>2087.393</v>
      </c>
      <c r="M179" s="14">
        <v>2065.6819999999998</v>
      </c>
      <c r="N179" s="14">
        <v>1983.798</v>
      </c>
      <c r="O179" s="14">
        <v>2010.8869999999999</v>
      </c>
      <c r="P179" s="14">
        <v>2037.877</v>
      </c>
      <c r="Q179" s="14">
        <v>2064.087</v>
      </c>
      <c r="R179" s="14">
        <v>2088.837</v>
      </c>
      <c r="S179" s="14">
        <v>2113.5650000000001</v>
      </c>
      <c r="T179" s="14">
        <v>2139.7080000000001</v>
      </c>
      <c r="U179" s="14">
        <v>2155.989</v>
      </c>
      <c r="V179" s="14">
        <v>2157.491</v>
      </c>
      <c r="W179" s="14">
        <v>2149.8879999999999</v>
      </c>
      <c r="X179" s="14">
        <v>2143.9</v>
      </c>
      <c r="Y179" s="14">
        <v>2137.5349999999999</v>
      </c>
      <c r="Z179" s="14">
        <v>2136.6750000000002</v>
      </c>
      <c r="AA179" s="14">
        <v>2145.3809999999999</v>
      </c>
      <c r="AB179" s="14">
        <v>2161.1550000000002</v>
      </c>
      <c r="AC179" s="14">
        <v>2174.7689999999998</v>
      </c>
      <c r="AD179" s="14">
        <v>2184.8710000000001</v>
      </c>
      <c r="AE179" s="14">
        <v>2206.8449999999998</v>
      </c>
      <c r="AF179" s="14">
        <v>2246.3960000000002</v>
      </c>
      <c r="AG179" s="14">
        <v>2295.2809999999999</v>
      </c>
      <c r="AH179" s="14">
        <v>2340.848</v>
      </c>
      <c r="AI179" s="14">
        <v>2387.1790000000001</v>
      </c>
      <c r="AJ179" s="14">
        <v>2414.6080000000002</v>
      </c>
      <c r="AK179" s="14">
        <v>2412.5520000000001</v>
      </c>
      <c r="AL179" s="14">
        <v>2390.2240000000002</v>
      </c>
      <c r="AM179" s="14">
        <v>2368.1889999999999</v>
      </c>
      <c r="AN179" s="14">
        <v>2343.259</v>
      </c>
      <c r="AO179" s="14">
        <v>2315.3829999999998</v>
      </c>
      <c r="AP179" s="14">
        <v>2286.9009999999998</v>
      </c>
      <c r="AQ179" s="14">
        <v>2257.5390000000002</v>
      </c>
      <c r="AR179" s="14">
        <v>2225.4859999999999</v>
      </c>
      <c r="AS179" s="14">
        <v>2192.067</v>
      </c>
      <c r="AT179" s="14">
        <v>2158.4290000000001</v>
      </c>
      <c r="AU179" s="14">
        <v>2125.2860000000001</v>
      </c>
      <c r="AV179" s="14">
        <v>2093.4969999999998</v>
      </c>
      <c r="AW179" s="14">
        <v>2063.1419999999998</v>
      </c>
      <c r="AX179" s="14">
        <v>2034.123</v>
      </c>
      <c r="AY179" s="14">
        <v>2011.558</v>
      </c>
      <c r="AZ179" s="14">
        <v>1997.9849999999999</v>
      </c>
      <c r="BA179" s="14">
        <v>1991.598</v>
      </c>
      <c r="BB179" s="14">
        <v>1987.2719999999999</v>
      </c>
      <c r="BC179" s="14">
        <v>1985.0920000000001</v>
      </c>
      <c r="BD179" s="14">
        <v>1989.432</v>
      </c>
      <c r="BE179" s="14">
        <v>2001.655</v>
      </c>
      <c r="BF179" s="14">
        <v>2019.548</v>
      </c>
      <c r="BG179" s="14">
        <v>2037.7860000000001</v>
      </c>
      <c r="BH179" s="14">
        <v>2055.3310000000001</v>
      </c>
      <c r="BI179" s="14">
        <v>2076.9670000000001</v>
      </c>
      <c r="BJ179" s="14">
        <v>2103.8530000000001</v>
      </c>
      <c r="BK179" s="14">
        <v>2132.2950000000001</v>
      </c>
      <c r="BL179" s="14">
        <v>2157.5790000000002</v>
      </c>
      <c r="BM179" s="14">
        <v>2180.8119999999999</v>
      </c>
      <c r="BN179" s="14">
        <v>2191.7629999999999</v>
      </c>
      <c r="BO179" s="14">
        <v>2184.8969999999999</v>
      </c>
      <c r="BP179" s="14">
        <v>2164.1329999999998</v>
      </c>
      <c r="BQ179" s="14">
        <v>2140.0540000000001</v>
      </c>
      <c r="BR179" s="14">
        <v>2111.9029999999998</v>
      </c>
      <c r="BS179" s="14">
        <v>2072.9479999999999</v>
      </c>
      <c r="BT179" s="14">
        <v>2021.335</v>
      </c>
      <c r="BU179" s="14">
        <v>1960.19</v>
      </c>
      <c r="BV179" s="14">
        <v>1894.021</v>
      </c>
      <c r="BW179" s="14">
        <v>1821.364</v>
      </c>
      <c r="BX179" s="14">
        <v>1750.3679999999999</v>
      </c>
      <c r="BY179" s="14">
        <v>1685.37</v>
      </c>
      <c r="BZ179" s="14">
        <v>1622.6980000000001</v>
      </c>
      <c r="CA179" s="14">
        <v>1556.5229999999999</v>
      </c>
      <c r="CB179" s="14">
        <v>1490.633</v>
      </c>
      <c r="CC179" s="14">
        <v>1412.8920000000001</v>
      </c>
      <c r="CD179" s="14">
        <v>1317.5239999999999</v>
      </c>
      <c r="CE179" s="14">
        <v>1212.02</v>
      </c>
      <c r="CF179" s="14">
        <v>1108.703</v>
      </c>
      <c r="CG179" s="14">
        <v>1003.97</v>
      </c>
      <c r="CH179" s="14">
        <v>913.01199999999994</v>
      </c>
      <c r="CI179" s="14">
        <v>844.27800000000002</v>
      </c>
      <c r="CJ179" s="14">
        <v>790.55600000000004</v>
      </c>
      <c r="CK179" s="14">
        <v>736.43600000000004</v>
      </c>
      <c r="CL179" s="14">
        <v>685.3</v>
      </c>
      <c r="CM179" s="14">
        <v>633.34799999999996</v>
      </c>
      <c r="CN179" s="14">
        <v>577.24099999999999</v>
      </c>
      <c r="CO179" s="14">
        <v>519.62099999999998</v>
      </c>
      <c r="CP179" s="14">
        <v>466.22699999999998</v>
      </c>
      <c r="CQ179" s="14">
        <v>415.62</v>
      </c>
      <c r="CR179" s="14">
        <v>369.31599999999997</v>
      </c>
      <c r="CS179" s="14">
        <v>328.54700000000003</v>
      </c>
      <c r="CT179" s="14">
        <v>292.08600000000001</v>
      </c>
      <c r="CU179" s="14">
        <v>255.95500000000001</v>
      </c>
      <c r="CV179" s="14">
        <v>227.631</v>
      </c>
      <c r="CW179" s="14">
        <v>199.94</v>
      </c>
      <c r="CX179" s="14">
        <v>165.851</v>
      </c>
      <c r="CY179" s="14">
        <v>126.499</v>
      </c>
      <c r="CZ179" s="14">
        <v>94.846000000000004</v>
      </c>
      <c r="DA179" s="14">
        <v>77.078000000000003</v>
      </c>
      <c r="DB179" s="14">
        <v>63.895000000000003</v>
      </c>
      <c r="DC179" s="14">
        <v>47.761000000000003</v>
      </c>
      <c r="DD179" s="14">
        <v>28.675999999999998</v>
      </c>
      <c r="DE179" s="14">
        <v>19.914999999999999</v>
      </c>
      <c r="DF179" s="14">
        <v>10.244999999999999</v>
      </c>
      <c r="DG179" s="14">
        <v>13.849</v>
      </c>
      <c r="DI179" s="108">
        <f t="shared" si="5"/>
        <v>161771.70699999999</v>
      </c>
    </row>
    <row r="180" spans="1:113" x14ac:dyDescent="0.2">
      <c r="A180" s="14">
        <v>7830</v>
      </c>
      <c r="B180" s="14" t="s">
        <v>1041</v>
      </c>
      <c r="D180" s="14">
        <v>860</v>
      </c>
      <c r="E180" s="14">
        <v>2018</v>
      </c>
      <c r="F180" s="14" t="s">
        <v>404</v>
      </c>
      <c r="G180" s="88" t="s">
        <v>405</v>
      </c>
      <c r="H180" s="88">
        <f>VLOOKUP(G180, '2018 Population by age'!$G:$H, 2, 0)</f>
        <v>18</v>
      </c>
      <c r="I180" s="15">
        <f>IF(H180="-", "-", IF(H180=0, 0, SUM(K180:INDEX($K180:$DG180, H180))))</f>
        <v>5445.0520000000006</v>
      </c>
      <c r="J180" s="15">
        <f t="shared" si="4"/>
        <v>10691.569000000007</v>
      </c>
      <c r="K180" s="14">
        <v>319.38900000000001</v>
      </c>
      <c r="L180" s="14">
        <v>329.07600000000002</v>
      </c>
      <c r="M180" s="14">
        <v>335.02600000000001</v>
      </c>
      <c r="N180" s="14">
        <v>331.37400000000002</v>
      </c>
      <c r="O180" s="14">
        <v>333.072</v>
      </c>
      <c r="P180" s="14">
        <v>332.25099999999998</v>
      </c>
      <c r="Q180" s="14">
        <v>329.245</v>
      </c>
      <c r="R180" s="14">
        <v>324.392</v>
      </c>
      <c r="S180" s="14">
        <v>318.32100000000003</v>
      </c>
      <c r="T180" s="14">
        <v>311.66199999999998</v>
      </c>
      <c r="U180" s="14">
        <v>303.286</v>
      </c>
      <c r="V180" s="14">
        <v>292.94499999999999</v>
      </c>
      <c r="W180" s="14">
        <v>281.85399999999998</v>
      </c>
      <c r="X180" s="14">
        <v>271.06400000000002</v>
      </c>
      <c r="Y180" s="14">
        <v>259.87</v>
      </c>
      <c r="Z180" s="14">
        <v>253.81899999999999</v>
      </c>
      <c r="AA180" s="14">
        <v>255.62200000000001</v>
      </c>
      <c r="AB180" s="14">
        <v>262.78399999999999</v>
      </c>
      <c r="AC180" s="14">
        <v>269.51299999999998</v>
      </c>
      <c r="AD180" s="14">
        <v>276.26900000000001</v>
      </c>
      <c r="AE180" s="14">
        <v>284.52999999999997</v>
      </c>
      <c r="AF180" s="14">
        <v>294.22399999999999</v>
      </c>
      <c r="AG180" s="14">
        <v>304.42899999999997</v>
      </c>
      <c r="AH180" s="14">
        <v>314.495</v>
      </c>
      <c r="AI180" s="14">
        <v>324.79000000000002</v>
      </c>
      <c r="AJ180" s="14">
        <v>330.99299999999999</v>
      </c>
      <c r="AK180" s="14">
        <v>330.95800000000003</v>
      </c>
      <c r="AL180" s="14">
        <v>326.44900000000001</v>
      </c>
      <c r="AM180" s="14">
        <v>321.69299999999998</v>
      </c>
      <c r="AN180" s="14">
        <v>316.22500000000002</v>
      </c>
      <c r="AO180" s="14">
        <v>308.86799999999999</v>
      </c>
      <c r="AP180" s="14">
        <v>299.58100000000002</v>
      </c>
      <c r="AQ180" s="14">
        <v>288.92200000000003</v>
      </c>
      <c r="AR180" s="14">
        <v>277.56099999999998</v>
      </c>
      <c r="AS180" s="14">
        <v>265.45100000000002</v>
      </c>
      <c r="AT180" s="14">
        <v>254.01900000000001</v>
      </c>
      <c r="AU180" s="14">
        <v>244.07400000000001</v>
      </c>
      <c r="AV180" s="14">
        <v>235.19800000000001</v>
      </c>
      <c r="AW180" s="14">
        <v>226.054</v>
      </c>
      <c r="AX180" s="14">
        <v>216.77600000000001</v>
      </c>
      <c r="AY180" s="14">
        <v>208.602</v>
      </c>
      <c r="AZ180" s="14">
        <v>201.97300000000001</v>
      </c>
      <c r="BA180" s="14">
        <v>196.41</v>
      </c>
      <c r="BB180" s="14">
        <v>191.136</v>
      </c>
      <c r="BC180" s="14">
        <v>186.476</v>
      </c>
      <c r="BD180" s="14">
        <v>181.244</v>
      </c>
      <c r="BE180" s="14">
        <v>174.82499999999999</v>
      </c>
      <c r="BF180" s="14">
        <v>167.864</v>
      </c>
      <c r="BG180" s="14">
        <v>161.286</v>
      </c>
      <c r="BH180" s="14">
        <v>154.505</v>
      </c>
      <c r="BI180" s="14">
        <v>149.79</v>
      </c>
      <c r="BJ180" s="14">
        <v>148.23500000000001</v>
      </c>
      <c r="BK180" s="14">
        <v>148.553</v>
      </c>
      <c r="BL180" s="14">
        <v>148.48500000000001</v>
      </c>
      <c r="BM180" s="14">
        <v>148.631</v>
      </c>
      <c r="BN180" s="14">
        <v>146.846</v>
      </c>
      <c r="BO180" s="14">
        <v>141.88399999999999</v>
      </c>
      <c r="BP180" s="14">
        <v>134.77799999999999</v>
      </c>
      <c r="BQ180" s="14">
        <v>127.83199999999999</v>
      </c>
      <c r="BR180" s="14">
        <v>120.60599999999999</v>
      </c>
      <c r="BS180" s="14">
        <v>113.286</v>
      </c>
      <c r="BT180" s="14">
        <v>106.20399999999999</v>
      </c>
      <c r="BU180" s="14">
        <v>99.168999999999997</v>
      </c>
      <c r="BV180" s="14">
        <v>91.965999999999994</v>
      </c>
      <c r="BW180" s="14">
        <v>85.007999999999996</v>
      </c>
      <c r="BX180" s="14">
        <v>76.965000000000003</v>
      </c>
      <c r="BY180" s="14">
        <v>67.275000000000006</v>
      </c>
      <c r="BZ180" s="14">
        <v>56.825000000000003</v>
      </c>
      <c r="CA180" s="14">
        <v>46.83</v>
      </c>
      <c r="CB180" s="14">
        <v>36.762</v>
      </c>
      <c r="CC180" s="14">
        <v>29.364999999999998</v>
      </c>
      <c r="CD180" s="14">
        <v>26.04</v>
      </c>
      <c r="CE180" s="14">
        <v>25.457000000000001</v>
      </c>
      <c r="CF180" s="14">
        <v>24.82</v>
      </c>
      <c r="CG180" s="14">
        <v>24.608000000000001</v>
      </c>
      <c r="CH180" s="14">
        <v>24.277000000000001</v>
      </c>
      <c r="CI180" s="14">
        <v>23.251000000000001</v>
      </c>
      <c r="CJ180" s="14">
        <v>21.8</v>
      </c>
      <c r="CK180" s="14">
        <v>20.856000000000002</v>
      </c>
      <c r="CL180" s="14">
        <v>20.329000000000001</v>
      </c>
      <c r="CM180" s="14">
        <v>19.242999999999999</v>
      </c>
      <c r="CN180" s="14">
        <v>17.234000000000002</v>
      </c>
      <c r="CO180" s="14">
        <v>14.679</v>
      </c>
      <c r="CP180" s="14">
        <v>12.281000000000001</v>
      </c>
      <c r="CQ180" s="14">
        <v>9.859</v>
      </c>
      <c r="CR180" s="14">
        <v>7.915</v>
      </c>
      <c r="CS180" s="14">
        <v>6.7549999999999999</v>
      </c>
      <c r="CT180" s="14">
        <v>6.1189999999999998</v>
      </c>
      <c r="CU180" s="14">
        <v>5.452</v>
      </c>
      <c r="CV180" s="14">
        <v>4.9619999999999997</v>
      </c>
      <c r="CW180" s="14">
        <v>4.3109999999999999</v>
      </c>
      <c r="CX180" s="14">
        <v>3.431</v>
      </c>
      <c r="CY180" s="14">
        <v>2.3809999999999998</v>
      </c>
      <c r="CZ180" s="14">
        <v>1.476</v>
      </c>
      <c r="DA180" s="14">
        <v>0.97599999999999998</v>
      </c>
      <c r="DB180" s="14">
        <v>0.77100000000000002</v>
      </c>
      <c r="DC180" s="14">
        <v>0.55900000000000005</v>
      </c>
      <c r="DD180" s="14">
        <v>0.34</v>
      </c>
      <c r="DE180" s="14">
        <v>0.22800000000000001</v>
      </c>
      <c r="DF180" s="14">
        <v>0.14699999999999999</v>
      </c>
      <c r="DG180" s="14">
        <v>0.32400000000000001</v>
      </c>
      <c r="DI180" s="108">
        <f t="shared" si="5"/>
        <v>16136.621000000008</v>
      </c>
    </row>
    <row r="181" spans="1:113" x14ac:dyDescent="0.2">
      <c r="A181" s="14">
        <v>16688</v>
      </c>
      <c r="B181" s="14" t="s">
        <v>1041</v>
      </c>
      <c r="D181" s="14">
        <v>670</v>
      </c>
      <c r="E181" s="14">
        <v>2018</v>
      </c>
      <c r="F181" s="14" t="s">
        <v>1059</v>
      </c>
      <c r="G181" s="88" t="s">
        <v>321</v>
      </c>
      <c r="H181" s="88">
        <f>VLOOKUP(G181, '2018 Population by age'!$G:$H, 2, 0)</f>
        <v>18</v>
      </c>
      <c r="I181" s="15">
        <f>IF(H181="-", "-", IF(H181=0, 0, SUM(K181:INDEX($K181:$DG181, H181))))</f>
        <v>15.858000000000001</v>
      </c>
      <c r="J181" s="15">
        <f t="shared" si="4"/>
        <v>39.693000000000026</v>
      </c>
      <c r="K181" s="14">
        <v>0.80900000000000005</v>
      </c>
      <c r="L181" s="14">
        <v>0.81799999999999995</v>
      </c>
      <c r="M181" s="14">
        <v>0.82799999999999996</v>
      </c>
      <c r="N181" s="14">
        <v>0.82</v>
      </c>
      <c r="O181" s="14">
        <v>0.83799999999999997</v>
      </c>
      <c r="P181" s="14">
        <v>0.85499999999999998</v>
      </c>
      <c r="Q181" s="14">
        <v>0.87</v>
      </c>
      <c r="R181" s="14">
        <v>0.88400000000000001</v>
      </c>
      <c r="S181" s="14">
        <v>0.89700000000000002</v>
      </c>
      <c r="T181" s="14">
        <v>0.91</v>
      </c>
      <c r="U181" s="14">
        <v>0.91900000000000004</v>
      </c>
      <c r="V181" s="14">
        <v>0.92</v>
      </c>
      <c r="W181" s="14">
        <v>0.91700000000000004</v>
      </c>
      <c r="X181" s="14">
        <v>0.91300000000000003</v>
      </c>
      <c r="Y181" s="14">
        <v>0.90700000000000003</v>
      </c>
      <c r="Z181" s="14">
        <v>0.90700000000000003</v>
      </c>
      <c r="AA181" s="14">
        <v>0.91600000000000004</v>
      </c>
      <c r="AB181" s="14">
        <v>0.93</v>
      </c>
      <c r="AC181" s="14">
        <v>0.94199999999999995</v>
      </c>
      <c r="AD181" s="14">
        <v>0.95399999999999996</v>
      </c>
      <c r="AE181" s="14">
        <v>0.96</v>
      </c>
      <c r="AF181" s="14">
        <v>0.96</v>
      </c>
      <c r="AG181" s="14">
        <v>0.95299999999999996</v>
      </c>
      <c r="AH181" s="14">
        <v>0.94699999999999995</v>
      </c>
      <c r="AI181" s="14">
        <v>0.94099999999999995</v>
      </c>
      <c r="AJ181" s="14">
        <v>0.93200000000000005</v>
      </c>
      <c r="AK181" s="14">
        <v>0.91900000000000004</v>
      </c>
      <c r="AL181" s="14">
        <v>0.90500000000000003</v>
      </c>
      <c r="AM181" s="14">
        <v>0.89</v>
      </c>
      <c r="AN181" s="14">
        <v>0.873</v>
      </c>
      <c r="AO181" s="14">
        <v>0.86</v>
      </c>
      <c r="AP181" s="14">
        <v>0.85299999999999998</v>
      </c>
      <c r="AQ181" s="14">
        <v>0.84899999999999998</v>
      </c>
      <c r="AR181" s="14">
        <v>0.84499999999999997</v>
      </c>
      <c r="AS181" s="14">
        <v>0.84</v>
      </c>
      <c r="AT181" s="14">
        <v>0.83299999999999996</v>
      </c>
      <c r="AU181" s="14">
        <v>0.82099999999999995</v>
      </c>
      <c r="AV181" s="14">
        <v>0.80600000000000005</v>
      </c>
      <c r="AW181" s="14">
        <v>0.79200000000000004</v>
      </c>
      <c r="AX181" s="14">
        <v>0.77800000000000002</v>
      </c>
      <c r="AY181" s="14">
        <v>0.76300000000000001</v>
      </c>
      <c r="AZ181" s="14">
        <v>0.749</v>
      </c>
      <c r="BA181" s="14">
        <v>0.73399999999999999</v>
      </c>
      <c r="BB181" s="14">
        <v>0.71899999999999997</v>
      </c>
      <c r="BC181" s="14">
        <v>0.70599999999999996</v>
      </c>
      <c r="BD181" s="14">
        <v>0.69399999999999995</v>
      </c>
      <c r="BE181" s="14">
        <v>0.68500000000000005</v>
      </c>
      <c r="BF181" s="14">
        <v>0.67800000000000005</v>
      </c>
      <c r="BG181" s="14">
        <v>0.67</v>
      </c>
      <c r="BH181" s="14">
        <v>0.65900000000000003</v>
      </c>
      <c r="BI181" s="14">
        <v>0.65800000000000003</v>
      </c>
      <c r="BJ181" s="14">
        <v>0.67100000000000004</v>
      </c>
      <c r="BK181" s="14">
        <v>0.69199999999999995</v>
      </c>
      <c r="BL181" s="14">
        <v>0.70899999999999996</v>
      </c>
      <c r="BM181" s="14">
        <v>0.72799999999999998</v>
      </c>
      <c r="BN181" s="14">
        <v>0.73099999999999998</v>
      </c>
      <c r="BO181" s="14">
        <v>0.70699999999999996</v>
      </c>
      <c r="BP181" s="14">
        <v>0.66600000000000004</v>
      </c>
      <c r="BQ181" s="14">
        <v>0.627</v>
      </c>
      <c r="BR181" s="14">
        <v>0.58499999999999996</v>
      </c>
      <c r="BS181" s="14">
        <v>0.54400000000000004</v>
      </c>
      <c r="BT181" s="14">
        <v>0.50700000000000001</v>
      </c>
      <c r="BU181" s="14">
        <v>0.47199999999999998</v>
      </c>
      <c r="BV181" s="14">
        <v>0.435</v>
      </c>
      <c r="BW181" s="14">
        <v>0.39700000000000002</v>
      </c>
      <c r="BX181" s="14">
        <v>0.36299999999999999</v>
      </c>
      <c r="BY181" s="14">
        <v>0.33400000000000002</v>
      </c>
      <c r="BZ181" s="14">
        <v>0.309</v>
      </c>
      <c r="CA181" s="14">
        <v>0.28399999999999997</v>
      </c>
      <c r="CB181" s="14">
        <v>0.26200000000000001</v>
      </c>
      <c r="CC181" s="14">
        <v>0.24</v>
      </c>
      <c r="CD181" s="14">
        <v>0.218</v>
      </c>
      <c r="CE181" s="14">
        <v>0.19700000000000001</v>
      </c>
      <c r="CF181" s="14">
        <v>0.17799999999999999</v>
      </c>
      <c r="CG181" s="14">
        <v>0.159</v>
      </c>
      <c r="CH181" s="14">
        <v>0.14499999999999999</v>
      </c>
      <c r="CI181" s="14">
        <v>0.13800000000000001</v>
      </c>
      <c r="CJ181" s="14">
        <v>0.13500000000000001</v>
      </c>
      <c r="CK181" s="14">
        <v>0.13300000000000001</v>
      </c>
      <c r="CL181" s="14">
        <v>0.13200000000000001</v>
      </c>
      <c r="CM181" s="14">
        <v>0.127</v>
      </c>
      <c r="CN181" s="14">
        <v>0.11600000000000001</v>
      </c>
      <c r="CO181" s="14">
        <v>0.10199999999999999</v>
      </c>
      <c r="CP181" s="14">
        <v>8.7999999999999995E-2</v>
      </c>
      <c r="CQ181" s="14">
        <v>7.5999999999999998E-2</v>
      </c>
      <c r="CR181" s="14">
        <v>6.4000000000000001E-2</v>
      </c>
      <c r="CS181" s="14">
        <v>5.2999999999999999E-2</v>
      </c>
      <c r="CT181" s="14">
        <v>4.2999999999999997E-2</v>
      </c>
      <c r="CU181" s="14">
        <v>3.3000000000000002E-2</v>
      </c>
      <c r="CV181" s="14">
        <v>2.4E-2</v>
      </c>
      <c r="CW181" s="14">
        <v>1.7999999999999999E-2</v>
      </c>
      <c r="CX181" s="14">
        <v>1.4999999999999999E-2</v>
      </c>
      <c r="CY181" s="14">
        <v>1.2999999999999999E-2</v>
      </c>
      <c r="CZ181" s="14">
        <v>1.2E-2</v>
      </c>
      <c r="DA181" s="14">
        <v>1.0999999999999999E-2</v>
      </c>
      <c r="DB181" s="14">
        <v>8.9999999999999993E-3</v>
      </c>
      <c r="DC181" s="14">
        <v>7.0000000000000001E-3</v>
      </c>
      <c r="DD181" s="14">
        <v>5.0000000000000001E-3</v>
      </c>
      <c r="DE181" s="14">
        <v>4.0000000000000001E-3</v>
      </c>
      <c r="DF181" s="14">
        <v>2E-3</v>
      </c>
      <c r="DG181" s="14">
        <v>5.0000000000000001E-3</v>
      </c>
      <c r="DI181" s="108">
        <f t="shared" si="5"/>
        <v>55.551000000000023</v>
      </c>
    </row>
    <row r="182" spans="1:113" x14ac:dyDescent="0.2">
      <c r="A182" s="14">
        <v>18838</v>
      </c>
      <c r="B182" s="14" t="s">
        <v>1041</v>
      </c>
      <c r="D182" s="14">
        <v>862</v>
      </c>
      <c r="E182" s="14">
        <v>2018</v>
      </c>
      <c r="F182" s="14" t="s">
        <v>1053</v>
      </c>
      <c r="G182" s="88" t="s">
        <v>409</v>
      </c>
      <c r="H182" s="88">
        <f>VLOOKUP(G182, '2018 Population by age'!$G:$H, 2, 0)</f>
        <v>18</v>
      </c>
      <c r="I182" s="15">
        <f>IF(H182="-", "-", IF(H182=0, 0, SUM(K182:INDEX($K182:$DG182, H182))))</f>
        <v>5380.7079999999996</v>
      </c>
      <c r="J182" s="15">
        <f t="shared" si="4"/>
        <v>10717.859999999997</v>
      </c>
      <c r="K182" s="14">
        <v>301.99900000000002</v>
      </c>
      <c r="L182" s="14">
        <v>302.91199999999998</v>
      </c>
      <c r="M182" s="14">
        <v>303.54000000000002</v>
      </c>
      <c r="N182" s="14">
        <v>303.98500000000001</v>
      </c>
      <c r="O182" s="14">
        <v>304.024</v>
      </c>
      <c r="P182" s="14">
        <v>303.83</v>
      </c>
      <c r="Q182" s="14">
        <v>303.41500000000002</v>
      </c>
      <c r="R182" s="14">
        <v>302.78800000000001</v>
      </c>
      <c r="S182" s="14">
        <v>301.964</v>
      </c>
      <c r="T182" s="14">
        <v>300.959</v>
      </c>
      <c r="U182" s="14">
        <v>299.75799999999998</v>
      </c>
      <c r="V182" s="14">
        <v>298.36399999999998</v>
      </c>
      <c r="W182" s="14">
        <v>296.8</v>
      </c>
      <c r="X182" s="14">
        <v>295.13299999999998</v>
      </c>
      <c r="Y182" s="14">
        <v>293.40100000000001</v>
      </c>
      <c r="Z182" s="14">
        <v>291.47800000000001</v>
      </c>
      <c r="AA182" s="14">
        <v>289.32299999999998</v>
      </c>
      <c r="AB182" s="14">
        <v>287.03500000000003</v>
      </c>
      <c r="AC182" s="14">
        <v>284.714</v>
      </c>
      <c r="AD182" s="14">
        <v>282.3</v>
      </c>
      <c r="AE182" s="14">
        <v>280.19299999999998</v>
      </c>
      <c r="AF182" s="14">
        <v>278.59100000000001</v>
      </c>
      <c r="AG182" s="14">
        <v>277.30500000000001</v>
      </c>
      <c r="AH182" s="14">
        <v>275.80500000000001</v>
      </c>
      <c r="AI182" s="14">
        <v>274.02699999999999</v>
      </c>
      <c r="AJ182" s="14">
        <v>272.55099999999999</v>
      </c>
      <c r="AK182" s="14">
        <v>271.55599999999998</v>
      </c>
      <c r="AL182" s="14">
        <v>270.68700000000001</v>
      </c>
      <c r="AM182" s="14">
        <v>269.589</v>
      </c>
      <c r="AN182" s="14">
        <v>268.553</v>
      </c>
      <c r="AO182" s="14">
        <v>265.91300000000001</v>
      </c>
      <c r="AP182" s="14">
        <v>260.87400000000002</v>
      </c>
      <c r="AQ182" s="14">
        <v>254.27199999999999</v>
      </c>
      <c r="AR182" s="14">
        <v>247.70099999999999</v>
      </c>
      <c r="AS182" s="14">
        <v>240.798</v>
      </c>
      <c r="AT182" s="14">
        <v>234.53</v>
      </c>
      <c r="AU182" s="14">
        <v>229.52500000000001</v>
      </c>
      <c r="AV182" s="14">
        <v>225.30099999999999</v>
      </c>
      <c r="AW182" s="14">
        <v>220.90100000000001</v>
      </c>
      <c r="AX182" s="14">
        <v>216.70099999999999</v>
      </c>
      <c r="AY182" s="14">
        <v>211.92599999999999</v>
      </c>
      <c r="AZ182" s="14">
        <v>206.155</v>
      </c>
      <c r="BA182" s="14">
        <v>199.92500000000001</v>
      </c>
      <c r="BB182" s="14">
        <v>193.96100000000001</v>
      </c>
      <c r="BC182" s="14">
        <v>187.84100000000001</v>
      </c>
      <c r="BD182" s="14">
        <v>183.45599999999999</v>
      </c>
      <c r="BE182" s="14">
        <v>181.733</v>
      </c>
      <c r="BF182" s="14">
        <v>181.667</v>
      </c>
      <c r="BG182" s="14">
        <v>181.23699999999999</v>
      </c>
      <c r="BH182" s="14">
        <v>180.738</v>
      </c>
      <c r="BI182" s="14">
        <v>179.61199999999999</v>
      </c>
      <c r="BJ182" s="14">
        <v>177.34</v>
      </c>
      <c r="BK182" s="14">
        <v>174.11699999999999</v>
      </c>
      <c r="BL182" s="14">
        <v>170.89099999999999</v>
      </c>
      <c r="BM182" s="14">
        <v>167.756</v>
      </c>
      <c r="BN182" s="14">
        <v>162.85499999999999</v>
      </c>
      <c r="BO182" s="14">
        <v>155.44800000000001</v>
      </c>
      <c r="BP182" s="14">
        <v>146.41999999999999</v>
      </c>
      <c r="BQ182" s="14">
        <v>137.392</v>
      </c>
      <c r="BR182" s="14">
        <v>128.04</v>
      </c>
      <c r="BS182" s="14">
        <v>119.453</v>
      </c>
      <c r="BT182" s="14">
        <v>112.337</v>
      </c>
      <c r="BU182" s="14">
        <v>106.21899999999999</v>
      </c>
      <c r="BV182" s="14">
        <v>99.896000000000001</v>
      </c>
      <c r="BW182" s="14">
        <v>93.58</v>
      </c>
      <c r="BX182" s="14">
        <v>87.62</v>
      </c>
      <c r="BY182" s="14">
        <v>82.058999999999997</v>
      </c>
      <c r="BZ182" s="14">
        <v>76.828999999999994</v>
      </c>
      <c r="CA182" s="14">
        <v>71.816999999999993</v>
      </c>
      <c r="CB182" s="14">
        <v>67.048000000000002</v>
      </c>
      <c r="CC182" s="14">
        <v>62.393999999999998</v>
      </c>
      <c r="CD182" s="14">
        <v>57.78</v>
      </c>
      <c r="CE182" s="14">
        <v>53.256999999999998</v>
      </c>
      <c r="CF182" s="14">
        <v>48.957999999999998</v>
      </c>
      <c r="CG182" s="14">
        <v>44.856999999999999</v>
      </c>
      <c r="CH182" s="14">
        <v>40.927999999999997</v>
      </c>
      <c r="CI182" s="14">
        <v>37.168999999999997</v>
      </c>
      <c r="CJ182" s="14">
        <v>33.585999999999999</v>
      </c>
      <c r="CK182" s="14">
        <v>30.184999999999999</v>
      </c>
      <c r="CL182" s="14">
        <v>26.966999999999999</v>
      </c>
      <c r="CM182" s="14">
        <v>23.937000000000001</v>
      </c>
      <c r="CN182" s="14">
        <v>21.097000000000001</v>
      </c>
      <c r="CO182" s="14">
        <v>18.449000000000002</v>
      </c>
      <c r="CP182" s="14">
        <v>15.983000000000001</v>
      </c>
      <c r="CQ182" s="14">
        <v>13.692</v>
      </c>
      <c r="CR182" s="14">
        <v>11.628</v>
      </c>
      <c r="CS182" s="14">
        <v>9.8130000000000006</v>
      </c>
      <c r="CT182" s="14">
        <v>8.218</v>
      </c>
      <c r="CU182" s="14">
        <v>6.702</v>
      </c>
      <c r="CV182" s="14">
        <v>5.45</v>
      </c>
      <c r="CW182" s="14">
        <v>4.4980000000000002</v>
      </c>
      <c r="CX182" s="14">
        <v>3.5950000000000002</v>
      </c>
      <c r="CY182" s="14">
        <v>2.7250000000000001</v>
      </c>
      <c r="CZ182" s="14">
        <v>2.056</v>
      </c>
      <c r="DA182" s="14">
        <v>1.669</v>
      </c>
      <c r="DB182" s="14">
        <v>1.371</v>
      </c>
      <c r="DC182" s="14">
        <v>1.0429999999999999</v>
      </c>
      <c r="DD182" s="14">
        <v>0.68400000000000005</v>
      </c>
      <c r="DE182" s="14">
        <v>0.48599999999999999</v>
      </c>
      <c r="DF182" s="14">
        <v>0.30399999999999999</v>
      </c>
      <c r="DG182" s="14">
        <v>0.624</v>
      </c>
      <c r="DI182" s="108">
        <f t="shared" si="5"/>
        <v>16098.567999999996</v>
      </c>
    </row>
    <row r="183" spans="1:113" x14ac:dyDescent="0.2">
      <c r="A183" s="14">
        <v>9722</v>
      </c>
      <c r="B183" s="14" t="s">
        <v>1041</v>
      </c>
      <c r="D183" s="14">
        <v>704</v>
      </c>
      <c r="E183" s="14">
        <v>2018</v>
      </c>
      <c r="F183" s="14" t="s">
        <v>1082</v>
      </c>
      <c r="G183" s="88" t="s">
        <v>411</v>
      </c>
      <c r="H183" s="88">
        <f>VLOOKUP(G183, '2018 Population by age'!$G:$H, 2, 0)</f>
        <v>18</v>
      </c>
      <c r="I183" s="15">
        <f>IF(H183="-", "-", IF(H183=0, 0, SUM(K183:INDEX($K183:$DG183, H183))))</f>
        <v>13649.533000000001</v>
      </c>
      <c r="J183" s="15">
        <f t="shared" si="4"/>
        <v>34105.878999999986</v>
      </c>
      <c r="K183" s="14">
        <v>782.79300000000001</v>
      </c>
      <c r="L183" s="14">
        <v>803.59500000000003</v>
      </c>
      <c r="M183" s="14">
        <v>816.99900000000002</v>
      </c>
      <c r="N183" s="14">
        <v>821.07500000000005</v>
      </c>
      <c r="O183" s="14">
        <v>822.08199999999999</v>
      </c>
      <c r="P183" s="14">
        <v>818.476</v>
      </c>
      <c r="Q183" s="14">
        <v>810.93499999999995</v>
      </c>
      <c r="R183" s="14">
        <v>800.13300000000004</v>
      </c>
      <c r="S183" s="14">
        <v>787.03399999999999</v>
      </c>
      <c r="T183" s="14">
        <v>772.59900000000005</v>
      </c>
      <c r="U183" s="14">
        <v>756.07500000000005</v>
      </c>
      <c r="V183" s="14">
        <v>737.56299999999999</v>
      </c>
      <c r="W183" s="14">
        <v>718.6</v>
      </c>
      <c r="X183" s="14">
        <v>700.93899999999996</v>
      </c>
      <c r="Y183" s="14">
        <v>684.61800000000005</v>
      </c>
      <c r="Z183" s="14">
        <v>673.505</v>
      </c>
      <c r="AA183" s="14">
        <v>669.84100000000001</v>
      </c>
      <c r="AB183" s="14">
        <v>672.67100000000005</v>
      </c>
      <c r="AC183" s="14">
        <v>676.01099999999997</v>
      </c>
      <c r="AD183" s="14">
        <v>677.70899999999995</v>
      </c>
      <c r="AE183" s="14">
        <v>694.298</v>
      </c>
      <c r="AF183" s="14">
        <v>732.33299999999997</v>
      </c>
      <c r="AG183" s="14">
        <v>782.79200000000003</v>
      </c>
      <c r="AH183" s="14">
        <v>831.27200000000005</v>
      </c>
      <c r="AI183" s="14">
        <v>882.05399999999997</v>
      </c>
      <c r="AJ183" s="14">
        <v>915.66399999999999</v>
      </c>
      <c r="AK183" s="14">
        <v>921.39200000000005</v>
      </c>
      <c r="AL183" s="14">
        <v>908.32399999999996</v>
      </c>
      <c r="AM183" s="14">
        <v>896.68100000000004</v>
      </c>
      <c r="AN183" s="14">
        <v>882.92200000000003</v>
      </c>
      <c r="AO183" s="14">
        <v>867.99900000000002</v>
      </c>
      <c r="AP183" s="14">
        <v>854.57500000000005</v>
      </c>
      <c r="AQ183" s="14">
        <v>841.57500000000005</v>
      </c>
      <c r="AR183" s="14">
        <v>825.52200000000005</v>
      </c>
      <c r="AS183" s="14">
        <v>807.43200000000002</v>
      </c>
      <c r="AT183" s="14">
        <v>789.245</v>
      </c>
      <c r="AU183" s="14">
        <v>771.69200000000001</v>
      </c>
      <c r="AV183" s="14">
        <v>754.72799999999995</v>
      </c>
      <c r="AW183" s="14">
        <v>737.22199999999998</v>
      </c>
      <c r="AX183" s="14">
        <v>718.96699999999998</v>
      </c>
      <c r="AY183" s="14">
        <v>703.51</v>
      </c>
      <c r="AZ183" s="14">
        <v>692.36400000000003</v>
      </c>
      <c r="BA183" s="14">
        <v>683.92</v>
      </c>
      <c r="BB183" s="14">
        <v>675.173</v>
      </c>
      <c r="BC183" s="14">
        <v>666.86400000000003</v>
      </c>
      <c r="BD183" s="14">
        <v>656.87599999999998</v>
      </c>
      <c r="BE183" s="14">
        <v>643.9</v>
      </c>
      <c r="BF183" s="14">
        <v>629.00400000000002</v>
      </c>
      <c r="BG183" s="14">
        <v>614.32600000000002</v>
      </c>
      <c r="BH183" s="14">
        <v>599.14599999999996</v>
      </c>
      <c r="BI183" s="14">
        <v>584.90599999999995</v>
      </c>
      <c r="BJ183" s="14">
        <v>572.44299999999998</v>
      </c>
      <c r="BK183" s="14">
        <v>560.79399999999998</v>
      </c>
      <c r="BL183" s="14">
        <v>548.12</v>
      </c>
      <c r="BM183" s="14">
        <v>534.74599999999998</v>
      </c>
      <c r="BN183" s="14">
        <v>519.75699999999995</v>
      </c>
      <c r="BO183" s="14">
        <v>502.495</v>
      </c>
      <c r="BP183" s="14">
        <v>483.33699999999999</v>
      </c>
      <c r="BQ183" s="14">
        <v>463.58100000000002</v>
      </c>
      <c r="BR183" s="14">
        <v>443.28500000000003</v>
      </c>
      <c r="BS183" s="14">
        <v>420.69600000000003</v>
      </c>
      <c r="BT183" s="14">
        <v>395.17399999999998</v>
      </c>
      <c r="BU183" s="14">
        <v>367.58800000000002</v>
      </c>
      <c r="BV183" s="14">
        <v>340.16800000000001</v>
      </c>
      <c r="BW183" s="14">
        <v>313.33499999999998</v>
      </c>
      <c r="BX183" s="14">
        <v>284.77</v>
      </c>
      <c r="BY183" s="14">
        <v>253.827</v>
      </c>
      <c r="BZ183" s="14">
        <v>222.14</v>
      </c>
      <c r="CA183" s="14">
        <v>191.48500000000001</v>
      </c>
      <c r="CB183" s="14">
        <v>160.90199999999999</v>
      </c>
      <c r="CC183" s="14">
        <v>136.78</v>
      </c>
      <c r="CD183" s="14">
        <v>122.289</v>
      </c>
      <c r="CE183" s="14">
        <v>114.477</v>
      </c>
      <c r="CF183" s="14">
        <v>107.053</v>
      </c>
      <c r="CG183" s="14">
        <v>101.07299999999999</v>
      </c>
      <c r="CH183" s="14">
        <v>95.581000000000003</v>
      </c>
      <c r="CI183" s="14">
        <v>89.402000000000001</v>
      </c>
      <c r="CJ183" s="14">
        <v>83.039000000000001</v>
      </c>
      <c r="CK183" s="14">
        <v>78.099999999999994</v>
      </c>
      <c r="CL183" s="14">
        <v>74.177000000000007</v>
      </c>
      <c r="CM183" s="14">
        <v>70.284000000000006</v>
      </c>
      <c r="CN183" s="14">
        <v>66.06</v>
      </c>
      <c r="CO183" s="14">
        <v>61.627000000000002</v>
      </c>
      <c r="CP183" s="14">
        <v>57.610999999999997</v>
      </c>
      <c r="CQ183" s="14">
        <v>54.055999999999997</v>
      </c>
      <c r="CR183" s="14">
        <v>49.728999999999999</v>
      </c>
      <c r="CS183" s="14">
        <v>44.131999999999998</v>
      </c>
      <c r="CT183" s="14">
        <v>37.832999999999998</v>
      </c>
      <c r="CU183" s="14">
        <v>31.478999999999999</v>
      </c>
      <c r="CV183" s="14">
        <v>25.626000000000001</v>
      </c>
      <c r="CW183" s="14">
        <v>21.521999999999998</v>
      </c>
      <c r="CX183" s="14">
        <v>17.875</v>
      </c>
      <c r="CY183" s="14">
        <v>14.492000000000001</v>
      </c>
      <c r="CZ183" s="14">
        <v>11.845000000000001</v>
      </c>
      <c r="DA183" s="14">
        <v>10.173999999999999</v>
      </c>
      <c r="DB183" s="14">
        <v>8.5939999999999994</v>
      </c>
      <c r="DC183" s="14">
        <v>6.7270000000000003</v>
      </c>
      <c r="DD183" s="14">
        <v>4.5739999999999998</v>
      </c>
      <c r="DE183" s="14">
        <v>3.5139999999999998</v>
      </c>
      <c r="DF183" s="14">
        <v>2.2639999999999998</v>
      </c>
      <c r="DG183" s="14">
        <v>4.8490000000000002</v>
      </c>
      <c r="DI183" s="108">
        <f t="shared" si="5"/>
        <v>47755.411999999989</v>
      </c>
    </row>
    <row r="184" spans="1:113" x14ac:dyDescent="0.2">
      <c r="A184" s="14">
        <v>19956</v>
      </c>
      <c r="B184" s="14" t="s">
        <v>1041</v>
      </c>
      <c r="D184" s="14">
        <v>548</v>
      </c>
      <c r="E184" s="14">
        <v>2018</v>
      </c>
      <c r="F184" s="14" t="s">
        <v>406</v>
      </c>
      <c r="G184" s="88" t="s">
        <v>407</v>
      </c>
      <c r="H184" s="88">
        <f>VLOOKUP(G184, '2018 Population by age'!$G:$H, 2, 0)</f>
        <v>18</v>
      </c>
      <c r="I184" s="15">
        <f>IF(H184="-", "-", IF(H184=0, 0, SUM(K184:INDEX($K184:$DG184, H184))))</f>
        <v>60.777000000000001</v>
      </c>
      <c r="J184" s="15">
        <f t="shared" si="4"/>
        <v>81.910999999999959</v>
      </c>
      <c r="K184" s="14">
        <v>3.7690000000000001</v>
      </c>
      <c r="L184" s="14">
        <v>3.7229999999999999</v>
      </c>
      <c r="M184" s="14">
        <v>3.6850000000000001</v>
      </c>
      <c r="N184" s="14">
        <v>3.5129999999999999</v>
      </c>
      <c r="O184" s="14">
        <v>3.5510000000000002</v>
      </c>
      <c r="P184" s="14">
        <v>3.581</v>
      </c>
      <c r="Q184" s="14">
        <v>3.5990000000000002</v>
      </c>
      <c r="R184" s="14">
        <v>3.6030000000000002</v>
      </c>
      <c r="S184" s="14">
        <v>3.6019999999999999</v>
      </c>
      <c r="T184" s="14">
        <v>3.6040000000000001</v>
      </c>
      <c r="U184" s="14">
        <v>3.5550000000000002</v>
      </c>
      <c r="V184" s="14">
        <v>3.4329999999999998</v>
      </c>
      <c r="W184" s="14">
        <v>3.266</v>
      </c>
      <c r="X184" s="14">
        <v>3.0990000000000002</v>
      </c>
      <c r="Y184" s="14">
        <v>2.9169999999999998</v>
      </c>
      <c r="Z184" s="14">
        <v>2.786</v>
      </c>
      <c r="AA184" s="14">
        <v>2.7410000000000001</v>
      </c>
      <c r="AB184" s="14">
        <v>2.75</v>
      </c>
      <c r="AC184" s="14">
        <v>2.75</v>
      </c>
      <c r="AD184" s="14">
        <v>2.7610000000000001</v>
      </c>
      <c r="AE184" s="14">
        <v>2.7280000000000002</v>
      </c>
      <c r="AF184" s="14">
        <v>2.617</v>
      </c>
      <c r="AG184" s="14">
        <v>2.4609999999999999</v>
      </c>
      <c r="AH184" s="14">
        <v>2.3199999999999998</v>
      </c>
      <c r="AI184" s="14">
        <v>2.173</v>
      </c>
      <c r="AJ184" s="14">
        <v>2.085</v>
      </c>
      <c r="AK184" s="14">
        <v>2.089</v>
      </c>
      <c r="AL184" s="14">
        <v>2.1520000000000001</v>
      </c>
      <c r="AM184" s="14">
        <v>2.2040000000000002</v>
      </c>
      <c r="AN184" s="14">
        <v>2.2599999999999998</v>
      </c>
      <c r="AO184" s="14">
        <v>2.2879999999999998</v>
      </c>
      <c r="AP184" s="14">
        <v>2.2679999999999998</v>
      </c>
      <c r="AQ184" s="14">
        <v>2.2160000000000002</v>
      </c>
      <c r="AR184" s="14">
        <v>2.17</v>
      </c>
      <c r="AS184" s="14">
        <v>2.1259999999999999</v>
      </c>
      <c r="AT184" s="14">
        <v>2.0659999999999998</v>
      </c>
      <c r="AU184" s="14">
        <v>1.9850000000000001</v>
      </c>
      <c r="AV184" s="14">
        <v>1.8919999999999999</v>
      </c>
      <c r="AW184" s="14">
        <v>1.796</v>
      </c>
      <c r="AX184" s="14">
        <v>1.696</v>
      </c>
      <c r="AY184" s="14">
        <v>1.609</v>
      </c>
      <c r="AZ184" s="14">
        <v>1.544</v>
      </c>
      <c r="BA184" s="14">
        <v>1.4950000000000001</v>
      </c>
      <c r="BB184" s="14">
        <v>1.4430000000000001</v>
      </c>
      <c r="BC184" s="14">
        <v>1.3939999999999999</v>
      </c>
      <c r="BD184" s="14">
        <v>1.345</v>
      </c>
      <c r="BE184" s="14">
        <v>1.2949999999999999</v>
      </c>
      <c r="BF184" s="14">
        <v>1.244</v>
      </c>
      <c r="BG184" s="14">
        <v>1.196</v>
      </c>
      <c r="BH184" s="14">
        <v>1.147</v>
      </c>
      <c r="BI184" s="14">
        <v>1.1080000000000001</v>
      </c>
      <c r="BJ184" s="14">
        <v>1.085</v>
      </c>
      <c r="BK184" s="14">
        <v>1.071</v>
      </c>
      <c r="BL184" s="14">
        <v>1.056</v>
      </c>
      <c r="BM184" s="14">
        <v>1.046</v>
      </c>
      <c r="BN184" s="14">
        <v>1.0169999999999999</v>
      </c>
      <c r="BO184" s="14">
        <v>0.95699999999999996</v>
      </c>
      <c r="BP184" s="14">
        <v>0.879</v>
      </c>
      <c r="BQ184" s="14">
        <v>0.80400000000000005</v>
      </c>
      <c r="BR184" s="14">
        <v>0.72599999999999998</v>
      </c>
      <c r="BS184" s="14">
        <v>0.66700000000000004</v>
      </c>
      <c r="BT184" s="14">
        <v>0.64</v>
      </c>
      <c r="BU184" s="14">
        <v>0.63300000000000001</v>
      </c>
      <c r="BV184" s="14">
        <v>0.623</v>
      </c>
      <c r="BW184" s="14">
        <v>0.61599999999999999</v>
      </c>
      <c r="BX184" s="14">
        <v>0.59699999999999998</v>
      </c>
      <c r="BY184" s="14">
        <v>0.55700000000000005</v>
      </c>
      <c r="BZ184" s="14">
        <v>0.505</v>
      </c>
      <c r="CA184" s="14">
        <v>0.45600000000000002</v>
      </c>
      <c r="CB184" s="14">
        <v>0.40699999999999997</v>
      </c>
      <c r="CC184" s="14">
        <v>0.37</v>
      </c>
      <c r="CD184" s="14">
        <v>0.35299999999999998</v>
      </c>
      <c r="CE184" s="14">
        <v>0.34799999999999998</v>
      </c>
      <c r="CF184" s="14">
        <v>0.34100000000000003</v>
      </c>
      <c r="CG184" s="14">
        <v>0.33700000000000002</v>
      </c>
      <c r="CH184" s="14">
        <v>0.32200000000000001</v>
      </c>
      <c r="CI184" s="14">
        <v>0.28799999999999998</v>
      </c>
      <c r="CJ184" s="14">
        <v>0.24299999999999999</v>
      </c>
      <c r="CK184" s="14">
        <v>0.20100000000000001</v>
      </c>
      <c r="CL184" s="14">
        <v>0.16</v>
      </c>
      <c r="CM184" s="14">
        <v>0.126</v>
      </c>
      <c r="CN184" s="14">
        <v>0.104</v>
      </c>
      <c r="CO184" s="14">
        <v>0.09</v>
      </c>
      <c r="CP184" s="14">
        <v>7.5999999999999998E-2</v>
      </c>
      <c r="CQ184" s="14">
        <v>6.2E-2</v>
      </c>
      <c r="CR184" s="14">
        <v>5.0999999999999997E-2</v>
      </c>
      <c r="CS184" s="14">
        <v>4.1000000000000002E-2</v>
      </c>
      <c r="CT184" s="14">
        <v>3.2000000000000001E-2</v>
      </c>
      <c r="CU184" s="14">
        <v>2.5000000000000001E-2</v>
      </c>
      <c r="CV184" s="14">
        <v>0.02</v>
      </c>
      <c r="CW184" s="14">
        <v>1.6E-2</v>
      </c>
      <c r="CX184" s="14">
        <v>1.2E-2</v>
      </c>
      <c r="CY184" s="14">
        <v>8.9999999999999993E-3</v>
      </c>
      <c r="CZ184" s="14">
        <v>6.0000000000000001E-3</v>
      </c>
      <c r="DA184" s="14">
        <v>4.0000000000000001E-3</v>
      </c>
      <c r="DB184" s="14">
        <v>4.0000000000000001E-3</v>
      </c>
      <c r="DC184" s="14">
        <v>3.0000000000000001E-3</v>
      </c>
      <c r="DD184" s="14">
        <v>1E-3</v>
      </c>
      <c r="DE184" s="14">
        <v>1E-3</v>
      </c>
      <c r="DF184" s="14">
        <v>0</v>
      </c>
      <c r="DG184" s="14">
        <v>0</v>
      </c>
      <c r="DI184" s="108">
        <f t="shared" si="5"/>
        <v>142.68799999999996</v>
      </c>
    </row>
    <row r="185" spans="1:113" x14ac:dyDescent="0.2">
      <c r="A185" s="14">
        <v>20558</v>
      </c>
      <c r="B185" s="14" t="s">
        <v>1041</v>
      </c>
      <c r="D185" s="14">
        <v>882</v>
      </c>
      <c r="E185" s="14">
        <v>2018</v>
      </c>
      <c r="F185" s="14" t="s">
        <v>322</v>
      </c>
      <c r="G185" s="88" t="s">
        <v>323</v>
      </c>
      <c r="H185" s="88">
        <f>VLOOKUP(G185, '2018 Population by age'!$G:$H, 2, 0)</f>
        <v>21</v>
      </c>
      <c r="I185" s="15">
        <f>IF(H185="-", "-", IF(H185=0, 0, SUM(K185:INDEX($K185:$DG185, H185))))</f>
        <v>50.088999999999999</v>
      </c>
      <c r="J185" s="15">
        <f t="shared" si="4"/>
        <v>51.918999999999997</v>
      </c>
      <c r="K185" s="14">
        <v>2.3069999999999999</v>
      </c>
      <c r="L185" s="14">
        <v>2.36</v>
      </c>
      <c r="M185" s="14">
        <v>2.4079999999999999</v>
      </c>
      <c r="N185" s="14">
        <v>2.3490000000000002</v>
      </c>
      <c r="O185" s="14">
        <v>2.4329999999999998</v>
      </c>
      <c r="P185" s="14">
        <v>2.5030000000000001</v>
      </c>
      <c r="Q185" s="14">
        <v>2.5590000000000002</v>
      </c>
      <c r="R185" s="14">
        <v>2.6</v>
      </c>
      <c r="S185" s="14">
        <v>2.6309999999999998</v>
      </c>
      <c r="T185" s="14">
        <v>2.6549999999999998</v>
      </c>
      <c r="U185" s="14">
        <v>2.645</v>
      </c>
      <c r="V185" s="14">
        <v>2.59</v>
      </c>
      <c r="W185" s="14">
        <v>2.5049999999999999</v>
      </c>
      <c r="X185" s="14">
        <v>2.415</v>
      </c>
      <c r="Y185" s="14">
        <v>2.3119999999999998</v>
      </c>
      <c r="Z185" s="14">
        <v>2.2290000000000001</v>
      </c>
      <c r="AA185" s="14">
        <v>2.1819999999999999</v>
      </c>
      <c r="AB185" s="14">
        <v>2.1579999999999999</v>
      </c>
      <c r="AC185" s="14">
        <v>2.1240000000000001</v>
      </c>
      <c r="AD185" s="14">
        <v>2.0859999999999999</v>
      </c>
      <c r="AE185" s="14">
        <v>2.0379999999999998</v>
      </c>
      <c r="AF185" s="14">
        <v>1.974</v>
      </c>
      <c r="AG185" s="14">
        <v>1.8979999999999999</v>
      </c>
      <c r="AH185" s="14">
        <v>1.825</v>
      </c>
      <c r="AI185" s="14">
        <v>1.756</v>
      </c>
      <c r="AJ185" s="14">
        <v>1.673</v>
      </c>
      <c r="AK185" s="14">
        <v>1.571</v>
      </c>
      <c r="AL185" s="14">
        <v>1.4590000000000001</v>
      </c>
      <c r="AM185" s="14">
        <v>1.351</v>
      </c>
      <c r="AN185" s="14">
        <v>1.2410000000000001</v>
      </c>
      <c r="AO185" s="14">
        <v>1.1579999999999999</v>
      </c>
      <c r="AP185" s="14">
        <v>1.1140000000000001</v>
      </c>
      <c r="AQ185" s="14">
        <v>1.097</v>
      </c>
      <c r="AR185" s="14">
        <v>1.08</v>
      </c>
      <c r="AS185" s="14">
        <v>1.069</v>
      </c>
      <c r="AT185" s="14">
        <v>1.0589999999999999</v>
      </c>
      <c r="AU185" s="14">
        <v>1.044</v>
      </c>
      <c r="AV185" s="14">
        <v>1.0289999999999999</v>
      </c>
      <c r="AW185" s="14">
        <v>1.018</v>
      </c>
      <c r="AX185" s="14">
        <v>1.012</v>
      </c>
      <c r="AY185" s="14">
        <v>1.0089999999999999</v>
      </c>
      <c r="AZ185" s="14">
        <v>1.0129999999999999</v>
      </c>
      <c r="BA185" s="14">
        <v>1.02</v>
      </c>
      <c r="BB185" s="14">
        <v>1.0269999999999999</v>
      </c>
      <c r="BC185" s="14">
        <v>1.032</v>
      </c>
      <c r="BD185" s="14">
        <v>1.036</v>
      </c>
      <c r="BE185" s="14">
        <v>1.036</v>
      </c>
      <c r="BF185" s="14">
        <v>1.0309999999999999</v>
      </c>
      <c r="BG185" s="14">
        <v>1.026</v>
      </c>
      <c r="BH185" s="14">
        <v>1.022</v>
      </c>
      <c r="BI185" s="14">
        <v>1.0049999999999999</v>
      </c>
      <c r="BJ185" s="14">
        <v>0.97099999999999997</v>
      </c>
      <c r="BK185" s="14">
        <v>0.92700000000000005</v>
      </c>
      <c r="BL185" s="14">
        <v>0.88100000000000001</v>
      </c>
      <c r="BM185" s="14">
        <v>0.83199999999999996</v>
      </c>
      <c r="BN185" s="14">
        <v>0.79100000000000004</v>
      </c>
      <c r="BO185" s="14">
        <v>0.76500000000000001</v>
      </c>
      <c r="BP185" s="14">
        <v>0.747</v>
      </c>
      <c r="BQ185" s="14">
        <v>0.72599999999999998</v>
      </c>
      <c r="BR185" s="14">
        <v>0.70399999999999996</v>
      </c>
      <c r="BS185" s="14">
        <v>0.67700000000000005</v>
      </c>
      <c r="BT185" s="14">
        <v>0.64</v>
      </c>
      <c r="BU185" s="14">
        <v>0.59699999999999998</v>
      </c>
      <c r="BV185" s="14">
        <v>0.55600000000000005</v>
      </c>
      <c r="BW185" s="14">
        <v>0.51600000000000001</v>
      </c>
      <c r="BX185" s="14">
        <v>0.47499999999999998</v>
      </c>
      <c r="BY185" s="14">
        <v>0.433</v>
      </c>
      <c r="BZ185" s="14">
        <v>0.39100000000000001</v>
      </c>
      <c r="CA185" s="14">
        <v>0.35</v>
      </c>
      <c r="CB185" s="14">
        <v>0.309</v>
      </c>
      <c r="CC185" s="14">
        <v>0.27600000000000002</v>
      </c>
      <c r="CD185" s="14">
        <v>0.25600000000000001</v>
      </c>
      <c r="CE185" s="14">
        <v>0.24299999999999999</v>
      </c>
      <c r="CF185" s="14">
        <v>0.23100000000000001</v>
      </c>
      <c r="CG185" s="14">
        <v>0.221</v>
      </c>
      <c r="CH185" s="14">
        <v>0.21</v>
      </c>
      <c r="CI185" s="14">
        <v>0.19400000000000001</v>
      </c>
      <c r="CJ185" s="14">
        <v>0.17699999999999999</v>
      </c>
      <c r="CK185" s="14">
        <v>0.16200000000000001</v>
      </c>
      <c r="CL185" s="14">
        <v>0.14799999999999999</v>
      </c>
      <c r="CM185" s="14">
        <v>0.13300000000000001</v>
      </c>
      <c r="CN185" s="14">
        <v>0.11799999999999999</v>
      </c>
      <c r="CO185" s="14">
        <v>0.10199999999999999</v>
      </c>
      <c r="CP185" s="14">
        <v>8.6999999999999994E-2</v>
      </c>
      <c r="CQ185" s="14">
        <v>7.2999999999999995E-2</v>
      </c>
      <c r="CR185" s="14">
        <v>0.06</v>
      </c>
      <c r="CS185" s="14">
        <v>5.0999999999999997E-2</v>
      </c>
      <c r="CT185" s="14">
        <v>4.2999999999999997E-2</v>
      </c>
      <c r="CU185" s="14">
        <v>3.5999999999999997E-2</v>
      </c>
      <c r="CV185" s="14">
        <v>0.03</v>
      </c>
      <c r="CW185" s="14">
        <v>2.5000000000000001E-2</v>
      </c>
      <c r="CX185" s="14">
        <v>0.02</v>
      </c>
      <c r="CY185" s="14">
        <v>1.4E-2</v>
      </c>
      <c r="CZ185" s="14">
        <v>0.01</v>
      </c>
      <c r="DA185" s="14">
        <v>8.0000000000000002E-3</v>
      </c>
      <c r="DB185" s="14">
        <v>6.0000000000000001E-3</v>
      </c>
      <c r="DC185" s="14">
        <v>5.0000000000000001E-3</v>
      </c>
      <c r="DD185" s="14">
        <v>3.0000000000000001E-3</v>
      </c>
      <c r="DE185" s="14">
        <v>2E-3</v>
      </c>
      <c r="DF185" s="14">
        <v>1E-3</v>
      </c>
      <c r="DG185" s="14">
        <v>1E-3</v>
      </c>
      <c r="DI185" s="108">
        <f t="shared" si="5"/>
        <v>102.008</v>
      </c>
    </row>
    <row r="186" spans="1:113" x14ac:dyDescent="0.2">
      <c r="A186" s="14">
        <v>11356</v>
      </c>
      <c r="B186" s="14" t="s">
        <v>1041</v>
      </c>
      <c r="D186" s="14">
        <v>887</v>
      </c>
      <c r="E186" s="14">
        <v>2018</v>
      </c>
      <c r="F186" s="14" t="s">
        <v>1079</v>
      </c>
      <c r="G186" s="88" t="s">
        <v>414</v>
      </c>
      <c r="H186" s="88">
        <f>VLOOKUP(G186, '2018 Population by age'!$G:$H, 2, 0)</f>
        <v>18</v>
      </c>
      <c r="I186" s="15">
        <f>IF(H186="-", "-", IF(H186=0, 0, SUM(K186:INDEX($K186:$DG186, H186))))</f>
        <v>6811.8789999999999</v>
      </c>
      <c r="J186" s="15">
        <f t="shared" si="4"/>
        <v>7793.1599999999989</v>
      </c>
      <c r="K186" s="14">
        <v>428.88</v>
      </c>
      <c r="L186" s="14">
        <v>426.55799999999999</v>
      </c>
      <c r="M186" s="14">
        <v>423.09699999999998</v>
      </c>
      <c r="N186" s="14">
        <v>421.28800000000001</v>
      </c>
      <c r="O186" s="14">
        <v>414.75700000000001</v>
      </c>
      <c r="P186" s="14">
        <v>407.70699999999999</v>
      </c>
      <c r="Q186" s="14">
        <v>400.23700000000002</v>
      </c>
      <c r="R186" s="14">
        <v>392.44799999999998</v>
      </c>
      <c r="S186" s="14">
        <v>384.399</v>
      </c>
      <c r="T186" s="14">
        <v>376.15</v>
      </c>
      <c r="U186" s="14">
        <v>367.99900000000002</v>
      </c>
      <c r="V186" s="14">
        <v>360.12400000000002</v>
      </c>
      <c r="W186" s="14">
        <v>352.50599999999997</v>
      </c>
      <c r="X186" s="14">
        <v>344.988</v>
      </c>
      <c r="Y186" s="14">
        <v>337.64800000000002</v>
      </c>
      <c r="Z186" s="14">
        <v>330.68700000000001</v>
      </c>
      <c r="AA186" s="14">
        <v>324.20499999999998</v>
      </c>
      <c r="AB186" s="14">
        <v>318.20100000000002</v>
      </c>
      <c r="AC186" s="14">
        <v>312.17399999999998</v>
      </c>
      <c r="AD186" s="14">
        <v>305.74400000000003</v>
      </c>
      <c r="AE186" s="14">
        <v>301.17399999999998</v>
      </c>
      <c r="AF186" s="14">
        <v>299.387</v>
      </c>
      <c r="AG186" s="14">
        <v>299.09899999999999</v>
      </c>
      <c r="AH186" s="14">
        <v>298.36399999999998</v>
      </c>
      <c r="AI186" s="14">
        <v>297.87799999999999</v>
      </c>
      <c r="AJ186" s="14">
        <v>294.39100000000002</v>
      </c>
      <c r="AK186" s="14">
        <v>286.185</v>
      </c>
      <c r="AL186" s="14">
        <v>274.834</v>
      </c>
      <c r="AM186" s="14">
        <v>263.74099999999999</v>
      </c>
      <c r="AN186" s="14">
        <v>252.35900000000001</v>
      </c>
      <c r="AO186" s="14">
        <v>241.01400000000001</v>
      </c>
      <c r="AP186" s="14">
        <v>230.25200000000001</v>
      </c>
      <c r="AQ186" s="14">
        <v>219.89599999999999</v>
      </c>
      <c r="AR186" s="14">
        <v>209.108</v>
      </c>
      <c r="AS186" s="14">
        <v>197.922</v>
      </c>
      <c r="AT186" s="14">
        <v>187.71100000000001</v>
      </c>
      <c r="AU186" s="14">
        <v>179.036</v>
      </c>
      <c r="AV186" s="14">
        <v>171.33699999999999</v>
      </c>
      <c r="AW186" s="14">
        <v>163.68100000000001</v>
      </c>
      <c r="AX186" s="14">
        <v>156.476</v>
      </c>
      <c r="AY186" s="14">
        <v>148.35599999999999</v>
      </c>
      <c r="AZ186" s="14">
        <v>138.62</v>
      </c>
      <c r="BA186" s="14">
        <v>128.04300000000001</v>
      </c>
      <c r="BB186" s="14">
        <v>118.047</v>
      </c>
      <c r="BC186" s="14">
        <v>108.283</v>
      </c>
      <c r="BD186" s="14">
        <v>99.825000000000003</v>
      </c>
      <c r="BE186" s="14">
        <v>93.331000000000003</v>
      </c>
      <c r="BF186" s="14">
        <v>88.272999999999996</v>
      </c>
      <c r="BG186" s="14">
        <v>83.384</v>
      </c>
      <c r="BH186" s="14">
        <v>78.822000000000003</v>
      </c>
      <c r="BI186" s="14">
        <v>74.91</v>
      </c>
      <c r="BJ186" s="14">
        <v>71.652000000000001</v>
      </c>
      <c r="BK186" s="14">
        <v>68.91</v>
      </c>
      <c r="BL186" s="14">
        <v>66.506</v>
      </c>
      <c r="BM186" s="14">
        <v>64.432000000000002</v>
      </c>
      <c r="BN186" s="14">
        <v>62.408999999999999</v>
      </c>
      <c r="BO186" s="14">
        <v>60.265999999999998</v>
      </c>
      <c r="BP186" s="14">
        <v>58.055999999999997</v>
      </c>
      <c r="BQ186" s="14">
        <v>56.033000000000001</v>
      </c>
      <c r="BR186" s="14">
        <v>54.179000000000002</v>
      </c>
      <c r="BS186" s="14">
        <v>52.091000000000001</v>
      </c>
      <c r="BT186" s="14">
        <v>49.6</v>
      </c>
      <c r="BU186" s="14">
        <v>46.866</v>
      </c>
      <c r="BV186" s="14">
        <v>44.189</v>
      </c>
      <c r="BW186" s="14">
        <v>41.481000000000002</v>
      </c>
      <c r="BX186" s="14">
        <v>38.963000000000001</v>
      </c>
      <c r="BY186" s="14">
        <v>36.765000000000001</v>
      </c>
      <c r="BZ186" s="14">
        <v>34.761000000000003</v>
      </c>
      <c r="CA186" s="14">
        <v>32.738999999999997</v>
      </c>
      <c r="CB186" s="14">
        <v>30.794</v>
      </c>
      <c r="CC186" s="14">
        <v>28.620999999999999</v>
      </c>
      <c r="CD186" s="14">
        <v>26.064</v>
      </c>
      <c r="CE186" s="14">
        <v>23.300999999999998</v>
      </c>
      <c r="CF186" s="14">
        <v>20.655999999999999</v>
      </c>
      <c r="CG186" s="14">
        <v>18.055</v>
      </c>
      <c r="CH186" s="14">
        <v>15.728</v>
      </c>
      <c r="CI186" s="14">
        <v>13.82</v>
      </c>
      <c r="CJ186" s="14">
        <v>12.222</v>
      </c>
      <c r="CK186" s="14">
        <v>10.676</v>
      </c>
      <c r="CL186" s="14">
        <v>9.2289999999999992</v>
      </c>
      <c r="CM186" s="14">
        <v>7.9119999999999999</v>
      </c>
      <c r="CN186" s="14">
        <v>6.7130000000000001</v>
      </c>
      <c r="CO186" s="14">
        <v>5.6319999999999997</v>
      </c>
      <c r="CP186" s="14">
        <v>4.6710000000000003</v>
      </c>
      <c r="CQ186" s="14">
        <v>3.8180000000000001</v>
      </c>
      <c r="CR186" s="14">
        <v>3.0870000000000002</v>
      </c>
      <c r="CS186" s="14">
        <v>2.484</v>
      </c>
      <c r="CT186" s="14">
        <v>1.99</v>
      </c>
      <c r="CU186" s="14">
        <v>1.5529999999999999</v>
      </c>
      <c r="CV186" s="14">
        <v>1.2230000000000001</v>
      </c>
      <c r="CW186" s="14">
        <v>0.97</v>
      </c>
      <c r="CX186" s="14">
        <v>0.73699999999999999</v>
      </c>
      <c r="CY186" s="14">
        <v>0.52200000000000002</v>
      </c>
      <c r="CZ186" s="14">
        <v>0.35199999999999998</v>
      </c>
      <c r="DA186" s="14">
        <v>0.26200000000000001</v>
      </c>
      <c r="DB186" s="14">
        <v>0.20799999999999999</v>
      </c>
      <c r="DC186" s="14">
        <v>0.14599999999999999</v>
      </c>
      <c r="DD186" s="14">
        <v>7.8E-2</v>
      </c>
      <c r="DE186" s="14">
        <v>0.04</v>
      </c>
      <c r="DF186" s="14">
        <v>1.9E-2</v>
      </c>
      <c r="DG186" s="14">
        <v>2.1999999999999999E-2</v>
      </c>
      <c r="DI186" s="108">
        <f t="shared" si="5"/>
        <v>14605.038999999999</v>
      </c>
    </row>
    <row r="187" spans="1:113" x14ac:dyDescent="0.2">
      <c r="A187" s="14">
        <v>4820</v>
      </c>
      <c r="B187" s="14" t="s">
        <v>1041</v>
      </c>
      <c r="D187" s="14">
        <v>710</v>
      </c>
      <c r="E187" s="14">
        <v>2018</v>
      </c>
      <c r="F187" s="14" t="s">
        <v>348</v>
      </c>
      <c r="G187" s="88" t="s">
        <v>349</v>
      </c>
      <c r="H187" s="88">
        <f>VLOOKUP(G187, '2018 Population by age'!$G:$H, 2, 0)</f>
        <v>18</v>
      </c>
      <c r="I187" s="15">
        <f>IF(H187="-", "-", IF(H187=0, 0, SUM(K187:INDEX($K187:$DG187, H187))))</f>
        <v>9886.1170000000038</v>
      </c>
      <c r="J187" s="15">
        <f t="shared" si="4"/>
        <v>18274.697999999989</v>
      </c>
      <c r="K187" s="14">
        <v>570.87099999999998</v>
      </c>
      <c r="L187" s="14">
        <v>574.58600000000001</v>
      </c>
      <c r="M187" s="14">
        <v>576.18399999999997</v>
      </c>
      <c r="N187" s="14">
        <v>580.44100000000003</v>
      </c>
      <c r="O187" s="14">
        <v>576.303</v>
      </c>
      <c r="P187" s="14">
        <v>571.34400000000005</v>
      </c>
      <c r="Q187" s="14">
        <v>565.75800000000004</v>
      </c>
      <c r="R187" s="14">
        <v>559.74099999999999</v>
      </c>
      <c r="S187" s="14">
        <v>553.36199999999997</v>
      </c>
      <c r="T187" s="14">
        <v>546.69000000000005</v>
      </c>
      <c r="U187" s="14">
        <v>540.54700000000003</v>
      </c>
      <c r="V187" s="14">
        <v>535.38099999999997</v>
      </c>
      <c r="W187" s="14">
        <v>531.00800000000004</v>
      </c>
      <c r="X187" s="14">
        <v>526.71</v>
      </c>
      <c r="Y187" s="14">
        <v>522.52099999999996</v>
      </c>
      <c r="Z187" s="14">
        <v>519.44100000000003</v>
      </c>
      <c r="AA187" s="14">
        <v>517.86099999999999</v>
      </c>
      <c r="AB187" s="14">
        <v>517.36800000000005</v>
      </c>
      <c r="AC187" s="14">
        <v>517.06100000000004</v>
      </c>
      <c r="AD187" s="14">
        <v>517.00599999999997</v>
      </c>
      <c r="AE187" s="14">
        <v>517.29100000000005</v>
      </c>
      <c r="AF187" s="14">
        <v>517.83199999999999</v>
      </c>
      <c r="AG187" s="14">
        <v>518.52499999999998</v>
      </c>
      <c r="AH187" s="14">
        <v>519.06500000000005</v>
      </c>
      <c r="AI187" s="14">
        <v>519.16999999999996</v>
      </c>
      <c r="AJ187" s="14">
        <v>519.70799999999997</v>
      </c>
      <c r="AK187" s="14">
        <v>520.96900000000005</v>
      </c>
      <c r="AL187" s="14">
        <v>522.28200000000004</v>
      </c>
      <c r="AM187" s="14">
        <v>522.71299999999997</v>
      </c>
      <c r="AN187" s="14">
        <v>522.48400000000004</v>
      </c>
      <c r="AO187" s="14">
        <v>519.91800000000001</v>
      </c>
      <c r="AP187" s="14">
        <v>514.09299999999996</v>
      </c>
      <c r="AQ187" s="14">
        <v>505.673</v>
      </c>
      <c r="AR187" s="14">
        <v>496.61900000000003</v>
      </c>
      <c r="AS187" s="14">
        <v>486.99700000000001</v>
      </c>
      <c r="AT187" s="14">
        <v>474.76299999999998</v>
      </c>
      <c r="AU187" s="14">
        <v>459.24299999999999</v>
      </c>
      <c r="AV187" s="14">
        <v>441.51900000000001</v>
      </c>
      <c r="AW187" s="14">
        <v>423.37700000000001</v>
      </c>
      <c r="AX187" s="14">
        <v>404.49099999999999</v>
      </c>
      <c r="AY187" s="14">
        <v>386.65699999999998</v>
      </c>
      <c r="AZ187" s="14">
        <v>370.96</v>
      </c>
      <c r="BA187" s="14">
        <v>356.721</v>
      </c>
      <c r="BB187" s="14">
        <v>342.21100000000001</v>
      </c>
      <c r="BC187" s="14">
        <v>327.81599999999997</v>
      </c>
      <c r="BD187" s="14">
        <v>313.88299999999998</v>
      </c>
      <c r="BE187" s="14">
        <v>300.42500000000001</v>
      </c>
      <c r="BF187" s="14">
        <v>287.48899999999998</v>
      </c>
      <c r="BG187" s="14">
        <v>275.01</v>
      </c>
      <c r="BH187" s="14">
        <v>262.87700000000001</v>
      </c>
      <c r="BI187" s="14">
        <v>251.79900000000001</v>
      </c>
      <c r="BJ187" s="14">
        <v>242.083</v>
      </c>
      <c r="BK187" s="14">
        <v>233.35499999999999</v>
      </c>
      <c r="BL187" s="14">
        <v>224.89</v>
      </c>
      <c r="BM187" s="14">
        <v>216.78100000000001</v>
      </c>
      <c r="BN187" s="14">
        <v>208.76900000000001</v>
      </c>
      <c r="BO187" s="14">
        <v>200.63499999999999</v>
      </c>
      <c r="BP187" s="14">
        <v>192.452</v>
      </c>
      <c r="BQ187" s="14">
        <v>184.47200000000001</v>
      </c>
      <c r="BR187" s="14">
        <v>176.59299999999999</v>
      </c>
      <c r="BS187" s="14">
        <v>168.71199999999999</v>
      </c>
      <c r="BT187" s="14">
        <v>160.785</v>
      </c>
      <c r="BU187" s="14">
        <v>152.77000000000001</v>
      </c>
      <c r="BV187" s="14">
        <v>144.851</v>
      </c>
      <c r="BW187" s="14">
        <v>137.21199999999999</v>
      </c>
      <c r="BX187" s="14">
        <v>128.67699999999999</v>
      </c>
      <c r="BY187" s="14">
        <v>118.752</v>
      </c>
      <c r="BZ187" s="14">
        <v>108.072</v>
      </c>
      <c r="CA187" s="14">
        <v>97.692999999999998</v>
      </c>
      <c r="CB187" s="14">
        <v>87.314999999999998</v>
      </c>
      <c r="CC187" s="14">
        <v>78.186000000000007</v>
      </c>
      <c r="CD187" s="14">
        <v>71.006</v>
      </c>
      <c r="CE187" s="14">
        <v>65.183000000000007</v>
      </c>
      <c r="CF187" s="14">
        <v>59.451000000000001</v>
      </c>
      <c r="CG187" s="14">
        <v>54.091000000000001</v>
      </c>
      <c r="CH187" s="14">
        <v>48.790999999999997</v>
      </c>
      <c r="CI187" s="14">
        <v>43.277999999999999</v>
      </c>
      <c r="CJ187" s="14">
        <v>37.774000000000001</v>
      </c>
      <c r="CK187" s="14">
        <v>32.75</v>
      </c>
      <c r="CL187" s="14">
        <v>28.079000000000001</v>
      </c>
      <c r="CM187" s="14">
        <v>23.937999999999999</v>
      </c>
      <c r="CN187" s="14">
        <v>20.448</v>
      </c>
      <c r="CO187" s="14">
        <v>17.486000000000001</v>
      </c>
      <c r="CP187" s="14">
        <v>14.782999999999999</v>
      </c>
      <c r="CQ187" s="14">
        <v>12.371</v>
      </c>
      <c r="CR187" s="14">
        <v>10.238</v>
      </c>
      <c r="CS187" s="14">
        <v>8.3409999999999993</v>
      </c>
      <c r="CT187" s="14">
        <v>6.6779999999999999</v>
      </c>
      <c r="CU187" s="14">
        <v>5.1840000000000002</v>
      </c>
      <c r="CV187" s="14">
        <v>4.0179999999999998</v>
      </c>
      <c r="CW187" s="14">
        <v>3.1629999999999998</v>
      </c>
      <c r="CX187" s="14">
        <v>2.395</v>
      </c>
      <c r="CY187" s="14">
        <v>1.696</v>
      </c>
      <c r="CZ187" s="14">
        <v>1.1579999999999999</v>
      </c>
      <c r="DA187" s="14">
        <v>0.876</v>
      </c>
      <c r="DB187" s="14">
        <v>0.69599999999999995</v>
      </c>
      <c r="DC187" s="14">
        <v>0.497</v>
      </c>
      <c r="DD187" s="14">
        <v>0.27900000000000003</v>
      </c>
      <c r="DE187" s="14">
        <v>0.16200000000000001</v>
      </c>
      <c r="DF187" s="14">
        <v>8.1000000000000003E-2</v>
      </c>
      <c r="DG187" s="14">
        <v>0.105</v>
      </c>
      <c r="DI187" s="108">
        <f t="shared" si="5"/>
        <v>28160.814999999995</v>
      </c>
    </row>
    <row r="188" spans="1:113" x14ac:dyDescent="0.2">
      <c r="A188" s="14">
        <v>2756</v>
      </c>
      <c r="B188" s="14" t="s">
        <v>1041</v>
      </c>
      <c r="D188" s="14">
        <v>894</v>
      </c>
      <c r="E188" s="14">
        <v>2018</v>
      </c>
      <c r="F188" s="14" t="s">
        <v>415</v>
      </c>
      <c r="G188" s="88" t="s">
        <v>416</v>
      </c>
      <c r="H188" s="88">
        <f>VLOOKUP(G188, '2018 Population by age'!$G:$H, 2, 0)</f>
        <v>18</v>
      </c>
      <c r="I188" s="15">
        <f>IF(H188="-", "-", IF(H188=0, 0, SUM(K188:INDEX($K188:$DG188, H188))))</f>
        <v>4566.5910000000003</v>
      </c>
      <c r="J188" s="15">
        <f t="shared" si="4"/>
        <v>4171.1730000000025</v>
      </c>
      <c r="K188" s="14">
        <v>317.39100000000002</v>
      </c>
      <c r="L188" s="14">
        <v>306.786</v>
      </c>
      <c r="M188" s="14">
        <v>297.077</v>
      </c>
      <c r="N188" s="14">
        <v>289.54599999999999</v>
      </c>
      <c r="O188" s="14">
        <v>281.18900000000002</v>
      </c>
      <c r="P188" s="14">
        <v>273.44</v>
      </c>
      <c r="Q188" s="14">
        <v>266.22699999999998</v>
      </c>
      <c r="R188" s="14">
        <v>259.48</v>
      </c>
      <c r="S188" s="14">
        <v>253.114</v>
      </c>
      <c r="T188" s="14">
        <v>247.04300000000001</v>
      </c>
      <c r="U188" s="14">
        <v>241.268</v>
      </c>
      <c r="V188" s="14">
        <v>235.744</v>
      </c>
      <c r="W188" s="14">
        <v>230.35900000000001</v>
      </c>
      <c r="X188" s="14">
        <v>225.10499999999999</v>
      </c>
      <c r="Y188" s="14">
        <v>220.059</v>
      </c>
      <c r="Z188" s="14">
        <v>214.41499999999999</v>
      </c>
      <c r="AA188" s="14">
        <v>207.79499999999999</v>
      </c>
      <c r="AB188" s="14">
        <v>200.553</v>
      </c>
      <c r="AC188" s="14">
        <v>193.47499999999999</v>
      </c>
      <c r="AD188" s="14">
        <v>186.459</v>
      </c>
      <c r="AE188" s="14">
        <v>179.49299999999999</v>
      </c>
      <c r="AF188" s="14">
        <v>172.66399999999999</v>
      </c>
      <c r="AG188" s="14">
        <v>165.99299999999999</v>
      </c>
      <c r="AH188" s="14">
        <v>159.37799999999999</v>
      </c>
      <c r="AI188" s="14">
        <v>152.798</v>
      </c>
      <c r="AJ188" s="14">
        <v>146.72800000000001</v>
      </c>
      <c r="AK188" s="14">
        <v>141.381</v>
      </c>
      <c r="AL188" s="14">
        <v>136.55799999999999</v>
      </c>
      <c r="AM188" s="14">
        <v>131.83099999999999</v>
      </c>
      <c r="AN188" s="14">
        <v>127.26900000000001</v>
      </c>
      <c r="AO188" s="14">
        <v>122.821</v>
      </c>
      <c r="AP188" s="14">
        <v>118.41200000000001</v>
      </c>
      <c r="AQ188" s="14">
        <v>114.068</v>
      </c>
      <c r="AR188" s="14">
        <v>109.867</v>
      </c>
      <c r="AS188" s="14">
        <v>105.764</v>
      </c>
      <c r="AT188" s="14">
        <v>101.768</v>
      </c>
      <c r="AU188" s="14">
        <v>97.88</v>
      </c>
      <c r="AV188" s="14">
        <v>94.061000000000007</v>
      </c>
      <c r="AW188" s="14">
        <v>90.292000000000002</v>
      </c>
      <c r="AX188" s="14">
        <v>86.602000000000004</v>
      </c>
      <c r="AY188" s="14">
        <v>82.757999999999996</v>
      </c>
      <c r="AZ188" s="14">
        <v>78.647999999999996</v>
      </c>
      <c r="BA188" s="14">
        <v>74.382999999999996</v>
      </c>
      <c r="BB188" s="14">
        <v>70.215999999999994</v>
      </c>
      <c r="BC188" s="14">
        <v>66.141000000000005</v>
      </c>
      <c r="BD188" s="14">
        <v>62.064999999999998</v>
      </c>
      <c r="BE188" s="14">
        <v>57.981000000000002</v>
      </c>
      <c r="BF188" s="14">
        <v>53.954000000000001</v>
      </c>
      <c r="BG188" s="14">
        <v>50.034999999999997</v>
      </c>
      <c r="BH188" s="14">
        <v>46.194000000000003</v>
      </c>
      <c r="BI188" s="14">
        <v>42.712000000000003</v>
      </c>
      <c r="BJ188" s="14">
        <v>39.728999999999999</v>
      </c>
      <c r="BK188" s="14">
        <v>37.124000000000002</v>
      </c>
      <c r="BL188" s="14">
        <v>34.633000000000003</v>
      </c>
      <c r="BM188" s="14">
        <v>32.305</v>
      </c>
      <c r="BN188" s="14">
        <v>30.109000000000002</v>
      </c>
      <c r="BO188" s="14">
        <v>28.003</v>
      </c>
      <c r="BP188" s="14">
        <v>26.009</v>
      </c>
      <c r="BQ188" s="14">
        <v>24.181000000000001</v>
      </c>
      <c r="BR188" s="14">
        <v>22.497</v>
      </c>
      <c r="BS188" s="14">
        <v>20.972999999999999</v>
      </c>
      <c r="BT188" s="14">
        <v>19.62</v>
      </c>
      <c r="BU188" s="14">
        <v>18.413</v>
      </c>
      <c r="BV188" s="14">
        <v>17.3</v>
      </c>
      <c r="BW188" s="14">
        <v>16.271999999999998</v>
      </c>
      <c r="BX188" s="14">
        <v>15.358000000000001</v>
      </c>
      <c r="BY188" s="14">
        <v>14.561</v>
      </c>
      <c r="BZ188" s="14">
        <v>13.85</v>
      </c>
      <c r="CA188" s="14">
        <v>13.194000000000001</v>
      </c>
      <c r="CB188" s="14">
        <v>12.603999999999999</v>
      </c>
      <c r="CC188" s="14">
        <v>11.968</v>
      </c>
      <c r="CD188" s="14">
        <v>11.231</v>
      </c>
      <c r="CE188" s="14">
        <v>10.435</v>
      </c>
      <c r="CF188" s="14">
        <v>9.6820000000000004</v>
      </c>
      <c r="CG188" s="14">
        <v>8.9550000000000001</v>
      </c>
      <c r="CH188" s="14">
        <v>8.2330000000000005</v>
      </c>
      <c r="CI188" s="14">
        <v>7.5149999999999997</v>
      </c>
      <c r="CJ188" s="14">
        <v>6.8070000000000004</v>
      </c>
      <c r="CK188" s="14">
        <v>6.1189999999999998</v>
      </c>
      <c r="CL188" s="14">
        <v>5.4539999999999997</v>
      </c>
      <c r="CM188" s="14">
        <v>4.8129999999999997</v>
      </c>
      <c r="CN188" s="14">
        <v>4.1970000000000001</v>
      </c>
      <c r="CO188" s="14">
        <v>3.613</v>
      </c>
      <c r="CP188" s="14">
        <v>3.06</v>
      </c>
      <c r="CQ188" s="14">
        <v>2.5350000000000001</v>
      </c>
      <c r="CR188" s="14">
        <v>2.073</v>
      </c>
      <c r="CS188" s="14">
        <v>1.6910000000000001</v>
      </c>
      <c r="CT188" s="14">
        <v>1.3740000000000001</v>
      </c>
      <c r="CU188" s="14">
        <v>1.0669999999999999</v>
      </c>
      <c r="CV188" s="14">
        <v>0.81599999999999995</v>
      </c>
      <c r="CW188" s="14">
        <v>0.63900000000000001</v>
      </c>
      <c r="CX188" s="14">
        <v>0.48</v>
      </c>
      <c r="CY188" s="14">
        <v>0.33700000000000002</v>
      </c>
      <c r="CZ188" s="14">
        <v>0.222</v>
      </c>
      <c r="DA188" s="14">
        <v>0.161</v>
      </c>
      <c r="DB188" s="14">
        <v>0.127</v>
      </c>
      <c r="DC188" s="14">
        <v>8.8999999999999996E-2</v>
      </c>
      <c r="DD188" s="14">
        <v>4.7E-2</v>
      </c>
      <c r="DE188" s="14">
        <v>2.5000000000000001E-2</v>
      </c>
      <c r="DF188" s="14">
        <v>1.2E-2</v>
      </c>
      <c r="DG188" s="14">
        <v>1.2E-2</v>
      </c>
      <c r="DI188" s="108">
        <f t="shared" si="5"/>
        <v>8737.7640000000029</v>
      </c>
    </row>
    <row r="189" spans="1:113" x14ac:dyDescent="0.2">
      <c r="A189" s="14">
        <v>2842</v>
      </c>
      <c r="B189" s="14" t="s">
        <v>1041</v>
      </c>
      <c r="D189" s="14">
        <v>716</v>
      </c>
      <c r="E189" s="14">
        <v>2018</v>
      </c>
      <c r="F189" s="14" t="s">
        <v>417</v>
      </c>
      <c r="G189" s="88" t="s">
        <v>418</v>
      </c>
      <c r="H189" s="88">
        <f>VLOOKUP(G189, '2018 Population by age'!$G:$H, 2, 0)</f>
        <v>18</v>
      </c>
      <c r="I189" s="15">
        <f>IF(H189="-", "-", IF(H189=0, 0, SUM(K189:INDEX($K189:$DG189, H189))))</f>
        <v>4015.2010000000005</v>
      </c>
      <c r="J189" s="15">
        <f t="shared" si="4"/>
        <v>4227.3969999999972</v>
      </c>
      <c r="K189" s="14">
        <v>252.119</v>
      </c>
      <c r="L189" s="14">
        <v>255.041</v>
      </c>
      <c r="M189" s="14">
        <v>255.982</v>
      </c>
      <c r="N189" s="14">
        <v>258.702</v>
      </c>
      <c r="O189" s="14">
        <v>254.54599999999999</v>
      </c>
      <c r="P189" s="14">
        <v>249.51499999999999</v>
      </c>
      <c r="Q189" s="14">
        <v>243.75899999999999</v>
      </c>
      <c r="R189" s="14">
        <v>237.429</v>
      </c>
      <c r="S189" s="14">
        <v>230.62100000000001</v>
      </c>
      <c r="T189" s="14">
        <v>223.42699999999999</v>
      </c>
      <c r="U189" s="14">
        <v>216.28399999999999</v>
      </c>
      <c r="V189" s="14">
        <v>209.459</v>
      </c>
      <c r="W189" s="14">
        <v>202.93100000000001</v>
      </c>
      <c r="X189" s="14">
        <v>196.35</v>
      </c>
      <c r="Y189" s="14">
        <v>189.71</v>
      </c>
      <c r="Z189" s="14">
        <v>183.94900000000001</v>
      </c>
      <c r="AA189" s="14">
        <v>179.47200000000001</v>
      </c>
      <c r="AB189" s="14">
        <v>175.905</v>
      </c>
      <c r="AC189" s="14">
        <v>172.398</v>
      </c>
      <c r="AD189" s="14">
        <v>169.048</v>
      </c>
      <c r="AE189" s="14">
        <v>165.94300000000001</v>
      </c>
      <c r="AF189" s="14">
        <v>163.017</v>
      </c>
      <c r="AG189" s="14">
        <v>160.21100000000001</v>
      </c>
      <c r="AH189" s="14">
        <v>157.53299999999999</v>
      </c>
      <c r="AI189" s="14">
        <v>154.98599999999999</v>
      </c>
      <c r="AJ189" s="14">
        <v>152.179</v>
      </c>
      <c r="AK189" s="14">
        <v>148.922</v>
      </c>
      <c r="AL189" s="14">
        <v>145.34700000000001</v>
      </c>
      <c r="AM189" s="14">
        <v>141.73500000000001</v>
      </c>
      <c r="AN189" s="14">
        <v>137.97900000000001</v>
      </c>
      <c r="AO189" s="14">
        <v>134.25299999999999</v>
      </c>
      <c r="AP189" s="14">
        <v>130.65600000000001</v>
      </c>
      <c r="AQ189" s="14">
        <v>127.05</v>
      </c>
      <c r="AR189" s="14">
        <v>123.27</v>
      </c>
      <c r="AS189" s="14">
        <v>119.44</v>
      </c>
      <c r="AT189" s="14">
        <v>114.96299999999999</v>
      </c>
      <c r="AU189" s="14">
        <v>109.55500000000001</v>
      </c>
      <c r="AV189" s="14">
        <v>103.53</v>
      </c>
      <c r="AW189" s="14">
        <v>97.542000000000002</v>
      </c>
      <c r="AX189" s="14">
        <v>91.522999999999996</v>
      </c>
      <c r="AY189" s="14">
        <v>85.546999999999997</v>
      </c>
      <c r="AZ189" s="14">
        <v>79.736000000000004</v>
      </c>
      <c r="BA189" s="14">
        <v>74.096000000000004</v>
      </c>
      <c r="BB189" s="14">
        <v>68.516999999999996</v>
      </c>
      <c r="BC189" s="14">
        <v>63.031999999999996</v>
      </c>
      <c r="BD189" s="14">
        <v>57.932000000000002</v>
      </c>
      <c r="BE189" s="14">
        <v>53.356000000000002</v>
      </c>
      <c r="BF189" s="14">
        <v>49.225999999999999</v>
      </c>
      <c r="BG189" s="14">
        <v>45.289000000000001</v>
      </c>
      <c r="BH189" s="14">
        <v>41.548000000000002</v>
      </c>
      <c r="BI189" s="14">
        <v>38.292000000000002</v>
      </c>
      <c r="BJ189" s="14">
        <v>35.625999999999998</v>
      </c>
      <c r="BK189" s="14">
        <v>33.415999999999997</v>
      </c>
      <c r="BL189" s="14">
        <v>31.411999999999999</v>
      </c>
      <c r="BM189" s="14">
        <v>29.646999999999998</v>
      </c>
      <c r="BN189" s="14">
        <v>28.006</v>
      </c>
      <c r="BO189" s="14">
        <v>26.402000000000001</v>
      </c>
      <c r="BP189" s="14">
        <v>24.870999999999999</v>
      </c>
      <c r="BQ189" s="14">
        <v>23.506</v>
      </c>
      <c r="BR189" s="14">
        <v>22.253</v>
      </c>
      <c r="BS189" s="14">
        <v>21.152999999999999</v>
      </c>
      <c r="BT189" s="14">
        <v>20.222000000000001</v>
      </c>
      <c r="BU189" s="14">
        <v>19.401</v>
      </c>
      <c r="BV189" s="14">
        <v>18.654</v>
      </c>
      <c r="BW189" s="14">
        <v>18.042999999999999</v>
      </c>
      <c r="BX189" s="14">
        <v>17.184000000000001</v>
      </c>
      <c r="BY189" s="14">
        <v>15.901999999999999</v>
      </c>
      <c r="BZ189" s="14">
        <v>14.388</v>
      </c>
      <c r="CA189" s="14">
        <v>12.962</v>
      </c>
      <c r="CB189" s="14">
        <v>11.504</v>
      </c>
      <c r="CC189" s="14">
        <v>10.44</v>
      </c>
      <c r="CD189" s="14">
        <v>9.9990000000000006</v>
      </c>
      <c r="CE189" s="14">
        <v>9.9510000000000005</v>
      </c>
      <c r="CF189" s="14">
        <v>9.8559999999999999</v>
      </c>
      <c r="CG189" s="14">
        <v>9.8249999999999993</v>
      </c>
      <c r="CH189" s="14">
        <v>9.5719999999999992</v>
      </c>
      <c r="CI189" s="14">
        <v>8.9149999999999991</v>
      </c>
      <c r="CJ189" s="14">
        <v>8.0079999999999991</v>
      </c>
      <c r="CK189" s="14">
        <v>7.1849999999999996</v>
      </c>
      <c r="CL189" s="14">
        <v>6.3840000000000003</v>
      </c>
      <c r="CM189" s="14">
        <v>5.633</v>
      </c>
      <c r="CN189" s="14">
        <v>4.9779999999999998</v>
      </c>
      <c r="CO189" s="14">
        <v>4.3959999999999999</v>
      </c>
      <c r="CP189" s="14">
        <v>3.8109999999999999</v>
      </c>
      <c r="CQ189" s="14">
        <v>3.238</v>
      </c>
      <c r="CR189" s="14">
        <v>2.7210000000000001</v>
      </c>
      <c r="CS189" s="14">
        <v>2.2759999999999998</v>
      </c>
      <c r="CT189" s="14">
        <v>1.891</v>
      </c>
      <c r="CU189" s="14">
        <v>1.512</v>
      </c>
      <c r="CV189" s="14">
        <v>1.198</v>
      </c>
      <c r="CW189" s="14">
        <v>0.96499999999999997</v>
      </c>
      <c r="CX189" s="14">
        <v>0.745</v>
      </c>
      <c r="CY189" s="14">
        <v>0.53400000000000003</v>
      </c>
      <c r="CZ189" s="14">
        <v>0.36</v>
      </c>
      <c r="DA189" s="14">
        <v>0.26100000000000001</v>
      </c>
      <c r="DB189" s="14">
        <v>0.20799999999999999</v>
      </c>
      <c r="DC189" s="14">
        <v>0.14899999999999999</v>
      </c>
      <c r="DD189" s="14">
        <v>8.5000000000000006E-2</v>
      </c>
      <c r="DE189" s="14">
        <v>4.8000000000000001E-2</v>
      </c>
      <c r="DF189" s="14">
        <v>2.3E-2</v>
      </c>
      <c r="DG189" s="14">
        <v>2.7E-2</v>
      </c>
      <c r="DI189" s="108">
        <f t="shared" si="5"/>
        <v>8242.5979999999981</v>
      </c>
    </row>
    <row r="190" spans="1:113" x14ac:dyDescent="0.2">
      <c r="A190" s="14">
        <v>4</v>
      </c>
      <c r="B190" s="14" t="s">
        <v>1041</v>
      </c>
      <c r="D190" s="14">
        <v>900</v>
      </c>
      <c r="E190" s="14">
        <v>2018</v>
      </c>
      <c r="F190" s="14" t="s">
        <v>1129</v>
      </c>
      <c r="H190" s="88" t="e">
        <f>VLOOKUP(G190, '2018 Population by age'!$G:$H, 2, 0)</f>
        <v>#N/A</v>
      </c>
      <c r="I190" s="15" t="e">
        <f>IF(H190="-", "-", IF(H190=0, 0, SUM(K190:INDEX($K190:$DG190, H190))))</f>
        <v>#N/A</v>
      </c>
      <c r="J190" s="15" t="e">
        <f t="shared" si="4"/>
        <v>#N/A</v>
      </c>
      <c r="K190" s="14">
        <v>70393.339000000007</v>
      </c>
      <c r="L190" s="14">
        <v>70355.092000000004</v>
      </c>
      <c r="M190" s="14">
        <v>70210.994999999995</v>
      </c>
      <c r="N190" s="14">
        <v>70028.903999999995</v>
      </c>
      <c r="O190" s="14">
        <v>69691.429999999993</v>
      </c>
      <c r="P190" s="14">
        <v>69282.599000000002</v>
      </c>
      <c r="Q190" s="14">
        <v>68810.786999999997</v>
      </c>
      <c r="R190" s="14">
        <v>68284.381999999998</v>
      </c>
      <c r="S190" s="14">
        <v>67717.400999999998</v>
      </c>
      <c r="T190" s="14">
        <v>67123.873000000007</v>
      </c>
      <c r="U190" s="14">
        <v>66483.960999999996</v>
      </c>
      <c r="V190" s="14">
        <v>65794.760999999999</v>
      </c>
      <c r="W190" s="14">
        <v>65081.606</v>
      </c>
      <c r="X190" s="14">
        <v>64384.11</v>
      </c>
      <c r="Y190" s="14">
        <v>63708.057999999997</v>
      </c>
      <c r="Z190" s="14">
        <v>63074.807999999997</v>
      </c>
      <c r="AA190" s="14">
        <v>62503.548000000003</v>
      </c>
      <c r="AB190" s="14">
        <v>62000.527999999998</v>
      </c>
      <c r="AC190" s="14">
        <v>61531.964999999997</v>
      </c>
      <c r="AD190" s="14">
        <v>61079.622000000003</v>
      </c>
      <c r="AE190" s="14">
        <v>60818.824000000001</v>
      </c>
      <c r="AF190" s="14">
        <v>60825.514999999999</v>
      </c>
      <c r="AG190" s="14">
        <v>61014.337</v>
      </c>
      <c r="AH190" s="14">
        <v>61166.487000000001</v>
      </c>
      <c r="AI190" s="14">
        <v>61256.707999999999</v>
      </c>
      <c r="AJ190" s="14">
        <v>61479.866000000002</v>
      </c>
      <c r="AK190" s="14">
        <v>61888.546999999999</v>
      </c>
      <c r="AL190" s="14">
        <v>62351.826000000001</v>
      </c>
      <c r="AM190" s="14">
        <v>62751.355000000003</v>
      </c>
      <c r="AN190" s="14">
        <v>63188.917000000001</v>
      </c>
      <c r="AO190" s="14">
        <v>63030.599000000002</v>
      </c>
      <c r="AP190" s="14">
        <v>61973.620999999999</v>
      </c>
      <c r="AQ190" s="14">
        <v>60328.341</v>
      </c>
      <c r="AR190" s="14">
        <v>58730.807999999997</v>
      </c>
      <c r="AS190" s="14">
        <v>57081.338000000003</v>
      </c>
      <c r="AT190" s="14">
        <v>55533.163</v>
      </c>
      <c r="AU190" s="14">
        <v>54235.692999999999</v>
      </c>
      <c r="AV190" s="14">
        <v>53127.574000000001</v>
      </c>
      <c r="AW190" s="14">
        <v>51951.868000000002</v>
      </c>
      <c r="AX190" s="14">
        <v>50704.55</v>
      </c>
      <c r="AY190" s="14">
        <v>49796.355000000003</v>
      </c>
      <c r="AZ190" s="14">
        <v>49388.49</v>
      </c>
      <c r="BA190" s="14">
        <v>49296.504999999997</v>
      </c>
      <c r="BB190" s="14">
        <v>49172.411</v>
      </c>
      <c r="BC190" s="14">
        <v>49082.951999999997</v>
      </c>
      <c r="BD190" s="14">
        <v>48832.048000000003</v>
      </c>
      <c r="BE190" s="14">
        <v>48285.898000000001</v>
      </c>
      <c r="BF190" s="14">
        <v>47529.728999999999</v>
      </c>
      <c r="BG190" s="14">
        <v>46790.468000000001</v>
      </c>
      <c r="BH190" s="14">
        <v>46032.154000000002</v>
      </c>
      <c r="BI190" s="14">
        <v>45157.472999999998</v>
      </c>
      <c r="BJ190" s="14">
        <v>44143.601999999999</v>
      </c>
      <c r="BK190" s="14">
        <v>43018.856</v>
      </c>
      <c r="BL190" s="14">
        <v>41857.305999999997</v>
      </c>
      <c r="BM190" s="14">
        <v>40671.692000000003</v>
      </c>
      <c r="BN190" s="14">
        <v>39384.161999999997</v>
      </c>
      <c r="BO190" s="14">
        <v>37972.415000000001</v>
      </c>
      <c r="BP190" s="14">
        <v>36489.565000000002</v>
      </c>
      <c r="BQ190" s="14">
        <v>34975.125999999997</v>
      </c>
      <c r="BR190" s="14">
        <v>33378.048999999999</v>
      </c>
      <c r="BS190" s="14">
        <v>32000.715</v>
      </c>
      <c r="BT190" s="14">
        <v>30983.86</v>
      </c>
      <c r="BU190" s="14">
        <v>30173.72</v>
      </c>
      <c r="BV190" s="14">
        <v>29312.491000000002</v>
      </c>
      <c r="BW190" s="14">
        <v>28495.744999999999</v>
      </c>
      <c r="BX190" s="14">
        <v>27383.291000000001</v>
      </c>
      <c r="BY190" s="14">
        <v>25793.903999999999</v>
      </c>
      <c r="BZ190" s="14">
        <v>23909.511999999999</v>
      </c>
      <c r="CA190" s="14">
        <v>22097.528999999999</v>
      </c>
      <c r="CB190" s="14">
        <v>20289.562999999998</v>
      </c>
      <c r="CC190" s="14">
        <v>18611.875</v>
      </c>
      <c r="CD190" s="14">
        <v>17166.021000000001</v>
      </c>
      <c r="CE190" s="14">
        <v>15891.376</v>
      </c>
      <c r="CF190" s="14">
        <v>14609.682000000001</v>
      </c>
      <c r="CG190" s="14">
        <v>13337.370999999999</v>
      </c>
      <c r="CH190" s="14">
        <v>12212.424000000001</v>
      </c>
      <c r="CI190" s="14">
        <v>11279.618</v>
      </c>
      <c r="CJ190" s="14">
        <v>10482.394</v>
      </c>
      <c r="CK190" s="14">
        <v>9727.9900000000107</v>
      </c>
      <c r="CL190" s="14">
        <v>9045.2049999999999</v>
      </c>
      <c r="CM190" s="14">
        <v>8315.4220000000005</v>
      </c>
      <c r="CN190" s="14">
        <v>7473.4870000000001</v>
      </c>
      <c r="CO190" s="14">
        <v>6577.0749999999998</v>
      </c>
      <c r="CP190" s="14">
        <v>5748.2939999999999</v>
      </c>
      <c r="CQ190" s="14">
        <v>4961.8249999999998</v>
      </c>
      <c r="CR190" s="14">
        <v>4248.1170000000002</v>
      </c>
      <c r="CS190" s="14">
        <v>3634.3159999999998</v>
      </c>
      <c r="CT190" s="14">
        <v>3101.0630000000001</v>
      </c>
      <c r="CU190" s="14">
        <v>2568.165</v>
      </c>
      <c r="CV190" s="14">
        <v>2123.2809999999999</v>
      </c>
      <c r="CW190" s="14">
        <v>1773.49</v>
      </c>
      <c r="CX190" s="14">
        <v>1414.7719999999999</v>
      </c>
      <c r="CY190" s="14">
        <v>1046.4559999999999</v>
      </c>
      <c r="CZ190" s="14">
        <v>750.68799999999999</v>
      </c>
      <c r="DA190" s="14">
        <v>586.40099999999995</v>
      </c>
      <c r="DB190" s="14">
        <v>477.65199999999999</v>
      </c>
      <c r="DC190" s="14">
        <v>350.29500000000002</v>
      </c>
      <c r="DD190" s="14">
        <v>204.369</v>
      </c>
      <c r="DE190" s="14">
        <v>140.285</v>
      </c>
      <c r="DF190" s="14">
        <v>73.984999999999999</v>
      </c>
      <c r="DG190" s="14">
        <v>108.754</v>
      </c>
      <c r="DI190" s="108">
        <f t="shared" si="5"/>
        <v>3850719.4400000009</v>
      </c>
    </row>
    <row r="191" spans="1:113" x14ac:dyDescent="0.2">
      <c r="A191" s="14">
        <v>90</v>
      </c>
      <c r="B191" s="14" t="s">
        <v>1041</v>
      </c>
      <c r="C191" s="14" t="s">
        <v>1127</v>
      </c>
      <c r="D191" s="14">
        <v>901</v>
      </c>
      <c r="E191" s="14">
        <v>2018</v>
      </c>
      <c r="F191" s="14" t="s">
        <v>1128</v>
      </c>
      <c r="H191" s="88" t="e">
        <f>VLOOKUP(G191, '2018 Population by age'!$G:$H, 2, 0)</f>
        <v>#N/A</v>
      </c>
      <c r="I191" s="15" t="e">
        <f>IF(H191="-", "-", IF(H191=0, 0, SUM(K191:INDEX($K191:$DG191, H191))))</f>
        <v>#N/A</v>
      </c>
      <c r="J191" s="15" t="e">
        <f t="shared" si="4"/>
        <v>#N/A</v>
      </c>
      <c r="K191" s="14">
        <v>6970.3540000000003</v>
      </c>
      <c r="L191" s="14">
        <v>7036.4160000000002</v>
      </c>
      <c r="M191" s="14">
        <v>7088.3159999999998</v>
      </c>
      <c r="N191" s="14">
        <v>6996.9560000000001</v>
      </c>
      <c r="O191" s="14">
        <v>7077.7960000000003</v>
      </c>
      <c r="P191" s="14">
        <v>7138.6419999999998</v>
      </c>
      <c r="Q191" s="14">
        <v>7180.8860000000004</v>
      </c>
      <c r="R191" s="14">
        <v>7205.92</v>
      </c>
      <c r="S191" s="14">
        <v>7219.732</v>
      </c>
      <c r="T191" s="14">
        <v>7228.3159999999998</v>
      </c>
      <c r="U191" s="14">
        <v>7210.0690000000004</v>
      </c>
      <c r="V191" s="14">
        <v>7157.192</v>
      </c>
      <c r="W191" s="14">
        <v>7084.8729999999996</v>
      </c>
      <c r="X191" s="14">
        <v>7017.5389999999998</v>
      </c>
      <c r="Y191" s="14">
        <v>6952.03</v>
      </c>
      <c r="Z191" s="14">
        <v>6912.4780000000001</v>
      </c>
      <c r="AA191" s="14">
        <v>6913.9520000000002</v>
      </c>
      <c r="AB191" s="14">
        <v>6948.808</v>
      </c>
      <c r="AC191" s="14">
        <v>6987.6719999999996</v>
      </c>
      <c r="AD191" s="14">
        <v>7028.4520000000002</v>
      </c>
      <c r="AE191" s="14">
        <v>7117.5709999999999</v>
      </c>
      <c r="AF191" s="14">
        <v>7272.6480000000001</v>
      </c>
      <c r="AG191" s="14">
        <v>7470.8680000000004</v>
      </c>
      <c r="AH191" s="14">
        <v>7667.5280000000002</v>
      </c>
      <c r="AI191" s="14">
        <v>7866.4639999999999</v>
      </c>
      <c r="AJ191" s="14">
        <v>8057.1769999999997</v>
      </c>
      <c r="AK191" s="14">
        <v>8228.2440000000006</v>
      </c>
      <c r="AL191" s="14">
        <v>8380.1919999999991</v>
      </c>
      <c r="AM191" s="14">
        <v>8529.7739999999994</v>
      </c>
      <c r="AN191" s="14">
        <v>8679.4349999999995</v>
      </c>
      <c r="AO191" s="14">
        <v>8777.1260000000002</v>
      </c>
      <c r="AP191" s="14">
        <v>8800.4459999999999</v>
      </c>
      <c r="AQ191" s="14">
        <v>8772.3639999999996</v>
      </c>
      <c r="AR191" s="14">
        <v>8741.7870000000003</v>
      </c>
      <c r="AS191" s="14">
        <v>8703.1319999999996</v>
      </c>
      <c r="AT191" s="14">
        <v>8658.723</v>
      </c>
      <c r="AU191" s="14">
        <v>8616.0249999999996</v>
      </c>
      <c r="AV191" s="14">
        <v>8575.9079999999994</v>
      </c>
      <c r="AW191" s="14">
        <v>8526.9290000000001</v>
      </c>
      <c r="AX191" s="14">
        <v>8465.5419999999995</v>
      </c>
      <c r="AY191" s="14">
        <v>8438.3760000000002</v>
      </c>
      <c r="AZ191" s="14">
        <v>8465.6370000000006</v>
      </c>
      <c r="BA191" s="14">
        <v>8525.7510000000002</v>
      </c>
      <c r="BB191" s="14">
        <v>8581.5049999999992</v>
      </c>
      <c r="BC191" s="14">
        <v>8645.7999999999993</v>
      </c>
      <c r="BD191" s="14">
        <v>8675.0889999999999</v>
      </c>
      <c r="BE191" s="14">
        <v>8645.6929999999993</v>
      </c>
      <c r="BF191" s="14">
        <v>8580.9869999999992</v>
      </c>
      <c r="BG191" s="14">
        <v>8519.5030000000006</v>
      </c>
      <c r="BH191" s="14">
        <v>8443.3029999999999</v>
      </c>
      <c r="BI191" s="14">
        <v>8412.9670000000006</v>
      </c>
      <c r="BJ191" s="14">
        <v>8459.2510000000002</v>
      </c>
      <c r="BK191" s="14">
        <v>8547.4269999999997</v>
      </c>
      <c r="BL191" s="14">
        <v>8615.9920000000002</v>
      </c>
      <c r="BM191" s="14">
        <v>8681.9789999999994</v>
      </c>
      <c r="BN191" s="14">
        <v>8687.5820000000003</v>
      </c>
      <c r="BO191" s="14">
        <v>8599.3449999999993</v>
      </c>
      <c r="BP191" s="14">
        <v>8446.1280000000006</v>
      </c>
      <c r="BQ191" s="14">
        <v>8291.1990000000005</v>
      </c>
      <c r="BR191" s="14">
        <v>8122.9470000000001</v>
      </c>
      <c r="BS191" s="14">
        <v>7948.1080000000002</v>
      </c>
      <c r="BT191" s="14">
        <v>7776.71</v>
      </c>
      <c r="BU191" s="14">
        <v>7603.5479999999998</v>
      </c>
      <c r="BV191" s="14">
        <v>7409.7809999999999</v>
      </c>
      <c r="BW191" s="14">
        <v>7194.87</v>
      </c>
      <c r="BX191" s="14">
        <v>6985.165</v>
      </c>
      <c r="BY191" s="14">
        <v>6790.5159999999996</v>
      </c>
      <c r="BZ191" s="14">
        <v>6598.3670000000002</v>
      </c>
      <c r="CA191" s="14">
        <v>6397.6379999999999</v>
      </c>
      <c r="CB191" s="14">
        <v>6204.143</v>
      </c>
      <c r="CC191" s="14">
        <v>5944.1589999999997</v>
      </c>
      <c r="CD191" s="14">
        <v>5584.2489999999998</v>
      </c>
      <c r="CE191" s="14">
        <v>5165.5879999999997</v>
      </c>
      <c r="CF191" s="14">
        <v>4754.0879999999997</v>
      </c>
      <c r="CG191" s="14">
        <v>4326.13</v>
      </c>
      <c r="CH191" s="14">
        <v>3978.2629999999999</v>
      </c>
      <c r="CI191" s="14">
        <v>3761.9</v>
      </c>
      <c r="CJ191" s="14">
        <v>3628.2669999999998</v>
      </c>
      <c r="CK191" s="14">
        <v>3482.28</v>
      </c>
      <c r="CL191" s="14">
        <v>3349.0390000000002</v>
      </c>
      <c r="CM191" s="14">
        <v>3171.0120000000002</v>
      </c>
      <c r="CN191" s="14">
        <v>2911.9560000000001</v>
      </c>
      <c r="CO191" s="14">
        <v>2604.4839999999999</v>
      </c>
      <c r="CP191" s="14">
        <v>2317.5810000000001</v>
      </c>
      <c r="CQ191" s="14">
        <v>2037.5940000000001</v>
      </c>
      <c r="CR191" s="14">
        <v>1780.5840000000001</v>
      </c>
      <c r="CS191" s="14">
        <v>1561.5050000000001</v>
      </c>
      <c r="CT191" s="14">
        <v>1370.5940000000001</v>
      </c>
      <c r="CU191" s="14">
        <v>1172.82</v>
      </c>
      <c r="CV191" s="14">
        <v>1006.297</v>
      </c>
      <c r="CW191" s="14">
        <v>863.77499999999998</v>
      </c>
      <c r="CX191" s="14">
        <v>701.18100000000004</v>
      </c>
      <c r="CY191" s="14">
        <v>521.52</v>
      </c>
      <c r="CZ191" s="14">
        <v>375.17399999999998</v>
      </c>
      <c r="DA191" s="14">
        <v>294.92599999999999</v>
      </c>
      <c r="DB191" s="14">
        <v>241.428</v>
      </c>
      <c r="DC191" s="14">
        <v>176.387</v>
      </c>
      <c r="DD191" s="14">
        <v>99.820999999999998</v>
      </c>
      <c r="DE191" s="14">
        <v>67.876999999999995</v>
      </c>
      <c r="DF191" s="14">
        <v>34.091000000000001</v>
      </c>
      <c r="DG191" s="14">
        <v>43.939</v>
      </c>
      <c r="DI191" s="108">
        <f t="shared" si="5"/>
        <v>615888.09800000011</v>
      </c>
    </row>
    <row r="192" spans="1:113" x14ac:dyDescent="0.2">
      <c r="A192" s="14">
        <v>176</v>
      </c>
      <c r="B192" s="14" t="s">
        <v>1041</v>
      </c>
      <c r="C192" s="14" t="s">
        <v>1125</v>
      </c>
      <c r="D192" s="14">
        <v>902</v>
      </c>
      <c r="E192" s="14">
        <v>2018</v>
      </c>
      <c r="F192" s="14" t="s">
        <v>1126</v>
      </c>
      <c r="H192" s="88" t="e">
        <f>VLOOKUP(G192, '2018 Population by age'!$G:$H, 2, 0)</f>
        <v>#N/A</v>
      </c>
      <c r="I192" s="15" t="e">
        <f>IF(H192="-", "-", IF(H192=0, 0, SUM(K192:INDEX($K192:$DG192, H192))))</f>
        <v>#N/A</v>
      </c>
      <c r="J192" s="15" t="e">
        <f t="shared" si="4"/>
        <v>#N/A</v>
      </c>
      <c r="K192" s="14">
        <v>63422.985000000001</v>
      </c>
      <c r="L192" s="14">
        <v>63318.675999999999</v>
      </c>
      <c r="M192" s="14">
        <v>63122.678999999996</v>
      </c>
      <c r="N192" s="14">
        <v>63031.947999999997</v>
      </c>
      <c r="O192" s="14">
        <v>62613.633999999998</v>
      </c>
      <c r="P192" s="14">
        <v>62143.957000000002</v>
      </c>
      <c r="Q192" s="14">
        <v>61629.900999999998</v>
      </c>
      <c r="R192" s="14">
        <v>61078.462</v>
      </c>
      <c r="S192" s="14">
        <v>60497.669000000002</v>
      </c>
      <c r="T192" s="14">
        <v>59895.557000000001</v>
      </c>
      <c r="U192" s="14">
        <v>59273.892</v>
      </c>
      <c r="V192" s="14">
        <v>58637.569000000003</v>
      </c>
      <c r="W192" s="14">
        <v>57996.733</v>
      </c>
      <c r="X192" s="14">
        <v>57366.571000000004</v>
      </c>
      <c r="Y192" s="14">
        <v>56756.027999999998</v>
      </c>
      <c r="Z192" s="14">
        <v>56162.33</v>
      </c>
      <c r="AA192" s="14">
        <v>55589.595999999998</v>
      </c>
      <c r="AB192" s="14">
        <v>55051.72</v>
      </c>
      <c r="AC192" s="14">
        <v>54544.292999999998</v>
      </c>
      <c r="AD192" s="14">
        <v>54051.17</v>
      </c>
      <c r="AE192" s="14">
        <v>53701.252999999997</v>
      </c>
      <c r="AF192" s="14">
        <v>53552.866999999998</v>
      </c>
      <c r="AG192" s="14">
        <v>53543.468999999997</v>
      </c>
      <c r="AH192" s="14">
        <v>53498.959000000003</v>
      </c>
      <c r="AI192" s="14">
        <v>53390.243999999999</v>
      </c>
      <c r="AJ192" s="14">
        <v>53422.688999999998</v>
      </c>
      <c r="AK192" s="14">
        <v>53660.303</v>
      </c>
      <c r="AL192" s="14">
        <v>53971.633999999998</v>
      </c>
      <c r="AM192" s="14">
        <v>54221.580999999998</v>
      </c>
      <c r="AN192" s="14">
        <v>54509.482000000004</v>
      </c>
      <c r="AO192" s="14">
        <v>54253.472999999998</v>
      </c>
      <c r="AP192" s="14">
        <v>53173.175000000003</v>
      </c>
      <c r="AQ192" s="14">
        <v>51555.976999999999</v>
      </c>
      <c r="AR192" s="14">
        <v>49989.021000000001</v>
      </c>
      <c r="AS192" s="14">
        <v>48378.205999999998</v>
      </c>
      <c r="AT192" s="14">
        <v>46874.44</v>
      </c>
      <c r="AU192" s="14">
        <v>45619.667999999998</v>
      </c>
      <c r="AV192" s="14">
        <v>44551.665999999997</v>
      </c>
      <c r="AW192" s="14">
        <v>43424.938999999998</v>
      </c>
      <c r="AX192" s="14">
        <v>42239.008000000002</v>
      </c>
      <c r="AY192" s="14">
        <v>41357.978999999999</v>
      </c>
      <c r="AZ192" s="14">
        <v>40922.853000000003</v>
      </c>
      <c r="BA192" s="14">
        <v>40770.754000000001</v>
      </c>
      <c r="BB192" s="14">
        <v>40590.906000000003</v>
      </c>
      <c r="BC192" s="14">
        <v>40437.152000000002</v>
      </c>
      <c r="BD192" s="14">
        <v>40156.959000000003</v>
      </c>
      <c r="BE192" s="14">
        <v>39640.205000000002</v>
      </c>
      <c r="BF192" s="14">
        <v>38948.741999999998</v>
      </c>
      <c r="BG192" s="14">
        <v>38270.964999999997</v>
      </c>
      <c r="BH192" s="14">
        <v>37588.851000000002</v>
      </c>
      <c r="BI192" s="14">
        <v>36744.506000000001</v>
      </c>
      <c r="BJ192" s="14">
        <v>35684.351000000002</v>
      </c>
      <c r="BK192" s="14">
        <v>34471.428999999996</v>
      </c>
      <c r="BL192" s="14">
        <v>33241.313999999998</v>
      </c>
      <c r="BM192" s="14">
        <v>31989.713</v>
      </c>
      <c r="BN192" s="14">
        <v>30696.58</v>
      </c>
      <c r="BO192" s="14">
        <v>29373.07</v>
      </c>
      <c r="BP192" s="14">
        <v>28043.437000000002</v>
      </c>
      <c r="BQ192" s="14">
        <v>26683.927</v>
      </c>
      <c r="BR192" s="14">
        <v>25255.101999999999</v>
      </c>
      <c r="BS192" s="14">
        <v>24052.607</v>
      </c>
      <c r="BT192" s="14">
        <v>23207.15</v>
      </c>
      <c r="BU192" s="14">
        <v>22570.171999999999</v>
      </c>
      <c r="BV192" s="14">
        <v>21902.71</v>
      </c>
      <c r="BW192" s="14">
        <v>21300.875</v>
      </c>
      <c r="BX192" s="14">
        <v>20398.126</v>
      </c>
      <c r="BY192" s="14">
        <v>19003.387999999999</v>
      </c>
      <c r="BZ192" s="14">
        <v>17311.145</v>
      </c>
      <c r="CA192" s="14">
        <v>15699.891</v>
      </c>
      <c r="CB192" s="14">
        <v>14085.42</v>
      </c>
      <c r="CC192" s="14">
        <v>12667.716</v>
      </c>
      <c r="CD192" s="14">
        <v>11581.772000000001</v>
      </c>
      <c r="CE192" s="14">
        <v>10725.788</v>
      </c>
      <c r="CF192" s="14">
        <v>9855.5939999999991</v>
      </c>
      <c r="CG192" s="14">
        <v>9011.2410000000109</v>
      </c>
      <c r="CH192" s="14">
        <v>8234.1610000000001</v>
      </c>
      <c r="CI192" s="14">
        <v>7517.7179999999998</v>
      </c>
      <c r="CJ192" s="14">
        <v>6854.1270000000004</v>
      </c>
      <c r="CK192" s="14">
        <v>6245.71</v>
      </c>
      <c r="CL192" s="14">
        <v>5696.1660000000002</v>
      </c>
      <c r="CM192" s="14">
        <v>5144.41</v>
      </c>
      <c r="CN192" s="14">
        <v>4561.5309999999999</v>
      </c>
      <c r="CO192" s="14">
        <v>3972.5909999999999</v>
      </c>
      <c r="CP192" s="14">
        <v>3430.7130000000002</v>
      </c>
      <c r="CQ192" s="14">
        <v>2924.2310000000002</v>
      </c>
      <c r="CR192" s="14">
        <v>2467.5329999999999</v>
      </c>
      <c r="CS192" s="14">
        <v>2072.8110000000001</v>
      </c>
      <c r="CT192" s="14">
        <v>1730.4690000000001</v>
      </c>
      <c r="CU192" s="14">
        <v>1395.345</v>
      </c>
      <c r="CV192" s="14">
        <v>1116.9839999999999</v>
      </c>
      <c r="CW192" s="14">
        <v>909.71500000000003</v>
      </c>
      <c r="CX192" s="14">
        <v>713.59099999999899</v>
      </c>
      <c r="CY192" s="14">
        <v>524.93600000000004</v>
      </c>
      <c r="CZ192" s="14">
        <v>375.51400000000001</v>
      </c>
      <c r="DA192" s="14">
        <v>291.47500000000002</v>
      </c>
      <c r="DB192" s="14">
        <v>236.22399999999999</v>
      </c>
      <c r="DC192" s="14">
        <v>173.90799999999999</v>
      </c>
      <c r="DD192" s="14">
        <v>104.548</v>
      </c>
      <c r="DE192" s="14">
        <v>72.408000000000001</v>
      </c>
      <c r="DF192" s="14">
        <v>39.893999999999998</v>
      </c>
      <c r="DG192" s="14">
        <v>64.814999999999998</v>
      </c>
      <c r="DI192" s="108">
        <f t="shared" si="5"/>
        <v>3234831.3419999983</v>
      </c>
    </row>
    <row r="193" spans="1:113" x14ac:dyDescent="0.2">
      <c r="A193" s="14">
        <v>262</v>
      </c>
      <c r="B193" s="14" t="s">
        <v>1041</v>
      </c>
      <c r="C193" s="14" t="s">
        <v>1123</v>
      </c>
      <c r="D193" s="14">
        <v>941</v>
      </c>
      <c r="E193" s="14">
        <v>2018</v>
      </c>
      <c r="F193" s="14" t="s">
        <v>1124</v>
      </c>
      <c r="H193" s="88" t="e">
        <f>VLOOKUP(G193, '2018 Population by age'!$G:$H, 2, 0)</f>
        <v>#N/A</v>
      </c>
      <c r="I193" s="15" t="e">
        <f>IF(H193="-", "-", IF(H193=0, 0, SUM(K193:INDEX($K193:$DG193, H193))))</f>
        <v>#N/A</v>
      </c>
      <c r="J193" s="15" t="e">
        <f t="shared" si="4"/>
        <v>#N/A</v>
      </c>
      <c r="K193" s="14">
        <v>15535.637000000001</v>
      </c>
      <c r="L193" s="14">
        <v>15197.386</v>
      </c>
      <c r="M193" s="14">
        <v>14880.174000000001</v>
      </c>
      <c r="N193" s="14">
        <v>14620.589</v>
      </c>
      <c r="O193" s="14">
        <v>14337.583000000001</v>
      </c>
      <c r="P193" s="14">
        <v>14067.34</v>
      </c>
      <c r="Q193" s="14">
        <v>13807.7</v>
      </c>
      <c r="R193" s="14">
        <v>13556.504999999999</v>
      </c>
      <c r="S193" s="14">
        <v>13312.483</v>
      </c>
      <c r="T193" s="14">
        <v>13074.375</v>
      </c>
      <c r="U193" s="14">
        <v>12835.509</v>
      </c>
      <c r="V193" s="14">
        <v>12591.91</v>
      </c>
      <c r="W193" s="14">
        <v>12344.127</v>
      </c>
      <c r="X193" s="14">
        <v>12097.442999999999</v>
      </c>
      <c r="Y193" s="14">
        <v>11851.737999999999</v>
      </c>
      <c r="Z193" s="14">
        <v>11594.64</v>
      </c>
      <c r="AA193" s="14">
        <v>11320.804</v>
      </c>
      <c r="AB193" s="14">
        <v>11035.088</v>
      </c>
      <c r="AC193" s="14">
        <v>10749.516</v>
      </c>
      <c r="AD193" s="14">
        <v>10463.834999999999</v>
      </c>
      <c r="AE193" s="14">
        <v>10171.665999999999</v>
      </c>
      <c r="AF193" s="14">
        <v>9871.7240000000002</v>
      </c>
      <c r="AG193" s="14">
        <v>9567.8629999999994</v>
      </c>
      <c r="AH193" s="14">
        <v>9266.4269999999997</v>
      </c>
      <c r="AI193" s="14">
        <v>8967.5889999999999</v>
      </c>
      <c r="AJ193" s="14">
        <v>8675.1669999999995</v>
      </c>
      <c r="AK193" s="14">
        <v>8392.1949999999997</v>
      </c>
      <c r="AL193" s="14">
        <v>8118.6509999999998</v>
      </c>
      <c r="AM193" s="14">
        <v>7847.9780000000001</v>
      </c>
      <c r="AN193" s="14">
        <v>7577.2889999999998</v>
      </c>
      <c r="AO193" s="14">
        <v>7331.8950000000004</v>
      </c>
      <c r="AP193" s="14">
        <v>7122.3670000000002</v>
      </c>
      <c r="AQ193" s="14">
        <v>6935.8270000000002</v>
      </c>
      <c r="AR193" s="14">
        <v>6751.5330000000004</v>
      </c>
      <c r="AS193" s="14">
        <v>6576.9340000000002</v>
      </c>
      <c r="AT193" s="14">
        <v>6381.9380000000001</v>
      </c>
      <c r="AU193" s="14">
        <v>6150.5360000000001</v>
      </c>
      <c r="AV193" s="14">
        <v>5897.99</v>
      </c>
      <c r="AW193" s="14">
        <v>5655.09</v>
      </c>
      <c r="AX193" s="14">
        <v>5415.08</v>
      </c>
      <c r="AY193" s="14">
        <v>5190.7489999999998</v>
      </c>
      <c r="AZ193" s="14">
        <v>4991.3829999999998</v>
      </c>
      <c r="BA193" s="14">
        <v>4809.9610000000002</v>
      </c>
      <c r="BB193" s="14">
        <v>4629.5240000000003</v>
      </c>
      <c r="BC193" s="14">
        <v>4452.7120000000004</v>
      </c>
      <c r="BD193" s="14">
        <v>4282.9610000000002</v>
      </c>
      <c r="BE193" s="14">
        <v>4120.0360000000001</v>
      </c>
      <c r="BF193" s="14">
        <v>3963.0149999999999</v>
      </c>
      <c r="BG193" s="14">
        <v>3810.683</v>
      </c>
      <c r="BH193" s="14">
        <v>3662.614</v>
      </c>
      <c r="BI193" s="14">
        <v>3517.875</v>
      </c>
      <c r="BJ193" s="14">
        <v>3375.6489999999999</v>
      </c>
      <c r="BK193" s="14">
        <v>3235.558</v>
      </c>
      <c r="BL193" s="14">
        <v>3098.93</v>
      </c>
      <c r="BM193" s="14">
        <v>2966.5859999999998</v>
      </c>
      <c r="BN193" s="14">
        <v>2830.6350000000002</v>
      </c>
      <c r="BO193" s="14">
        <v>2687.6289999999999</v>
      </c>
      <c r="BP193" s="14">
        <v>2541.3580000000002</v>
      </c>
      <c r="BQ193" s="14">
        <v>2399.1480000000001</v>
      </c>
      <c r="BR193" s="14">
        <v>2259.6060000000002</v>
      </c>
      <c r="BS193" s="14">
        <v>2126.33</v>
      </c>
      <c r="BT193" s="14">
        <v>2001.857</v>
      </c>
      <c r="BU193" s="14">
        <v>1884.6010000000001</v>
      </c>
      <c r="BV193" s="14">
        <v>1769.9829999999999</v>
      </c>
      <c r="BW193" s="14">
        <v>1658.3510000000001</v>
      </c>
      <c r="BX193" s="14">
        <v>1553.297</v>
      </c>
      <c r="BY193" s="14">
        <v>1455.962</v>
      </c>
      <c r="BZ193" s="14">
        <v>1364.8</v>
      </c>
      <c r="CA193" s="14">
        <v>1277.0730000000001</v>
      </c>
      <c r="CB193" s="14">
        <v>1193.25</v>
      </c>
      <c r="CC193" s="14">
        <v>1111.405</v>
      </c>
      <c r="CD193" s="14">
        <v>1030.2639999999999</v>
      </c>
      <c r="CE193" s="14">
        <v>950.57100000000003</v>
      </c>
      <c r="CF193" s="14">
        <v>874.65700000000004</v>
      </c>
      <c r="CG193" s="14">
        <v>802.46699999999998</v>
      </c>
      <c r="CH193" s="14">
        <v>731.524</v>
      </c>
      <c r="CI193" s="14">
        <v>660.96600000000001</v>
      </c>
      <c r="CJ193" s="14">
        <v>591.92600000000004</v>
      </c>
      <c r="CK193" s="14">
        <v>526.34500000000003</v>
      </c>
      <c r="CL193" s="14">
        <v>463.75799999999998</v>
      </c>
      <c r="CM193" s="14">
        <v>406.11500000000001</v>
      </c>
      <c r="CN193" s="14">
        <v>354.58300000000003</v>
      </c>
      <c r="CO193" s="14">
        <v>308.27</v>
      </c>
      <c r="CP193" s="14">
        <v>264.99599999999998</v>
      </c>
      <c r="CQ193" s="14">
        <v>225.02199999999999</v>
      </c>
      <c r="CR193" s="14">
        <v>189.08</v>
      </c>
      <c r="CS193" s="14">
        <v>157.273</v>
      </c>
      <c r="CT193" s="14">
        <v>129.28100000000001</v>
      </c>
      <c r="CU193" s="14">
        <v>102.863</v>
      </c>
      <c r="CV193" s="14">
        <v>81.486000000000004</v>
      </c>
      <c r="CW193" s="14">
        <v>65.522000000000006</v>
      </c>
      <c r="CX193" s="14">
        <v>50.881999999999998</v>
      </c>
      <c r="CY193" s="14">
        <v>37.19</v>
      </c>
      <c r="CZ193" s="14">
        <v>26.26</v>
      </c>
      <c r="DA193" s="14">
        <v>20.206</v>
      </c>
      <c r="DB193" s="14">
        <v>16.387</v>
      </c>
      <c r="DC193" s="14">
        <v>12.025</v>
      </c>
      <c r="DD193" s="14">
        <v>7.1289999999999996</v>
      </c>
      <c r="DE193" s="14">
        <v>4.9720000000000004</v>
      </c>
      <c r="DF193" s="14">
        <v>2.8170000000000002</v>
      </c>
      <c r="DG193" s="14">
        <v>4.8689999999999998</v>
      </c>
      <c r="DI193" s="108">
        <f t="shared" si="5"/>
        <v>511273.34800000029</v>
      </c>
    </row>
    <row r="194" spans="1:113" x14ac:dyDescent="0.2">
      <c r="A194" s="14">
        <v>348</v>
      </c>
      <c r="B194" s="14" t="s">
        <v>1041</v>
      </c>
      <c r="C194" s="14" t="s">
        <v>1121</v>
      </c>
      <c r="D194" s="14">
        <v>934</v>
      </c>
      <c r="E194" s="14">
        <v>2018</v>
      </c>
      <c r="F194" s="14" t="s">
        <v>1122</v>
      </c>
      <c r="H194" s="88" t="e">
        <f>VLOOKUP(G194, '2018 Population by age'!$G:$H, 2, 0)</f>
        <v>#N/A</v>
      </c>
      <c r="I194" s="15" t="e">
        <f>IF(H194="-", "-", IF(H194=0, 0, SUM(K194:INDEX($K194:$DG194, H194))))</f>
        <v>#N/A</v>
      </c>
      <c r="J194" s="15" t="e">
        <f t="shared" si="4"/>
        <v>#N/A</v>
      </c>
      <c r="K194" s="14">
        <v>47887.347999999998</v>
      </c>
      <c r="L194" s="14">
        <v>48121.29</v>
      </c>
      <c r="M194" s="14">
        <v>48242.504999999997</v>
      </c>
      <c r="N194" s="14">
        <v>48411.358999999997</v>
      </c>
      <c r="O194" s="14">
        <v>48276.050999999999</v>
      </c>
      <c r="P194" s="14">
        <v>48076.616999999998</v>
      </c>
      <c r="Q194" s="14">
        <v>47822.201000000001</v>
      </c>
      <c r="R194" s="14">
        <v>47521.957000000002</v>
      </c>
      <c r="S194" s="14">
        <v>47185.186000000002</v>
      </c>
      <c r="T194" s="14">
        <v>46821.182000000001</v>
      </c>
      <c r="U194" s="14">
        <v>46438.383000000002</v>
      </c>
      <c r="V194" s="14">
        <v>46045.659</v>
      </c>
      <c r="W194" s="14">
        <v>45652.606</v>
      </c>
      <c r="X194" s="14">
        <v>45269.127999999997</v>
      </c>
      <c r="Y194" s="14">
        <v>44904.29</v>
      </c>
      <c r="Z194" s="14">
        <v>44567.69</v>
      </c>
      <c r="AA194" s="14">
        <v>44268.792000000001</v>
      </c>
      <c r="AB194" s="14">
        <v>44016.631999999998</v>
      </c>
      <c r="AC194" s="14">
        <v>43794.777000000002</v>
      </c>
      <c r="AD194" s="14">
        <v>43587.334999999999</v>
      </c>
      <c r="AE194" s="14">
        <v>43529.587</v>
      </c>
      <c r="AF194" s="14">
        <v>43681.142999999996</v>
      </c>
      <c r="AG194" s="14">
        <v>43975.606</v>
      </c>
      <c r="AH194" s="14">
        <v>44232.531999999999</v>
      </c>
      <c r="AI194" s="14">
        <v>44422.654999999999</v>
      </c>
      <c r="AJ194" s="14">
        <v>44747.521999999997</v>
      </c>
      <c r="AK194" s="14">
        <v>45268.108</v>
      </c>
      <c r="AL194" s="14">
        <v>45852.983</v>
      </c>
      <c r="AM194" s="14">
        <v>46373.603000000003</v>
      </c>
      <c r="AN194" s="14">
        <v>46932.192999999999</v>
      </c>
      <c r="AO194" s="14">
        <v>46921.578000000001</v>
      </c>
      <c r="AP194" s="14">
        <v>46050.807999999997</v>
      </c>
      <c r="AQ194" s="14">
        <v>44620.15</v>
      </c>
      <c r="AR194" s="14">
        <v>43237.487999999998</v>
      </c>
      <c r="AS194" s="14">
        <v>41801.271999999997</v>
      </c>
      <c r="AT194" s="14">
        <v>40492.502</v>
      </c>
      <c r="AU194" s="14">
        <v>39469.131999999998</v>
      </c>
      <c r="AV194" s="14">
        <v>38653.675999999999</v>
      </c>
      <c r="AW194" s="14">
        <v>37769.849000000002</v>
      </c>
      <c r="AX194" s="14">
        <v>36823.928</v>
      </c>
      <c r="AY194" s="14">
        <v>36167.230000000003</v>
      </c>
      <c r="AZ194" s="14">
        <v>35931.47</v>
      </c>
      <c r="BA194" s="14">
        <v>35960.792999999998</v>
      </c>
      <c r="BB194" s="14">
        <v>35961.381999999998</v>
      </c>
      <c r="BC194" s="14">
        <v>35984.44</v>
      </c>
      <c r="BD194" s="14">
        <v>35873.998</v>
      </c>
      <c r="BE194" s="14">
        <v>35520.169000000002</v>
      </c>
      <c r="BF194" s="14">
        <v>34985.726999999999</v>
      </c>
      <c r="BG194" s="14">
        <v>34460.281999999999</v>
      </c>
      <c r="BH194" s="14">
        <v>33926.237000000001</v>
      </c>
      <c r="BI194" s="14">
        <v>33226.631000000001</v>
      </c>
      <c r="BJ194" s="14">
        <v>32308.702000000001</v>
      </c>
      <c r="BK194" s="14">
        <v>31235.870999999999</v>
      </c>
      <c r="BL194" s="14">
        <v>30142.383999999998</v>
      </c>
      <c r="BM194" s="14">
        <v>29023.127</v>
      </c>
      <c r="BN194" s="14">
        <v>27865.945</v>
      </c>
      <c r="BO194" s="14">
        <v>26685.440999999999</v>
      </c>
      <c r="BP194" s="14">
        <v>25502.079000000002</v>
      </c>
      <c r="BQ194" s="14">
        <v>24284.778999999999</v>
      </c>
      <c r="BR194" s="14">
        <v>22995.495999999999</v>
      </c>
      <c r="BS194" s="14">
        <v>21926.276999999998</v>
      </c>
      <c r="BT194" s="14">
        <v>21205.293000000001</v>
      </c>
      <c r="BU194" s="14">
        <v>20685.571</v>
      </c>
      <c r="BV194" s="14">
        <v>20132.726999999999</v>
      </c>
      <c r="BW194" s="14">
        <v>19642.524000000001</v>
      </c>
      <c r="BX194" s="14">
        <v>18844.829000000002</v>
      </c>
      <c r="BY194" s="14">
        <v>17547.425999999999</v>
      </c>
      <c r="BZ194" s="14">
        <v>15946.344999999999</v>
      </c>
      <c r="CA194" s="14">
        <v>14422.817999999999</v>
      </c>
      <c r="CB194" s="14">
        <v>12892.17</v>
      </c>
      <c r="CC194" s="14">
        <v>11556.311</v>
      </c>
      <c r="CD194" s="14">
        <v>10551.508</v>
      </c>
      <c r="CE194" s="14">
        <v>9775.2170000000006</v>
      </c>
      <c r="CF194" s="14">
        <v>8980.9370000000108</v>
      </c>
      <c r="CG194" s="14">
        <v>8208.7739999999994</v>
      </c>
      <c r="CH194" s="14">
        <v>7502.6369999999997</v>
      </c>
      <c r="CI194" s="14">
        <v>6856.7520000000004</v>
      </c>
      <c r="CJ194" s="14">
        <v>6262.201</v>
      </c>
      <c r="CK194" s="14">
        <v>5719.3649999999998</v>
      </c>
      <c r="CL194" s="14">
        <v>5232.4080000000004</v>
      </c>
      <c r="CM194" s="14">
        <v>4738.2950000000001</v>
      </c>
      <c r="CN194" s="14">
        <v>4206.9480000000003</v>
      </c>
      <c r="CO194" s="14">
        <v>3664.3209999999999</v>
      </c>
      <c r="CP194" s="14">
        <v>3165.7170000000001</v>
      </c>
      <c r="CQ194" s="14">
        <v>2699.2089999999998</v>
      </c>
      <c r="CR194" s="14">
        <v>2278.453</v>
      </c>
      <c r="CS194" s="14">
        <v>1915.538</v>
      </c>
      <c r="CT194" s="14">
        <v>1601.1880000000001</v>
      </c>
      <c r="CU194" s="14">
        <v>1292.482</v>
      </c>
      <c r="CV194" s="14">
        <v>1035.498</v>
      </c>
      <c r="CW194" s="14">
        <v>844.19299999999998</v>
      </c>
      <c r="CX194" s="14">
        <v>662.70899999999904</v>
      </c>
      <c r="CY194" s="14">
        <v>487.74599999999998</v>
      </c>
      <c r="CZ194" s="14">
        <v>349.25400000000002</v>
      </c>
      <c r="DA194" s="14">
        <v>271.26900000000001</v>
      </c>
      <c r="DB194" s="14">
        <v>219.83699999999999</v>
      </c>
      <c r="DC194" s="14">
        <v>161.88300000000001</v>
      </c>
      <c r="DD194" s="14">
        <v>97.418999999999997</v>
      </c>
      <c r="DE194" s="14">
        <v>67.436000000000107</v>
      </c>
      <c r="DF194" s="14">
        <v>37.076999999999998</v>
      </c>
      <c r="DG194" s="14">
        <v>59.945999999999998</v>
      </c>
      <c r="DI194" s="108">
        <f t="shared" si="5"/>
        <v>2723557.9939999995</v>
      </c>
    </row>
    <row r="195" spans="1:113" x14ac:dyDescent="0.2">
      <c r="A195" s="14">
        <v>434</v>
      </c>
      <c r="B195" s="14" t="s">
        <v>1041</v>
      </c>
      <c r="D195" s="14">
        <v>948</v>
      </c>
      <c r="E195" s="14">
        <v>2018</v>
      </c>
      <c r="F195" s="14" t="s">
        <v>1120</v>
      </c>
      <c r="H195" s="88" t="e">
        <f>VLOOKUP(G195, '2018 Population by age'!$G:$H, 2, 0)</f>
        <v>#N/A</v>
      </c>
      <c r="I195" s="15" t="e">
        <f>IF(H195="-", "-", IF(H195=0, 0, SUM(K195:INDEX($K195:$DG195, H195))))</f>
        <v>#N/A</v>
      </c>
      <c r="J195" s="15" t="e">
        <f t="shared" si="4"/>
        <v>#N/A</v>
      </c>
      <c r="K195" s="14">
        <v>54693.425000000003</v>
      </c>
      <c r="L195" s="14">
        <v>54339.81</v>
      </c>
      <c r="M195" s="14">
        <v>53960.756000000001</v>
      </c>
      <c r="N195" s="14">
        <v>53680.472999999998</v>
      </c>
      <c r="O195" s="14">
        <v>53227.014999999999</v>
      </c>
      <c r="P195" s="14">
        <v>52760.523999999998</v>
      </c>
      <c r="Q195" s="14">
        <v>52281.968999999997</v>
      </c>
      <c r="R195" s="14">
        <v>51792.332000000002</v>
      </c>
      <c r="S195" s="14">
        <v>51294.587</v>
      </c>
      <c r="T195" s="14">
        <v>50791.72</v>
      </c>
      <c r="U195" s="14">
        <v>50274.669000000002</v>
      </c>
      <c r="V195" s="14">
        <v>49740.391000000003</v>
      </c>
      <c r="W195" s="14">
        <v>49195.900999999998</v>
      </c>
      <c r="X195" s="14">
        <v>48650.449000000001</v>
      </c>
      <c r="Y195" s="14">
        <v>48101.262000000002</v>
      </c>
      <c r="Z195" s="14">
        <v>47568.053</v>
      </c>
      <c r="AA195" s="14">
        <v>47061.286999999997</v>
      </c>
      <c r="AB195" s="14">
        <v>46572.707999999999</v>
      </c>
      <c r="AC195" s="14">
        <v>46079.58</v>
      </c>
      <c r="AD195" s="14">
        <v>45581.629000000001</v>
      </c>
      <c r="AE195" s="14">
        <v>45098.082999999999</v>
      </c>
      <c r="AF195" s="14">
        <v>44634.661999999997</v>
      </c>
      <c r="AG195" s="14">
        <v>44180.847999999998</v>
      </c>
      <c r="AH195" s="14">
        <v>43717.341999999997</v>
      </c>
      <c r="AI195" s="14">
        <v>43244.303</v>
      </c>
      <c r="AJ195" s="14">
        <v>42756.322</v>
      </c>
      <c r="AK195" s="14">
        <v>42247.57</v>
      </c>
      <c r="AL195" s="14">
        <v>41716.781000000003</v>
      </c>
      <c r="AM195" s="14">
        <v>41165.898000000001</v>
      </c>
      <c r="AN195" s="14">
        <v>40591.266000000003</v>
      </c>
      <c r="AO195" s="14">
        <v>39987.002</v>
      </c>
      <c r="AP195" s="14">
        <v>39349.222000000002</v>
      </c>
      <c r="AQ195" s="14">
        <v>38676.012000000002</v>
      </c>
      <c r="AR195" s="14">
        <v>37983.629999999997</v>
      </c>
      <c r="AS195" s="14">
        <v>37286.048999999999</v>
      </c>
      <c r="AT195" s="14">
        <v>36494.851999999999</v>
      </c>
      <c r="AU195" s="14">
        <v>35573.197</v>
      </c>
      <c r="AV195" s="14">
        <v>34569.578000000001</v>
      </c>
      <c r="AW195" s="14">
        <v>33565.593000000001</v>
      </c>
      <c r="AX195" s="14">
        <v>32540.446</v>
      </c>
      <c r="AY195" s="14">
        <v>31581.933000000001</v>
      </c>
      <c r="AZ195" s="14">
        <v>30740.639999999999</v>
      </c>
      <c r="BA195" s="14">
        <v>29976.606</v>
      </c>
      <c r="BB195" s="14">
        <v>29199.219000000001</v>
      </c>
      <c r="BC195" s="14">
        <v>28426.487000000001</v>
      </c>
      <c r="BD195" s="14">
        <v>27654.547999999999</v>
      </c>
      <c r="BE195" s="14">
        <v>26872.364000000001</v>
      </c>
      <c r="BF195" s="14">
        <v>26087.120999999999</v>
      </c>
      <c r="BG195" s="14">
        <v>25313.14</v>
      </c>
      <c r="BH195" s="14">
        <v>24542.83</v>
      </c>
      <c r="BI195" s="14">
        <v>23791.65</v>
      </c>
      <c r="BJ195" s="14">
        <v>23067.166000000001</v>
      </c>
      <c r="BK195" s="14">
        <v>22357.789000000001</v>
      </c>
      <c r="BL195" s="14">
        <v>21646.079000000002</v>
      </c>
      <c r="BM195" s="14">
        <v>20937.654999999999</v>
      </c>
      <c r="BN195" s="14">
        <v>20203.914000000001</v>
      </c>
      <c r="BO195" s="14">
        <v>19429.532999999999</v>
      </c>
      <c r="BP195" s="14">
        <v>18627.681</v>
      </c>
      <c r="BQ195" s="14">
        <v>17827.007000000001</v>
      </c>
      <c r="BR195" s="14">
        <v>17022.006000000001</v>
      </c>
      <c r="BS195" s="14">
        <v>16216.724</v>
      </c>
      <c r="BT195" s="14">
        <v>15416.108</v>
      </c>
      <c r="BU195" s="14">
        <v>14617.129000000001</v>
      </c>
      <c r="BV195" s="14">
        <v>13822.611999999999</v>
      </c>
      <c r="BW195" s="14">
        <v>13044.924000000001</v>
      </c>
      <c r="BX195" s="14">
        <v>12232.805</v>
      </c>
      <c r="BY195" s="14">
        <v>11365.204</v>
      </c>
      <c r="BZ195" s="14">
        <v>10474.103999999999</v>
      </c>
      <c r="CA195" s="14">
        <v>9607.9989999999998</v>
      </c>
      <c r="CB195" s="14">
        <v>8751.7250000000004</v>
      </c>
      <c r="CC195" s="14">
        <v>7982.1629999999996</v>
      </c>
      <c r="CD195" s="14">
        <v>7340.77</v>
      </c>
      <c r="CE195" s="14">
        <v>6792.3220000000001</v>
      </c>
      <c r="CF195" s="14">
        <v>6257.991</v>
      </c>
      <c r="CG195" s="14">
        <v>5751.0360000000001</v>
      </c>
      <c r="CH195" s="14">
        <v>5269.9</v>
      </c>
      <c r="CI195" s="14">
        <v>4805.0789999999997</v>
      </c>
      <c r="CJ195" s="14">
        <v>4359.4170000000004</v>
      </c>
      <c r="CK195" s="14">
        <v>3946.9360000000001</v>
      </c>
      <c r="CL195" s="14">
        <v>3566.835</v>
      </c>
      <c r="CM195" s="14">
        <v>3195.7</v>
      </c>
      <c r="CN195" s="14">
        <v>2823.902</v>
      </c>
      <c r="CO195" s="14">
        <v>2460.6529999999998</v>
      </c>
      <c r="CP195" s="14">
        <v>2123.7600000000002</v>
      </c>
      <c r="CQ195" s="14">
        <v>1808.4069999999999</v>
      </c>
      <c r="CR195" s="14">
        <v>1526.1110000000001</v>
      </c>
      <c r="CS195" s="14">
        <v>1284.0219999999999</v>
      </c>
      <c r="CT195" s="14">
        <v>1075.6099999999999</v>
      </c>
      <c r="CU195" s="14">
        <v>874.12300000000005</v>
      </c>
      <c r="CV195" s="14">
        <v>708.73299999999995</v>
      </c>
      <c r="CW195" s="14">
        <v>581.78499999999997</v>
      </c>
      <c r="CX195" s="14">
        <v>459.19</v>
      </c>
      <c r="CY195" s="14">
        <v>339.38400000000001</v>
      </c>
      <c r="CZ195" s="14">
        <v>244.40899999999999</v>
      </c>
      <c r="DA195" s="14">
        <v>191.45500000000001</v>
      </c>
      <c r="DB195" s="14">
        <v>155.869</v>
      </c>
      <c r="DC195" s="14">
        <v>115.122</v>
      </c>
      <c r="DD195" s="14">
        <v>69.231999999999999</v>
      </c>
      <c r="DE195" s="14">
        <v>48.86</v>
      </c>
      <c r="DF195" s="14">
        <v>27.17</v>
      </c>
      <c r="DG195" s="14">
        <v>45.055999999999997</v>
      </c>
      <c r="DI195" s="108">
        <f t="shared" si="5"/>
        <v>2490112.899999999</v>
      </c>
    </row>
    <row r="196" spans="1:113" x14ac:dyDescent="0.2">
      <c r="A196" s="14">
        <v>520</v>
      </c>
      <c r="B196" s="14" t="s">
        <v>1041</v>
      </c>
      <c r="C196" s="14" t="s">
        <v>1114</v>
      </c>
      <c r="D196" s="14">
        <v>1503</v>
      </c>
      <c r="E196" s="14">
        <v>2018</v>
      </c>
      <c r="F196" s="14" t="s">
        <v>1119</v>
      </c>
      <c r="H196" s="88" t="e">
        <f>VLOOKUP(G196, '2018 Population by age'!$G:$H, 2, 0)</f>
        <v>#N/A</v>
      </c>
      <c r="I196" s="15" t="e">
        <f>IF(H196="-", "-", IF(H196=0, 0, SUM(K196:INDEX($K196:$DG196, H196))))</f>
        <v>#N/A</v>
      </c>
      <c r="J196" s="15" t="e">
        <f t="shared" ref="J196:J254" si="6">IF(H196="-", "-", SUM(K196:DG196)-I196)</f>
        <v>#N/A</v>
      </c>
      <c r="K196" s="14">
        <v>6683.1440000000002</v>
      </c>
      <c r="L196" s="14">
        <v>6697.0529999999999</v>
      </c>
      <c r="M196" s="14">
        <v>6710.84</v>
      </c>
      <c r="N196" s="14">
        <v>6569.45</v>
      </c>
      <c r="O196" s="14">
        <v>6648.8919999999998</v>
      </c>
      <c r="P196" s="14">
        <v>6716.0680000000002</v>
      </c>
      <c r="Q196" s="14">
        <v>6771.3429999999998</v>
      </c>
      <c r="R196" s="14">
        <v>6815.0870000000004</v>
      </c>
      <c r="S196" s="14">
        <v>6853.6049999999996</v>
      </c>
      <c r="T196" s="14">
        <v>6893.201</v>
      </c>
      <c r="U196" s="14">
        <v>6904.558</v>
      </c>
      <c r="V196" s="14">
        <v>6876.1679999999997</v>
      </c>
      <c r="W196" s="14">
        <v>6826.2169999999996</v>
      </c>
      <c r="X196" s="14">
        <v>6783.0020000000004</v>
      </c>
      <c r="Y196" s="14">
        <v>6739.192</v>
      </c>
      <c r="Z196" s="14">
        <v>6733.607</v>
      </c>
      <c r="AA196" s="14">
        <v>6787.9129999999996</v>
      </c>
      <c r="AB196" s="14">
        <v>6885.3739999999998</v>
      </c>
      <c r="AC196" s="14">
        <v>6980.6639999999998</v>
      </c>
      <c r="AD196" s="14">
        <v>7074.6409999999996</v>
      </c>
      <c r="AE196" s="14">
        <v>7200.9380000000001</v>
      </c>
      <c r="AF196" s="14">
        <v>7369.1090000000004</v>
      </c>
      <c r="AG196" s="14">
        <v>7561.3630000000003</v>
      </c>
      <c r="AH196" s="14">
        <v>7752.53</v>
      </c>
      <c r="AI196" s="14">
        <v>7950.2560000000003</v>
      </c>
      <c r="AJ196" s="14">
        <v>8108.0230000000001</v>
      </c>
      <c r="AK196" s="14">
        <v>8200.9279999999999</v>
      </c>
      <c r="AL196" s="14">
        <v>8249.1949999999997</v>
      </c>
      <c r="AM196" s="14">
        <v>8298.3919999999998</v>
      </c>
      <c r="AN196" s="14">
        <v>8339.9539999999997</v>
      </c>
      <c r="AO196" s="14">
        <v>8375.6360000000004</v>
      </c>
      <c r="AP196" s="14">
        <v>8411.0810000000001</v>
      </c>
      <c r="AQ196" s="14">
        <v>8443.2739999999994</v>
      </c>
      <c r="AR196" s="14">
        <v>8466.7379999999994</v>
      </c>
      <c r="AS196" s="14">
        <v>8486.3459999999995</v>
      </c>
      <c r="AT196" s="14">
        <v>8490.75</v>
      </c>
      <c r="AU196" s="14">
        <v>8475.0040000000008</v>
      </c>
      <c r="AV196" s="14">
        <v>8447.6550000000007</v>
      </c>
      <c r="AW196" s="14">
        <v>8417.9860000000008</v>
      </c>
      <c r="AX196" s="14">
        <v>8379.0409999999993</v>
      </c>
      <c r="AY196" s="14">
        <v>8368.1849999999995</v>
      </c>
      <c r="AZ196" s="14">
        <v>8403.3009999999995</v>
      </c>
      <c r="BA196" s="14">
        <v>8465.4050000000007</v>
      </c>
      <c r="BB196" s="14">
        <v>8519.4740000000002</v>
      </c>
      <c r="BC196" s="14">
        <v>8574.7309999999998</v>
      </c>
      <c r="BD196" s="14">
        <v>8603.8770000000004</v>
      </c>
      <c r="BE196" s="14">
        <v>8590.491</v>
      </c>
      <c r="BF196" s="14">
        <v>8548.616</v>
      </c>
      <c r="BG196" s="14">
        <v>8504.8430000000008</v>
      </c>
      <c r="BH196" s="14">
        <v>8449.2160000000003</v>
      </c>
      <c r="BI196" s="14">
        <v>8406.1280000000006</v>
      </c>
      <c r="BJ196" s="14">
        <v>8388.8889999999992</v>
      </c>
      <c r="BK196" s="14">
        <v>8382.1720000000005</v>
      </c>
      <c r="BL196" s="14">
        <v>8359.9560000000001</v>
      </c>
      <c r="BM196" s="14">
        <v>8330.5519999999997</v>
      </c>
      <c r="BN196" s="14">
        <v>8263.5499999999993</v>
      </c>
      <c r="BO196" s="14">
        <v>8142.1869999999999</v>
      </c>
      <c r="BP196" s="14">
        <v>7981.96</v>
      </c>
      <c r="BQ196" s="14">
        <v>7817.7979999999998</v>
      </c>
      <c r="BR196" s="14">
        <v>7645.933</v>
      </c>
      <c r="BS196" s="14">
        <v>7462.0559999999996</v>
      </c>
      <c r="BT196" s="14">
        <v>7268.576</v>
      </c>
      <c r="BU196" s="14">
        <v>7068.3440000000001</v>
      </c>
      <c r="BV196" s="14">
        <v>6855.17</v>
      </c>
      <c r="BW196" s="14">
        <v>6622.3220000000001</v>
      </c>
      <c r="BX196" s="14">
        <v>6418.9859999999999</v>
      </c>
      <c r="BY196" s="14">
        <v>6266.4750000000004</v>
      </c>
      <c r="BZ196" s="14">
        <v>6139.5</v>
      </c>
      <c r="CA196" s="14">
        <v>6001.5619999999999</v>
      </c>
      <c r="CB196" s="14">
        <v>5872.0450000000001</v>
      </c>
      <c r="CC196" s="14">
        <v>5670.0469999999996</v>
      </c>
      <c r="CD196" s="14">
        <v>5355.4830000000002</v>
      </c>
      <c r="CE196" s="14">
        <v>4971.8710000000001</v>
      </c>
      <c r="CF196" s="14">
        <v>4597.951</v>
      </c>
      <c r="CG196" s="14">
        <v>4212.1480000000001</v>
      </c>
      <c r="CH196" s="14">
        <v>3882.47</v>
      </c>
      <c r="CI196" s="14">
        <v>3648.8780000000002</v>
      </c>
      <c r="CJ196" s="14">
        <v>3476.6370000000002</v>
      </c>
      <c r="CK196" s="14">
        <v>3293.46</v>
      </c>
      <c r="CL196" s="14">
        <v>3116.6280000000002</v>
      </c>
      <c r="CM196" s="14">
        <v>2920.1529999999998</v>
      </c>
      <c r="CN196" s="14">
        <v>2684.759</v>
      </c>
      <c r="CO196" s="14">
        <v>2427.212</v>
      </c>
      <c r="CP196" s="14">
        <v>2184.56</v>
      </c>
      <c r="CQ196" s="14">
        <v>1950.5260000000001</v>
      </c>
      <c r="CR196" s="14">
        <v>1727.3130000000001</v>
      </c>
      <c r="CS196" s="14">
        <v>1520.0930000000001</v>
      </c>
      <c r="CT196" s="14">
        <v>1326.9949999999999</v>
      </c>
      <c r="CU196" s="14">
        <v>1129.0899999999999</v>
      </c>
      <c r="CV196" s="14">
        <v>963.25300000000004</v>
      </c>
      <c r="CW196" s="14">
        <v>825.33199999999999</v>
      </c>
      <c r="CX196" s="14">
        <v>672.255</v>
      </c>
      <c r="CY196" s="14">
        <v>505.40100000000001</v>
      </c>
      <c r="CZ196" s="14">
        <v>371.65100000000001</v>
      </c>
      <c r="DA196" s="14">
        <v>297.54700000000003</v>
      </c>
      <c r="DB196" s="14">
        <v>244.245</v>
      </c>
      <c r="DC196" s="14">
        <v>179.11600000000001</v>
      </c>
      <c r="DD196" s="14">
        <v>102.166</v>
      </c>
      <c r="DE196" s="14">
        <v>70.063000000000002</v>
      </c>
      <c r="DF196" s="14">
        <v>35.343000000000004</v>
      </c>
      <c r="DG196" s="14">
        <v>45.993000000000002</v>
      </c>
      <c r="DI196" s="108">
        <f t="shared" ref="DI196:DI254" si="7">SUM(K196:DG196)</f>
        <v>596505.15700000012</v>
      </c>
    </row>
    <row r="197" spans="1:113" x14ac:dyDescent="0.2">
      <c r="A197" s="14">
        <v>606</v>
      </c>
      <c r="B197" s="14" t="s">
        <v>1041</v>
      </c>
      <c r="C197" s="14" t="s">
        <v>1114</v>
      </c>
      <c r="D197" s="14">
        <v>1517</v>
      </c>
      <c r="E197" s="14">
        <v>2018</v>
      </c>
      <c r="F197" s="14" t="s">
        <v>1118</v>
      </c>
      <c r="H197" s="88" t="e">
        <f>VLOOKUP(G197, '2018 Population by age'!$G:$H, 2, 0)</f>
        <v>#N/A</v>
      </c>
      <c r="I197" s="15" t="e">
        <f>IF(H197="-", "-", IF(H197=0, 0, SUM(K197:INDEX($K197:$DG197, H197))))</f>
        <v>#N/A</v>
      </c>
      <c r="J197" s="15" t="e">
        <f t="shared" si="6"/>
        <v>#N/A</v>
      </c>
      <c r="K197" s="14">
        <v>52118.879999999997</v>
      </c>
      <c r="L197" s="14">
        <v>52343.616999999998</v>
      </c>
      <c r="M197" s="14">
        <v>52451.394</v>
      </c>
      <c r="N197" s="14">
        <v>52641.673999999999</v>
      </c>
      <c r="O197" s="14">
        <v>52470.527000000002</v>
      </c>
      <c r="P197" s="14">
        <v>52233.148000000001</v>
      </c>
      <c r="Q197" s="14">
        <v>51938.722000000002</v>
      </c>
      <c r="R197" s="14">
        <v>51596.438000000002</v>
      </c>
      <c r="S197" s="14">
        <v>51214.171000000002</v>
      </c>
      <c r="T197" s="14">
        <v>50799.8</v>
      </c>
      <c r="U197" s="14">
        <v>50369.084000000003</v>
      </c>
      <c r="V197" s="14">
        <v>49933.845999999998</v>
      </c>
      <c r="W197" s="14">
        <v>49499.343000000001</v>
      </c>
      <c r="X197" s="14">
        <v>49071.875</v>
      </c>
      <c r="Y197" s="14">
        <v>48665.667999999998</v>
      </c>
      <c r="Z197" s="14">
        <v>48264.794999999998</v>
      </c>
      <c r="AA197" s="14">
        <v>47867.088000000003</v>
      </c>
      <c r="AB197" s="14">
        <v>47495.470999999998</v>
      </c>
      <c r="AC197" s="14">
        <v>47159.3</v>
      </c>
      <c r="AD197" s="14">
        <v>46837.756999999998</v>
      </c>
      <c r="AE197" s="14">
        <v>46682.118999999999</v>
      </c>
      <c r="AF197" s="14">
        <v>46762.642</v>
      </c>
      <c r="AG197" s="14">
        <v>47006.182999999997</v>
      </c>
      <c r="AH197" s="14">
        <v>47209.694000000003</v>
      </c>
      <c r="AI197" s="14">
        <v>47342.216</v>
      </c>
      <c r="AJ197" s="14">
        <v>47635.957000000002</v>
      </c>
      <c r="AK197" s="14">
        <v>48162.873</v>
      </c>
      <c r="AL197" s="14">
        <v>48775.582000000002</v>
      </c>
      <c r="AM197" s="14">
        <v>49320.745999999999</v>
      </c>
      <c r="AN197" s="14">
        <v>49908.184999999998</v>
      </c>
      <c r="AO197" s="14">
        <v>49894.027000000002</v>
      </c>
      <c r="AP197" s="14">
        <v>48967.355000000003</v>
      </c>
      <c r="AQ197" s="14">
        <v>47445.41</v>
      </c>
      <c r="AR197" s="14">
        <v>45974.692999999999</v>
      </c>
      <c r="AS197" s="14">
        <v>44447.968999999997</v>
      </c>
      <c r="AT197" s="14">
        <v>43043.504999999997</v>
      </c>
      <c r="AU197" s="14">
        <v>41922.44</v>
      </c>
      <c r="AV197" s="14">
        <v>41008.000999999997</v>
      </c>
      <c r="AW197" s="14">
        <v>40021.830999999998</v>
      </c>
      <c r="AX197" s="14">
        <v>38971.078000000001</v>
      </c>
      <c r="AY197" s="14">
        <v>38215.911999999997</v>
      </c>
      <c r="AZ197" s="14">
        <v>37892.434999999998</v>
      </c>
      <c r="BA197" s="14">
        <v>37842.489000000001</v>
      </c>
      <c r="BB197" s="14">
        <v>37767.207999999999</v>
      </c>
      <c r="BC197" s="14">
        <v>37720.749000000003</v>
      </c>
      <c r="BD197" s="14">
        <v>37542.635000000002</v>
      </c>
      <c r="BE197" s="14">
        <v>37120.879999999997</v>
      </c>
      <c r="BF197" s="14">
        <v>36522.339999999997</v>
      </c>
      <c r="BG197" s="14">
        <v>35937.178</v>
      </c>
      <c r="BH197" s="14">
        <v>35340.896999999997</v>
      </c>
      <c r="BI197" s="14">
        <v>34613.288</v>
      </c>
      <c r="BJ197" s="14">
        <v>33717.78</v>
      </c>
      <c r="BK197" s="14">
        <v>32697.561000000002</v>
      </c>
      <c r="BL197" s="14">
        <v>31653.987000000001</v>
      </c>
      <c r="BM197" s="14">
        <v>30592.723999999998</v>
      </c>
      <c r="BN197" s="14">
        <v>29457.403999999999</v>
      </c>
      <c r="BO197" s="14">
        <v>28238.628000000001</v>
      </c>
      <c r="BP197" s="14">
        <v>26978.684000000001</v>
      </c>
      <c r="BQ197" s="14">
        <v>25689.605</v>
      </c>
      <c r="BR197" s="14">
        <v>24321.375</v>
      </c>
      <c r="BS197" s="14">
        <v>23191.703000000001</v>
      </c>
      <c r="BT197" s="14">
        <v>22444.77</v>
      </c>
      <c r="BU197" s="14">
        <v>21918.332999999999</v>
      </c>
      <c r="BV197" s="14">
        <v>21349.914000000001</v>
      </c>
      <c r="BW197" s="14">
        <v>20844.742999999999</v>
      </c>
      <c r="BX197" s="14">
        <v>20006.386999999999</v>
      </c>
      <c r="BY197" s="14">
        <v>18627.945</v>
      </c>
      <c r="BZ197" s="14">
        <v>16920.582999999999</v>
      </c>
      <c r="CA197" s="14">
        <v>15296.460999999999</v>
      </c>
      <c r="CB197" s="14">
        <v>13666.082</v>
      </c>
      <c r="CC197" s="14">
        <v>12238.953</v>
      </c>
      <c r="CD197" s="14">
        <v>11158.683999999999</v>
      </c>
      <c r="CE197" s="14">
        <v>10319.717000000001</v>
      </c>
      <c r="CF197" s="14">
        <v>9461.3449999999903</v>
      </c>
      <c r="CG197" s="14">
        <v>8621.8790000000008</v>
      </c>
      <c r="CH197" s="14">
        <v>7873.4110000000001</v>
      </c>
      <c r="CI197" s="14">
        <v>7221.3029999999999</v>
      </c>
      <c r="CJ197" s="14">
        <v>6642.7709999999997</v>
      </c>
      <c r="CK197" s="14">
        <v>6115.8829999999998</v>
      </c>
      <c r="CL197" s="14">
        <v>5652.4840000000004</v>
      </c>
      <c r="CM197" s="14">
        <v>5157.9859999999999</v>
      </c>
      <c r="CN197" s="14">
        <v>4585.3869999999997</v>
      </c>
      <c r="CO197" s="14">
        <v>3976.393</v>
      </c>
      <c r="CP197" s="14">
        <v>3418.1669999999999</v>
      </c>
      <c r="CQ197" s="14">
        <v>2891.4850000000001</v>
      </c>
      <c r="CR197" s="14">
        <v>2423.3919999999998</v>
      </c>
      <c r="CS197" s="14">
        <v>2035.549</v>
      </c>
      <c r="CT197" s="14">
        <v>1711.0060000000001</v>
      </c>
      <c r="CU197" s="14">
        <v>1390.423</v>
      </c>
      <c r="CV197" s="14">
        <v>1122.607</v>
      </c>
      <c r="CW197" s="14">
        <v>918.95500000000004</v>
      </c>
      <c r="CX197" s="14">
        <v>720.72500000000002</v>
      </c>
      <c r="CY197" s="14">
        <v>526.04499999999996</v>
      </c>
      <c r="CZ197" s="14">
        <v>369.39100000000002</v>
      </c>
      <c r="DA197" s="14">
        <v>282.02300000000002</v>
      </c>
      <c r="DB197" s="14">
        <v>228.006</v>
      </c>
      <c r="DC197" s="14">
        <v>167.381</v>
      </c>
      <c r="DD197" s="14">
        <v>100.17100000000001</v>
      </c>
      <c r="DE197" s="14">
        <v>69.08</v>
      </c>
      <c r="DF197" s="14">
        <v>38.093000000000004</v>
      </c>
      <c r="DG197" s="14">
        <v>62.091999999999999</v>
      </c>
      <c r="DI197" s="108">
        <f t="shared" si="7"/>
        <v>2907106.571</v>
      </c>
    </row>
    <row r="198" spans="1:113" x14ac:dyDescent="0.2">
      <c r="A198" s="14">
        <v>692</v>
      </c>
      <c r="B198" s="14" t="s">
        <v>1041</v>
      </c>
      <c r="C198" s="14" t="s">
        <v>1114</v>
      </c>
      <c r="D198" s="14">
        <v>1502</v>
      </c>
      <c r="E198" s="14">
        <v>2018</v>
      </c>
      <c r="F198" s="14" t="s">
        <v>1117</v>
      </c>
      <c r="H198" s="88" t="e">
        <f>VLOOKUP(G198, '2018 Population by age'!$G:$H, 2, 0)</f>
        <v>#N/A</v>
      </c>
      <c r="I198" s="15" t="e">
        <f>IF(H198="-", "-", IF(H198=0, 0, SUM(K198:INDEX($K198:$DG198, H198))))</f>
        <v>#N/A</v>
      </c>
      <c r="J198" s="15" t="e">
        <f t="shared" si="6"/>
        <v>#N/A</v>
      </c>
      <c r="K198" s="14">
        <v>18373.883000000002</v>
      </c>
      <c r="L198" s="14">
        <v>18795.873</v>
      </c>
      <c r="M198" s="14">
        <v>19095.223000000002</v>
      </c>
      <c r="N198" s="14">
        <v>19478.097000000002</v>
      </c>
      <c r="O198" s="14">
        <v>19469.975999999999</v>
      </c>
      <c r="P198" s="14">
        <v>19401.652999999998</v>
      </c>
      <c r="Q198" s="14">
        <v>19283.976999999999</v>
      </c>
      <c r="R198" s="14">
        <v>19127.788</v>
      </c>
      <c r="S198" s="14">
        <v>18939.226999999999</v>
      </c>
      <c r="T198" s="14">
        <v>18724.427</v>
      </c>
      <c r="U198" s="14">
        <v>18517.806</v>
      </c>
      <c r="V198" s="14">
        <v>18339.627</v>
      </c>
      <c r="W198" s="14">
        <v>18186.608</v>
      </c>
      <c r="X198" s="14">
        <v>18046.261999999999</v>
      </c>
      <c r="Y198" s="14">
        <v>17934.373</v>
      </c>
      <c r="Z198" s="14">
        <v>17837.080000000002</v>
      </c>
      <c r="AA198" s="14">
        <v>17750.626</v>
      </c>
      <c r="AB198" s="14">
        <v>17695.963</v>
      </c>
      <c r="AC198" s="14">
        <v>17684.701000000001</v>
      </c>
      <c r="AD198" s="14">
        <v>17698.753000000001</v>
      </c>
      <c r="AE198" s="14">
        <v>17865.310000000001</v>
      </c>
      <c r="AF198" s="14">
        <v>18243.882000000001</v>
      </c>
      <c r="AG198" s="14">
        <v>18772.91</v>
      </c>
      <c r="AH198" s="14">
        <v>19273.587</v>
      </c>
      <c r="AI198" s="14">
        <v>19712.377</v>
      </c>
      <c r="AJ198" s="14">
        <v>20323.440999999999</v>
      </c>
      <c r="AK198" s="14">
        <v>21182.861000000001</v>
      </c>
      <c r="AL198" s="14">
        <v>22143.673999999999</v>
      </c>
      <c r="AM198" s="14">
        <v>23050.451000000001</v>
      </c>
      <c r="AN198" s="14">
        <v>24015.439999999999</v>
      </c>
      <c r="AO198" s="14">
        <v>24398.563999999998</v>
      </c>
      <c r="AP198" s="14">
        <v>23891.287</v>
      </c>
      <c r="AQ198" s="14">
        <v>22812.031999999999</v>
      </c>
      <c r="AR198" s="14">
        <v>21796.440999999999</v>
      </c>
      <c r="AS198" s="14">
        <v>20727.780999999999</v>
      </c>
      <c r="AT198" s="14">
        <v>19843.182000000001</v>
      </c>
      <c r="AU198" s="14">
        <v>19328.227999999999</v>
      </c>
      <c r="AV198" s="14">
        <v>19073.649000000001</v>
      </c>
      <c r="AW198" s="14">
        <v>18746.137999999999</v>
      </c>
      <c r="AX198" s="14">
        <v>18366.234</v>
      </c>
      <c r="AY198" s="14">
        <v>18237.121999999999</v>
      </c>
      <c r="AZ198" s="14">
        <v>18461.703000000001</v>
      </c>
      <c r="BA198" s="14">
        <v>18907.300999999999</v>
      </c>
      <c r="BB198" s="14">
        <v>19334.314999999999</v>
      </c>
      <c r="BC198" s="14">
        <v>19785.758999999998</v>
      </c>
      <c r="BD198" s="14">
        <v>20098.517</v>
      </c>
      <c r="BE198" s="14">
        <v>20165.438999999998</v>
      </c>
      <c r="BF198" s="14">
        <v>20051.154999999999</v>
      </c>
      <c r="BG198" s="14">
        <v>19942.288</v>
      </c>
      <c r="BH198" s="14">
        <v>19819.296999999999</v>
      </c>
      <c r="BI198" s="14">
        <v>19549.236000000001</v>
      </c>
      <c r="BJ198" s="14">
        <v>19090.237000000001</v>
      </c>
      <c r="BK198" s="14">
        <v>18494.919999999998</v>
      </c>
      <c r="BL198" s="14">
        <v>17877.945</v>
      </c>
      <c r="BM198" s="14">
        <v>17240.559000000001</v>
      </c>
      <c r="BN198" s="14">
        <v>16552</v>
      </c>
      <c r="BO198" s="14">
        <v>15816.415999999999</v>
      </c>
      <c r="BP198" s="14">
        <v>15064.634</v>
      </c>
      <c r="BQ198" s="14">
        <v>14284.194</v>
      </c>
      <c r="BR198" s="14">
        <v>13430.588</v>
      </c>
      <c r="BS198" s="14">
        <v>12815.234</v>
      </c>
      <c r="BT198" s="14">
        <v>12576.92</v>
      </c>
      <c r="BU198" s="14">
        <v>12557.852000000001</v>
      </c>
      <c r="BV198" s="14">
        <v>12496.286</v>
      </c>
      <c r="BW198" s="14">
        <v>12486.384</v>
      </c>
      <c r="BX198" s="14">
        <v>12178.299000000001</v>
      </c>
      <c r="BY198" s="14">
        <v>11384.851000000001</v>
      </c>
      <c r="BZ198" s="14">
        <v>10288.904</v>
      </c>
      <c r="CA198" s="14">
        <v>9258.2659999999996</v>
      </c>
      <c r="CB198" s="14">
        <v>8216.7569999999996</v>
      </c>
      <c r="CC198" s="14">
        <v>7310.3710000000001</v>
      </c>
      <c r="CD198" s="14">
        <v>6648.0150000000003</v>
      </c>
      <c r="CE198" s="14">
        <v>6153.4359999999997</v>
      </c>
      <c r="CF198" s="14">
        <v>5631.86</v>
      </c>
      <c r="CG198" s="14">
        <v>5110.7039999999997</v>
      </c>
      <c r="CH198" s="14">
        <v>4661.9459999999999</v>
      </c>
      <c r="CI198" s="14">
        <v>4298.241</v>
      </c>
      <c r="CJ198" s="14">
        <v>3995.13</v>
      </c>
      <c r="CK198" s="14">
        <v>3720.2840000000001</v>
      </c>
      <c r="CL198" s="14">
        <v>3485.94</v>
      </c>
      <c r="CM198" s="14">
        <v>3217.7890000000002</v>
      </c>
      <c r="CN198" s="14">
        <v>2877.3679999999999</v>
      </c>
      <c r="CO198" s="14">
        <v>2498.348</v>
      </c>
      <c r="CP198" s="14">
        <v>2152.3519999999999</v>
      </c>
      <c r="CQ198" s="14">
        <v>1824.5050000000001</v>
      </c>
      <c r="CR198" s="14">
        <v>1531.566</v>
      </c>
      <c r="CS198" s="14">
        <v>1288.895</v>
      </c>
      <c r="CT198" s="14">
        <v>1085.472</v>
      </c>
      <c r="CU198" s="14">
        <v>880.84799999999996</v>
      </c>
      <c r="CV198" s="14">
        <v>708.40800000000002</v>
      </c>
      <c r="CW198" s="14">
        <v>578.93100000000004</v>
      </c>
      <c r="CX198" s="14">
        <v>453.47399999999999</v>
      </c>
      <c r="CY198" s="14">
        <v>330.48500000000001</v>
      </c>
      <c r="CZ198" s="14">
        <v>231.28</v>
      </c>
      <c r="DA198" s="14">
        <v>175.97</v>
      </c>
      <c r="DB198" s="14">
        <v>142.113</v>
      </c>
      <c r="DC198" s="14">
        <v>104.261</v>
      </c>
      <c r="DD198" s="14">
        <v>62.438000000000002</v>
      </c>
      <c r="DE198" s="14">
        <v>42.966999999999999</v>
      </c>
      <c r="DF198" s="14">
        <v>23.562000000000001</v>
      </c>
      <c r="DG198" s="14">
        <v>37.927</v>
      </c>
      <c r="DI198" s="108">
        <f t="shared" si="7"/>
        <v>1331677.6559999997</v>
      </c>
    </row>
    <row r="199" spans="1:113" x14ac:dyDescent="0.2">
      <c r="A199" s="14">
        <v>778</v>
      </c>
      <c r="B199" s="14" t="s">
        <v>1041</v>
      </c>
      <c r="C199" s="14" t="s">
        <v>1114</v>
      </c>
      <c r="D199" s="14">
        <v>1501</v>
      </c>
      <c r="E199" s="14">
        <v>2018</v>
      </c>
      <c r="F199" s="14" t="s">
        <v>1116</v>
      </c>
      <c r="H199" s="88" t="e">
        <f>VLOOKUP(G199, '2018 Population by age'!$G:$H, 2, 0)</f>
        <v>#N/A</v>
      </c>
      <c r="I199" s="15" t="e">
        <f>IF(H199="-", "-", IF(H199=0, 0, SUM(K199:INDEX($K199:$DG199, H199))))</f>
        <v>#N/A</v>
      </c>
      <c r="J199" s="15" t="e">
        <f t="shared" si="6"/>
        <v>#N/A</v>
      </c>
      <c r="K199" s="14">
        <v>33744.997000000003</v>
      </c>
      <c r="L199" s="14">
        <v>33547.743999999999</v>
      </c>
      <c r="M199" s="14">
        <v>33356.171000000002</v>
      </c>
      <c r="N199" s="14">
        <v>33163.576999999997</v>
      </c>
      <c r="O199" s="14">
        <v>33000.550999999999</v>
      </c>
      <c r="P199" s="14">
        <v>32831.495000000003</v>
      </c>
      <c r="Q199" s="14">
        <v>32654.744999999999</v>
      </c>
      <c r="R199" s="14">
        <v>32468.65</v>
      </c>
      <c r="S199" s="14">
        <v>32274.944</v>
      </c>
      <c r="T199" s="14">
        <v>32075.373</v>
      </c>
      <c r="U199" s="14">
        <v>31851.277999999998</v>
      </c>
      <c r="V199" s="14">
        <v>31594.219000000001</v>
      </c>
      <c r="W199" s="14">
        <v>31312.735000000001</v>
      </c>
      <c r="X199" s="14">
        <v>31025.613000000001</v>
      </c>
      <c r="Y199" s="14">
        <v>30731.294999999998</v>
      </c>
      <c r="Z199" s="14">
        <v>30427.715</v>
      </c>
      <c r="AA199" s="14">
        <v>30116.462</v>
      </c>
      <c r="AB199" s="14">
        <v>29799.508000000002</v>
      </c>
      <c r="AC199" s="14">
        <v>29474.598999999998</v>
      </c>
      <c r="AD199" s="14">
        <v>29139.004000000001</v>
      </c>
      <c r="AE199" s="14">
        <v>28816.809000000001</v>
      </c>
      <c r="AF199" s="14">
        <v>28518.76</v>
      </c>
      <c r="AG199" s="14">
        <v>28233.273000000001</v>
      </c>
      <c r="AH199" s="14">
        <v>27936.107</v>
      </c>
      <c r="AI199" s="14">
        <v>27629.839</v>
      </c>
      <c r="AJ199" s="14">
        <v>27312.516</v>
      </c>
      <c r="AK199" s="14">
        <v>26980.011999999999</v>
      </c>
      <c r="AL199" s="14">
        <v>26631.907999999999</v>
      </c>
      <c r="AM199" s="14">
        <v>26270.294999999998</v>
      </c>
      <c r="AN199" s="14">
        <v>25892.744999999999</v>
      </c>
      <c r="AO199" s="14">
        <v>25495.463</v>
      </c>
      <c r="AP199" s="14">
        <v>25076.067999999999</v>
      </c>
      <c r="AQ199" s="14">
        <v>24633.378000000001</v>
      </c>
      <c r="AR199" s="14">
        <v>24178.252</v>
      </c>
      <c r="AS199" s="14">
        <v>23720.187999999998</v>
      </c>
      <c r="AT199" s="14">
        <v>23200.323</v>
      </c>
      <c r="AU199" s="14">
        <v>22594.212</v>
      </c>
      <c r="AV199" s="14">
        <v>21934.351999999999</v>
      </c>
      <c r="AW199" s="14">
        <v>21275.692999999999</v>
      </c>
      <c r="AX199" s="14">
        <v>20604.844000000001</v>
      </c>
      <c r="AY199" s="14">
        <v>19978.79</v>
      </c>
      <c r="AZ199" s="14">
        <v>19430.732</v>
      </c>
      <c r="BA199" s="14">
        <v>18935.187999999998</v>
      </c>
      <c r="BB199" s="14">
        <v>18432.893</v>
      </c>
      <c r="BC199" s="14">
        <v>17934.990000000002</v>
      </c>
      <c r="BD199" s="14">
        <v>17444.117999999999</v>
      </c>
      <c r="BE199" s="14">
        <v>16955.440999999999</v>
      </c>
      <c r="BF199" s="14">
        <v>16471.185000000001</v>
      </c>
      <c r="BG199" s="14">
        <v>15994.89</v>
      </c>
      <c r="BH199" s="14">
        <v>15521.6</v>
      </c>
      <c r="BI199" s="14">
        <v>15064.052</v>
      </c>
      <c r="BJ199" s="14">
        <v>14627.543</v>
      </c>
      <c r="BK199" s="14">
        <v>14202.641</v>
      </c>
      <c r="BL199" s="14">
        <v>13776.041999999999</v>
      </c>
      <c r="BM199" s="14">
        <v>13352.165000000001</v>
      </c>
      <c r="BN199" s="14">
        <v>12905.404</v>
      </c>
      <c r="BO199" s="14">
        <v>12422.212</v>
      </c>
      <c r="BP199" s="14">
        <v>11914.05</v>
      </c>
      <c r="BQ199" s="14">
        <v>11405.411</v>
      </c>
      <c r="BR199" s="14">
        <v>10890.787</v>
      </c>
      <c r="BS199" s="14">
        <v>10376.468999999999</v>
      </c>
      <c r="BT199" s="14">
        <v>9867.85</v>
      </c>
      <c r="BU199" s="14">
        <v>9360.4809999999998</v>
      </c>
      <c r="BV199" s="14">
        <v>8853.6280000000006</v>
      </c>
      <c r="BW199" s="14">
        <v>8358.3590000000004</v>
      </c>
      <c r="BX199" s="14">
        <v>7828.0879999999997</v>
      </c>
      <c r="BY199" s="14">
        <v>7243.0940000000001</v>
      </c>
      <c r="BZ199" s="14">
        <v>6631.6790000000001</v>
      </c>
      <c r="CA199" s="14">
        <v>6038.1949999999997</v>
      </c>
      <c r="CB199" s="14">
        <v>5449.3249999999998</v>
      </c>
      <c r="CC199" s="14">
        <v>4928.5820000000003</v>
      </c>
      <c r="CD199" s="14">
        <v>4510.6689999999999</v>
      </c>
      <c r="CE199" s="14">
        <v>4166.2809999999999</v>
      </c>
      <c r="CF199" s="14">
        <v>3829.4850000000001</v>
      </c>
      <c r="CG199" s="14">
        <v>3511.1750000000002</v>
      </c>
      <c r="CH199" s="14">
        <v>3211.4650000000001</v>
      </c>
      <c r="CI199" s="14">
        <v>2923.0619999999999</v>
      </c>
      <c r="CJ199" s="14">
        <v>2647.6410000000001</v>
      </c>
      <c r="CK199" s="14">
        <v>2395.5990000000002</v>
      </c>
      <c r="CL199" s="14">
        <v>2166.5439999999999</v>
      </c>
      <c r="CM199" s="14">
        <v>1940.1969999999999</v>
      </c>
      <c r="CN199" s="14">
        <v>1708.019</v>
      </c>
      <c r="CO199" s="14">
        <v>1478.0450000000001</v>
      </c>
      <c r="CP199" s="14">
        <v>1265.8150000000001</v>
      </c>
      <c r="CQ199" s="14">
        <v>1066.98</v>
      </c>
      <c r="CR199" s="14">
        <v>891.82600000000002</v>
      </c>
      <c r="CS199" s="14">
        <v>746.654</v>
      </c>
      <c r="CT199" s="14">
        <v>625.53399999999999</v>
      </c>
      <c r="CU199" s="14">
        <v>509.57499999999999</v>
      </c>
      <c r="CV199" s="14">
        <v>414.19900000000001</v>
      </c>
      <c r="CW199" s="14">
        <v>340.024</v>
      </c>
      <c r="CX199" s="14">
        <v>267.25099999999998</v>
      </c>
      <c r="CY199" s="14">
        <v>195.56</v>
      </c>
      <c r="CZ199" s="14">
        <v>138.11099999999999</v>
      </c>
      <c r="DA199" s="14">
        <v>106.053</v>
      </c>
      <c r="DB199" s="14">
        <v>85.893000000000001</v>
      </c>
      <c r="DC199" s="14">
        <v>63.12</v>
      </c>
      <c r="DD199" s="14">
        <v>37.732999999999997</v>
      </c>
      <c r="DE199" s="14">
        <v>26.113</v>
      </c>
      <c r="DF199" s="14">
        <v>14.531000000000001</v>
      </c>
      <c r="DG199" s="14">
        <v>24.164999999999999</v>
      </c>
      <c r="DI199" s="108">
        <f t="shared" si="7"/>
        <v>1575428.9150000005</v>
      </c>
    </row>
    <row r="200" spans="1:113" x14ac:dyDescent="0.2">
      <c r="A200" s="14">
        <v>864</v>
      </c>
      <c r="B200" s="14" t="s">
        <v>1041</v>
      </c>
      <c r="C200" s="14" t="s">
        <v>1114</v>
      </c>
      <c r="D200" s="14">
        <v>1500</v>
      </c>
      <c r="E200" s="14">
        <v>2018</v>
      </c>
      <c r="F200" s="14" t="s">
        <v>1115</v>
      </c>
      <c r="H200" s="88" t="e">
        <f>VLOOKUP(G200, '2018 Population by age'!$G:$H, 2, 0)</f>
        <v>#N/A</v>
      </c>
      <c r="I200" s="15" t="e">
        <f>IF(H200="-", "-", IF(H200=0, 0, SUM(K200:INDEX($K200:$DG200, H200))))</f>
        <v>#N/A</v>
      </c>
      <c r="J200" s="15" t="e">
        <f t="shared" si="6"/>
        <v>#N/A</v>
      </c>
      <c r="K200" s="14">
        <v>11566.861999999999</v>
      </c>
      <c r="L200" s="14">
        <v>11289.905000000001</v>
      </c>
      <c r="M200" s="14">
        <v>11024.182000000001</v>
      </c>
      <c r="N200" s="14">
        <v>10793.040999999999</v>
      </c>
      <c r="O200" s="14">
        <v>10547.251</v>
      </c>
      <c r="P200" s="14">
        <v>10308.602000000001</v>
      </c>
      <c r="Q200" s="14">
        <v>10075.928</v>
      </c>
      <c r="R200" s="14">
        <v>9848.0540000000001</v>
      </c>
      <c r="S200" s="14">
        <v>9624.8279999999995</v>
      </c>
      <c r="T200" s="14">
        <v>9406.0939999999991</v>
      </c>
      <c r="U200" s="14">
        <v>9185.5679999999993</v>
      </c>
      <c r="V200" s="14">
        <v>8960.0220000000008</v>
      </c>
      <c r="W200" s="14">
        <v>8731.3559999999998</v>
      </c>
      <c r="X200" s="14">
        <v>8504.6080000000002</v>
      </c>
      <c r="Y200" s="14">
        <v>8278.6749999999993</v>
      </c>
      <c r="Z200" s="14">
        <v>8052.0129999999999</v>
      </c>
      <c r="AA200" s="14">
        <v>7824.3190000000004</v>
      </c>
      <c r="AB200" s="14">
        <v>7595.6660000000002</v>
      </c>
      <c r="AC200" s="14">
        <v>7368.22</v>
      </c>
      <c r="AD200" s="14">
        <v>7143.6890000000003</v>
      </c>
      <c r="AE200" s="14">
        <v>6912.5959999999995</v>
      </c>
      <c r="AF200" s="14">
        <v>6671.1239999999998</v>
      </c>
      <c r="AG200" s="14">
        <v>6424.7939999999999</v>
      </c>
      <c r="AH200" s="14">
        <v>6182.8969999999999</v>
      </c>
      <c r="AI200" s="14">
        <v>5943.5140000000001</v>
      </c>
      <c r="AJ200" s="14">
        <v>5715.7809999999999</v>
      </c>
      <c r="AK200" s="14">
        <v>5505.1880000000001</v>
      </c>
      <c r="AL200" s="14">
        <v>5307.991</v>
      </c>
      <c r="AM200" s="14">
        <v>5113.6450000000004</v>
      </c>
      <c r="AN200" s="14">
        <v>4922.6769999999997</v>
      </c>
      <c r="AO200" s="14">
        <v>4743.2179999999998</v>
      </c>
      <c r="AP200" s="14">
        <v>4577.732</v>
      </c>
      <c r="AQ200" s="14">
        <v>4422.3810000000003</v>
      </c>
      <c r="AR200" s="14">
        <v>4272.2449999999999</v>
      </c>
      <c r="AS200" s="14">
        <v>4130.0010000000002</v>
      </c>
      <c r="AT200" s="14">
        <v>3981.9279999999999</v>
      </c>
      <c r="AU200" s="14">
        <v>3821.2449999999999</v>
      </c>
      <c r="AV200" s="14">
        <v>3654.826</v>
      </c>
      <c r="AW200" s="14">
        <v>3494.8519999999999</v>
      </c>
      <c r="AX200" s="14">
        <v>3337.1010000000001</v>
      </c>
      <c r="AY200" s="14">
        <v>3194.7730000000001</v>
      </c>
      <c r="AZ200" s="14">
        <v>3075.0949999999998</v>
      </c>
      <c r="BA200" s="14">
        <v>2970.7710000000002</v>
      </c>
      <c r="BB200" s="14">
        <v>2867.7109999999998</v>
      </c>
      <c r="BC200" s="14">
        <v>2769.28</v>
      </c>
      <c r="BD200" s="14">
        <v>2667.2020000000002</v>
      </c>
      <c r="BE200" s="14">
        <v>2556.1010000000001</v>
      </c>
      <c r="BF200" s="14">
        <v>2440.3000000000002</v>
      </c>
      <c r="BG200" s="14">
        <v>2329.9560000000001</v>
      </c>
      <c r="BH200" s="14">
        <v>2223.5650000000001</v>
      </c>
      <c r="BI200" s="14">
        <v>2119.6379999999999</v>
      </c>
      <c r="BJ200" s="14">
        <v>2018.616</v>
      </c>
      <c r="BK200" s="14">
        <v>1920.951</v>
      </c>
      <c r="BL200" s="14">
        <v>1825.3820000000001</v>
      </c>
      <c r="BM200" s="14">
        <v>1730.646</v>
      </c>
      <c r="BN200" s="14">
        <v>1645.7719999999999</v>
      </c>
      <c r="BO200" s="14">
        <v>1574.6479999999999</v>
      </c>
      <c r="BP200" s="14">
        <v>1512.566</v>
      </c>
      <c r="BQ200" s="14">
        <v>1451.989</v>
      </c>
      <c r="BR200" s="14">
        <v>1395.665</v>
      </c>
      <c r="BS200" s="14">
        <v>1332.521</v>
      </c>
      <c r="BT200" s="14">
        <v>1256.6669999999999</v>
      </c>
      <c r="BU200" s="14">
        <v>1173.7529999999999</v>
      </c>
      <c r="BV200" s="14">
        <v>1094.701</v>
      </c>
      <c r="BW200" s="14">
        <v>1016.5650000000001</v>
      </c>
      <c r="BX200" s="14">
        <v>946.42200000000003</v>
      </c>
      <c r="BY200" s="14">
        <v>888.64400000000001</v>
      </c>
      <c r="BZ200" s="14">
        <v>839.26700000000005</v>
      </c>
      <c r="CA200" s="14">
        <v>790.01199999999994</v>
      </c>
      <c r="CB200" s="14">
        <v>742.601</v>
      </c>
      <c r="CC200" s="14">
        <v>694.66099999999994</v>
      </c>
      <c r="CD200" s="14">
        <v>644.20399999999995</v>
      </c>
      <c r="CE200" s="14">
        <v>592.65</v>
      </c>
      <c r="CF200" s="14">
        <v>543.75699999999995</v>
      </c>
      <c r="CG200" s="14">
        <v>497.20299999999997</v>
      </c>
      <c r="CH200" s="14">
        <v>450.86399999999998</v>
      </c>
      <c r="CI200" s="14">
        <v>404.19499999999999</v>
      </c>
      <c r="CJ200" s="14">
        <v>358.15</v>
      </c>
      <c r="CK200" s="14">
        <v>314.19900000000001</v>
      </c>
      <c r="CL200" s="14">
        <v>272.01499999999999</v>
      </c>
      <c r="CM200" s="14">
        <v>233.55799999999999</v>
      </c>
      <c r="CN200" s="14">
        <v>199.946</v>
      </c>
      <c r="CO200" s="14">
        <v>170.392</v>
      </c>
      <c r="CP200" s="14">
        <v>142.785</v>
      </c>
      <c r="CQ200" s="14">
        <v>117.30800000000001</v>
      </c>
      <c r="CR200" s="14">
        <v>95.180999999999997</v>
      </c>
      <c r="CS200" s="14">
        <v>76.728999999999999</v>
      </c>
      <c r="CT200" s="14">
        <v>61.399000000000001</v>
      </c>
      <c r="CU200" s="14">
        <v>47.265999999999998</v>
      </c>
      <c r="CV200" s="14">
        <v>36.277000000000001</v>
      </c>
      <c r="CW200" s="14">
        <v>28.24</v>
      </c>
      <c r="CX200" s="14">
        <v>21.007000000000001</v>
      </c>
      <c r="CY200" s="14">
        <v>14.403</v>
      </c>
      <c r="CZ200" s="14">
        <v>9.1720000000000006</v>
      </c>
      <c r="DA200" s="14">
        <v>6.4340000000000002</v>
      </c>
      <c r="DB200" s="14">
        <v>5.07</v>
      </c>
      <c r="DC200" s="14">
        <v>3.548</v>
      </c>
      <c r="DD200" s="14">
        <v>1.8740000000000001</v>
      </c>
      <c r="DE200" s="14">
        <v>1.024</v>
      </c>
      <c r="DF200" s="14">
        <v>0.48399999999999999</v>
      </c>
      <c r="DG200" s="14">
        <v>0.55500000000000005</v>
      </c>
      <c r="DI200" s="108">
        <f t="shared" si="7"/>
        <v>345680.94899999996</v>
      </c>
    </row>
    <row r="201" spans="1:113" x14ac:dyDescent="0.2">
      <c r="A201" s="14">
        <v>950</v>
      </c>
      <c r="B201" s="14" t="s">
        <v>1041</v>
      </c>
      <c r="C201" s="14" t="s">
        <v>1112</v>
      </c>
      <c r="D201" s="14">
        <v>947</v>
      </c>
      <c r="E201" s="14">
        <v>2018</v>
      </c>
      <c r="F201" s="14" t="s">
        <v>1113</v>
      </c>
      <c r="H201" s="88" t="e">
        <f>VLOOKUP(G201, '2018 Population by age'!$G:$H, 2, 0)</f>
        <v>#N/A</v>
      </c>
      <c r="I201" s="15" t="e">
        <f>IF(H201="-", "-", IF(H201=0, 0, SUM(K201:INDEX($K201:$DG201, H201))))</f>
        <v>#N/A</v>
      </c>
      <c r="J201" s="15" t="e">
        <f t="shared" si="6"/>
        <v>#N/A</v>
      </c>
      <c r="K201" s="14">
        <v>17793.53</v>
      </c>
      <c r="L201" s="14">
        <v>17386.616000000002</v>
      </c>
      <c r="M201" s="14">
        <v>16982.682000000001</v>
      </c>
      <c r="N201" s="14">
        <v>16647.822</v>
      </c>
      <c r="O201" s="14">
        <v>16236.62</v>
      </c>
      <c r="P201" s="14">
        <v>15831.031999999999</v>
      </c>
      <c r="Q201" s="14">
        <v>15430.677</v>
      </c>
      <c r="R201" s="14">
        <v>15035.181</v>
      </c>
      <c r="S201" s="14">
        <v>14644.873</v>
      </c>
      <c r="T201" s="14">
        <v>14260.102999999999</v>
      </c>
      <c r="U201" s="14">
        <v>13876.875</v>
      </c>
      <c r="V201" s="14">
        <v>13493.364</v>
      </c>
      <c r="W201" s="14">
        <v>13111.36</v>
      </c>
      <c r="X201" s="14">
        <v>12734.669</v>
      </c>
      <c r="Y201" s="14">
        <v>12362.781999999999</v>
      </c>
      <c r="Z201" s="14">
        <v>11995.987999999999</v>
      </c>
      <c r="AA201" s="14">
        <v>11634.891</v>
      </c>
      <c r="AB201" s="14">
        <v>11279.428</v>
      </c>
      <c r="AC201" s="14">
        <v>10930.316999999999</v>
      </c>
      <c r="AD201" s="14">
        <v>10589.064</v>
      </c>
      <c r="AE201" s="14">
        <v>10250.161</v>
      </c>
      <c r="AF201" s="14">
        <v>9911.4570000000003</v>
      </c>
      <c r="AG201" s="14">
        <v>9576.68</v>
      </c>
      <c r="AH201" s="14">
        <v>9250.0910000000003</v>
      </c>
      <c r="AI201" s="14">
        <v>8928.9279999999999</v>
      </c>
      <c r="AJ201" s="14">
        <v>8628.2780000000002</v>
      </c>
      <c r="AK201" s="14">
        <v>8355.5040000000008</v>
      </c>
      <c r="AL201" s="14">
        <v>8103.0370000000003</v>
      </c>
      <c r="AM201" s="14">
        <v>7854.8670000000002</v>
      </c>
      <c r="AN201" s="14">
        <v>7612.8919999999998</v>
      </c>
      <c r="AO201" s="14">
        <v>7375.9840000000004</v>
      </c>
      <c r="AP201" s="14">
        <v>7141.5219999999999</v>
      </c>
      <c r="AQ201" s="14">
        <v>6909.4279999999999</v>
      </c>
      <c r="AR201" s="14">
        <v>6683.26</v>
      </c>
      <c r="AS201" s="14">
        <v>6463.558</v>
      </c>
      <c r="AT201" s="14">
        <v>6237.98</v>
      </c>
      <c r="AU201" s="14">
        <v>6001.13</v>
      </c>
      <c r="AV201" s="14">
        <v>5758.348</v>
      </c>
      <c r="AW201" s="14">
        <v>5520.6</v>
      </c>
      <c r="AX201" s="14">
        <v>5285.9549999999999</v>
      </c>
      <c r="AY201" s="14">
        <v>5057.5069999999996</v>
      </c>
      <c r="AZ201" s="14">
        <v>4837.9949999999999</v>
      </c>
      <c r="BA201" s="14">
        <v>4625.9570000000003</v>
      </c>
      <c r="BB201" s="14">
        <v>4417.9359999999997</v>
      </c>
      <c r="BC201" s="14">
        <v>4215.5649999999996</v>
      </c>
      <c r="BD201" s="14">
        <v>4017.0830000000001</v>
      </c>
      <c r="BE201" s="14">
        <v>3821.5729999999999</v>
      </c>
      <c r="BF201" s="14">
        <v>3630.9160000000002</v>
      </c>
      <c r="BG201" s="14">
        <v>3446.9140000000002</v>
      </c>
      <c r="BH201" s="14">
        <v>3267.942</v>
      </c>
      <c r="BI201" s="14">
        <v>3103.2809999999999</v>
      </c>
      <c r="BJ201" s="14">
        <v>2957.3110000000001</v>
      </c>
      <c r="BK201" s="14">
        <v>2825.3850000000002</v>
      </c>
      <c r="BL201" s="14">
        <v>2698.0250000000001</v>
      </c>
      <c r="BM201" s="14">
        <v>2576.645</v>
      </c>
      <c r="BN201" s="14">
        <v>2458.8620000000001</v>
      </c>
      <c r="BO201" s="14">
        <v>2342.39</v>
      </c>
      <c r="BP201" s="14">
        <v>2228.0709999999999</v>
      </c>
      <c r="BQ201" s="14">
        <v>2118.9720000000002</v>
      </c>
      <c r="BR201" s="14">
        <v>2014.3910000000001</v>
      </c>
      <c r="BS201" s="14">
        <v>1911.625</v>
      </c>
      <c r="BT201" s="14">
        <v>1809.5909999999999</v>
      </c>
      <c r="BU201" s="14">
        <v>1708.88</v>
      </c>
      <c r="BV201" s="14">
        <v>1611.29</v>
      </c>
      <c r="BW201" s="14">
        <v>1516.604</v>
      </c>
      <c r="BX201" s="14">
        <v>1423.44</v>
      </c>
      <c r="BY201" s="14">
        <v>1331.327</v>
      </c>
      <c r="BZ201" s="14">
        <v>1240.7719999999999</v>
      </c>
      <c r="CA201" s="14">
        <v>1152.8330000000001</v>
      </c>
      <c r="CB201" s="14">
        <v>1067.3879999999999</v>
      </c>
      <c r="CC201" s="14">
        <v>984.61</v>
      </c>
      <c r="CD201" s="14">
        <v>904.72199999999998</v>
      </c>
      <c r="CE201" s="14">
        <v>827.70399999999995</v>
      </c>
      <c r="CF201" s="14">
        <v>753.57100000000003</v>
      </c>
      <c r="CG201" s="14">
        <v>682.66099999999994</v>
      </c>
      <c r="CH201" s="14">
        <v>614.03700000000003</v>
      </c>
      <c r="CI201" s="14">
        <v>547.34500000000003</v>
      </c>
      <c r="CJ201" s="14">
        <v>483.29500000000002</v>
      </c>
      <c r="CK201" s="14">
        <v>422.798</v>
      </c>
      <c r="CL201" s="14">
        <v>365.49900000000002</v>
      </c>
      <c r="CM201" s="14">
        <v>313.601</v>
      </c>
      <c r="CN201" s="14">
        <v>268.24599999999998</v>
      </c>
      <c r="CO201" s="14">
        <v>228.43</v>
      </c>
      <c r="CP201" s="14">
        <v>191.78</v>
      </c>
      <c r="CQ201" s="14">
        <v>158.489</v>
      </c>
      <c r="CR201" s="14">
        <v>129.298</v>
      </c>
      <c r="CS201" s="14">
        <v>104.251</v>
      </c>
      <c r="CT201" s="14">
        <v>82.924000000000007</v>
      </c>
      <c r="CU201" s="14">
        <v>63.366999999999997</v>
      </c>
      <c r="CV201" s="14">
        <v>48.103999999999999</v>
      </c>
      <c r="CW201" s="14">
        <v>37.091999999999999</v>
      </c>
      <c r="CX201" s="14">
        <v>27.457999999999998</v>
      </c>
      <c r="CY201" s="14">
        <v>18.89</v>
      </c>
      <c r="CZ201" s="14">
        <v>12.113</v>
      </c>
      <c r="DA201" s="14">
        <v>8.6189999999999998</v>
      </c>
      <c r="DB201" s="14">
        <v>6.7969999999999997</v>
      </c>
      <c r="DC201" s="14">
        <v>4.7560000000000002</v>
      </c>
      <c r="DD201" s="14">
        <v>2.5049999999999999</v>
      </c>
      <c r="DE201" s="14">
        <v>1.357</v>
      </c>
      <c r="DF201" s="14">
        <v>0.63600000000000001</v>
      </c>
      <c r="DG201" s="14">
        <v>0.70899999999999996</v>
      </c>
      <c r="DI201" s="108">
        <f t="shared" si="7"/>
        <v>523839.66900000017</v>
      </c>
    </row>
    <row r="202" spans="1:113" x14ac:dyDescent="0.2">
      <c r="A202" s="14">
        <v>1036</v>
      </c>
      <c r="B202" s="14" t="s">
        <v>1041</v>
      </c>
      <c r="D202" s="14">
        <v>903</v>
      </c>
      <c r="E202" s="14">
        <v>2018</v>
      </c>
      <c r="F202" s="14" t="s">
        <v>1111</v>
      </c>
      <c r="H202" s="88" t="e">
        <f>VLOOKUP(G202, '2018 Population by age'!$G:$H, 2, 0)</f>
        <v>#N/A</v>
      </c>
      <c r="I202" s="15" t="e">
        <f>IF(H202="-", "-", IF(H202=0, 0, SUM(K202:INDEX($K202:$DG202, H202))))</f>
        <v>#N/A</v>
      </c>
      <c r="J202" s="15" t="e">
        <f t="shared" si="6"/>
        <v>#N/A</v>
      </c>
      <c r="K202" s="14">
        <v>20613.096000000001</v>
      </c>
      <c r="L202" s="14">
        <v>20269.760999999999</v>
      </c>
      <c r="M202" s="14">
        <v>19897.025000000001</v>
      </c>
      <c r="N202" s="14">
        <v>19674.514999999999</v>
      </c>
      <c r="O202" s="14">
        <v>19188.442999999999</v>
      </c>
      <c r="P202" s="14">
        <v>18698.566999999999</v>
      </c>
      <c r="Q202" s="14">
        <v>18207.314999999999</v>
      </c>
      <c r="R202" s="14">
        <v>17717.116999999998</v>
      </c>
      <c r="S202" s="14">
        <v>17227.71</v>
      </c>
      <c r="T202" s="14">
        <v>16738.843000000001</v>
      </c>
      <c r="U202" s="14">
        <v>16266.333000000001</v>
      </c>
      <c r="V202" s="14">
        <v>15817.964</v>
      </c>
      <c r="W202" s="14">
        <v>15388.128000000001</v>
      </c>
      <c r="X202" s="14">
        <v>14963.950999999999</v>
      </c>
      <c r="Y202" s="14">
        <v>14548.652</v>
      </c>
      <c r="Z202" s="14">
        <v>14140.718000000001</v>
      </c>
      <c r="AA202" s="14">
        <v>13738.308000000001</v>
      </c>
      <c r="AB202" s="14">
        <v>13343.531999999999</v>
      </c>
      <c r="AC202" s="14">
        <v>12960.188</v>
      </c>
      <c r="AD202" s="14">
        <v>12587.324000000001</v>
      </c>
      <c r="AE202" s="14">
        <v>12228.138999999999</v>
      </c>
      <c r="AF202" s="14">
        <v>11884.529</v>
      </c>
      <c r="AG202" s="14">
        <v>11554.971</v>
      </c>
      <c r="AH202" s="14">
        <v>11233.638999999999</v>
      </c>
      <c r="AI202" s="14">
        <v>10918.856</v>
      </c>
      <c r="AJ202" s="14">
        <v>10622.267</v>
      </c>
      <c r="AK202" s="14">
        <v>10348.192999999999</v>
      </c>
      <c r="AL202" s="14">
        <v>10089.798000000001</v>
      </c>
      <c r="AM202" s="14">
        <v>9835.3539999999994</v>
      </c>
      <c r="AN202" s="14">
        <v>9586.5220000000008</v>
      </c>
      <c r="AO202" s="14">
        <v>9334.1489999999994</v>
      </c>
      <c r="AP202" s="14">
        <v>9072.2279999999992</v>
      </c>
      <c r="AQ202" s="14">
        <v>8803.8050000000003</v>
      </c>
      <c r="AR202" s="14">
        <v>8539.4509999999991</v>
      </c>
      <c r="AS202" s="14">
        <v>8278.9290000000001</v>
      </c>
      <c r="AT202" s="14">
        <v>8009.12</v>
      </c>
      <c r="AU202" s="14">
        <v>7725.1469999999999</v>
      </c>
      <c r="AV202" s="14">
        <v>7432.87</v>
      </c>
      <c r="AW202" s="14">
        <v>7144.0839999999998</v>
      </c>
      <c r="AX202" s="14">
        <v>6857.6940000000004</v>
      </c>
      <c r="AY202" s="14">
        <v>6575.7330000000002</v>
      </c>
      <c r="AZ202" s="14">
        <v>6300.8329999999996</v>
      </c>
      <c r="BA202" s="14">
        <v>6032.9939999999997</v>
      </c>
      <c r="BB202" s="14">
        <v>5769.683</v>
      </c>
      <c r="BC202" s="14">
        <v>5511.56</v>
      </c>
      <c r="BD202" s="14">
        <v>5264.8249999999998</v>
      </c>
      <c r="BE202" s="14">
        <v>5032.3789999999999</v>
      </c>
      <c r="BF202" s="14">
        <v>4812.4639999999999</v>
      </c>
      <c r="BG202" s="14">
        <v>4599.0649999999996</v>
      </c>
      <c r="BH202" s="14">
        <v>4391.6670000000004</v>
      </c>
      <c r="BI202" s="14">
        <v>4198.9970000000003</v>
      </c>
      <c r="BJ202" s="14">
        <v>4024.22</v>
      </c>
      <c r="BK202" s="14">
        <v>3862.8719999999998</v>
      </c>
      <c r="BL202" s="14">
        <v>3707.098</v>
      </c>
      <c r="BM202" s="14">
        <v>3558.27</v>
      </c>
      <c r="BN202" s="14">
        <v>3410.2939999999999</v>
      </c>
      <c r="BO202" s="14">
        <v>3259.2809999999999</v>
      </c>
      <c r="BP202" s="14">
        <v>3107.5340000000001</v>
      </c>
      <c r="BQ202" s="14">
        <v>2961.116</v>
      </c>
      <c r="BR202" s="14">
        <v>2818.65</v>
      </c>
      <c r="BS202" s="14">
        <v>2678.5369999999998</v>
      </c>
      <c r="BT202" s="14">
        <v>2540.5219999999999</v>
      </c>
      <c r="BU202" s="14">
        <v>2404.5410000000002</v>
      </c>
      <c r="BV202" s="14">
        <v>2271.3330000000001</v>
      </c>
      <c r="BW202" s="14">
        <v>2141.4029999999998</v>
      </c>
      <c r="BX202" s="14">
        <v>2011.181</v>
      </c>
      <c r="BY202" s="14">
        <v>1879.171</v>
      </c>
      <c r="BZ202" s="14">
        <v>1747.2639999999999</v>
      </c>
      <c r="CA202" s="14">
        <v>1619.079</v>
      </c>
      <c r="CB202" s="14">
        <v>1494.1420000000001</v>
      </c>
      <c r="CC202" s="14">
        <v>1374.0060000000001</v>
      </c>
      <c r="CD202" s="14">
        <v>1259.8920000000001</v>
      </c>
      <c r="CE202" s="14">
        <v>1151.3440000000001</v>
      </c>
      <c r="CF202" s="14">
        <v>1046.57</v>
      </c>
      <c r="CG202" s="14">
        <v>945.846</v>
      </c>
      <c r="CH202" s="14">
        <v>851.11699999999996</v>
      </c>
      <c r="CI202" s="14">
        <v>763.13800000000003</v>
      </c>
      <c r="CJ202" s="14">
        <v>681.28499999999997</v>
      </c>
      <c r="CK202" s="14">
        <v>604.12300000000005</v>
      </c>
      <c r="CL202" s="14">
        <v>531.89099999999996</v>
      </c>
      <c r="CM202" s="14">
        <v>464.60199999999998</v>
      </c>
      <c r="CN202" s="14">
        <v>402.10399999999998</v>
      </c>
      <c r="CO202" s="14">
        <v>344.43799999999999</v>
      </c>
      <c r="CP202" s="14">
        <v>291.577</v>
      </c>
      <c r="CQ202" s="14">
        <v>243.26499999999999</v>
      </c>
      <c r="CR202" s="14">
        <v>200.345</v>
      </c>
      <c r="CS202" s="14">
        <v>163.15899999999999</v>
      </c>
      <c r="CT202" s="14">
        <v>131.114</v>
      </c>
      <c r="CU202" s="14">
        <v>100.92700000000001</v>
      </c>
      <c r="CV202" s="14">
        <v>76.721000000000004</v>
      </c>
      <c r="CW202" s="14">
        <v>59.497999999999998</v>
      </c>
      <c r="CX202" s="14">
        <v>44.436999999999998</v>
      </c>
      <c r="CY202" s="14">
        <v>31.001000000000001</v>
      </c>
      <c r="CZ202" s="14">
        <v>20.234000000000002</v>
      </c>
      <c r="DA202" s="14">
        <v>14.522</v>
      </c>
      <c r="DB202" s="14">
        <v>11.483000000000001</v>
      </c>
      <c r="DC202" s="14">
        <v>8.09</v>
      </c>
      <c r="DD202" s="14">
        <v>4.3559999999999999</v>
      </c>
      <c r="DE202" s="14">
        <v>2.5129999999999999</v>
      </c>
      <c r="DF202" s="14">
        <v>1.212</v>
      </c>
      <c r="DG202" s="14">
        <v>1.462</v>
      </c>
      <c r="DI202" s="108">
        <f t="shared" si="7"/>
        <v>643300.21500000008</v>
      </c>
    </row>
    <row r="203" spans="1:113" x14ac:dyDescent="0.2">
      <c r="A203" s="14">
        <v>1122</v>
      </c>
      <c r="B203" s="14" t="s">
        <v>1041</v>
      </c>
      <c r="D203" s="14">
        <v>910</v>
      </c>
      <c r="E203" s="14">
        <v>2018</v>
      </c>
      <c r="F203" s="14" t="s">
        <v>1110</v>
      </c>
      <c r="H203" s="88" t="e">
        <f>VLOOKUP(G203, '2018 Population by age'!$G:$H, 2, 0)</f>
        <v>#N/A</v>
      </c>
      <c r="I203" s="15" t="e">
        <f>IF(H203="-", "-", IF(H203=0, 0, SUM(K203:INDEX($K203:$DG203, H203))))</f>
        <v>#N/A</v>
      </c>
      <c r="J203" s="15" t="e">
        <f t="shared" si="6"/>
        <v>#N/A</v>
      </c>
      <c r="K203" s="14">
        <v>7184.8209999999999</v>
      </c>
      <c r="L203" s="14">
        <v>7028.0069999999996</v>
      </c>
      <c r="M203" s="14">
        <v>6875.5879999999997</v>
      </c>
      <c r="N203" s="14">
        <v>6738.4260000000004</v>
      </c>
      <c r="O203" s="14">
        <v>6594.0280000000002</v>
      </c>
      <c r="P203" s="14">
        <v>6452.5150000000003</v>
      </c>
      <c r="Q203" s="14">
        <v>6313.3760000000002</v>
      </c>
      <c r="R203" s="14">
        <v>6176.107</v>
      </c>
      <c r="S203" s="14">
        <v>6040.75</v>
      </c>
      <c r="T203" s="14">
        <v>5907.3490000000002</v>
      </c>
      <c r="U203" s="14">
        <v>5772.6279999999997</v>
      </c>
      <c r="V203" s="14">
        <v>5634.9660000000003</v>
      </c>
      <c r="W203" s="14">
        <v>5495.5169999999998</v>
      </c>
      <c r="X203" s="14">
        <v>5356.6419999999998</v>
      </c>
      <c r="Y203" s="14">
        <v>5217.3760000000002</v>
      </c>
      <c r="Z203" s="14">
        <v>5079.4930000000004</v>
      </c>
      <c r="AA203" s="14">
        <v>4943.9440000000004</v>
      </c>
      <c r="AB203" s="14">
        <v>4809.4059999999999</v>
      </c>
      <c r="AC203" s="14">
        <v>4675.1319999999996</v>
      </c>
      <c r="AD203" s="14">
        <v>4543.09</v>
      </c>
      <c r="AE203" s="14">
        <v>4403.6719999999996</v>
      </c>
      <c r="AF203" s="14">
        <v>4252.5950000000003</v>
      </c>
      <c r="AG203" s="14">
        <v>4095.2460000000001</v>
      </c>
      <c r="AH203" s="14">
        <v>3940.7620000000002</v>
      </c>
      <c r="AI203" s="14">
        <v>3786.6880000000001</v>
      </c>
      <c r="AJ203" s="14">
        <v>3642.8670000000002</v>
      </c>
      <c r="AK203" s="14">
        <v>3514.9389999999999</v>
      </c>
      <c r="AL203" s="14">
        <v>3398.2640000000001</v>
      </c>
      <c r="AM203" s="14">
        <v>3282.056</v>
      </c>
      <c r="AN203" s="14">
        <v>3167.855</v>
      </c>
      <c r="AO203" s="14">
        <v>3057.1239999999998</v>
      </c>
      <c r="AP203" s="14">
        <v>2949.3029999999999</v>
      </c>
      <c r="AQ203" s="14">
        <v>2843.9059999999999</v>
      </c>
      <c r="AR203" s="14">
        <v>2741.5169999999998</v>
      </c>
      <c r="AS203" s="14">
        <v>2642.6509999999998</v>
      </c>
      <c r="AT203" s="14">
        <v>2541.5540000000001</v>
      </c>
      <c r="AU203" s="14">
        <v>2435.6179999999999</v>
      </c>
      <c r="AV203" s="14">
        <v>2327.4569999999999</v>
      </c>
      <c r="AW203" s="14">
        <v>2222.0680000000002</v>
      </c>
      <c r="AX203" s="14">
        <v>2118.1779999999999</v>
      </c>
      <c r="AY203" s="14">
        <v>2019.0619999999999</v>
      </c>
      <c r="AZ203" s="14">
        <v>1926.7739999999999</v>
      </c>
      <c r="BA203" s="14">
        <v>1839.5650000000001</v>
      </c>
      <c r="BB203" s="14">
        <v>1754.135</v>
      </c>
      <c r="BC203" s="14">
        <v>1671.771</v>
      </c>
      <c r="BD203" s="14">
        <v>1589.2670000000001</v>
      </c>
      <c r="BE203" s="14">
        <v>1504.8910000000001</v>
      </c>
      <c r="BF203" s="14">
        <v>1420.646</v>
      </c>
      <c r="BG203" s="14">
        <v>1340.0119999999999</v>
      </c>
      <c r="BH203" s="14">
        <v>1261.963</v>
      </c>
      <c r="BI203" s="14">
        <v>1190.1949999999999</v>
      </c>
      <c r="BJ203" s="14">
        <v>1126.789</v>
      </c>
      <c r="BK203" s="14">
        <v>1069.905</v>
      </c>
      <c r="BL203" s="14">
        <v>1015.235</v>
      </c>
      <c r="BM203" s="14">
        <v>963.16800000000001</v>
      </c>
      <c r="BN203" s="14">
        <v>914.81899999999996</v>
      </c>
      <c r="BO203" s="14">
        <v>870.16399999999999</v>
      </c>
      <c r="BP203" s="14">
        <v>828.56500000000005</v>
      </c>
      <c r="BQ203" s="14">
        <v>789.36400000000003</v>
      </c>
      <c r="BR203" s="14">
        <v>752.61800000000005</v>
      </c>
      <c r="BS203" s="14">
        <v>716.42700000000002</v>
      </c>
      <c r="BT203" s="14">
        <v>679.74400000000003</v>
      </c>
      <c r="BU203" s="14">
        <v>643.16399999999999</v>
      </c>
      <c r="BV203" s="14">
        <v>608.27099999999996</v>
      </c>
      <c r="BW203" s="14">
        <v>574.70600000000002</v>
      </c>
      <c r="BX203" s="14">
        <v>541.96799999999996</v>
      </c>
      <c r="BY203" s="14">
        <v>509.95499999999998</v>
      </c>
      <c r="BZ203" s="14">
        <v>478.66399999999999</v>
      </c>
      <c r="CA203" s="14">
        <v>448.29899999999998</v>
      </c>
      <c r="CB203" s="14">
        <v>418.93200000000002</v>
      </c>
      <c r="CC203" s="14">
        <v>389.81200000000001</v>
      </c>
      <c r="CD203" s="14">
        <v>360.62</v>
      </c>
      <c r="CE203" s="14">
        <v>331.73599999999999</v>
      </c>
      <c r="CF203" s="14">
        <v>303.89499999999998</v>
      </c>
      <c r="CG203" s="14">
        <v>277.024</v>
      </c>
      <c r="CH203" s="14">
        <v>251.26400000000001</v>
      </c>
      <c r="CI203" s="14">
        <v>226.77799999999999</v>
      </c>
      <c r="CJ203" s="14">
        <v>203.55600000000001</v>
      </c>
      <c r="CK203" s="14">
        <v>181.375</v>
      </c>
      <c r="CL203" s="14">
        <v>160.23500000000001</v>
      </c>
      <c r="CM203" s="14">
        <v>140.72399999999999</v>
      </c>
      <c r="CN203" s="14">
        <v>123.105</v>
      </c>
      <c r="CO203" s="14">
        <v>107.136</v>
      </c>
      <c r="CP203" s="14">
        <v>92.304000000000002</v>
      </c>
      <c r="CQ203" s="14">
        <v>78.688999999999993</v>
      </c>
      <c r="CR203" s="14">
        <v>66.230999999999995</v>
      </c>
      <c r="CS203" s="14">
        <v>54.841999999999999</v>
      </c>
      <c r="CT203" s="14">
        <v>44.548999999999999</v>
      </c>
      <c r="CU203" s="14">
        <v>34.676000000000002</v>
      </c>
      <c r="CV203" s="14">
        <v>26.698</v>
      </c>
      <c r="CW203" s="14">
        <v>20.992000000000001</v>
      </c>
      <c r="CX203" s="14">
        <v>15.851000000000001</v>
      </c>
      <c r="CY203" s="14">
        <v>11.122999999999999</v>
      </c>
      <c r="CZ203" s="14">
        <v>7.2460000000000004</v>
      </c>
      <c r="DA203" s="14">
        <v>5.1070000000000002</v>
      </c>
      <c r="DB203" s="14">
        <v>4.0519999999999996</v>
      </c>
      <c r="DC203" s="14">
        <v>2.8620000000000001</v>
      </c>
      <c r="DD203" s="14">
        <v>1.544</v>
      </c>
      <c r="DE203" s="14">
        <v>0.874</v>
      </c>
      <c r="DF203" s="14">
        <v>0.41499999999999998</v>
      </c>
      <c r="DG203" s="14">
        <v>0.47799999999999998</v>
      </c>
      <c r="DI203" s="108">
        <f t="shared" si="7"/>
        <v>215198.31199999998</v>
      </c>
    </row>
    <row r="204" spans="1:113" x14ac:dyDescent="0.2">
      <c r="A204" s="14">
        <v>1982</v>
      </c>
      <c r="B204" s="14" t="s">
        <v>1041</v>
      </c>
      <c r="D204" s="14">
        <v>175</v>
      </c>
      <c r="E204" s="14">
        <v>2018</v>
      </c>
      <c r="F204" s="14" t="s">
        <v>1109</v>
      </c>
      <c r="H204" s="88" t="e">
        <f>VLOOKUP(G204, '2018 Population by age'!$G:$H, 2, 0)</f>
        <v>#N/A</v>
      </c>
      <c r="I204" s="15" t="e">
        <f>IF(H204="-", "-", IF(H204=0, 0, SUM(K204:INDEX($K204:$DG204, H204))))</f>
        <v>#N/A</v>
      </c>
      <c r="J204" s="15" t="e">
        <f t="shared" si="6"/>
        <v>#N/A</v>
      </c>
      <c r="K204" s="14">
        <v>3.5990000000000002</v>
      </c>
      <c r="L204" s="14">
        <v>3.6150000000000002</v>
      </c>
      <c r="M204" s="14">
        <v>3.6269999999999998</v>
      </c>
      <c r="N204" s="14">
        <v>3.5110000000000001</v>
      </c>
      <c r="O204" s="14">
        <v>3.5680000000000001</v>
      </c>
      <c r="P204" s="14">
        <v>3.61</v>
      </c>
      <c r="Q204" s="14">
        <v>3.6360000000000001</v>
      </c>
      <c r="R204" s="14">
        <v>3.645</v>
      </c>
      <c r="S204" s="14">
        <v>3.641</v>
      </c>
      <c r="T204" s="14">
        <v>3.63</v>
      </c>
      <c r="U204" s="14">
        <v>3.585</v>
      </c>
      <c r="V204" s="14">
        <v>3.4950000000000001</v>
      </c>
      <c r="W204" s="14">
        <v>3.3740000000000001</v>
      </c>
      <c r="X204" s="14">
        <v>3.246</v>
      </c>
      <c r="Y204" s="14">
        <v>3.1030000000000002</v>
      </c>
      <c r="Z204" s="14">
        <v>2.9780000000000002</v>
      </c>
      <c r="AA204" s="14">
        <v>2.8879999999999999</v>
      </c>
      <c r="AB204" s="14">
        <v>2.8180000000000001</v>
      </c>
      <c r="AC204" s="14">
        <v>2.74</v>
      </c>
      <c r="AD204" s="14">
        <v>2.6659999999999999</v>
      </c>
      <c r="AE204" s="14">
        <v>2.5619999999999998</v>
      </c>
      <c r="AF204" s="14">
        <v>2.4089999999999998</v>
      </c>
      <c r="AG204" s="14">
        <v>2.2290000000000001</v>
      </c>
      <c r="AH204" s="14">
        <v>2.0579999999999998</v>
      </c>
      <c r="AI204" s="14">
        <v>1.8859999999999999</v>
      </c>
      <c r="AJ204" s="14">
        <v>1.748</v>
      </c>
      <c r="AK204" s="14">
        <v>1.6659999999999999</v>
      </c>
      <c r="AL204" s="14">
        <v>1.621</v>
      </c>
      <c r="AM204" s="14">
        <v>1.577</v>
      </c>
      <c r="AN204" s="14">
        <v>1.5409999999999999</v>
      </c>
      <c r="AO204" s="14">
        <v>1.5069999999999999</v>
      </c>
      <c r="AP204" s="14">
        <v>1.468</v>
      </c>
      <c r="AQ204" s="14">
        <v>1.43</v>
      </c>
      <c r="AR204" s="14">
        <v>1.399</v>
      </c>
      <c r="AS204" s="14">
        <v>1.371</v>
      </c>
      <c r="AT204" s="14">
        <v>1.361</v>
      </c>
      <c r="AU204" s="14">
        <v>1.375</v>
      </c>
      <c r="AV204" s="14">
        <v>1.4039999999999999</v>
      </c>
      <c r="AW204" s="14">
        <v>1.43</v>
      </c>
      <c r="AX204" s="14">
        <v>1.458</v>
      </c>
      <c r="AY204" s="14">
        <v>1.468</v>
      </c>
      <c r="AZ204" s="14">
        <v>1.448</v>
      </c>
      <c r="BA204" s="14">
        <v>1.407</v>
      </c>
      <c r="BB204" s="14">
        <v>1.367</v>
      </c>
      <c r="BC204" s="14">
        <v>1.327</v>
      </c>
      <c r="BD204" s="14">
        <v>1.2749999999999999</v>
      </c>
      <c r="BE204" s="14">
        <v>1.208</v>
      </c>
      <c r="BF204" s="14">
        <v>1.1319999999999999</v>
      </c>
      <c r="BG204" s="14">
        <v>1.054</v>
      </c>
      <c r="BH204" s="14">
        <v>0.97299999999999998</v>
      </c>
      <c r="BI204" s="14">
        <v>0.90300000000000002</v>
      </c>
      <c r="BJ204" s="14">
        <v>0.85099999999999998</v>
      </c>
      <c r="BK204" s="14">
        <v>0.81100000000000005</v>
      </c>
      <c r="BL204" s="14">
        <v>0.77</v>
      </c>
      <c r="BM204" s="14">
        <v>0.73099999999999998</v>
      </c>
      <c r="BN204" s="14">
        <v>0.69299999999999995</v>
      </c>
      <c r="BO204" s="14">
        <v>0.65600000000000003</v>
      </c>
      <c r="BP204" s="14">
        <v>0.61899999999999999</v>
      </c>
      <c r="BQ204" s="14">
        <v>0.58499999999999996</v>
      </c>
      <c r="BR204" s="14">
        <v>0.55300000000000005</v>
      </c>
      <c r="BS204" s="14">
        <v>0.52400000000000002</v>
      </c>
      <c r="BT204" s="14">
        <v>0.499</v>
      </c>
      <c r="BU204" s="14">
        <v>0.47799999999999998</v>
      </c>
      <c r="BV204" s="14">
        <v>0.45700000000000002</v>
      </c>
      <c r="BW204" s="14">
        <v>0.439</v>
      </c>
      <c r="BX204" s="14">
        <v>0.41899999999999998</v>
      </c>
      <c r="BY204" s="14">
        <v>0.39600000000000002</v>
      </c>
      <c r="BZ204" s="14">
        <v>0.371</v>
      </c>
      <c r="CA204" s="14">
        <v>0.34799999999999998</v>
      </c>
      <c r="CB204" s="14">
        <v>0.32600000000000001</v>
      </c>
      <c r="CC204" s="14">
        <v>0.30399999999999999</v>
      </c>
      <c r="CD204" s="14">
        <v>0.28399999999999997</v>
      </c>
      <c r="CE204" s="14">
        <v>0.26600000000000001</v>
      </c>
      <c r="CF204" s="14">
        <v>0.248</v>
      </c>
      <c r="CG204" s="14">
        <v>0.23</v>
      </c>
      <c r="CH204" s="14">
        <v>0.21299999999999999</v>
      </c>
      <c r="CI204" s="14">
        <v>0.19500000000000001</v>
      </c>
      <c r="CJ204" s="14">
        <v>0.17899999999999999</v>
      </c>
      <c r="CK204" s="14">
        <v>0.16300000000000001</v>
      </c>
      <c r="CL204" s="14">
        <v>0.14799999999999999</v>
      </c>
      <c r="CM204" s="14">
        <v>0.13300000000000001</v>
      </c>
      <c r="CN204" s="14">
        <v>0.11899999999999999</v>
      </c>
      <c r="CO204" s="14">
        <v>0.105</v>
      </c>
      <c r="CP204" s="14">
        <v>9.1999999999999998E-2</v>
      </c>
      <c r="CQ204" s="14">
        <v>0.08</v>
      </c>
      <c r="CR204" s="14">
        <v>6.9000000000000006E-2</v>
      </c>
      <c r="CS204" s="14">
        <v>5.8999999999999997E-2</v>
      </c>
      <c r="CT204" s="14">
        <v>5.0999999999999997E-2</v>
      </c>
      <c r="CU204" s="14">
        <v>4.2999999999999997E-2</v>
      </c>
      <c r="CV204" s="14">
        <v>3.5999999999999997E-2</v>
      </c>
      <c r="CW204" s="14">
        <v>0.03</v>
      </c>
      <c r="CX204" s="14">
        <v>2.4E-2</v>
      </c>
      <c r="CY204" s="14">
        <v>1.7999999999999999E-2</v>
      </c>
      <c r="CZ204" s="14">
        <v>1.4E-2</v>
      </c>
      <c r="DA204" s="14">
        <v>1.0999999999999999E-2</v>
      </c>
      <c r="DB204" s="14">
        <v>8.9999999999999993E-3</v>
      </c>
      <c r="DC204" s="14">
        <v>7.0000000000000001E-3</v>
      </c>
      <c r="DD204" s="14">
        <v>4.0000000000000001E-3</v>
      </c>
      <c r="DE204" s="14">
        <v>3.0000000000000001E-3</v>
      </c>
      <c r="DF204" s="14">
        <v>1E-3</v>
      </c>
      <c r="DG204" s="14">
        <v>2E-3</v>
      </c>
      <c r="DI204" s="108">
        <f t="shared" si="7"/>
        <v>127.70299999999999</v>
      </c>
    </row>
    <row r="205" spans="1:113" x14ac:dyDescent="0.2">
      <c r="A205" s="14">
        <v>2154</v>
      </c>
      <c r="B205" s="14" t="s">
        <v>1041</v>
      </c>
      <c r="D205" s="14">
        <v>638</v>
      </c>
      <c r="E205" s="14">
        <v>2018</v>
      </c>
      <c r="F205" s="14" t="s">
        <v>1108</v>
      </c>
      <c r="H205" s="88" t="e">
        <f>VLOOKUP(G205, '2018 Population by age'!$G:$H, 2, 0)</f>
        <v>#N/A</v>
      </c>
      <c r="I205" s="15" t="e">
        <f>IF(H205="-", "-", IF(H205=0, 0, SUM(K205:INDEX($K205:$DG205, H205))))</f>
        <v>#N/A</v>
      </c>
      <c r="J205" s="15" t="e">
        <f t="shared" si="6"/>
        <v>#N/A</v>
      </c>
      <c r="K205" s="14">
        <v>6.6689999999999996</v>
      </c>
      <c r="L205" s="14">
        <v>6.6959999999999997</v>
      </c>
      <c r="M205" s="14">
        <v>6.7270000000000003</v>
      </c>
      <c r="N205" s="14">
        <v>6.9889999999999999</v>
      </c>
      <c r="O205" s="14">
        <v>6.9359999999999999</v>
      </c>
      <c r="P205" s="14">
        <v>6.9</v>
      </c>
      <c r="Q205" s="14">
        <v>6.8780000000000001</v>
      </c>
      <c r="R205" s="14">
        <v>6.8719999999999999</v>
      </c>
      <c r="S205" s="14">
        <v>6.87</v>
      </c>
      <c r="T205" s="14">
        <v>6.8639999999999999</v>
      </c>
      <c r="U205" s="14">
        <v>6.8970000000000002</v>
      </c>
      <c r="V205" s="14">
        <v>6.9829999999999997</v>
      </c>
      <c r="W205" s="14">
        <v>7.0970000000000004</v>
      </c>
      <c r="X205" s="14">
        <v>7.1989999999999998</v>
      </c>
      <c r="Y205" s="14">
        <v>7.2990000000000004</v>
      </c>
      <c r="Z205" s="14">
        <v>7.3390000000000004</v>
      </c>
      <c r="AA205" s="14">
        <v>7.2830000000000004</v>
      </c>
      <c r="AB205" s="14">
        <v>7.1580000000000004</v>
      </c>
      <c r="AC205" s="14">
        <v>7.0309999999999997</v>
      </c>
      <c r="AD205" s="14">
        <v>6.8940000000000001</v>
      </c>
      <c r="AE205" s="14">
        <v>6.7249999999999996</v>
      </c>
      <c r="AF205" s="14">
        <v>6.5209999999999999</v>
      </c>
      <c r="AG205" s="14">
        <v>6.2930000000000001</v>
      </c>
      <c r="AH205" s="14">
        <v>6.06</v>
      </c>
      <c r="AI205" s="14">
        <v>5.8239999999999998</v>
      </c>
      <c r="AJ205" s="14">
        <v>5.5880000000000001</v>
      </c>
      <c r="AK205" s="14">
        <v>5.359</v>
      </c>
      <c r="AL205" s="14">
        <v>5.14</v>
      </c>
      <c r="AM205" s="14">
        <v>4.9329999999999998</v>
      </c>
      <c r="AN205" s="14">
        <v>4.7380000000000004</v>
      </c>
      <c r="AO205" s="14">
        <v>4.585</v>
      </c>
      <c r="AP205" s="14">
        <v>4.4909999999999997</v>
      </c>
      <c r="AQ205" s="14">
        <v>4.444</v>
      </c>
      <c r="AR205" s="14">
        <v>4.4119999999999999</v>
      </c>
      <c r="AS205" s="14">
        <v>4.3899999999999997</v>
      </c>
      <c r="AT205" s="14">
        <v>4.43</v>
      </c>
      <c r="AU205" s="14">
        <v>4.55</v>
      </c>
      <c r="AV205" s="14">
        <v>4.7229999999999999</v>
      </c>
      <c r="AW205" s="14">
        <v>4.907</v>
      </c>
      <c r="AX205" s="14">
        <v>5.1139999999999999</v>
      </c>
      <c r="AY205" s="14">
        <v>5.2850000000000001</v>
      </c>
      <c r="AZ205" s="14">
        <v>5.39</v>
      </c>
      <c r="BA205" s="14">
        <v>5.4539999999999997</v>
      </c>
      <c r="BB205" s="14">
        <v>5.524</v>
      </c>
      <c r="BC205" s="14">
        <v>5.5789999999999997</v>
      </c>
      <c r="BD205" s="14">
        <v>5.6769999999999996</v>
      </c>
      <c r="BE205" s="14">
        <v>5.85</v>
      </c>
      <c r="BF205" s="14">
        <v>6.0579999999999998</v>
      </c>
      <c r="BG205" s="14">
        <v>6.24</v>
      </c>
      <c r="BH205" s="14">
        <v>6.4160000000000004</v>
      </c>
      <c r="BI205" s="14">
        <v>6.5049999999999999</v>
      </c>
      <c r="BJ205" s="14">
        <v>6.4610000000000003</v>
      </c>
      <c r="BK205" s="14">
        <v>6.3239999999999998</v>
      </c>
      <c r="BL205" s="14">
        <v>6.1840000000000002</v>
      </c>
      <c r="BM205" s="14">
        <v>6.0279999999999996</v>
      </c>
      <c r="BN205" s="14">
        <v>5.8540000000000001</v>
      </c>
      <c r="BO205" s="14">
        <v>5.6710000000000003</v>
      </c>
      <c r="BP205" s="14">
        <v>5.4809999999999999</v>
      </c>
      <c r="BQ205" s="14">
        <v>5.27</v>
      </c>
      <c r="BR205" s="14">
        <v>5.0350000000000001</v>
      </c>
      <c r="BS205" s="14">
        <v>4.8289999999999997</v>
      </c>
      <c r="BT205" s="14">
        <v>4.673</v>
      </c>
      <c r="BU205" s="14">
        <v>4.5460000000000003</v>
      </c>
      <c r="BV205" s="14">
        <v>4.4080000000000004</v>
      </c>
      <c r="BW205" s="14">
        <v>4.2750000000000004</v>
      </c>
      <c r="BX205" s="14">
        <v>4.0949999999999998</v>
      </c>
      <c r="BY205" s="14">
        <v>3.8380000000000001</v>
      </c>
      <c r="BZ205" s="14">
        <v>3.536</v>
      </c>
      <c r="CA205" s="14">
        <v>3.2450000000000001</v>
      </c>
      <c r="CB205" s="14">
        <v>2.9489999999999998</v>
      </c>
      <c r="CC205" s="14">
        <v>2.6930000000000001</v>
      </c>
      <c r="CD205" s="14">
        <v>2.5</v>
      </c>
      <c r="CE205" s="14">
        <v>2.3519999999999999</v>
      </c>
      <c r="CF205" s="14">
        <v>2.1989999999999998</v>
      </c>
      <c r="CG205" s="14">
        <v>2.0529999999999999</v>
      </c>
      <c r="CH205" s="14">
        <v>1.9079999999999999</v>
      </c>
      <c r="CI205" s="14">
        <v>1.7569999999999999</v>
      </c>
      <c r="CJ205" s="14">
        <v>1.6060000000000001</v>
      </c>
      <c r="CK205" s="14">
        <v>1.4650000000000001</v>
      </c>
      <c r="CL205" s="14">
        <v>1.3320000000000001</v>
      </c>
      <c r="CM205" s="14">
        <v>1.2050000000000001</v>
      </c>
      <c r="CN205" s="14">
        <v>1.0860000000000001</v>
      </c>
      <c r="CO205" s="14">
        <v>0.97199999999999998</v>
      </c>
      <c r="CP205" s="14">
        <v>0.86499999999999999</v>
      </c>
      <c r="CQ205" s="14">
        <v>0.76500000000000001</v>
      </c>
      <c r="CR205" s="14">
        <v>0.66700000000000004</v>
      </c>
      <c r="CS205" s="14">
        <v>0.56699999999999995</v>
      </c>
      <c r="CT205" s="14">
        <v>0.46899999999999997</v>
      </c>
      <c r="CU205" s="14">
        <v>0.372</v>
      </c>
      <c r="CV205" s="14">
        <v>0.28599999999999998</v>
      </c>
      <c r="CW205" s="14">
        <v>0.23100000000000001</v>
      </c>
      <c r="CX205" s="14">
        <v>0.186</v>
      </c>
      <c r="CY205" s="14">
        <v>0.14699999999999999</v>
      </c>
      <c r="CZ205" s="14">
        <v>0.123</v>
      </c>
      <c r="DA205" s="14">
        <v>0.112</v>
      </c>
      <c r="DB205" s="14">
        <v>9.4E-2</v>
      </c>
      <c r="DC205" s="14">
        <v>6.9000000000000006E-2</v>
      </c>
      <c r="DD205" s="14">
        <v>3.9E-2</v>
      </c>
      <c r="DE205" s="14">
        <v>2.7E-2</v>
      </c>
      <c r="DF205" s="14">
        <v>1.2E-2</v>
      </c>
      <c r="DG205" s="14">
        <v>1.2E-2</v>
      </c>
      <c r="DI205" s="108">
        <f t="shared" si="7"/>
        <v>427.65900000000005</v>
      </c>
    </row>
    <row r="206" spans="1:113" x14ac:dyDescent="0.2">
      <c r="A206" s="14">
        <v>2928</v>
      </c>
      <c r="B206" s="14" t="s">
        <v>1041</v>
      </c>
      <c r="D206" s="14">
        <v>911</v>
      </c>
      <c r="E206" s="14">
        <v>2018</v>
      </c>
      <c r="F206" s="14" t="s">
        <v>1106</v>
      </c>
      <c r="H206" s="88" t="e">
        <f>VLOOKUP(G206, '2018 Population by age'!$G:$H, 2, 0)</f>
        <v>#N/A</v>
      </c>
      <c r="I206" s="15" t="e">
        <f>IF(H206="-", "-", IF(H206=0, 0, SUM(K206:INDEX($K206:$DG206, H206))))</f>
        <v>#N/A</v>
      </c>
      <c r="J206" s="15" t="e">
        <f t="shared" si="6"/>
        <v>#N/A</v>
      </c>
      <c r="K206" s="14">
        <v>3137.3739999999998</v>
      </c>
      <c r="L206" s="14">
        <v>3051.4870000000001</v>
      </c>
      <c r="M206" s="14">
        <v>2966.3519999999999</v>
      </c>
      <c r="N206" s="14">
        <v>2894.884</v>
      </c>
      <c r="O206" s="14">
        <v>2809.4189999999999</v>
      </c>
      <c r="P206" s="14">
        <v>2725.0369999999998</v>
      </c>
      <c r="Q206" s="14">
        <v>2641.6570000000002</v>
      </c>
      <c r="R206" s="14">
        <v>2559.212</v>
      </c>
      <c r="S206" s="14">
        <v>2477.9989999999998</v>
      </c>
      <c r="T206" s="14">
        <v>2398.326</v>
      </c>
      <c r="U206" s="14">
        <v>2318.2249999999999</v>
      </c>
      <c r="V206" s="14">
        <v>2236.864</v>
      </c>
      <c r="W206" s="14">
        <v>2155.3040000000001</v>
      </c>
      <c r="X206" s="14">
        <v>2075.6970000000001</v>
      </c>
      <c r="Y206" s="14">
        <v>1997.921</v>
      </c>
      <c r="Z206" s="14">
        <v>1922.135</v>
      </c>
      <c r="AA206" s="14">
        <v>1848.7380000000001</v>
      </c>
      <c r="AB206" s="14">
        <v>1777.8889999999999</v>
      </c>
      <c r="AC206" s="14">
        <v>1708.992</v>
      </c>
      <c r="AD206" s="14">
        <v>1641.7139999999999</v>
      </c>
      <c r="AE206" s="14">
        <v>1579.5170000000001</v>
      </c>
      <c r="AF206" s="14">
        <v>1523.9159999999999</v>
      </c>
      <c r="AG206" s="14">
        <v>1473.2809999999999</v>
      </c>
      <c r="AH206" s="14">
        <v>1424.2940000000001</v>
      </c>
      <c r="AI206" s="14">
        <v>1377.4290000000001</v>
      </c>
      <c r="AJ206" s="14">
        <v>1331.884</v>
      </c>
      <c r="AK206" s="14">
        <v>1286.867</v>
      </c>
      <c r="AL206" s="14">
        <v>1242.6389999999999</v>
      </c>
      <c r="AM206" s="14">
        <v>1200.2619999999999</v>
      </c>
      <c r="AN206" s="14">
        <v>1159.537</v>
      </c>
      <c r="AO206" s="14">
        <v>1119.2339999999999</v>
      </c>
      <c r="AP206" s="14">
        <v>1078.8510000000001</v>
      </c>
      <c r="AQ206" s="14">
        <v>1038.7370000000001</v>
      </c>
      <c r="AR206" s="14">
        <v>999.76700000000005</v>
      </c>
      <c r="AS206" s="14">
        <v>961.78599999999994</v>
      </c>
      <c r="AT206" s="14">
        <v>924.59299999999996</v>
      </c>
      <c r="AU206" s="14">
        <v>888.19299999999998</v>
      </c>
      <c r="AV206" s="14">
        <v>852.61</v>
      </c>
      <c r="AW206" s="14">
        <v>817.90200000000004</v>
      </c>
      <c r="AX206" s="14">
        <v>784.09400000000005</v>
      </c>
      <c r="AY206" s="14">
        <v>751.14099999999996</v>
      </c>
      <c r="AZ206" s="14">
        <v>719.04300000000001</v>
      </c>
      <c r="BA206" s="14">
        <v>687.84699999999998</v>
      </c>
      <c r="BB206" s="14">
        <v>657.57799999999997</v>
      </c>
      <c r="BC206" s="14">
        <v>628.20899999999995</v>
      </c>
      <c r="BD206" s="14">
        <v>599.97699999999998</v>
      </c>
      <c r="BE206" s="14">
        <v>573.00300000000004</v>
      </c>
      <c r="BF206" s="14">
        <v>547.16999999999996</v>
      </c>
      <c r="BG206" s="14">
        <v>522.20600000000002</v>
      </c>
      <c r="BH206" s="14">
        <v>498.09699999999998</v>
      </c>
      <c r="BI206" s="14">
        <v>475.05200000000002</v>
      </c>
      <c r="BJ206" s="14">
        <v>453.12299999999999</v>
      </c>
      <c r="BK206" s="14">
        <v>432.18900000000002</v>
      </c>
      <c r="BL206" s="14">
        <v>412.03800000000001</v>
      </c>
      <c r="BM206" s="14">
        <v>392.69400000000002</v>
      </c>
      <c r="BN206" s="14">
        <v>373.94900000000001</v>
      </c>
      <c r="BO206" s="14">
        <v>355.67099999999999</v>
      </c>
      <c r="BP206" s="14">
        <v>337.92</v>
      </c>
      <c r="BQ206" s="14">
        <v>320.78800000000001</v>
      </c>
      <c r="BR206" s="14">
        <v>304.149</v>
      </c>
      <c r="BS206" s="14">
        <v>288.31200000000001</v>
      </c>
      <c r="BT206" s="14">
        <v>273.40800000000002</v>
      </c>
      <c r="BU206" s="14">
        <v>259.19600000000003</v>
      </c>
      <c r="BV206" s="14">
        <v>245.40700000000001</v>
      </c>
      <c r="BW206" s="14">
        <v>232.203</v>
      </c>
      <c r="BX206" s="14">
        <v>218.642</v>
      </c>
      <c r="BY206" s="14">
        <v>204.25700000000001</v>
      </c>
      <c r="BZ206" s="14">
        <v>189.51499999999999</v>
      </c>
      <c r="CA206" s="14">
        <v>175.30799999999999</v>
      </c>
      <c r="CB206" s="14">
        <v>161.41200000000001</v>
      </c>
      <c r="CC206" s="14">
        <v>148.4</v>
      </c>
      <c r="CD206" s="14">
        <v>136.63300000000001</v>
      </c>
      <c r="CE206" s="14">
        <v>125.80500000000001</v>
      </c>
      <c r="CF206" s="14">
        <v>115.289</v>
      </c>
      <c r="CG206" s="14">
        <v>105.252</v>
      </c>
      <c r="CH206" s="14">
        <v>95.421999999999997</v>
      </c>
      <c r="CI206" s="14">
        <v>85.617000000000004</v>
      </c>
      <c r="CJ206" s="14">
        <v>76.02</v>
      </c>
      <c r="CK206" s="14">
        <v>66.998000000000005</v>
      </c>
      <c r="CL206" s="14">
        <v>58.493000000000002</v>
      </c>
      <c r="CM206" s="14">
        <v>50.588000000000001</v>
      </c>
      <c r="CN206" s="14">
        <v>43.372999999999998</v>
      </c>
      <c r="CO206" s="14">
        <v>36.805</v>
      </c>
      <c r="CP206" s="14">
        <v>30.713999999999999</v>
      </c>
      <c r="CQ206" s="14">
        <v>25.091000000000001</v>
      </c>
      <c r="CR206" s="14">
        <v>20.213999999999999</v>
      </c>
      <c r="CS206" s="14">
        <v>16.192</v>
      </c>
      <c r="CT206" s="14">
        <v>12.885999999999999</v>
      </c>
      <c r="CU206" s="14">
        <v>9.8040000000000003</v>
      </c>
      <c r="CV206" s="14">
        <v>7.375</v>
      </c>
      <c r="CW206" s="14">
        <v>5.6580000000000004</v>
      </c>
      <c r="CX206" s="14">
        <v>4.1680000000000001</v>
      </c>
      <c r="CY206" s="14">
        <v>2.8580000000000001</v>
      </c>
      <c r="CZ206" s="14">
        <v>1.835</v>
      </c>
      <c r="DA206" s="14">
        <v>1.32</v>
      </c>
      <c r="DB206" s="14">
        <v>1.034</v>
      </c>
      <c r="DC206" s="14">
        <v>0.71599999999999997</v>
      </c>
      <c r="DD206" s="14">
        <v>0.36399999999999999</v>
      </c>
      <c r="DE206" s="14">
        <v>0.188</v>
      </c>
      <c r="DF206" s="14">
        <v>8.5000000000000006E-2</v>
      </c>
      <c r="DG206" s="14">
        <v>8.1000000000000003E-2</v>
      </c>
      <c r="DI206" s="108">
        <f t="shared" si="7"/>
        <v>83985.401000000027</v>
      </c>
    </row>
    <row r="207" spans="1:113" x14ac:dyDescent="0.2">
      <c r="A207" s="14">
        <v>3788</v>
      </c>
      <c r="B207" s="14" t="s">
        <v>1041</v>
      </c>
      <c r="D207" s="14">
        <v>912</v>
      </c>
      <c r="E207" s="14">
        <v>2018</v>
      </c>
      <c r="F207" s="14" t="s">
        <v>1102</v>
      </c>
      <c r="H207" s="88" t="e">
        <f>VLOOKUP(G207, '2018 Population by age'!$G:$H, 2, 0)</f>
        <v>#N/A</v>
      </c>
      <c r="I207" s="15" t="e">
        <f>IF(H207="-", "-", IF(H207=0, 0, SUM(K207:INDEX($K207:$DG207, H207))))</f>
        <v>#N/A</v>
      </c>
      <c r="J207" s="15" t="e">
        <f t="shared" si="6"/>
        <v>#N/A</v>
      </c>
      <c r="K207" s="14">
        <v>2819.5659999999998</v>
      </c>
      <c r="L207" s="14">
        <v>2883.145</v>
      </c>
      <c r="M207" s="14">
        <v>2914.3429999999998</v>
      </c>
      <c r="N207" s="14">
        <v>3026.6930000000002</v>
      </c>
      <c r="O207" s="14">
        <v>2951.8229999999999</v>
      </c>
      <c r="P207" s="14">
        <v>2867.5349999999999</v>
      </c>
      <c r="Q207" s="14">
        <v>2776.6379999999999</v>
      </c>
      <c r="R207" s="14">
        <v>2681.9360000000001</v>
      </c>
      <c r="S207" s="14">
        <v>2582.837</v>
      </c>
      <c r="T207" s="14">
        <v>2478.7399999999998</v>
      </c>
      <c r="U207" s="14">
        <v>2389.4580000000001</v>
      </c>
      <c r="V207" s="14">
        <v>2324.6</v>
      </c>
      <c r="W207" s="14">
        <v>2276.768</v>
      </c>
      <c r="X207" s="14">
        <v>2229.2820000000002</v>
      </c>
      <c r="Y207" s="14">
        <v>2185.87</v>
      </c>
      <c r="Z207" s="14">
        <v>2144.73</v>
      </c>
      <c r="AA207" s="14">
        <v>2103.4169999999999</v>
      </c>
      <c r="AB207" s="14">
        <v>2064.1039999999998</v>
      </c>
      <c r="AC207" s="14">
        <v>2029.8710000000001</v>
      </c>
      <c r="AD207" s="14">
        <v>1998.26</v>
      </c>
      <c r="AE207" s="14">
        <v>1977.9780000000001</v>
      </c>
      <c r="AF207" s="14">
        <v>1973.0719999999999</v>
      </c>
      <c r="AG207" s="14">
        <v>1978.2909999999999</v>
      </c>
      <c r="AH207" s="14">
        <v>1983.548</v>
      </c>
      <c r="AI207" s="14">
        <v>1989.9280000000001</v>
      </c>
      <c r="AJ207" s="14">
        <v>1993.989</v>
      </c>
      <c r="AK207" s="14">
        <v>1992.6890000000001</v>
      </c>
      <c r="AL207" s="14">
        <v>1986.761</v>
      </c>
      <c r="AM207" s="14">
        <v>1980.4870000000001</v>
      </c>
      <c r="AN207" s="14">
        <v>1973.63</v>
      </c>
      <c r="AO207" s="14">
        <v>1958.165</v>
      </c>
      <c r="AP207" s="14">
        <v>1930.7059999999999</v>
      </c>
      <c r="AQ207" s="14">
        <v>1894.377</v>
      </c>
      <c r="AR207" s="14">
        <v>1856.191</v>
      </c>
      <c r="AS207" s="14">
        <v>1815.3710000000001</v>
      </c>
      <c r="AT207" s="14">
        <v>1771.14</v>
      </c>
      <c r="AU207" s="14">
        <v>1724.0170000000001</v>
      </c>
      <c r="AV207" s="14">
        <v>1674.5219999999999</v>
      </c>
      <c r="AW207" s="14">
        <v>1623.4839999999999</v>
      </c>
      <c r="AX207" s="14">
        <v>1571.739</v>
      </c>
      <c r="AY207" s="14">
        <v>1518.2260000000001</v>
      </c>
      <c r="AZ207" s="14">
        <v>1462.838</v>
      </c>
      <c r="BA207" s="14">
        <v>1407.037</v>
      </c>
      <c r="BB207" s="14">
        <v>1351.7470000000001</v>
      </c>
      <c r="BC207" s="14">
        <v>1295.9949999999999</v>
      </c>
      <c r="BD207" s="14">
        <v>1247.742</v>
      </c>
      <c r="BE207" s="14">
        <v>1210.806</v>
      </c>
      <c r="BF207" s="14">
        <v>1181.548</v>
      </c>
      <c r="BG207" s="14">
        <v>1152.1510000000001</v>
      </c>
      <c r="BH207" s="14">
        <v>1123.7249999999999</v>
      </c>
      <c r="BI207" s="14">
        <v>1095.7159999999999</v>
      </c>
      <c r="BJ207" s="14">
        <v>1066.9090000000001</v>
      </c>
      <c r="BK207" s="14">
        <v>1037.4870000000001</v>
      </c>
      <c r="BL207" s="14">
        <v>1009.073</v>
      </c>
      <c r="BM207" s="14">
        <v>981.625</v>
      </c>
      <c r="BN207" s="14">
        <v>951.43200000000002</v>
      </c>
      <c r="BO207" s="14">
        <v>916.89099999999996</v>
      </c>
      <c r="BP207" s="14">
        <v>879.46299999999997</v>
      </c>
      <c r="BQ207" s="14">
        <v>842.14400000000001</v>
      </c>
      <c r="BR207" s="14">
        <v>804.25900000000001</v>
      </c>
      <c r="BS207" s="14">
        <v>766.91200000000003</v>
      </c>
      <c r="BT207" s="14">
        <v>730.93100000000004</v>
      </c>
      <c r="BU207" s="14">
        <v>695.66099999999994</v>
      </c>
      <c r="BV207" s="14">
        <v>660.04300000000001</v>
      </c>
      <c r="BW207" s="14">
        <v>624.79899999999998</v>
      </c>
      <c r="BX207" s="14">
        <v>587.74099999999999</v>
      </c>
      <c r="BY207" s="14">
        <v>547.84400000000005</v>
      </c>
      <c r="BZ207" s="14">
        <v>506.49200000000002</v>
      </c>
      <c r="CA207" s="14">
        <v>466.24599999999998</v>
      </c>
      <c r="CB207" s="14">
        <v>426.75400000000002</v>
      </c>
      <c r="CC207" s="14">
        <v>389.39600000000002</v>
      </c>
      <c r="CD207" s="14">
        <v>355.17</v>
      </c>
      <c r="CE207" s="14">
        <v>323.64</v>
      </c>
      <c r="CF207" s="14">
        <v>292.99900000000002</v>
      </c>
      <c r="CG207" s="14">
        <v>263.185</v>
      </c>
      <c r="CH207" s="14">
        <v>237.08</v>
      </c>
      <c r="CI207" s="14">
        <v>215.79300000000001</v>
      </c>
      <c r="CJ207" s="14">
        <v>197.99</v>
      </c>
      <c r="CK207" s="14">
        <v>181.32499999999999</v>
      </c>
      <c r="CL207" s="14">
        <v>166.392</v>
      </c>
      <c r="CM207" s="14">
        <v>151.001</v>
      </c>
      <c r="CN207" s="14">
        <v>133.858</v>
      </c>
      <c r="CO207" s="14">
        <v>116.008</v>
      </c>
      <c r="CP207" s="14">
        <v>99.796999999999997</v>
      </c>
      <c r="CQ207" s="14">
        <v>84.775999999999996</v>
      </c>
      <c r="CR207" s="14">
        <v>71.046999999999997</v>
      </c>
      <c r="CS207" s="14">
        <v>58.908000000000001</v>
      </c>
      <c r="CT207" s="14">
        <v>48.19</v>
      </c>
      <c r="CU207" s="14">
        <v>37.56</v>
      </c>
      <c r="CV207" s="14">
        <v>28.617000000000001</v>
      </c>
      <c r="CW207" s="14">
        <v>22.405999999999999</v>
      </c>
      <c r="CX207" s="14">
        <v>16.978999999999999</v>
      </c>
      <c r="CY207" s="14">
        <v>12.111000000000001</v>
      </c>
      <c r="CZ207" s="14">
        <v>8.1210000000000004</v>
      </c>
      <c r="DA207" s="14">
        <v>5.9029999999999996</v>
      </c>
      <c r="DB207" s="14">
        <v>4.6859999999999999</v>
      </c>
      <c r="DC207" s="14">
        <v>3.3340000000000001</v>
      </c>
      <c r="DD207" s="14">
        <v>1.851</v>
      </c>
      <c r="DE207" s="14">
        <v>1.1559999999999999</v>
      </c>
      <c r="DF207" s="14">
        <v>0.57599999999999996</v>
      </c>
      <c r="DG207" s="14">
        <v>0.753</v>
      </c>
      <c r="DI207" s="108">
        <f t="shared" si="7"/>
        <v>119460.546</v>
      </c>
    </row>
    <row r="208" spans="1:113" x14ac:dyDescent="0.2">
      <c r="A208" s="14">
        <v>4390</v>
      </c>
      <c r="B208" s="14" t="s">
        <v>1041</v>
      </c>
      <c r="D208" s="14">
        <v>732</v>
      </c>
      <c r="E208" s="14">
        <v>2018</v>
      </c>
      <c r="F208" s="14" t="s">
        <v>1100</v>
      </c>
      <c r="H208" s="88" t="e">
        <f>VLOOKUP(G208, '2018 Population by age'!$G:$H, 2, 0)</f>
        <v>#N/A</v>
      </c>
      <c r="I208" s="15" t="e">
        <f>IF(H208="-", "-", IF(H208=0, 0, SUM(K208:INDEX($K208:$DG208, H208))))</f>
        <v>#N/A</v>
      </c>
      <c r="J208" s="15" t="e">
        <f t="shared" si="6"/>
        <v>#N/A</v>
      </c>
      <c r="K208" s="14">
        <v>5.5679999999999996</v>
      </c>
      <c r="L208" s="14">
        <v>5.6529999999999996</v>
      </c>
      <c r="M208" s="14">
        <v>5.6920000000000002</v>
      </c>
      <c r="N208" s="14">
        <v>5.8490000000000002</v>
      </c>
      <c r="O208" s="14">
        <v>5.7320000000000002</v>
      </c>
      <c r="P208" s="14">
        <v>5.6050000000000004</v>
      </c>
      <c r="Q208" s="14">
        <v>5.47</v>
      </c>
      <c r="R208" s="14">
        <v>5.3339999999999996</v>
      </c>
      <c r="S208" s="14">
        <v>5.1959999999999997</v>
      </c>
      <c r="T208" s="14">
        <v>5.0529999999999999</v>
      </c>
      <c r="U208" s="14">
        <v>4.9400000000000004</v>
      </c>
      <c r="V208" s="14">
        <v>4.8760000000000003</v>
      </c>
      <c r="W208" s="14">
        <v>4.8460000000000001</v>
      </c>
      <c r="X208" s="14">
        <v>4.82</v>
      </c>
      <c r="Y208" s="14">
        <v>4.8070000000000004</v>
      </c>
      <c r="Z208" s="14">
        <v>4.7990000000000004</v>
      </c>
      <c r="AA208" s="14">
        <v>4.7919999999999998</v>
      </c>
      <c r="AB208" s="14">
        <v>4.79</v>
      </c>
      <c r="AC208" s="14">
        <v>4.8</v>
      </c>
      <c r="AD208" s="14">
        <v>4.8159999999999998</v>
      </c>
      <c r="AE208" s="14">
        <v>4.8609999999999998</v>
      </c>
      <c r="AF208" s="14">
        <v>4.9470000000000001</v>
      </c>
      <c r="AG208" s="14">
        <v>5.0599999999999996</v>
      </c>
      <c r="AH208" s="14">
        <v>5.1710000000000003</v>
      </c>
      <c r="AI208" s="14">
        <v>5.2830000000000004</v>
      </c>
      <c r="AJ208" s="14">
        <v>5.3890000000000002</v>
      </c>
      <c r="AK208" s="14">
        <v>5.4809999999999999</v>
      </c>
      <c r="AL208" s="14">
        <v>5.5609999999999999</v>
      </c>
      <c r="AM208" s="14">
        <v>5.6360000000000001</v>
      </c>
      <c r="AN208" s="14">
        <v>5.702</v>
      </c>
      <c r="AO208" s="14">
        <v>5.7469999999999999</v>
      </c>
      <c r="AP208" s="14">
        <v>5.7649999999999997</v>
      </c>
      <c r="AQ208" s="14">
        <v>5.7590000000000003</v>
      </c>
      <c r="AR208" s="14">
        <v>5.7389999999999999</v>
      </c>
      <c r="AS208" s="14">
        <v>5.7060000000000004</v>
      </c>
      <c r="AT208" s="14">
        <v>5.6420000000000003</v>
      </c>
      <c r="AU208" s="14">
        <v>5.5389999999999997</v>
      </c>
      <c r="AV208" s="14">
        <v>5.4059999999999997</v>
      </c>
      <c r="AW208" s="14">
        <v>5.2629999999999999</v>
      </c>
      <c r="AX208" s="14">
        <v>5.1109999999999998</v>
      </c>
      <c r="AY208" s="14">
        <v>4.9400000000000004</v>
      </c>
      <c r="AZ208" s="14">
        <v>4.75</v>
      </c>
      <c r="BA208" s="14">
        <v>4.5469999999999997</v>
      </c>
      <c r="BB208" s="14">
        <v>4.34</v>
      </c>
      <c r="BC208" s="14">
        <v>4.1260000000000003</v>
      </c>
      <c r="BD208" s="14">
        <v>3.9289999999999998</v>
      </c>
      <c r="BE208" s="14">
        <v>3.762</v>
      </c>
      <c r="BF208" s="14">
        <v>3.6160000000000001</v>
      </c>
      <c r="BG208" s="14">
        <v>3.468</v>
      </c>
      <c r="BH208" s="14">
        <v>3.3210000000000002</v>
      </c>
      <c r="BI208" s="14">
        <v>3.1829999999999998</v>
      </c>
      <c r="BJ208" s="14">
        <v>3.0539999999999998</v>
      </c>
      <c r="BK208" s="14">
        <v>2.9319999999999999</v>
      </c>
      <c r="BL208" s="14">
        <v>2.8119999999999998</v>
      </c>
      <c r="BM208" s="14">
        <v>2.694</v>
      </c>
      <c r="BN208" s="14">
        <v>2.58</v>
      </c>
      <c r="BO208" s="14">
        <v>2.4689999999999999</v>
      </c>
      <c r="BP208" s="14">
        <v>2.359</v>
      </c>
      <c r="BQ208" s="14">
        <v>2.2509999999999999</v>
      </c>
      <c r="BR208" s="14">
        <v>2.145</v>
      </c>
      <c r="BS208" s="14">
        <v>2.0230000000000001</v>
      </c>
      <c r="BT208" s="14">
        <v>1.8779999999999999</v>
      </c>
      <c r="BU208" s="14">
        <v>1.7170000000000001</v>
      </c>
      <c r="BV208" s="14">
        <v>1.5609999999999999</v>
      </c>
      <c r="BW208" s="14">
        <v>1.4079999999999999</v>
      </c>
      <c r="BX208" s="14">
        <v>1.2549999999999999</v>
      </c>
      <c r="BY208" s="14">
        <v>1.105</v>
      </c>
      <c r="BZ208" s="14">
        <v>0.96</v>
      </c>
      <c r="CA208" s="14">
        <v>0.81899999999999995</v>
      </c>
      <c r="CB208" s="14">
        <v>0.68200000000000005</v>
      </c>
      <c r="CC208" s="14">
        <v>0.56599999999999995</v>
      </c>
      <c r="CD208" s="14">
        <v>0.48299999999999998</v>
      </c>
      <c r="CE208" s="14">
        <v>0.42399999999999999</v>
      </c>
      <c r="CF208" s="14">
        <v>0.36899999999999999</v>
      </c>
      <c r="CG208" s="14">
        <v>0.32</v>
      </c>
      <c r="CH208" s="14">
        <v>0.28100000000000003</v>
      </c>
      <c r="CI208" s="14">
        <v>0.248</v>
      </c>
      <c r="CJ208" s="14">
        <v>0.222</v>
      </c>
      <c r="CK208" s="14">
        <v>0.20300000000000001</v>
      </c>
      <c r="CL208" s="14">
        <v>0.19</v>
      </c>
      <c r="CM208" s="14">
        <v>0.17399999999999999</v>
      </c>
      <c r="CN208" s="14">
        <v>0.152</v>
      </c>
      <c r="CO208" s="14">
        <v>0.126</v>
      </c>
      <c r="CP208" s="14">
        <v>0.104</v>
      </c>
      <c r="CQ208" s="14">
        <v>8.5000000000000006E-2</v>
      </c>
      <c r="CR208" s="14">
        <v>6.8000000000000005E-2</v>
      </c>
      <c r="CS208" s="14">
        <v>5.5E-2</v>
      </c>
      <c r="CT208" s="14">
        <v>4.4999999999999998E-2</v>
      </c>
      <c r="CU208" s="14">
        <v>3.5999999999999997E-2</v>
      </c>
      <c r="CV208" s="14">
        <v>2.9000000000000001E-2</v>
      </c>
      <c r="CW208" s="14">
        <v>2.3E-2</v>
      </c>
      <c r="CX208" s="14">
        <v>1.7000000000000001E-2</v>
      </c>
      <c r="CY208" s="14">
        <v>1.2E-2</v>
      </c>
      <c r="CZ208" s="14">
        <v>8.0000000000000002E-3</v>
      </c>
      <c r="DA208" s="14">
        <v>6.0000000000000001E-3</v>
      </c>
      <c r="DB208" s="14">
        <v>5.0000000000000001E-3</v>
      </c>
      <c r="DC208" s="14">
        <v>3.0000000000000001E-3</v>
      </c>
      <c r="DD208" s="14">
        <v>2E-3</v>
      </c>
      <c r="DE208" s="14">
        <v>1E-3</v>
      </c>
      <c r="DF208" s="14">
        <v>0</v>
      </c>
      <c r="DG208" s="14">
        <v>0</v>
      </c>
      <c r="DI208" s="108">
        <f t="shared" si="7"/>
        <v>297.14899999999977</v>
      </c>
    </row>
    <row r="209" spans="1:113" x14ac:dyDescent="0.2">
      <c r="A209" s="14">
        <v>4476</v>
      </c>
      <c r="B209" s="14" t="s">
        <v>1041</v>
      </c>
      <c r="D209" s="14">
        <v>913</v>
      </c>
      <c r="E209" s="14">
        <v>2018</v>
      </c>
      <c r="F209" s="14" t="s">
        <v>1099</v>
      </c>
      <c r="H209" s="88" t="e">
        <f>VLOOKUP(G209, '2018 Population by age'!$G:$H, 2, 0)</f>
        <v>#N/A</v>
      </c>
      <c r="I209" s="15" t="e">
        <f>IF(H209="-", "-", IF(H209=0, 0, SUM(K209:INDEX($K209:$DG209, H209))))</f>
        <v>#N/A</v>
      </c>
      <c r="J209" s="15" t="e">
        <f t="shared" si="6"/>
        <v>#N/A</v>
      </c>
      <c r="K209" s="14">
        <v>680.37900000000002</v>
      </c>
      <c r="L209" s="14">
        <v>683.99900000000002</v>
      </c>
      <c r="M209" s="14">
        <v>684.99699999999996</v>
      </c>
      <c r="N209" s="14">
        <v>690.048</v>
      </c>
      <c r="O209" s="14">
        <v>683.66200000000003</v>
      </c>
      <c r="P209" s="14">
        <v>676.36300000000006</v>
      </c>
      <c r="Q209" s="14">
        <v>668.39499999999998</v>
      </c>
      <c r="R209" s="14">
        <v>660.005</v>
      </c>
      <c r="S209" s="14">
        <v>651.25800000000004</v>
      </c>
      <c r="T209" s="14">
        <v>642.22</v>
      </c>
      <c r="U209" s="14">
        <v>634.04200000000003</v>
      </c>
      <c r="V209" s="14">
        <v>627.33500000000004</v>
      </c>
      <c r="W209" s="14">
        <v>621.79999999999995</v>
      </c>
      <c r="X209" s="14">
        <v>616.37800000000004</v>
      </c>
      <c r="Y209" s="14">
        <v>611.096</v>
      </c>
      <c r="Z209" s="14">
        <v>607.28599999999994</v>
      </c>
      <c r="AA209" s="14">
        <v>605.44899999999996</v>
      </c>
      <c r="AB209" s="14">
        <v>604.99599999999998</v>
      </c>
      <c r="AC209" s="14">
        <v>604.73</v>
      </c>
      <c r="AD209" s="14">
        <v>604.76099999999997</v>
      </c>
      <c r="AE209" s="14">
        <v>604.94200000000001</v>
      </c>
      <c r="AF209" s="14">
        <v>605.03300000000002</v>
      </c>
      <c r="AG209" s="14">
        <v>605.01</v>
      </c>
      <c r="AH209" s="14">
        <v>604.80499999999995</v>
      </c>
      <c r="AI209" s="14">
        <v>604.09100000000001</v>
      </c>
      <c r="AJ209" s="14">
        <v>603.57399999999996</v>
      </c>
      <c r="AK209" s="14">
        <v>603.48199999999997</v>
      </c>
      <c r="AL209" s="14">
        <v>603.19600000000003</v>
      </c>
      <c r="AM209" s="14">
        <v>601.89800000000002</v>
      </c>
      <c r="AN209" s="14">
        <v>599.80100000000004</v>
      </c>
      <c r="AO209" s="14">
        <v>595.19100000000003</v>
      </c>
      <c r="AP209" s="14">
        <v>587.14</v>
      </c>
      <c r="AQ209" s="14">
        <v>576.33500000000004</v>
      </c>
      <c r="AR209" s="14">
        <v>564.79899999999998</v>
      </c>
      <c r="AS209" s="14">
        <v>552.62599999999998</v>
      </c>
      <c r="AT209" s="14">
        <v>537.65099999999995</v>
      </c>
      <c r="AU209" s="14">
        <v>519.15800000000002</v>
      </c>
      <c r="AV209" s="14">
        <v>498.31900000000002</v>
      </c>
      <c r="AW209" s="14">
        <v>477.06099999999998</v>
      </c>
      <c r="AX209" s="14">
        <v>455.04399999999998</v>
      </c>
      <c r="AY209" s="14">
        <v>434.20400000000001</v>
      </c>
      <c r="AZ209" s="14">
        <v>415.71199999999999</v>
      </c>
      <c r="BA209" s="14">
        <v>398.851</v>
      </c>
      <c r="BB209" s="14">
        <v>381.762</v>
      </c>
      <c r="BC209" s="14">
        <v>364.85399999999998</v>
      </c>
      <c r="BD209" s="14">
        <v>348.58100000000002</v>
      </c>
      <c r="BE209" s="14">
        <v>332.99599999999998</v>
      </c>
      <c r="BF209" s="14">
        <v>318.11399999999998</v>
      </c>
      <c r="BG209" s="14">
        <v>303.79399999999998</v>
      </c>
      <c r="BH209" s="14">
        <v>289.92899999999997</v>
      </c>
      <c r="BI209" s="14">
        <v>277.26900000000001</v>
      </c>
      <c r="BJ209" s="14">
        <v>266.12799999999999</v>
      </c>
      <c r="BK209" s="14">
        <v>256.11399999999998</v>
      </c>
      <c r="BL209" s="14">
        <v>246.46100000000001</v>
      </c>
      <c r="BM209" s="14">
        <v>237.255</v>
      </c>
      <c r="BN209" s="14">
        <v>228.26</v>
      </c>
      <c r="BO209" s="14">
        <v>219.261</v>
      </c>
      <c r="BP209" s="14">
        <v>210.30799999999999</v>
      </c>
      <c r="BQ209" s="14">
        <v>201.61199999999999</v>
      </c>
      <c r="BR209" s="14">
        <v>193.07300000000001</v>
      </c>
      <c r="BS209" s="14">
        <v>184.55500000000001</v>
      </c>
      <c r="BT209" s="14">
        <v>175.989</v>
      </c>
      <c r="BU209" s="14">
        <v>167.33799999999999</v>
      </c>
      <c r="BV209" s="14">
        <v>158.81299999999999</v>
      </c>
      <c r="BW209" s="14">
        <v>150.6</v>
      </c>
      <c r="BX209" s="14">
        <v>141.43100000000001</v>
      </c>
      <c r="BY209" s="14">
        <v>130.76900000000001</v>
      </c>
      <c r="BZ209" s="14">
        <v>119.288</v>
      </c>
      <c r="CA209" s="14">
        <v>108.129</v>
      </c>
      <c r="CB209" s="14">
        <v>96.983000000000004</v>
      </c>
      <c r="CC209" s="14">
        <v>87.102000000000004</v>
      </c>
      <c r="CD209" s="14">
        <v>79.2</v>
      </c>
      <c r="CE209" s="14">
        <v>72.683000000000007</v>
      </c>
      <c r="CF209" s="14">
        <v>66.269000000000005</v>
      </c>
      <c r="CG209" s="14">
        <v>60.238999999999997</v>
      </c>
      <c r="CH209" s="14">
        <v>54.314999999999998</v>
      </c>
      <c r="CI209" s="14">
        <v>48.238999999999997</v>
      </c>
      <c r="CJ209" s="14">
        <v>42.222000000000001</v>
      </c>
      <c r="CK209" s="14">
        <v>36.707999999999998</v>
      </c>
      <c r="CL209" s="14">
        <v>31.577999999999999</v>
      </c>
      <c r="CM209" s="14">
        <v>27.001999999999999</v>
      </c>
      <c r="CN209" s="14">
        <v>23.096</v>
      </c>
      <c r="CO209" s="14">
        <v>19.741</v>
      </c>
      <c r="CP209" s="14">
        <v>16.678000000000001</v>
      </c>
      <c r="CQ209" s="14">
        <v>13.933</v>
      </c>
      <c r="CR209" s="14">
        <v>11.51</v>
      </c>
      <c r="CS209" s="14">
        <v>9.3719999999999999</v>
      </c>
      <c r="CT209" s="14">
        <v>7.5110000000000001</v>
      </c>
      <c r="CU209" s="14">
        <v>5.8319999999999999</v>
      </c>
      <c r="CV209" s="14">
        <v>4.516</v>
      </c>
      <c r="CW209" s="14">
        <v>3.552</v>
      </c>
      <c r="CX209" s="14">
        <v>2.6890000000000001</v>
      </c>
      <c r="CY209" s="14">
        <v>1.905</v>
      </c>
      <c r="CZ209" s="14">
        <v>1.3</v>
      </c>
      <c r="DA209" s="14">
        <v>0.98199999999999998</v>
      </c>
      <c r="DB209" s="14">
        <v>0.78</v>
      </c>
      <c r="DC209" s="14">
        <v>0.55600000000000005</v>
      </c>
      <c r="DD209" s="14">
        <v>0.308</v>
      </c>
      <c r="DE209" s="14">
        <v>0.17699999999999999</v>
      </c>
      <c r="DF209" s="14">
        <v>8.7999999999999995E-2</v>
      </c>
      <c r="DG209" s="14">
        <v>0.112</v>
      </c>
      <c r="DI209" s="108">
        <f t="shared" si="7"/>
        <v>32346.983</v>
      </c>
    </row>
    <row r="210" spans="1:113" x14ac:dyDescent="0.2">
      <c r="A210" s="14">
        <v>4992</v>
      </c>
      <c r="B210" s="14" t="s">
        <v>1041</v>
      </c>
      <c r="C210" s="14">
        <v>3</v>
      </c>
      <c r="D210" s="14">
        <v>914</v>
      </c>
      <c r="E210" s="14">
        <v>2018</v>
      </c>
      <c r="F210" s="14" t="s">
        <v>1098</v>
      </c>
      <c r="H210" s="88" t="e">
        <f>VLOOKUP(G210, '2018 Population by age'!$G:$H, 2, 0)</f>
        <v>#N/A</v>
      </c>
      <c r="I210" s="15" t="e">
        <f>IF(H210="-", "-", IF(H210=0, 0, SUM(K210:INDEX($K210:$DG210, H210))))</f>
        <v>#N/A</v>
      </c>
      <c r="J210" s="15" t="e">
        <f t="shared" si="6"/>
        <v>#N/A</v>
      </c>
      <c r="K210" s="14">
        <v>6790.9560000000001</v>
      </c>
      <c r="L210" s="14">
        <v>6623.1229999999996</v>
      </c>
      <c r="M210" s="14">
        <v>6455.7449999999999</v>
      </c>
      <c r="N210" s="14">
        <v>6324.4639999999999</v>
      </c>
      <c r="O210" s="14">
        <v>6149.5110000000004</v>
      </c>
      <c r="P210" s="14">
        <v>5977.1170000000002</v>
      </c>
      <c r="Q210" s="14">
        <v>5807.2489999999998</v>
      </c>
      <c r="R210" s="14">
        <v>5639.857</v>
      </c>
      <c r="S210" s="14">
        <v>5474.866</v>
      </c>
      <c r="T210" s="14">
        <v>5312.2079999999996</v>
      </c>
      <c r="U210" s="14">
        <v>5151.9799999999996</v>
      </c>
      <c r="V210" s="14">
        <v>4994.1989999999996</v>
      </c>
      <c r="W210" s="14">
        <v>4838.7389999999996</v>
      </c>
      <c r="X210" s="14">
        <v>4685.9520000000002</v>
      </c>
      <c r="Y210" s="14">
        <v>4536.3890000000001</v>
      </c>
      <c r="Z210" s="14">
        <v>4387.0739999999996</v>
      </c>
      <c r="AA210" s="14">
        <v>4236.76</v>
      </c>
      <c r="AB210" s="14">
        <v>4087.1370000000002</v>
      </c>
      <c r="AC210" s="14">
        <v>3941.4630000000002</v>
      </c>
      <c r="AD210" s="14">
        <v>3799.4989999999998</v>
      </c>
      <c r="AE210" s="14">
        <v>3662.03</v>
      </c>
      <c r="AF210" s="14">
        <v>3529.913</v>
      </c>
      <c r="AG210" s="14">
        <v>3403.143</v>
      </c>
      <c r="AH210" s="14">
        <v>3280.23</v>
      </c>
      <c r="AI210" s="14">
        <v>3160.72</v>
      </c>
      <c r="AJ210" s="14">
        <v>3049.953</v>
      </c>
      <c r="AK210" s="14">
        <v>2950.2159999999999</v>
      </c>
      <c r="AL210" s="14">
        <v>2858.9380000000001</v>
      </c>
      <c r="AM210" s="14">
        <v>2770.6509999999998</v>
      </c>
      <c r="AN210" s="14">
        <v>2685.6990000000001</v>
      </c>
      <c r="AO210" s="14">
        <v>2604.4349999999999</v>
      </c>
      <c r="AP210" s="14">
        <v>2526.2280000000001</v>
      </c>
      <c r="AQ210" s="14">
        <v>2450.4499999999998</v>
      </c>
      <c r="AR210" s="14">
        <v>2377.1770000000001</v>
      </c>
      <c r="AS210" s="14">
        <v>2306.4949999999999</v>
      </c>
      <c r="AT210" s="14">
        <v>2234.1819999999998</v>
      </c>
      <c r="AU210" s="14">
        <v>2158.1610000000001</v>
      </c>
      <c r="AV210" s="14">
        <v>2079.962</v>
      </c>
      <c r="AW210" s="14">
        <v>2003.569</v>
      </c>
      <c r="AX210" s="14">
        <v>1928.6389999999999</v>
      </c>
      <c r="AY210" s="14">
        <v>1853.1</v>
      </c>
      <c r="AZ210" s="14">
        <v>1776.4659999999999</v>
      </c>
      <c r="BA210" s="14">
        <v>1699.694</v>
      </c>
      <c r="BB210" s="14">
        <v>1624.461</v>
      </c>
      <c r="BC210" s="14">
        <v>1550.731</v>
      </c>
      <c r="BD210" s="14">
        <v>1479.258</v>
      </c>
      <c r="BE210" s="14">
        <v>1410.683</v>
      </c>
      <c r="BF210" s="14">
        <v>1344.9860000000001</v>
      </c>
      <c r="BG210" s="14">
        <v>1280.902</v>
      </c>
      <c r="BH210" s="14">
        <v>1217.953</v>
      </c>
      <c r="BI210" s="14">
        <v>1160.7650000000001</v>
      </c>
      <c r="BJ210" s="14">
        <v>1111.271</v>
      </c>
      <c r="BK210" s="14">
        <v>1067.1769999999999</v>
      </c>
      <c r="BL210" s="14">
        <v>1024.2909999999999</v>
      </c>
      <c r="BM210" s="14">
        <v>983.52800000000002</v>
      </c>
      <c r="BN210" s="14">
        <v>941.83399999999995</v>
      </c>
      <c r="BO210" s="14">
        <v>897.29399999999998</v>
      </c>
      <c r="BP210" s="14">
        <v>851.27800000000002</v>
      </c>
      <c r="BQ210" s="14">
        <v>807.20799999999997</v>
      </c>
      <c r="BR210" s="14">
        <v>764.55100000000004</v>
      </c>
      <c r="BS210" s="14">
        <v>722.33100000000002</v>
      </c>
      <c r="BT210" s="14">
        <v>680.45</v>
      </c>
      <c r="BU210" s="14">
        <v>639.18200000000002</v>
      </c>
      <c r="BV210" s="14">
        <v>598.79899999999998</v>
      </c>
      <c r="BW210" s="14">
        <v>559.09500000000003</v>
      </c>
      <c r="BX210" s="14">
        <v>521.399</v>
      </c>
      <c r="BY210" s="14">
        <v>486.346</v>
      </c>
      <c r="BZ210" s="14">
        <v>453.30500000000001</v>
      </c>
      <c r="CA210" s="14">
        <v>421.09699999999998</v>
      </c>
      <c r="CB210" s="14">
        <v>390.06099999999998</v>
      </c>
      <c r="CC210" s="14">
        <v>359.29599999999999</v>
      </c>
      <c r="CD210" s="14">
        <v>328.26900000000001</v>
      </c>
      <c r="CE210" s="14">
        <v>297.48</v>
      </c>
      <c r="CF210" s="14">
        <v>268.11799999999999</v>
      </c>
      <c r="CG210" s="14">
        <v>240.14599999999999</v>
      </c>
      <c r="CH210" s="14">
        <v>213.036</v>
      </c>
      <c r="CI210" s="14">
        <v>186.71100000000001</v>
      </c>
      <c r="CJ210" s="14">
        <v>161.49700000000001</v>
      </c>
      <c r="CK210" s="14">
        <v>137.71700000000001</v>
      </c>
      <c r="CL210" s="14">
        <v>115.193</v>
      </c>
      <c r="CM210" s="14">
        <v>95.287000000000006</v>
      </c>
      <c r="CN210" s="14">
        <v>78.671999999999997</v>
      </c>
      <c r="CO210" s="14">
        <v>64.748000000000005</v>
      </c>
      <c r="CP210" s="14">
        <v>52.084000000000003</v>
      </c>
      <c r="CQ210" s="14">
        <v>40.776000000000003</v>
      </c>
      <c r="CR210" s="14">
        <v>31.343</v>
      </c>
      <c r="CS210" s="14">
        <v>23.844999999999999</v>
      </c>
      <c r="CT210" s="14">
        <v>17.978000000000002</v>
      </c>
      <c r="CU210" s="14">
        <v>13.055</v>
      </c>
      <c r="CV210" s="14">
        <v>9.5150000000000006</v>
      </c>
      <c r="CW210" s="14">
        <v>6.89</v>
      </c>
      <c r="CX210" s="14">
        <v>4.75</v>
      </c>
      <c r="CY210" s="14">
        <v>3.004</v>
      </c>
      <c r="CZ210" s="14">
        <v>1.732</v>
      </c>
      <c r="DA210" s="14">
        <v>1.21</v>
      </c>
      <c r="DB210" s="14">
        <v>0.93100000000000005</v>
      </c>
      <c r="DC210" s="14">
        <v>0.622</v>
      </c>
      <c r="DD210" s="14">
        <v>0.28899999999999998</v>
      </c>
      <c r="DE210" s="14">
        <v>0.11799999999999999</v>
      </c>
      <c r="DF210" s="14">
        <v>4.8000000000000001E-2</v>
      </c>
      <c r="DG210" s="14">
        <v>3.7999999999999999E-2</v>
      </c>
      <c r="DI210" s="108">
        <f t="shared" si="7"/>
        <v>192308.973</v>
      </c>
    </row>
    <row r="211" spans="1:113" x14ac:dyDescent="0.2">
      <c r="A211" s="14">
        <v>6454</v>
      </c>
      <c r="B211" s="14" t="s">
        <v>1041</v>
      </c>
      <c r="D211" s="14">
        <v>935</v>
      </c>
      <c r="E211" s="14">
        <v>2018</v>
      </c>
      <c r="F211" s="14" t="s">
        <v>1096</v>
      </c>
      <c r="H211" s="88" t="e">
        <f>VLOOKUP(G211, '2018 Population by age'!$G:$H, 2, 0)</f>
        <v>#N/A</v>
      </c>
      <c r="I211" s="15" t="e">
        <f>IF(H211="-", "-", IF(H211=0, 0, SUM(K211:INDEX($K211:$DG211, H211))))</f>
        <v>#N/A</v>
      </c>
      <c r="J211" s="15" t="e">
        <f t="shared" si="6"/>
        <v>#N/A</v>
      </c>
      <c r="K211" s="14">
        <v>37804.908000000003</v>
      </c>
      <c r="L211" s="14">
        <v>38041.048000000003</v>
      </c>
      <c r="M211" s="14">
        <v>38215.980000000003</v>
      </c>
      <c r="N211" s="14">
        <v>38289.692000000003</v>
      </c>
      <c r="O211" s="14">
        <v>38380.982000000004</v>
      </c>
      <c r="P211" s="14">
        <v>38420.25</v>
      </c>
      <c r="Q211" s="14">
        <v>38411.913999999997</v>
      </c>
      <c r="R211" s="14">
        <v>38360.396999999997</v>
      </c>
      <c r="S211" s="14">
        <v>38275.906000000003</v>
      </c>
      <c r="T211" s="14">
        <v>38168.658000000003</v>
      </c>
      <c r="U211" s="14">
        <v>38014.114999999998</v>
      </c>
      <c r="V211" s="14">
        <v>37805.112000000001</v>
      </c>
      <c r="W211" s="14">
        <v>37563.451000000001</v>
      </c>
      <c r="X211" s="14">
        <v>37328.053</v>
      </c>
      <c r="Y211" s="14">
        <v>37103.089999999997</v>
      </c>
      <c r="Z211" s="14">
        <v>36894.19</v>
      </c>
      <c r="AA211" s="14">
        <v>36712.050999999999</v>
      </c>
      <c r="AB211" s="14">
        <v>36566.160000000003</v>
      </c>
      <c r="AC211" s="14">
        <v>36440.802000000003</v>
      </c>
      <c r="AD211" s="14">
        <v>36321.724999999999</v>
      </c>
      <c r="AE211" s="14">
        <v>36341.472999999998</v>
      </c>
      <c r="AF211" s="14">
        <v>36558.966</v>
      </c>
      <c r="AG211" s="14">
        <v>36910.756999999998</v>
      </c>
      <c r="AH211" s="14">
        <v>37223.680999999997</v>
      </c>
      <c r="AI211" s="14">
        <v>37471.383999999998</v>
      </c>
      <c r="AJ211" s="14">
        <v>37845.434000000001</v>
      </c>
      <c r="AK211" s="14">
        <v>38403.976000000002</v>
      </c>
      <c r="AL211" s="14">
        <v>39023.544999999998</v>
      </c>
      <c r="AM211" s="14">
        <v>39583.519</v>
      </c>
      <c r="AN211" s="14">
        <v>40181.192000000003</v>
      </c>
      <c r="AO211" s="14">
        <v>40243.071000000004</v>
      </c>
      <c r="AP211" s="14">
        <v>39494.741000000002</v>
      </c>
      <c r="AQ211" s="14">
        <v>38220.779000000002</v>
      </c>
      <c r="AR211" s="14">
        <v>36997.932999999997</v>
      </c>
      <c r="AS211" s="14">
        <v>35732.167000000001</v>
      </c>
      <c r="AT211" s="14">
        <v>34588.739000000001</v>
      </c>
      <c r="AU211" s="14">
        <v>33715.067000000003</v>
      </c>
      <c r="AV211" s="14">
        <v>33042.472999999998</v>
      </c>
      <c r="AW211" s="14">
        <v>32308.928</v>
      </c>
      <c r="AX211" s="14">
        <v>31511.698</v>
      </c>
      <c r="AY211" s="14">
        <v>31030.309000000001</v>
      </c>
      <c r="AZ211" s="14">
        <v>31009.941999999999</v>
      </c>
      <c r="BA211" s="14">
        <v>31277.231</v>
      </c>
      <c r="BB211" s="14">
        <v>31509.591</v>
      </c>
      <c r="BC211" s="14">
        <v>31766.699000000001</v>
      </c>
      <c r="BD211" s="14">
        <v>31856.736000000001</v>
      </c>
      <c r="BE211" s="14">
        <v>31649.909</v>
      </c>
      <c r="BF211" s="14">
        <v>31226.026999999998</v>
      </c>
      <c r="BG211" s="14">
        <v>30813.42</v>
      </c>
      <c r="BH211" s="14">
        <v>30388.932000000001</v>
      </c>
      <c r="BI211" s="14">
        <v>29792.698</v>
      </c>
      <c r="BJ211" s="14">
        <v>28975.121999999999</v>
      </c>
      <c r="BK211" s="14">
        <v>28000.517</v>
      </c>
      <c r="BL211" s="14">
        <v>27001.043000000001</v>
      </c>
      <c r="BM211" s="14">
        <v>25972.156999999999</v>
      </c>
      <c r="BN211" s="14">
        <v>24912.362000000001</v>
      </c>
      <c r="BO211" s="14">
        <v>23841.415000000001</v>
      </c>
      <c r="BP211" s="14">
        <v>22776.55</v>
      </c>
      <c r="BQ211" s="14">
        <v>21678.434000000001</v>
      </c>
      <c r="BR211" s="14">
        <v>20510.776000000002</v>
      </c>
      <c r="BS211" s="14">
        <v>19567.557000000001</v>
      </c>
      <c r="BT211" s="14">
        <v>18977.126</v>
      </c>
      <c r="BU211" s="14">
        <v>18592.580999999998</v>
      </c>
      <c r="BV211" s="14">
        <v>18174.822</v>
      </c>
      <c r="BW211" s="14">
        <v>17815.053</v>
      </c>
      <c r="BX211" s="14">
        <v>17166.768</v>
      </c>
      <c r="BY211" s="14">
        <v>16047.26</v>
      </c>
      <c r="BZ211" s="14">
        <v>14638.578</v>
      </c>
      <c r="CA211" s="14">
        <v>13300.977000000001</v>
      </c>
      <c r="CB211" s="14">
        <v>11957</v>
      </c>
      <c r="CC211" s="14">
        <v>10773.064</v>
      </c>
      <c r="CD211" s="14">
        <v>9866.5969999999998</v>
      </c>
      <c r="CE211" s="14">
        <v>9151.8240000000005</v>
      </c>
      <c r="CF211" s="14">
        <v>8418.2469999999994</v>
      </c>
      <c r="CG211" s="14">
        <v>7699.2430000000004</v>
      </c>
      <c r="CH211" s="14">
        <v>7044.8429999999998</v>
      </c>
      <c r="CI211" s="14">
        <v>6456.1139999999996</v>
      </c>
      <c r="CJ211" s="14">
        <v>5920.2169999999996</v>
      </c>
      <c r="CK211" s="14">
        <v>5426.5720000000001</v>
      </c>
      <c r="CL211" s="14">
        <v>4981.2690000000002</v>
      </c>
      <c r="CM211" s="14">
        <v>4526.8900000000003</v>
      </c>
      <c r="CN211" s="14">
        <v>4034.991</v>
      </c>
      <c r="CO211" s="14">
        <v>3530.049</v>
      </c>
      <c r="CP211" s="14">
        <v>3064.87</v>
      </c>
      <c r="CQ211" s="14">
        <v>2628.7469999999998</v>
      </c>
      <c r="CR211" s="14">
        <v>2231.549</v>
      </c>
      <c r="CS211" s="14">
        <v>1883.4490000000001</v>
      </c>
      <c r="CT211" s="14">
        <v>1577.4559999999999</v>
      </c>
      <c r="CU211" s="14">
        <v>1275.049</v>
      </c>
      <c r="CV211" s="14">
        <v>1022.109</v>
      </c>
      <c r="CW211" s="14">
        <v>834.28399999999999</v>
      </c>
      <c r="CX211" s="14">
        <v>654.64599999999996</v>
      </c>
      <c r="CY211" s="14">
        <v>480.04199999999997</v>
      </c>
      <c r="CZ211" s="14">
        <v>341.25</v>
      </c>
      <c r="DA211" s="14">
        <v>262.81200000000001</v>
      </c>
      <c r="DB211" s="14">
        <v>212.429</v>
      </c>
      <c r="DC211" s="14">
        <v>155.977</v>
      </c>
      <c r="DD211" s="14">
        <v>93.447999999999993</v>
      </c>
      <c r="DE211" s="14">
        <v>63.985999999999997</v>
      </c>
      <c r="DF211" s="14">
        <v>34.795999999999999</v>
      </c>
      <c r="DG211" s="14">
        <v>54.89</v>
      </c>
      <c r="DI211" s="108">
        <f t="shared" si="7"/>
        <v>2325447.3080000002</v>
      </c>
    </row>
    <row r="212" spans="1:113" x14ac:dyDescent="0.2">
      <c r="A212" s="14">
        <v>6540</v>
      </c>
      <c r="B212" s="14" t="s">
        <v>1041</v>
      </c>
      <c r="D212" s="14">
        <v>906</v>
      </c>
      <c r="E212" s="14">
        <v>2018</v>
      </c>
      <c r="F212" s="14" t="s">
        <v>1095</v>
      </c>
      <c r="H212" s="88" t="e">
        <f>VLOOKUP(G212, '2018 Population by age'!$G:$H, 2, 0)</f>
        <v>#N/A</v>
      </c>
      <c r="I212" s="15" t="e">
        <f>IF(H212="-", "-", IF(H212=0, 0, SUM(K212:INDEX($K212:$DG212, H212))))</f>
        <v>#N/A</v>
      </c>
      <c r="J212" s="15" t="e">
        <f t="shared" si="6"/>
        <v>#N/A</v>
      </c>
      <c r="K212" s="14">
        <v>9700.1589999999997</v>
      </c>
      <c r="L212" s="14">
        <v>9958.3320000000003</v>
      </c>
      <c r="M212" s="14">
        <v>10148.143</v>
      </c>
      <c r="N212" s="14">
        <v>10343.428</v>
      </c>
      <c r="O212" s="14">
        <v>10381.138000000001</v>
      </c>
      <c r="P212" s="14">
        <v>10380.135</v>
      </c>
      <c r="Q212" s="14">
        <v>10346.718999999999</v>
      </c>
      <c r="R212" s="14">
        <v>10287.187</v>
      </c>
      <c r="S212" s="14">
        <v>10206.814</v>
      </c>
      <c r="T212" s="14">
        <v>10110.870999999999</v>
      </c>
      <c r="U212" s="14">
        <v>10010.776</v>
      </c>
      <c r="V212" s="14">
        <v>9914.875</v>
      </c>
      <c r="W212" s="14">
        <v>9826.3919999999998</v>
      </c>
      <c r="X212" s="14">
        <v>9750.1640000000007</v>
      </c>
      <c r="Y212" s="14">
        <v>9697.1710000000003</v>
      </c>
      <c r="Z212" s="14">
        <v>9650.2999999999993</v>
      </c>
      <c r="AA212" s="14">
        <v>9605.4660000000003</v>
      </c>
      <c r="AB212" s="14">
        <v>9581.9840000000004</v>
      </c>
      <c r="AC212" s="14">
        <v>9592.9480000000003</v>
      </c>
      <c r="AD212" s="14">
        <v>9623.3670000000002</v>
      </c>
      <c r="AE212" s="14">
        <v>9779.8449999999993</v>
      </c>
      <c r="AF212" s="14">
        <v>10112.879000000001</v>
      </c>
      <c r="AG212" s="14">
        <v>10571.616</v>
      </c>
      <c r="AH212" s="14">
        <v>11005.867</v>
      </c>
      <c r="AI212" s="14">
        <v>11387.038</v>
      </c>
      <c r="AJ212" s="14">
        <v>11917.81</v>
      </c>
      <c r="AK212" s="14">
        <v>12664.963</v>
      </c>
      <c r="AL212" s="14">
        <v>13502.547</v>
      </c>
      <c r="AM212" s="14">
        <v>14299.378000000001</v>
      </c>
      <c r="AN212" s="14">
        <v>15155.545</v>
      </c>
      <c r="AO212" s="14">
        <v>15508.74</v>
      </c>
      <c r="AP212" s="14">
        <v>15089.312</v>
      </c>
      <c r="AQ212" s="14">
        <v>14179.598</v>
      </c>
      <c r="AR212" s="14">
        <v>13338.94</v>
      </c>
      <c r="AS212" s="14">
        <v>12464.291999999999</v>
      </c>
      <c r="AT212" s="14">
        <v>11777.752</v>
      </c>
      <c r="AU212" s="14">
        <v>11449.245000000001</v>
      </c>
      <c r="AV212" s="14">
        <v>11377.74</v>
      </c>
      <c r="AW212" s="14">
        <v>11249.69</v>
      </c>
      <c r="AX212" s="14">
        <v>11076.692999999999</v>
      </c>
      <c r="AY212" s="14">
        <v>11169.986000000001</v>
      </c>
      <c r="AZ212" s="14">
        <v>11636.798000000001</v>
      </c>
      <c r="BA212" s="14">
        <v>12334.664000000001</v>
      </c>
      <c r="BB212" s="14">
        <v>13010.174999999999</v>
      </c>
      <c r="BC212" s="14">
        <v>13709.566999999999</v>
      </c>
      <c r="BD212" s="14">
        <v>14245.781000000001</v>
      </c>
      <c r="BE212" s="14">
        <v>14498.468000000001</v>
      </c>
      <c r="BF212" s="14">
        <v>14541.68</v>
      </c>
      <c r="BG212" s="14">
        <v>14591.048000000001</v>
      </c>
      <c r="BH212" s="14">
        <v>14628.916999999999</v>
      </c>
      <c r="BI212" s="14">
        <v>14488.027</v>
      </c>
      <c r="BJ212" s="14">
        <v>14114.799000000001</v>
      </c>
      <c r="BK212" s="14">
        <v>13580.332</v>
      </c>
      <c r="BL212" s="14">
        <v>13025.507</v>
      </c>
      <c r="BM212" s="14">
        <v>12441.607</v>
      </c>
      <c r="BN212" s="14">
        <v>11849.976000000001</v>
      </c>
      <c r="BO212" s="14">
        <v>11281.862999999999</v>
      </c>
      <c r="BP212" s="14">
        <v>10743.460999999999</v>
      </c>
      <c r="BQ212" s="14">
        <v>10173.975</v>
      </c>
      <c r="BR212" s="14">
        <v>9542.6820000000007</v>
      </c>
      <c r="BS212" s="14">
        <v>9130.5740000000005</v>
      </c>
      <c r="BT212" s="14">
        <v>9057.7829999999994</v>
      </c>
      <c r="BU212" s="14">
        <v>9184.6550000000007</v>
      </c>
      <c r="BV212" s="14">
        <v>9277.4840000000004</v>
      </c>
      <c r="BW212" s="14">
        <v>9414.2870000000003</v>
      </c>
      <c r="BX212" s="14">
        <v>9302.259</v>
      </c>
      <c r="BY212" s="14">
        <v>8782.0509999999995</v>
      </c>
      <c r="BZ212" s="14">
        <v>8003.3379999999997</v>
      </c>
      <c r="CA212" s="14">
        <v>7275.5680000000002</v>
      </c>
      <c r="CB212" s="14">
        <v>6537.3620000000001</v>
      </c>
      <c r="CC212" s="14">
        <v>5881.1710000000003</v>
      </c>
      <c r="CD212" s="14">
        <v>5384.3360000000002</v>
      </c>
      <c r="CE212" s="14">
        <v>4996.01</v>
      </c>
      <c r="CF212" s="14">
        <v>4582.2969999999996</v>
      </c>
      <c r="CG212" s="14">
        <v>4163.134</v>
      </c>
      <c r="CH212" s="14">
        <v>3795.2339999999999</v>
      </c>
      <c r="CI212" s="14">
        <v>3491.2860000000001</v>
      </c>
      <c r="CJ212" s="14">
        <v>3233.3229999999999</v>
      </c>
      <c r="CK212" s="14">
        <v>2992.8580000000002</v>
      </c>
      <c r="CL212" s="14">
        <v>2778.183</v>
      </c>
      <c r="CM212" s="14">
        <v>2550.4110000000001</v>
      </c>
      <c r="CN212" s="14">
        <v>2288.1120000000001</v>
      </c>
      <c r="CO212" s="14">
        <v>2009.173</v>
      </c>
      <c r="CP212" s="14">
        <v>1753.3689999999999</v>
      </c>
      <c r="CQ212" s="14">
        <v>1513.299</v>
      </c>
      <c r="CR212" s="14">
        <v>1291.752</v>
      </c>
      <c r="CS212" s="14">
        <v>1094.2840000000001</v>
      </c>
      <c r="CT212" s="14">
        <v>917.96</v>
      </c>
      <c r="CU212" s="14">
        <v>741.18700000000001</v>
      </c>
      <c r="CV212" s="14">
        <v>591.87800000000004</v>
      </c>
      <c r="CW212" s="14">
        <v>482.779</v>
      </c>
      <c r="CX212" s="14">
        <v>378.447</v>
      </c>
      <c r="CY212" s="14">
        <v>276.80200000000002</v>
      </c>
      <c r="CZ212" s="14">
        <v>196.05</v>
      </c>
      <c r="DA212" s="14">
        <v>150.07</v>
      </c>
      <c r="DB212" s="14">
        <v>120.973</v>
      </c>
      <c r="DC212" s="14">
        <v>88.626999999999995</v>
      </c>
      <c r="DD212" s="14">
        <v>53.037999999999997</v>
      </c>
      <c r="DE212" s="14">
        <v>35.911999999999999</v>
      </c>
      <c r="DF212" s="14">
        <v>19.145</v>
      </c>
      <c r="DG212" s="14">
        <v>28.8</v>
      </c>
      <c r="DI212" s="108">
        <f t="shared" si="7"/>
        <v>846480.43299999984</v>
      </c>
    </row>
    <row r="213" spans="1:113" x14ac:dyDescent="0.2">
      <c r="A213" s="14">
        <v>7314</v>
      </c>
      <c r="B213" s="14" t="s">
        <v>1041</v>
      </c>
      <c r="C213" s="14">
        <v>7</v>
      </c>
      <c r="D213" s="14">
        <v>921</v>
      </c>
      <c r="E213" s="14">
        <v>2018</v>
      </c>
      <c r="F213" s="14" t="s">
        <v>1089</v>
      </c>
      <c r="H213" s="88" t="e">
        <f>VLOOKUP(G213, '2018 Population by age'!$G:$H, 2, 0)</f>
        <v>#N/A</v>
      </c>
      <c r="I213" s="15" t="e">
        <f>IF(H213="-", "-", IF(H213=0, 0, SUM(K213:INDEX($K213:$DG213, H213))))</f>
        <v>#N/A</v>
      </c>
      <c r="J213" s="15" t="e">
        <f t="shared" si="6"/>
        <v>#N/A</v>
      </c>
      <c r="K213" s="14">
        <v>19443.047999999999</v>
      </c>
      <c r="L213" s="14">
        <v>19366.428</v>
      </c>
      <c r="M213" s="14">
        <v>19322.308000000001</v>
      </c>
      <c r="N213" s="14">
        <v>19088.284</v>
      </c>
      <c r="O213" s="14">
        <v>19202.752</v>
      </c>
      <c r="P213" s="14">
        <v>19310.934000000001</v>
      </c>
      <c r="Q213" s="14">
        <v>19408.929</v>
      </c>
      <c r="R213" s="14">
        <v>19492.833999999999</v>
      </c>
      <c r="S213" s="14">
        <v>19567.633000000002</v>
      </c>
      <c r="T213" s="14">
        <v>19638.302</v>
      </c>
      <c r="U213" s="14">
        <v>19656.566999999999</v>
      </c>
      <c r="V213" s="14">
        <v>19600.784</v>
      </c>
      <c r="W213" s="14">
        <v>19493.678</v>
      </c>
      <c r="X213" s="14">
        <v>19379.002</v>
      </c>
      <c r="Y213" s="14">
        <v>19247.259999999998</v>
      </c>
      <c r="Z213" s="14">
        <v>19122.547999999999</v>
      </c>
      <c r="AA213" s="14">
        <v>19021.036</v>
      </c>
      <c r="AB213" s="14">
        <v>18930.91</v>
      </c>
      <c r="AC213" s="14">
        <v>18824.723000000002</v>
      </c>
      <c r="AD213" s="14">
        <v>18708.616000000002</v>
      </c>
      <c r="AE213" s="14">
        <v>18581.724999999999</v>
      </c>
      <c r="AF213" s="14">
        <v>18441.094000000001</v>
      </c>
      <c r="AG213" s="14">
        <v>18289.606</v>
      </c>
      <c r="AH213" s="14">
        <v>18128.813999999998</v>
      </c>
      <c r="AI213" s="14">
        <v>17953.260999999999</v>
      </c>
      <c r="AJ213" s="14">
        <v>17786.491999999998</v>
      </c>
      <c r="AK213" s="14">
        <v>17638.724999999999</v>
      </c>
      <c r="AL213" s="14">
        <v>17495.998</v>
      </c>
      <c r="AM213" s="14">
        <v>17334.983</v>
      </c>
      <c r="AN213" s="14">
        <v>17161.328000000001</v>
      </c>
      <c r="AO213" s="14">
        <v>16950.008000000002</v>
      </c>
      <c r="AP213" s="14">
        <v>16686.507000000001</v>
      </c>
      <c r="AQ213" s="14">
        <v>16381.884</v>
      </c>
      <c r="AR213" s="14">
        <v>16069.414000000001</v>
      </c>
      <c r="AS213" s="14">
        <v>15751.681</v>
      </c>
      <c r="AT213" s="14">
        <v>15390.031999999999</v>
      </c>
      <c r="AU213" s="14">
        <v>14971.546</v>
      </c>
      <c r="AV213" s="14">
        <v>14517.671</v>
      </c>
      <c r="AW213" s="14">
        <v>14061.556</v>
      </c>
      <c r="AX213" s="14">
        <v>13595.102999999999</v>
      </c>
      <c r="AY213" s="14">
        <v>13163.763000000001</v>
      </c>
      <c r="AZ213" s="14">
        <v>12793.084000000001</v>
      </c>
      <c r="BA213" s="14">
        <v>12463.995999999999</v>
      </c>
      <c r="BB213" s="14">
        <v>12130.302</v>
      </c>
      <c r="BC213" s="14">
        <v>11799.352000000001</v>
      </c>
      <c r="BD213" s="14">
        <v>11480.61</v>
      </c>
      <c r="BE213" s="14">
        <v>11173.553</v>
      </c>
      <c r="BF213" s="14">
        <v>10875.904</v>
      </c>
      <c r="BG213" s="14">
        <v>10583.624</v>
      </c>
      <c r="BH213" s="14">
        <v>10294.796</v>
      </c>
      <c r="BI213" s="14">
        <v>10011.700999999999</v>
      </c>
      <c r="BJ213" s="14">
        <v>9734.1730000000007</v>
      </c>
      <c r="BK213" s="14">
        <v>9458.5280000000002</v>
      </c>
      <c r="BL213" s="14">
        <v>9183.2450000000008</v>
      </c>
      <c r="BM213" s="14">
        <v>8911.0159999999996</v>
      </c>
      <c r="BN213" s="14">
        <v>8618.9359999999997</v>
      </c>
      <c r="BO213" s="14">
        <v>8296.1939999999995</v>
      </c>
      <c r="BP213" s="14">
        <v>7953.308</v>
      </c>
      <c r="BQ213" s="14">
        <v>7609.7269999999999</v>
      </c>
      <c r="BR213" s="14">
        <v>7259.2839999999997</v>
      </c>
      <c r="BS213" s="14">
        <v>6919.1149999999998</v>
      </c>
      <c r="BT213" s="14">
        <v>6598.98</v>
      </c>
      <c r="BU213" s="14">
        <v>6289.2169999999996</v>
      </c>
      <c r="BV213" s="14">
        <v>5977.6480000000001</v>
      </c>
      <c r="BW213" s="14">
        <v>5675.393</v>
      </c>
      <c r="BX213" s="14">
        <v>5338.7950000000001</v>
      </c>
      <c r="BY213" s="14">
        <v>4947.701</v>
      </c>
      <c r="BZ213" s="14">
        <v>4527.6099999999997</v>
      </c>
      <c r="CA213" s="14">
        <v>4120.9870000000001</v>
      </c>
      <c r="CB213" s="14">
        <v>3715.5210000000002</v>
      </c>
      <c r="CC213" s="14">
        <v>3361.386</v>
      </c>
      <c r="CD213" s="14">
        <v>3086.6460000000002</v>
      </c>
      <c r="CE213" s="14">
        <v>2867.2919999999999</v>
      </c>
      <c r="CF213" s="14">
        <v>2650.5680000000002</v>
      </c>
      <c r="CG213" s="14">
        <v>2446.201</v>
      </c>
      <c r="CH213" s="14">
        <v>2248.9969999999998</v>
      </c>
      <c r="CI213" s="14">
        <v>2050.819</v>
      </c>
      <c r="CJ213" s="14">
        <v>1855.933</v>
      </c>
      <c r="CK213" s="14">
        <v>1677.425</v>
      </c>
      <c r="CL213" s="14">
        <v>1513.472</v>
      </c>
      <c r="CM213" s="14">
        <v>1354.125</v>
      </c>
      <c r="CN213" s="14">
        <v>1195.9849999999999</v>
      </c>
      <c r="CO213" s="14">
        <v>1042.4169999999999</v>
      </c>
      <c r="CP213" s="14">
        <v>899.75599999999997</v>
      </c>
      <c r="CQ213" s="14">
        <v>766.21</v>
      </c>
      <c r="CR213" s="14">
        <v>646.577</v>
      </c>
      <c r="CS213" s="14">
        <v>543.71100000000001</v>
      </c>
      <c r="CT213" s="14">
        <v>454.97800000000001</v>
      </c>
      <c r="CU213" s="14">
        <v>369.52100000000002</v>
      </c>
      <c r="CV213" s="14">
        <v>299.01799999999997</v>
      </c>
      <c r="CW213" s="14">
        <v>245.00899999999999</v>
      </c>
      <c r="CX213" s="14">
        <v>192.989</v>
      </c>
      <c r="CY213" s="14">
        <v>142.32900000000001</v>
      </c>
      <c r="CZ213" s="14">
        <v>102.377</v>
      </c>
      <c r="DA213" s="14">
        <v>79.906999999999996</v>
      </c>
      <c r="DB213" s="14">
        <v>64.739999999999995</v>
      </c>
      <c r="DC213" s="14">
        <v>47.604999999999997</v>
      </c>
      <c r="DD213" s="14">
        <v>28.492999999999999</v>
      </c>
      <c r="DE213" s="14">
        <v>19.837</v>
      </c>
      <c r="DF213" s="14">
        <v>10.91</v>
      </c>
      <c r="DG213" s="14">
        <v>17.594999999999999</v>
      </c>
      <c r="DI213" s="108">
        <f t="shared" si="7"/>
        <v>1009202.8949999996</v>
      </c>
    </row>
    <row r="214" spans="1:113" x14ac:dyDescent="0.2">
      <c r="A214" s="14">
        <v>7400</v>
      </c>
      <c r="B214" s="14" t="s">
        <v>1041</v>
      </c>
      <c r="D214" s="14">
        <v>5500</v>
      </c>
      <c r="E214" s="14">
        <v>2018</v>
      </c>
      <c r="F214" s="14" t="s">
        <v>1088</v>
      </c>
      <c r="H214" s="88" t="e">
        <f>VLOOKUP(G214, '2018 Population by age'!$G:$H, 2, 0)</f>
        <v>#N/A</v>
      </c>
      <c r="I214" s="15" t="e">
        <f>IF(H214="-", "-", IF(H214=0, 0, SUM(K214:INDEX($K214:$DG214, H214))))</f>
        <v>#N/A</v>
      </c>
      <c r="J214" s="15" t="e">
        <f t="shared" si="6"/>
        <v>#N/A</v>
      </c>
      <c r="K214" s="14">
        <v>755.51300000000003</v>
      </c>
      <c r="L214" s="14">
        <v>788.24199999999996</v>
      </c>
      <c r="M214" s="14">
        <v>808.37900000000002</v>
      </c>
      <c r="N214" s="14">
        <v>818.55899999999997</v>
      </c>
      <c r="O214" s="14">
        <v>814.94799999999998</v>
      </c>
      <c r="P214" s="14">
        <v>804.37699999999995</v>
      </c>
      <c r="Q214" s="14">
        <v>787.92600000000004</v>
      </c>
      <c r="R214" s="14">
        <v>766.68499999999995</v>
      </c>
      <c r="S214" s="14">
        <v>741.95399999999995</v>
      </c>
      <c r="T214" s="14">
        <v>715.02599999999995</v>
      </c>
      <c r="U214" s="14">
        <v>685.94600000000003</v>
      </c>
      <c r="V214" s="14">
        <v>655.38400000000001</v>
      </c>
      <c r="W214" s="14">
        <v>625.05399999999997</v>
      </c>
      <c r="X214" s="14">
        <v>595.27300000000002</v>
      </c>
      <c r="Y214" s="14">
        <v>565.10400000000004</v>
      </c>
      <c r="Z214" s="14">
        <v>545.75900000000001</v>
      </c>
      <c r="AA214" s="14">
        <v>542.58399999999995</v>
      </c>
      <c r="AB214" s="14">
        <v>550.80200000000002</v>
      </c>
      <c r="AC214" s="14">
        <v>559.04</v>
      </c>
      <c r="AD214" s="14">
        <v>568.07299999999998</v>
      </c>
      <c r="AE214" s="14">
        <v>581.798</v>
      </c>
      <c r="AF214" s="14">
        <v>600.52800000000002</v>
      </c>
      <c r="AG214" s="14">
        <v>621.97400000000005</v>
      </c>
      <c r="AH214" s="14">
        <v>643.38900000000001</v>
      </c>
      <c r="AI214" s="14">
        <v>665.13800000000003</v>
      </c>
      <c r="AJ214" s="14">
        <v>681.00099999999998</v>
      </c>
      <c r="AK214" s="14">
        <v>687.53099999999995</v>
      </c>
      <c r="AL214" s="14">
        <v>686.77700000000004</v>
      </c>
      <c r="AM214" s="14">
        <v>685.42</v>
      </c>
      <c r="AN214" s="14">
        <v>683.54399999999998</v>
      </c>
      <c r="AO214" s="14">
        <v>673.22900000000004</v>
      </c>
      <c r="AP214" s="14">
        <v>651.65899999999999</v>
      </c>
      <c r="AQ214" s="14">
        <v>622.68700000000001</v>
      </c>
      <c r="AR214" s="14">
        <v>593.00099999999998</v>
      </c>
      <c r="AS214" s="14">
        <v>561.27700000000004</v>
      </c>
      <c r="AT214" s="14">
        <v>533.21600000000001</v>
      </c>
      <c r="AU214" s="14">
        <v>512.33799999999997</v>
      </c>
      <c r="AV214" s="14">
        <v>496.32100000000003</v>
      </c>
      <c r="AW214" s="14">
        <v>479.05</v>
      </c>
      <c r="AX214" s="14">
        <v>461.42500000000001</v>
      </c>
      <c r="AY214" s="14">
        <v>446.05700000000002</v>
      </c>
      <c r="AZ214" s="14">
        <v>433.53100000000001</v>
      </c>
      <c r="BA214" s="14">
        <v>423.00799999999998</v>
      </c>
      <c r="BB214" s="14">
        <v>413.36900000000003</v>
      </c>
      <c r="BC214" s="14">
        <v>405.21100000000001</v>
      </c>
      <c r="BD214" s="14">
        <v>395.65499999999997</v>
      </c>
      <c r="BE214" s="14">
        <v>383.27300000000002</v>
      </c>
      <c r="BF214" s="14">
        <v>369.53300000000002</v>
      </c>
      <c r="BG214" s="14">
        <v>356.49099999999999</v>
      </c>
      <c r="BH214" s="14">
        <v>342.738</v>
      </c>
      <c r="BI214" s="14">
        <v>333.721</v>
      </c>
      <c r="BJ214" s="14">
        <v>332.041</v>
      </c>
      <c r="BK214" s="14">
        <v>334.57299999999998</v>
      </c>
      <c r="BL214" s="14">
        <v>336.09300000000002</v>
      </c>
      <c r="BM214" s="14">
        <v>338.24299999999999</v>
      </c>
      <c r="BN214" s="14">
        <v>334.66800000000001</v>
      </c>
      <c r="BO214" s="14">
        <v>321.86399999999998</v>
      </c>
      <c r="BP214" s="14">
        <v>302.995</v>
      </c>
      <c r="BQ214" s="14">
        <v>284.649</v>
      </c>
      <c r="BR214" s="14">
        <v>265.41199999999998</v>
      </c>
      <c r="BS214" s="14">
        <v>247.34</v>
      </c>
      <c r="BT214" s="14">
        <v>232.096</v>
      </c>
      <c r="BU214" s="14">
        <v>218.43700000000001</v>
      </c>
      <c r="BV214" s="14">
        <v>204.07300000000001</v>
      </c>
      <c r="BW214" s="14">
        <v>190.19200000000001</v>
      </c>
      <c r="BX214" s="14">
        <v>173.852</v>
      </c>
      <c r="BY214" s="14">
        <v>153.59700000000001</v>
      </c>
      <c r="BZ214" s="14">
        <v>131.40700000000001</v>
      </c>
      <c r="CA214" s="14">
        <v>110.364</v>
      </c>
      <c r="CB214" s="14">
        <v>89.417000000000002</v>
      </c>
      <c r="CC214" s="14">
        <v>73.322000000000003</v>
      </c>
      <c r="CD214" s="14">
        <v>64.626000000000005</v>
      </c>
      <c r="CE214" s="14">
        <v>61.027999999999999</v>
      </c>
      <c r="CF214" s="14">
        <v>57.393000000000001</v>
      </c>
      <c r="CG214" s="14">
        <v>54.396999999999998</v>
      </c>
      <c r="CH214" s="14">
        <v>52.32</v>
      </c>
      <c r="CI214" s="14">
        <v>50.670999999999999</v>
      </c>
      <c r="CJ214" s="14">
        <v>49.283000000000001</v>
      </c>
      <c r="CK214" s="14">
        <v>48.750999999999998</v>
      </c>
      <c r="CL214" s="14">
        <v>49.283000000000001</v>
      </c>
      <c r="CM214" s="14">
        <v>47.683999999999997</v>
      </c>
      <c r="CN214" s="14">
        <v>42.524999999999999</v>
      </c>
      <c r="CO214" s="14">
        <v>35.207000000000001</v>
      </c>
      <c r="CP214" s="14">
        <v>28.474</v>
      </c>
      <c r="CQ214" s="14">
        <v>21.67</v>
      </c>
      <c r="CR214" s="14">
        <v>16.303999999999998</v>
      </c>
      <c r="CS214" s="14">
        <v>13.372</v>
      </c>
      <c r="CT214" s="14">
        <v>12.057</v>
      </c>
      <c r="CU214" s="14">
        <v>10.596</v>
      </c>
      <c r="CV214" s="14">
        <v>9.3879999999999999</v>
      </c>
      <c r="CW214" s="14">
        <v>8.016</v>
      </c>
      <c r="CX214" s="14">
        <v>6.2469999999999999</v>
      </c>
      <c r="CY214" s="14">
        <v>4.2069999999999999</v>
      </c>
      <c r="CZ214" s="14">
        <v>2.411</v>
      </c>
      <c r="DA214" s="14">
        <v>1.486</v>
      </c>
      <c r="DB214" s="14">
        <v>1.161</v>
      </c>
      <c r="DC214" s="14">
        <v>0.82299999999999995</v>
      </c>
      <c r="DD214" s="14">
        <v>0.47299999999999998</v>
      </c>
      <c r="DE214" s="14">
        <v>0.30099999999999999</v>
      </c>
      <c r="DF214" s="14">
        <v>0.184</v>
      </c>
      <c r="DG214" s="14">
        <v>0.38300000000000001</v>
      </c>
      <c r="DI214" s="108">
        <f t="shared" si="7"/>
        <v>35543.873999999996</v>
      </c>
    </row>
    <row r="215" spans="1:113" x14ac:dyDescent="0.2">
      <c r="A215" s="14">
        <v>7916</v>
      </c>
      <c r="B215" s="14" t="s">
        <v>1041</v>
      </c>
      <c r="D215" s="14">
        <v>5501</v>
      </c>
      <c r="E215" s="14">
        <v>2018</v>
      </c>
      <c r="F215" s="14" t="s">
        <v>1086</v>
      </c>
      <c r="H215" s="88" t="e">
        <f>VLOOKUP(G215, '2018 Population by age'!$G:$H, 2, 0)</f>
        <v>#N/A</v>
      </c>
      <c r="I215" s="15" t="e">
        <f>IF(H215="-", "-", IF(H215=0, 0, SUM(K215:INDEX($K215:$DG215, H215))))</f>
        <v>#N/A</v>
      </c>
      <c r="J215" s="15" t="e">
        <f t="shared" si="6"/>
        <v>#N/A</v>
      </c>
      <c r="K215" s="14">
        <v>18687.535</v>
      </c>
      <c r="L215" s="14">
        <v>18578.186000000002</v>
      </c>
      <c r="M215" s="14">
        <v>18513.929</v>
      </c>
      <c r="N215" s="14">
        <v>18269.724999999999</v>
      </c>
      <c r="O215" s="14">
        <v>18387.804</v>
      </c>
      <c r="P215" s="14">
        <v>18506.557000000001</v>
      </c>
      <c r="Q215" s="14">
        <v>18621.003000000001</v>
      </c>
      <c r="R215" s="14">
        <v>18726.149000000001</v>
      </c>
      <c r="S215" s="14">
        <v>18825.679</v>
      </c>
      <c r="T215" s="14">
        <v>18923.276000000002</v>
      </c>
      <c r="U215" s="14">
        <v>18970.620999999999</v>
      </c>
      <c r="V215" s="14">
        <v>18945.400000000001</v>
      </c>
      <c r="W215" s="14">
        <v>18868.624</v>
      </c>
      <c r="X215" s="14">
        <v>18783.728999999999</v>
      </c>
      <c r="Y215" s="14">
        <v>18682.155999999999</v>
      </c>
      <c r="Z215" s="14">
        <v>18576.789000000001</v>
      </c>
      <c r="AA215" s="14">
        <v>18478.452000000001</v>
      </c>
      <c r="AB215" s="14">
        <v>18380.108</v>
      </c>
      <c r="AC215" s="14">
        <v>18265.683000000001</v>
      </c>
      <c r="AD215" s="14">
        <v>18140.543000000001</v>
      </c>
      <c r="AE215" s="14">
        <v>17999.927</v>
      </c>
      <c r="AF215" s="14">
        <v>17840.565999999999</v>
      </c>
      <c r="AG215" s="14">
        <v>17667.632000000001</v>
      </c>
      <c r="AH215" s="14">
        <v>17485.424999999999</v>
      </c>
      <c r="AI215" s="14">
        <v>17288.123</v>
      </c>
      <c r="AJ215" s="14">
        <v>17105.491000000002</v>
      </c>
      <c r="AK215" s="14">
        <v>16951.194</v>
      </c>
      <c r="AL215" s="14">
        <v>16809.221000000001</v>
      </c>
      <c r="AM215" s="14">
        <v>16649.562999999998</v>
      </c>
      <c r="AN215" s="14">
        <v>16477.784</v>
      </c>
      <c r="AO215" s="14">
        <v>16276.779</v>
      </c>
      <c r="AP215" s="14">
        <v>16034.848</v>
      </c>
      <c r="AQ215" s="14">
        <v>15759.197</v>
      </c>
      <c r="AR215" s="14">
        <v>15476.413</v>
      </c>
      <c r="AS215" s="14">
        <v>15190.404</v>
      </c>
      <c r="AT215" s="14">
        <v>14856.816000000001</v>
      </c>
      <c r="AU215" s="14">
        <v>14459.208000000001</v>
      </c>
      <c r="AV215" s="14">
        <v>14021.35</v>
      </c>
      <c r="AW215" s="14">
        <v>13582.505999999999</v>
      </c>
      <c r="AX215" s="14">
        <v>13133.678</v>
      </c>
      <c r="AY215" s="14">
        <v>12717.706</v>
      </c>
      <c r="AZ215" s="14">
        <v>12359.553</v>
      </c>
      <c r="BA215" s="14">
        <v>12040.987999999999</v>
      </c>
      <c r="BB215" s="14">
        <v>11716.933000000001</v>
      </c>
      <c r="BC215" s="14">
        <v>11394.141</v>
      </c>
      <c r="BD215" s="14">
        <v>11084.955</v>
      </c>
      <c r="BE215" s="14">
        <v>10790.28</v>
      </c>
      <c r="BF215" s="14">
        <v>10506.370999999999</v>
      </c>
      <c r="BG215" s="14">
        <v>10227.133</v>
      </c>
      <c r="BH215" s="14">
        <v>9952.0580000000009</v>
      </c>
      <c r="BI215" s="14">
        <v>9677.98</v>
      </c>
      <c r="BJ215" s="14">
        <v>9402.1319999999996</v>
      </c>
      <c r="BK215" s="14">
        <v>9123.9549999999999</v>
      </c>
      <c r="BL215" s="14">
        <v>8847.152</v>
      </c>
      <c r="BM215" s="14">
        <v>8572.7729999999992</v>
      </c>
      <c r="BN215" s="14">
        <v>8284.268</v>
      </c>
      <c r="BO215" s="14">
        <v>7974.33</v>
      </c>
      <c r="BP215" s="14">
        <v>7650.3130000000001</v>
      </c>
      <c r="BQ215" s="14">
        <v>7325.0780000000004</v>
      </c>
      <c r="BR215" s="14">
        <v>6993.8720000000003</v>
      </c>
      <c r="BS215" s="14">
        <v>6671.7749999999996</v>
      </c>
      <c r="BT215" s="14">
        <v>6366.884</v>
      </c>
      <c r="BU215" s="14">
        <v>6070.78</v>
      </c>
      <c r="BV215" s="14">
        <v>5773.5749999999998</v>
      </c>
      <c r="BW215" s="14">
        <v>5485.201</v>
      </c>
      <c r="BX215" s="14">
        <v>5164.9430000000002</v>
      </c>
      <c r="BY215" s="14">
        <v>4794.1040000000003</v>
      </c>
      <c r="BZ215" s="14">
        <v>4396.2030000000004</v>
      </c>
      <c r="CA215" s="14">
        <v>4010.623</v>
      </c>
      <c r="CB215" s="14">
        <v>3626.1039999999998</v>
      </c>
      <c r="CC215" s="14">
        <v>3288.0639999999999</v>
      </c>
      <c r="CD215" s="14">
        <v>3022.02</v>
      </c>
      <c r="CE215" s="14">
        <v>2806.2640000000001</v>
      </c>
      <c r="CF215" s="14">
        <v>2593.1750000000002</v>
      </c>
      <c r="CG215" s="14">
        <v>2391.8040000000001</v>
      </c>
      <c r="CH215" s="14">
        <v>2196.6770000000001</v>
      </c>
      <c r="CI215" s="14">
        <v>2000.1479999999999</v>
      </c>
      <c r="CJ215" s="14">
        <v>1806.65</v>
      </c>
      <c r="CK215" s="14">
        <v>1628.674</v>
      </c>
      <c r="CL215" s="14">
        <v>1464.1890000000001</v>
      </c>
      <c r="CM215" s="14">
        <v>1306.441</v>
      </c>
      <c r="CN215" s="14">
        <v>1153.46</v>
      </c>
      <c r="CO215" s="14">
        <v>1007.21</v>
      </c>
      <c r="CP215" s="14">
        <v>871.28200000000004</v>
      </c>
      <c r="CQ215" s="14">
        <v>744.54</v>
      </c>
      <c r="CR215" s="14">
        <v>630.27300000000002</v>
      </c>
      <c r="CS215" s="14">
        <v>530.33900000000006</v>
      </c>
      <c r="CT215" s="14">
        <v>442.92099999999999</v>
      </c>
      <c r="CU215" s="14">
        <v>358.92500000000001</v>
      </c>
      <c r="CV215" s="14">
        <v>289.63</v>
      </c>
      <c r="CW215" s="14">
        <v>236.99299999999999</v>
      </c>
      <c r="CX215" s="14">
        <v>186.74199999999999</v>
      </c>
      <c r="CY215" s="14">
        <v>138.12200000000001</v>
      </c>
      <c r="CZ215" s="14">
        <v>99.965999999999994</v>
      </c>
      <c r="DA215" s="14">
        <v>78.421000000000006</v>
      </c>
      <c r="DB215" s="14">
        <v>63.579000000000001</v>
      </c>
      <c r="DC215" s="14">
        <v>46.781999999999996</v>
      </c>
      <c r="DD215" s="14">
        <v>28.02</v>
      </c>
      <c r="DE215" s="14">
        <v>19.536000000000001</v>
      </c>
      <c r="DF215" s="14">
        <v>10.726000000000001</v>
      </c>
      <c r="DG215" s="14">
        <v>17.212</v>
      </c>
      <c r="DI215" s="108">
        <f t="shared" si="7"/>
        <v>973659.02100000007</v>
      </c>
    </row>
    <row r="216" spans="1:113" x14ac:dyDescent="0.2">
      <c r="A216" s="14">
        <v>8776</v>
      </c>
      <c r="B216" s="14" t="s">
        <v>1041</v>
      </c>
      <c r="D216" s="14">
        <v>920</v>
      </c>
      <c r="E216" s="14">
        <v>2018</v>
      </c>
      <c r="F216" s="14" t="s">
        <v>1084</v>
      </c>
      <c r="H216" s="88" t="e">
        <f>VLOOKUP(G216, '2018 Population by age'!$G:$H, 2, 0)</f>
        <v>#N/A</v>
      </c>
      <c r="I216" s="15" t="e">
        <f>IF(H216="-", "-", IF(H216=0, 0, SUM(K216:INDEX($K216:$DG216, H216))))</f>
        <v>#N/A</v>
      </c>
      <c r="J216" s="15" t="e">
        <f t="shared" si="6"/>
        <v>#N/A</v>
      </c>
      <c r="K216" s="14">
        <v>5850.2629999999999</v>
      </c>
      <c r="L216" s="14">
        <v>5882.0770000000002</v>
      </c>
      <c r="M216" s="14">
        <v>5901.0940000000001</v>
      </c>
      <c r="N216" s="14">
        <v>5991.049</v>
      </c>
      <c r="O216" s="14">
        <v>5952.38</v>
      </c>
      <c r="P216" s="14">
        <v>5912.5079999999998</v>
      </c>
      <c r="Q216" s="14">
        <v>5872.5060000000003</v>
      </c>
      <c r="R216" s="14">
        <v>5833.4549999999999</v>
      </c>
      <c r="S216" s="14">
        <v>5793.9210000000003</v>
      </c>
      <c r="T216" s="14">
        <v>5752.4830000000002</v>
      </c>
      <c r="U216" s="14">
        <v>5722.7259999999997</v>
      </c>
      <c r="V216" s="14">
        <v>5710.7269999999999</v>
      </c>
      <c r="W216" s="14">
        <v>5710.06</v>
      </c>
      <c r="X216" s="14">
        <v>5709.3379999999997</v>
      </c>
      <c r="Y216" s="14">
        <v>5712.1940000000004</v>
      </c>
      <c r="Z216" s="14">
        <v>5706.9250000000002</v>
      </c>
      <c r="AA216" s="14">
        <v>5686.9970000000003</v>
      </c>
      <c r="AB216" s="14">
        <v>5658.6480000000001</v>
      </c>
      <c r="AC216" s="14">
        <v>5630.9719999999998</v>
      </c>
      <c r="AD216" s="14">
        <v>5597.7359999999999</v>
      </c>
      <c r="AE216" s="14">
        <v>5581.55</v>
      </c>
      <c r="AF216" s="14">
        <v>5593.1570000000002</v>
      </c>
      <c r="AG216" s="14">
        <v>5619.2619999999997</v>
      </c>
      <c r="AH216" s="14">
        <v>5639.7640000000001</v>
      </c>
      <c r="AI216" s="14">
        <v>5663.4009999999998</v>
      </c>
      <c r="AJ216" s="14">
        <v>5653.2340000000004</v>
      </c>
      <c r="AK216" s="14">
        <v>5590.3530000000001</v>
      </c>
      <c r="AL216" s="14">
        <v>5493.924</v>
      </c>
      <c r="AM216" s="14">
        <v>5399.402</v>
      </c>
      <c r="AN216" s="14">
        <v>5296.5609999999997</v>
      </c>
      <c r="AO216" s="14">
        <v>5214.4579999999996</v>
      </c>
      <c r="AP216" s="14">
        <v>5170.1149999999998</v>
      </c>
      <c r="AQ216" s="14">
        <v>5147.83</v>
      </c>
      <c r="AR216" s="14">
        <v>5117.66</v>
      </c>
      <c r="AS216" s="14">
        <v>5088.9380000000001</v>
      </c>
      <c r="AT216" s="14">
        <v>5038.5959999999995</v>
      </c>
      <c r="AU216" s="14">
        <v>4953.2269999999999</v>
      </c>
      <c r="AV216" s="14">
        <v>4846.4160000000002</v>
      </c>
      <c r="AW216" s="14">
        <v>4742.7659999999996</v>
      </c>
      <c r="AX216" s="14">
        <v>4634.4809999999998</v>
      </c>
      <c r="AY216" s="14">
        <v>4544.8819999999996</v>
      </c>
      <c r="AZ216" s="14">
        <v>4487.1310000000003</v>
      </c>
      <c r="BA216" s="14">
        <v>4448.4570000000003</v>
      </c>
      <c r="BB216" s="14">
        <v>4403.1239999999998</v>
      </c>
      <c r="BC216" s="14">
        <v>4356.5169999999998</v>
      </c>
      <c r="BD216" s="14">
        <v>4298.442</v>
      </c>
      <c r="BE216" s="14">
        <v>4221.3090000000002</v>
      </c>
      <c r="BF216" s="14">
        <v>4130.509</v>
      </c>
      <c r="BG216" s="14">
        <v>4039.5419999999999</v>
      </c>
      <c r="BH216" s="14">
        <v>3946.335</v>
      </c>
      <c r="BI216" s="14">
        <v>3846.877</v>
      </c>
      <c r="BJ216" s="14">
        <v>3740.7190000000001</v>
      </c>
      <c r="BK216" s="14">
        <v>3629.0279999999998</v>
      </c>
      <c r="BL216" s="14">
        <v>3512.9070000000002</v>
      </c>
      <c r="BM216" s="14">
        <v>3391.518</v>
      </c>
      <c r="BN216" s="14">
        <v>3270.2249999999999</v>
      </c>
      <c r="BO216" s="14">
        <v>3151.607</v>
      </c>
      <c r="BP216" s="14">
        <v>3033.0920000000001</v>
      </c>
      <c r="BQ216" s="14">
        <v>2910.6909999999998</v>
      </c>
      <c r="BR216" s="14">
        <v>2786.6080000000002</v>
      </c>
      <c r="BS216" s="14">
        <v>2652.942</v>
      </c>
      <c r="BT216" s="14">
        <v>2505.8069999999998</v>
      </c>
      <c r="BU216" s="14">
        <v>2349.7510000000002</v>
      </c>
      <c r="BV216" s="14">
        <v>2195.529</v>
      </c>
      <c r="BW216" s="14">
        <v>2043.796</v>
      </c>
      <c r="BX216" s="14">
        <v>1888.2329999999999</v>
      </c>
      <c r="BY216" s="14">
        <v>1727.6869999999999</v>
      </c>
      <c r="BZ216" s="14">
        <v>1566.818</v>
      </c>
      <c r="CA216" s="14">
        <v>1410.0329999999999</v>
      </c>
      <c r="CB216" s="14">
        <v>1254.771</v>
      </c>
      <c r="CC216" s="14">
        <v>1120.8789999999999</v>
      </c>
      <c r="CD216" s="14">
        <v>1018.163</v>
      </c>
      <c r="CE216" s="14">
        <v>937.75400000000002</v>
      </c>
      <c r="CF216" s="14">
        <v>860.35900000000004</v>
      </c>
      <c r="CG216" s="14">
        <v>789.10299999999995</v>
      </c>
      <c r="CH216" s="14">
        <v>722.39099999999996</v>
      </c>
      <c r="CI216" s="14">
        <v>657.25699999999995</v>
      </c>
      <c r="CJ216" s="14">
        <v>594.65700000000004</v>
      </c>
      <c r="CK216" s="14">
        <v>538.77700000000004</v>
      </c>
      <c r="CL216" s="14">
        <v>489.1</v>
      </c>
      <c r="CM216" s="14">
        <v>439.81900000000002</v>
      </c>
      <c r="CN216" s="14">
        <v>388.55700000000002</v>
      </c>
      <c r="CO216" s="14">
        <v>337.34100000000001</v>
      </c>
      <c r="CP216" s="14">
        <v>290.39699999999999</v>
      </c>
      <c r="CQ216" s="14">
        <v>246.65700000000001</v>
      </c>
      <c r="CR216" s="14">
        <v>207.75899999999999</v>
      </c>
      <c r="CS216" s="14">
        <v>174.875</v>
      </c>
      <c r="CT216" s="14">
        <v>146.91900000000001</v>
      </c>
      <c r="CU216" s="14">
        <v>119.937</v>
      </c>
      <c r="CV216" s="14">
        <v>97.888999999999996</v>
      </c>
      <c r="CW216" s="14">
        <v>80.659000000000006</v>
      </c>
      <c r="CX216" s="14">
        <v>63.752000000000002</v>
      </c>
      <c r="CY216" s="14">
        <v>47.073</v>
      </c>
      <c r="CZ216" s="14">
        <v>33.542999999999999</v>
      </c>
      <c r="DA216" s="14">
        <v>25.908000000000001</v>
      </c>
      <c r="DB216" s="14">
        <v>21.170999999999999</v>
      </c>
      <c r="DC216" s="14">
        <v>15.801</v>
      </c>
      <c r="DD216" s="14">
        <v>9.7959999999999994</v>
      </c>
      <c r="DE216" s="14">
        <v>6.9340000000000002</v>
      </c>
      <c r="DF216" s="14">
        <v>4.0949999999999998</v>
      </c>
      <c r="DG216" s="14">
        <v>7.6660000000000004</v>
      </c>
      <c r="DI216" s="108">
        <f t="shared" si="7"/>
        <v>327313.02899999975</v>
      </c>
    </row>
    <row r="217" spans="1:113" x14ac:dyDescent="0.2">
      <c r="A217" s="14">
        <v>9808</v>
      </c>
      <c r="B217" s="14" t="s">
        <v>1041</v>
      </c>
      <c r="D217" s="14">
        <v>922</v>
      </c>
      <c r="E217" s="14">
        <v>2018</v>
      </c>
      <c r="F217" s="14" t="s">
        <v>1081</v>
      </c>
      <c r="H217" s="88" t="e">
        <f>VLOOKUP(G217, '2018 Population by age'!$G:$H, 2, 0)</f>
        <v>#N/A</v>
      </c>
      <c r="I217" s="15" t="e">
        <f>IF(H217="-", "-", IF(H217=0, 0, SUM(K217:INDEX($K217:$DG217, H217))))</f>
        <v>#N/A</v>
      </c>
      <c r="J217" s="15" t="e">
        <f t="shared" si="6"/>
        <v>#N/A</v>
      </c>
      <c r="K217" s="14">
        <v>2811.4380000000001</v>
      </c>
      <c r="L217" s="14">
        <v>2834.2109999999998</v>
      </c>
      <c r="M217" s="14">
        <v>2844.4349999999999</v>
      </c>
      <c r="N217" s="14">
        <v>2866.931</v>
      </c>
      <c r="O217" s="14">
        <v>2844.712</v>
      </c>
      <c r="P217" s="14">
        <v>2816.6729999999998</v>
      </c>
      <c r="Q217" s="14">
        <v>2783.76</v>
      </c>
      <c r="R217" s="14">
        <v>2746.9209999999998</v>
      </c>
      <c r="S217" s="14">
        <v>2707.538</v>
      </c>
      <c r="T217" s="14">
        <v>2667.002</v>
      </c>
      <c r="U217" s="14">
        <v>2624.0459999999998</v>
      </c>
      <c r="V217" s="14">
        <v>2578.7260000000001</v>
      </c>
      <c r="W217" s="14">
        <v>2533.3209999999999</v>
      </c>
      <c r="X217" s="14">
        <v>2489.549</v>
      </c>
      <c r="Y217" s="14">
        <v>2446.4650000000001</v>
      </c>
      <c r="Z217" s="14">
        <v>2414.4169999999999</v>
      </c>
      <c r="AA217" s="14">
        <v>2398.5520000000001</v>
      </c>
      <c r="AB217" s="14">
        <v>2394.6179999999999</v>
      </c>
      <c r="AC217" s="14">
        <v>2392.1590000000001</v>
      </c>
      <c r="AD217" s="14">
        <v>2392.0059999999999</v>
      </c>
      <c r="AE217" s="14">
        <v>2398.3530000000001</v>
      </c>
      <c r="AF217" s="14">
        <v>2411.8359999999998</v>
      </c>
      <c r="AG217" s="14">
        <v>2430.2730000000001</v>
      </c>
      <c r="AH217" s="14">
        <v>2449.2359999999999</v>
      </c>
      <c r="AI217" s="14">
        <v>2467.6840000000002</v>
      </c>
      <c r="AJ217" s="14">
        <v>2487.8980000000001</v>
      </c>
      <c r="AK217" s="14">
        <v>2509.9349999999999</v>
      </c>
      <c r="AL217" s="14">
        <v>2531.076</v>
      </c>
      <c r="AM217" s="14">
        <v>2549.7559999999999</v>
      </c>
      <c r="AN217" s="14">
        <v>2567.7579999999998</v>
      </c>
      <c r="AO217" s="14">
        <v>2569.8649999999998</v>
      </c>
      <c r="AP217" s="14">
        <v>2548.8069999999998</v>
      </c>
      <c r="AQ217" s="14">
        <v>2511.4670000000001</v>
      </c>
      <c r="AR217" s="14">
        <v>2471.9189999999999</v>
      </c>
      <c r="AS217" s="14">
        <v>2427.2559999999999</v>
      </c>
      <c r="AT217" s="14">
        <v>2382.3589999999999</v>
      </c>
      <c r="AU217" s="14">
        <v>2341.049</v>
      </c>
      <c r="AV217" s="14">
        <v>2300.6460000000002</v>
      </c>
      <c r="AW217" s="14">
        <v>2254.9160000000002</v>
      </c>
      <c r="AX217" s="14">
        <v>2205.4209999999998</v>
      </c>
      <c r="AY217" s="14">
        <v>2151.6779999999999</v>
      </c>
      <c r="AZ217" s="14">
        <v>2092.9290000000001</v>
      </c>
      <c r="BA217" s="14">
        <v>2030.114</v>
      </c>
      <c r="BB217" s="14">
        <v>1965.99</v>
      </c>
      <c r="BC217" s="14">
        <v>1901.2629999999999</v>
      </c>
      <c r="BD217" s="14">
        <v>1831.903</v>
      </c>
      <c r="BE217" s="14">
        <v>1756.579</v>
      </c>
      <c r="BF217" s="14">
        <v>1677.934</v>
      </c>
      <c r="BG217" s="14">
        <v>1599.2059999999999</v>
      </c>
      <c r="BH217" s="14">
        <v>1518.884</v>
      </c>
      <c r="BI217" s="14">
        <v>1446.0930000000001</v>
      </c>
      <c r="BJ217" s="14">
        <v>1385.431</v>
      </c>
      <c r="BK217" s="14">
        <v>1332.6289999999999</v>
      </c>
      <c r="BL217" s="14">
        <v>1279.384</v>
      </c>
      <c r="BM217" s="14">
        <v>1228.0160000000001</v>
      </c>
      <c r="BN217" s="14">
        <v>1173.2249999999999</v>
      </c>
      <c r="BO217" s="14">
        <v>1111.751</v>
      </c>
      <c r="BP217" s="14">
        <v>1046.6890000000001</v>
      </c>
      <c r="BQ217" s="14">
        <v>984.04100000000005</v>
      </c>
      <c r="BR217" s="14">
        <v>922.202</v>
      </c>
      <c r="BS217" s="14">
        <v>864.92600000000004</v>
      </c>
      <c r="BT217" s="14">
        <v>814.55600000000004</v>
      </c>
      <c r="BU217" s="14">
        <v>768.95799999999997</v>
      </c>
      <c r="BV217" s="14">
        <v>724.16099999999994</v>
      </c>
      <c r="BW217" s="14">
        <v>681.577</v>
      </c>
      <c r="BX217" s="14">
        <v>637.48099999999999</v>
      </c>
      <c r="BY217" s="14">
        <v>589.82100000000003</v>
      </c>
      <c r="BZ217" s="14">
        <v>540.81200000000001</v>
      </c>
      <c r="CA217" s="14">
        <v>494.38900000000001</v>
      </c>
      <c r="CB217" s="14">
        <v>449.346</v>
      </c>
      <c r="CC217" s="14">
        <v>409.62799999999999</v>
      </c>
      <c r="CD217" s="14">
        <v>377.452</v>
      </c>
      <c r="CE217" s="14">
        <v>350.76799999999997</v>
      </c>
      <c r="CF217" s="14">
        <v>325.02300000000002</v>
      </c>
      <c r="CG217" s="14">
        <v>300.80500000000001</v>
      </c>
      <c r="CH217" s="14">
        <v>278.221</v>
      </c>
      <c r="CI217" s="14">
        <v>256.75200000000001</v>
      </c>
      <c r="CJ217" s="14">
        <v>236.304</v>
      </c>
      <c r="CK217" s="14">
        <v>217.512</v>
      </c>
      <c r="CL217" s="14">
        <v>200.51400000000001</v>
      </c>
      <c r="CM217" s="14">
        <v>182.535</v>
      </c>
      <c r="CN217" s="14">
        <v>162.33699999999999</v>
      </c>
      <c r="CO217" s="14">
        <v>141.11799999999999</v>
      </c>
      <c r="CP217" s="14">
        <v>121.348</v>
      </c>
      <c r="CQ217" s="14">
        <v>102.581</v>
      </c>
      <c r="CR217" s="14">
        <v>85.460999999999999</v>
      </c>
      <c r="CS217" s="14">
        <v>70.578999999999994</v>
      </c>
      <c r="CT217" s="14">
        <v>57.598999999999997</v>
      </c>
      <c r="CU217" s="14">
        <v>44.404000000000003</v>
      </c>
      <c r="CV217" s="14">
        <v>33.323999999999998</v>
      </c>
      <c r="CW217" s="14">
        <v>25.837</v>
      </c>
      <c r="CX217" s="14">
        <v>19.457999999999998</v>
      </c>
      <c r="CY217" s="14">
        <v>13.837999999999999</v>
      </c>
      <c r="CZ217" s="14">
        <v>9.2799999999999994</v>
      </c>
      <c r="DA217" s="14">
        <v>6.9269999999999996</v>
      </c>
      <c r="DB217" s="14">
        <v>5.5449999999999999</v>
      </c>
      <c r="DC217" s="14">
        <v>3.944</v>
      </c>
      <c r="DD217" s="14">
        <v>2.121</v>
      </c>
      <c r="DE217" s="14">
        <v>1.3029999999999999</v>
      </c>
      <c r="DF217" s="14">
        <v>0.64600000000000002</v>
      </c>
      <c r="DG217" s="14">
        <v>0.82899999999999996</v>
      </c>
      <c r="DI217" s="108">
        <f t="shared" si="7"/>
        <v>142450.951</v>
      </c>
    </row>
    <row r="218" spans="1:113" x14ac:dyDescent="0.2">
      <c r="A218" s="14">
        <v>11442</v>
      </c>
      <c r="B218" s="14" t="s">
        <v>1041</v>
      </c>
      <c r="D218" s="14">
        <v>908</v>
      </c>
      <c r="E218" s="14">
        <v>2018</v>
      </c>
      <c r="F218" s="14" t="s">
        <v>1078</v>
      </c>
      <c r="H218" s="88" t="e">
        <f>VLOOKUP(G218, '2018 Population by age'!$G:$H, 2, 0)</f>
        <v>#N/A</v>
      </c>
      <c r="I218" s="15" t="e">
        <f>IF(H218="-", "-", IF(H218=0, 0, SUM(K218:INDEX($K218:$DG218, H218))))</f>
        <v>#N/A</v>
      </c>
      <c r="J218" s="15" t="e">
        <f t="shared" si="6"/>
        <v>#N/A</v>
      </c>
      <c r="K218" s="14">
        <v>3929.08</v>
      </c>
      <c r="L218" s="14">
        <v>4015.002</v>
      </c>
      <c r="M218" s="14">
        <v>4079.105</v>
      </c>
      <c r="N218" s="14">
        <v>4076.607</v>
      </c>
      <c r="O218" s="14">
        <v>4118.8469999999998</v>
      </c>
      <c r="P218" s="14">
        <v>4143.6369999999997</v>
      </c>
      <c r="Q218" s="14">
        <v>4152.8140000000003</v>
      </c>
      <c r="R218" s="14">
        <v>4148.2089999999998</v>
      </c>
      <c r="S218" s="14">
        <v>4133.558</v>
      </c>
      <c r="T218" s="14">
        <v>4112.5959999999995</v>
      </c>
      <c r="U218" s="14">
        <v>4077.6619999999998</v>
      </c>
      <c r="V218" s="14">
        <v>4026.7959999999998</v>
      </c>
      <c r="W218" s="14">
        <v>3967.5329999999999</v>
      </c>
      <c r="X218" s="14">
        <v>3911.2730000000001</v>
      </c>
      <c r="Y218" s="14">
        <v>3858.0160000000001</v>
      </c>
      <c r="Z218" s="14">
        <v>3818.7280000000001</v>
      </c>
      <c r="AA218" s="14">
        <v>3800.7739999999999</v>
      </c>
      <c r="AB218" s="14">
        <v>3802.424</v>
      </c>
      <c r="AC218" s="14">
        <v>3810.752</v>
      </c>
      <c r="AD218" s="14">
        <v>3823.7759999999998</v>
      </c>
      <c r="AE218" s="14">
        <v>3873.8249999999998</v>
      </c>
      <c r="AF218" s="14">
        <v>3974.2469999999998</v>
      </c>
      <c r="AG218" s="14">
        <v>4109.7969999999996</v>
      </c>
      <c r="AH218" s="14">
        <v>4245.9359999999997</v>
      </c>
      <c r="AI218" s="14">
        <v>4382.4560000000001</v>
      </c>
      <c r="AJ218" s="14">
        <v>4531.8850000000002</v>
      </c>
      <c r="AK218" s="14">
        <v>4694.6580000000004</v>
      </c>
      <c r="AL218" s="14">
        <v>4860.6009999999997</v>
      </c>
      <c r="AM218" s="14">
        <v>5023.6760000000004</v>
      </c>
      <c r="AN218" s="14">
        <v>5190.5959999999995</v>
      </c>
      <c r="AO218" s="14">
        <v>5304.9440000000004</v>
      </c>
      <c r="AP218" s="14">
        <v>5339.75</v>
      </c>
      <c r="AQ218" s="14">
        <v>5320.6379999999999</v>
      </c>
      <c r="AR218" s="14">
        <v>5301.6880000000001</v>
      </c>
      <c r="AS218" s="14">
        <v>5273.84</v>
      </c>
      <c r="AT218" s="14">
        <v>5246.7470000000003</v>
      </c>
      <c r="AU218" s="14">
        <v>5231.2359999999999</v>
      </c>
      <c r="AV218" s="14">
        <v>5222.5420000000004</v>
      </c>
      <c r="AW218" s="14">
        <v>5203.701</v>
      </c>
      <c r="AX218" s="14">
        <v>5176.4459999999999</v>
      </c>
      <c r="AY218" s="14">
        <v>5159.5919999999996</v>
      </c>
      <c r="AZ218" s="14">
        <v>5160.2839999999997</v>
      </c>
      <c r="BA218" s="14">
        <v>5171.4589999999998</v>
      </c>
      <c r="BB218" s="14">
        <v>5180.9189999999999</v>
      </c>
      <c r="BC218" s="14">
        <v>5193.5010000000002</v>
      </c>
      <c r="BD218" s="14">
        <v>5193.7950000000001</v>
      </c>
      <c r="BE218" s="14">
        <v>5173.6670000000004</v>
      </c>
      <c r="BF218" s="14">
        <v>5141.875</v>
      </c>
      <c r="BG218" s="14">
        <v>5109.6949999999997</v>
      </c>
      <c r="BH218" s="14">
        <v>5068.1490000000003</v>
      </c>
      <c r="BI218" s="14">
        <v>5053.9110000000001</v>
      </c>
      <c r="BJ218" s="14">
        <v>5084.2269999999999</v>
      </c>
      <c r="BK218" s="14">
        <v>5138.2510000000002</v>
      </c>
      <c r="BL218" s="14">
        <v>5180.6610000000001</v>
      </c>
      <c r="BM218" s="14">
        <v>5221.8180000000002</v>
      </c>
      <c r="BN218" s="14">
        <v>5221.96</v>
      </c>
      <c r="BO218" s="14">
        <v>5158.7849999999999</v>
      </c>
      <c r="BP218" s="14">
        <v>5051.7240000000002</v>
      </c>
      <c r="BQ218" s="14">
        <v>4943.1369999999997</v>
      </c>
      <c r="BR218" s="14">
        <v>4825.2299999999996</v>
      </c>
      <c r="BS218" s="14">
        <v>4703.2160000000003</v>
      </c>
      <c r="BT218" s="14">
        <v>4584.1549999999997</v>
      </c>
      <c r="BU218" s="14">
        <v>4464.3069999999998</v>
      </c>
      <c r="BV218" s="14">
        <v>4332.2690000000002</v>
      </c>
      <c r="BW218" s="14">
        <v>4189.6120000000001</v>
      </c>
      <c r="BX218" s="14">
        <v>4044.9549999999999</v>
      </c>
      <c r="BY218" s="14">
        <v>3901.2249999999999</v>
      </c>
      <c r="BZ218" s="14">
        <v>3755.4769999999999</v>
      </c>
      <c r="CA218" s="14">
        <v>3607.8049999999998</v>
      </c>
      <c r="CB218" s="14">
        <v>3465.3530000000001</v>
      </c>
      <c r="CC218" s="14">
        <v>3295.9009999999998</v>
      </c>
      <c r="CD218" s="14">
        <v>3085.7429999999999</v>
      </c>
      <c r="CE218" s="14">
        <v>2853.96</v>
      </c>
      <c r="CF218" s="14">
        <v>2625.9929999999999</v>
      </c>
      <c r="CG218" s="14">
        <v>2387.9270000000001</v>
      </c>
      <c r="CH218" s="14">
        <v>2205.7759999999998</v>
      </c>
      <c r="CI218" s="14">
        <v>2112.16</v>
      </c>
      <c r="CJ218" s="14">
        <v>2073.076</v>
      </c>
      <c r="CK218" s="14">
        <v>2026.742</v>
      </c>
      <c r="CL218" s="14">
        <v>1991.3140000000001</v>
      </c>
      <c r="CM218" s="14">
        <v>1911.79</v>
      </c>
      <c r="CN218" s="14">
        <v>1756.434</v>
      </c>
      <c r="CO218" s="14">
        <v>1554.463</v>
      </c>
      <c r="CP218" s="14">
        <v>1366.7750000000001</v>
      </c>
      <c r="CQ218" s="14">
        <v>1181.1120000000001</v>
      </c>
      <c r="CR218" s="14">
        <v>1014.638</v>
      </c>
      <c r="CS218" s="14">
        <v>881.98900000000003</v>
      </c>
      <c r="CT218" s="14">
        <v>773.298</v>
      </c>
      <c r="CU218" s="14">
        <v>658.03899999999999</v>
      </c>
      <c r="CV218" s="14">
        <v>558.75199999999995</v>
      </c>
      <c r="CW218" s="14">
        <v>476.10300000000001</v>
      </c>
      <c r="CX218" s="14">
        <v>383.44900000000001</v>
      </c>
      <c r="CY218" s="14">
        <v>282.375</v>
      </c>
      <c r="CZ218" s="14">
        <v>199.523</v>
      </c>
      <c r="DA218" s="14">
        <v>155.18600000000001</v>
      </c>
      <c r="DB218" s="14">
        <v>126.468</v>
      </c>
      <c r="DC218" s="14">
        <v>91.057000000000002</v>
      </c>
      <c r="DD218" s="14">
        <v>48.972000000000001</v>
      </c>
      <c r="DE218" s="14">
        <v>32.445</v>
      </c>
      <c r="DF218" s="14">
        <v>15.837999999999999</v>
      </c>
      <c r="DG218" s="14">
        <v>19.012</v>
      </c>
      <c r="DI218" s="108">
        <f t="shared" si="7"/>
        <v>358943.72199999995</v>
      </c>
    </row>
    <row r="219" spans="1:113" x14ac:dyDescent="0.2">
      <c r="A219" s="14">
        <v>11528</v>
      </c>
      <c r="B219" s="14" t="s">
        <v>1041</v>
      </c>
      <c r="D219" s="14">
        <v>923</v>
      </c>
      <c r="E219" s="14">
        <v>2018</v>
      </c>
      <c r="F219" s="14" t="s">
        <v>1077</v>
      </c>
      <c r="H219" s="88" t="e">
        <f>VLOOKUP(G219, '2018 Population by age'!$G:$H, 2, 0)</f>
        <v>#N/A</v>
      </c>
      <c r="I219" s="15" t="e">
        <f>IF(H219="-", "-", IF(H219=0, 0, SUM(K219:INDEX($K219:$DG219, H219))))</f>
        <v>#N/A</v>
      </c>
      <c r="J219" s="15" t="e">
        <f t="shared" si="6"/>
        <v>#N/A</v>
      </c>
      <c r="K219" s="14">
        <v>1619.693</v>
      </c>
      <c r="L219" s="14">
        <v>1684.134</v>
      </c>
      <c r="M219" s="14">
        <v>1729.1849999999999</v>
      </c>
      <c r="N219" s="14">
        <v>1759.6569999999999</v>
      </c>
      <c r="O219" s="14">
        <v>1767.308</v>
      </c>
      <c r="P219" s="14">
        <v>1763.0219999999999</v>
      </c>
      <c r="Q219" s="14">
        <v>1748.4349999999999</v>
      </c>
      <c r="R219" s="14">
        <v>1725.18</v>
      </c>
      <c r="S219" s="14">
        <v>1695.115</v>
      </c>
      <c r="T219" s="14">
        <v>1660.1010000000001</v>
      </c>
      <c r="U219" s="14">
        <v>1620.646</v>
      </c>
      <c r="V219" s="14">
        <v>1577.932</v>
      </c>
      <c r="W219" s="14">
        <v>1534.2719999999999</v>
      </c>
      <c r="X219" s="14">
        <v>1493.001</v>
      </c>
      <c r="Y219" s="14">
        <v>1456.097</v>
      </c>
      <c r="Z219" s="14">
        <v>1423.4480000000001</v>
      </c>
      <c r="AA219" s="14">
        <v>1396.212</v>
      </c>
      <c r="AB219" s="14">
        <v>1377.3</v>
      </c>
      <c r="AC219" s="14">
        <v>1365.588</v>
      </c>
      <c r="AD219" s="14">
        <v>1357.857</v>
      </c>
      <c r="AE219" s="14">
        <v>1381.3679999999999</v>
      </c>
      <c r="AF219" s="14">
        <v>1448.5</v>
      </c>
      <c r="AG219" s="14">
        <v>1546.213</v>
      </c>
      <c r="AH219" s="14">
        <v>1643.5219999999999</v>
      </c>
      <c r="AI219" s="14">
        <v>1739.9259999999999</v>
      </c>
      <c r="AJ219" s="14">
        <v>1851.1769999999999</v>
      </c>
      <c r="AK219" s="14">
        <v>1979.8150000000001</v>
      </c>
      <c r="AL219" s="14">
        <v>2114.8490000000002</v>
      </c>
      <c r="AM219" s="14">
        <v>2246.7139999999999</v>
      </c>
      <c r="AN219" s="14">
        <v>2382.0970000000002</v>
      </c>
      <c r="AO219" s="14">
        <v>2470.3319999999999</v>
      </c>
      <c r="AP219" s="14">
        <v>2486.7190000000001</v>
      </c>
      <c r="AQ219" s="14">
        <v>2454.3589999999999</v>
      </c>
      <c r="AR219" s="14">
        <v>2421.75</v>
      </c>
      <c r="AS219" s="14">
        <v>2380.0439999999999</v>
      </c>
      <c r="AT219" s="14">
        <v>2340.0120000000002</v>
      </c>
      <c r="AU219" s="14">
        <v>2312.1750000000002</v>
      </c>
      <c r="AV219" s="14">
        <v>2290.7049999999999</v>
      </c>
      <c r="AW219" s="14">
        <v>2258.5329999999999</v>
      </c>
      <c r="AX219" s="14">
        <v>2218.221</v>
      </c>
      <c r="AY219" s="14">
        <v>2180.8310000000001</v>
      </c>
      <c r="AZ219" s="14">
        <v>2149.9009999999998</v>
      </c>
      <c r="BA219" s="14">
        <v>2121.8879999999999</v>
      </c>
      <c r="BB219" s="14">
        <v>2094.0650000000001</v>
      </c>
      <c r="BC219" s="14">
        <v>2072.1840000000002</v>
      </c>
      <c r="BD219" s="14">
        <v>2031.6959999999999</v>
      </c>
      <c r="BE219" s="14">
        <v>1961.7840000000001</v>
      </c>
      <c r="BF219" s="14">
        <v>1876.9010000000001</v>
      </c>
      <c r="BG219" s="14">
        <v>1797.037</v>
      </c>
      <c r="BH219" s="14">
        <v>1711.87</v>
      </c>
      <c r="BI219" s="14">
        <v>1668.761</v>
      </c>
      <c r="BJ219" s="14">
        <v>1691.2809999999999</v>
      </c>
      <c r="BK219" s="14">
        <v>1754.934</v>
      </c>
      <c r="BL219" s="14">
        <v>1811.72</v>
      </c>
      <c r="BM219" s="14">
        <v>1871.319</v>
      </c>
      <c r="BN219" s="14">
        <v>1911.3889999999999</v>
      </c>
      <c r="BO219" s="14">
        <v>1915.9929999999999</v>
      </c>
      <c r="BP219" s="14">
        <v>1895.867</v>
      </c>
      <c r="BQ219" s="14">
        <v>1877.194</v>
      </c>
      <c r="BR219" s="14">
        <v>1854.1289999999999</v>
      </c>
      <c r="BS219" s="14">
        <v>1824.27</v>
      </c>
      <c r="BT219" s="14">
        <v>1788.8309999999999</v>
      </c>
      <c r="BU219" s="14">
        <v>1746.1579999999999</v>
      </c>
      <c r="BV219" s="14">
        <v>1696.665</v>
      </c>
      <c r="BW219" s="14">
        <v>1644.1880000000001</v>
      </c>
      <c r="BX219" s="14">
        <v>1569.913</v>
      </c>
      <c r="BY219" s="14">
        <v>1465.7750000000001</v>
      </c>
      <c r="BZ219" s="14">
        <v>1342.604</v>
      </c>
      <c r="CA219" s="14">
        <v>1221.0139999999999</v>
      </c>
      <c r="CB219" s="14">
        <v>1098.9639999999999</v>
      </c>
      <c r="CC219" s="14">
        <v>983.66099999999994</v>
      </c>
      <c r="CD219" s="14">
        <v>881.47</v>
      </c>
      <c r="CE219" s="14">
        <v>791.029</v>
      </c>
      <c r="CF219" s="14">
        <v>700.09900000000005</v>
      </c>
      <c r="CG219" s="14">
        <v>605.71100000000001</v>
      </c>
      <c r="CH219" s="14">
        <v>542.36800000000005</v>
      </c>
      <c r="CI219" s="14">
        <v>524.29499999999996</v>
      </c>
      <c r="CJ219" s="14">
        <v>534.48099999999999</v>
      </c>
      <c r="CK219" s="14">
        <v>544.54600000000005</v>
      </c>
      <c r="CL219" s="14">
        <v>563.59400000000005</v>
      </c>
      <c r="CM219" s="14">
        <v>556.471</v>
      </c>
      <c r="CN219" s="14">
        <v>503.90100000000001</v>
      </c>
      <c r="CO219" s="14">
        <v>423.50099999999998</v>
      </c>
      <c r="CP219" s="14">
        <v>351.37599999999998</v>
      </c>
      <c r="CQ219" s="14">
        <v>279.37200000000001</v>
      </c>
      <c r="CR219" s="14">
        <v>221.14699999999999</v>
      </c>
      <c r="CS219" s="14">
        <v>186.82</v>
      </c>
      <c r="CT219" s="14">
        <v>168.351</v>
      </c>
      <c r="CU219" s="14">
        <v>147.82400000000001</v>
      </c>
      <c r="CV219" s="14">
        <v>129.86099999999999</v>
      </c>
      <c r="CW219" s="14">
        <v>111.711</v>
      </c>
      <c r="CX219" s="14">
        <v>88.192999999999998</v>
      </c>
      <c r="CY219" s="14">
        <v>60.845999999999997</v>
      </c>
      <c r="CZ219" s="14">
        <v>36.834000000000003</v>
      </c>
      <c r="DA219" s="14">
        <v>24.384</v>
      </c>
      <c r="DB219" s="14">
        <v>19.321000000000002</v>
      </c>
      <c r="DC219" s="14">
        <v>13.512</v>
      </c>
      <c r="DD219" s="14">
        <v>6.9580000000000002</v>
      </c>
      <c r="DE219" s="14">
        <v>4.3520000000000003</v>
      </c>
      <c r="DF219" s="14">
        <v>2.169</v>
      </c>
      <c r="DG219" s="14">
        <v>2.859</v>
      </c>
      <c r="DI219" s="108">
        <f t="shared" si="7"/>
        <v>137381.35699999999</v>
      </c>
    </row>
    <row r="220" spans="1:113" x14ac:dyDescent="0.2">
      <c r="A220" s="14">
        <v>12474</v>
      </c>
      <c r="B220" s="14" t="s">
        <v>1041</v>
      </c>
      <c r="C220" s="14">
        <v>15</v>
      </c>
      <c r="D220" s="14">
        <v>924</v>
      </c>
      <c r="E220" s="14">
        <v>2018</v>
      </c>
      <c r="F220" s="14" t="s">
        <v>1073</v>
      </c>
      <c r="H220" s="88" t="e">
        <f>VLOOKUP(G220, '2018 Population by age'!$G:$H, 2, 0)</f>
        <v>#N/A</v>
      </c>
      <c r="I220" s="15" t="e">
        <f>IF(H220="-", "-", IF(H220=0, 0, SUM(K220:INDEX($K220:$DG220, H220))))</f>
        <v>#N/A</v>
      </c>
      <c r="J220" s="15" t="e">
        <f t="shared" si="6"/>
        <v>#N/A</v>
      </c>
      <c r="K220" s="14">
        <v>632.13599999999997</v>
      </c>
      <c r="L220" s="14">
        <v>641.31799999999998</v>
      </c>
      <c r="M220" s="14">
        <v>647.577</v>
      </c>
      <c r="N220" s="14">
        <v>629.23099999999999</v>
      </c>
      <c r="O220" s="14">
        <v>639.24400000000003</v>
      </c>
      <c r="P220" s="14">
        <v>645.85500000000002</v>
      </c>
      <c r="Q220" s="14">
        <v>649.33199999999999</v>
      </c>
      <c r="R220" s="14">
        <v>649.94500000000005</v>
      </c>
      <c r="S220" s="14">
        <v>648.74800000000005</v>
      </c>
      <c r="T220" s="14">
        <v>646.79300000000001</v>
      </c>
      <c r="U220" s="14">
        <v>640.45399999999995</v>
      </c>
      <c r="V220" s="14">
        <v>628.44200000000001</v>
      </c>
      <c r="W220" s="14">
        <v>613.36699999999996</v>
      </c>
      <c r="X220" s="14">
        <v>598.74699999999996</v>
      </c>
      <c r="Y220" s="14">
        <v>583.41700000000003</v>
      </c>
      <c r="Z220" s="14">
        <v>574.82100000000003</v>
      </c>
      <c r="AA220" s="14">
        <v>576.88</v>
      </c>
      <c r="AB220" s="14">
        <v>586.34400000000005</v>
      </c>
      <c r="AC220" s="14">
        <v>595.26199999999994</v>
      </c>
      <c r="AD220" s="14">
        <v>604.29999999999995</v>
      </c>
      <c r="AE220" s="14">
        <v>616.45799999999997</v>
      </c>
      <c r="AF220" s="14">
        <v>632.13199999999995</v>
      </c>
      <c r="AG220" s="14">
        <v>649.77099999999996</v>
      </c>
      <c r="AH220" s="14">
        <v>667.59400000000005</v>
      </c>
      <c r="AI220" s="14">
        <v>686.16</v>
      </c>
      <c r="AJ220" s="14">
        <v>700.36699999999996</v>
      </c>
      <c r="AK220" s="14">
        <v>707.54300000000001</v>
      </c>
      <c r="AL220" s="14">
        <v>709.75699999999995</v>
      </c>
      <c r="AM220" s="14">
        <v>711.99199999999996</v>
      </c>
      <c r="AN220" s="14">
        <v>713.56200000000001</v>
      </c>
      <c r="AO220" s="14">
        <v>713.25</v>
      </c>
      <c r="AP220" s="14">
        <v>711.04499999999996</v>
      </c>
      <c r="AQ220" s="14">
        <v>707.39</v>
      </c>
      <c r="AR220" s="14">
        <v>703.01300000000003</v>
      </c>
      <c r="AS220" s="14">
        <v>698.10299999999995</v>
      </c>
      <c r="AT220" s="14">
        <v>692.72299999999996</v>
      </c>
      <c r="AU220" s="14">
        <v>687.09400000000005</v>
      </c>
      <c r="AV220" s="14">
        <v>681.53599999999994</v>
      </c>
      <c r="AW220" s="14">
        <v>676.15</v>
      </c>
      <c r="AX220" s="14">
        <v>670.89099999999996</v>
      </c>
      <c r="AY220" s="14">
        <v>667.50699999999995</v>
      </c>
      <c r="AZ220" s="14">
        <v>666.87400000000002</v>
      </c>
      <c r="BA220" s="14">
        <v>668.38199999999995</v>
      </c>
      <c r="BB220" s="14">
        <v>669.84699999999998</v>
      </c>
      <c r="BC220" s="14">
        <v>670.86699999999996</v>
      </c>
      <c r="BD220" s="14">
        <v>675.154</v>
      </c>
      <c r="BE220" s="14">
        <v>684.06399999999996</v>
      </c>
      <c r="BF220" s="14">
        <v>695.52300000000002</v>
      </c>
      <c r="BG220" s="14">
        <v>706.04300000000001</v>
      </c>
      <c r="BH220" s="14">
        <v>716.24800000000005</v>
      </c>
      <c r="BI220" s="14">
        <v>722.92700000000002</v>
      </c>
      <c r="BJ220" s="14">
        <v>724.11099999999999</v>
      </c>
      <c r="BK220" s="14">
        <v>721.00699999999995</v>
      </c>
      <c r="BL220" s="14">
        <v>717.399</v>
      </c>
      <c r="BM220" s="14">
        <v>713.24199999999996</v>
      </c>
      <c r="BN220" s="14">
        <v>704.572</v>
      </c>
      <c r="BO220" s="14">
        <v>690.02499999999998</v>
      </c>
      <c r="BP220" s="14">
        <v>671.49099999999999</v>
      </c>
      <c r="BQ220" s="14">
        <v>652.77099999999996</v>
      </c>
      <c r="BR220" s="14">
        <v>633.74</v>
      </c>
      <c r="BS220" s="14">
        <v>614.62800000000004</v>
      </c>
      <c r="BT220" s="14">
        <v>596.13800000000003</v>
      </c>
      <c r="BU220" s="14">
        <v>578.68799999999999</v>
      </c>
      <c r="BV220" s="14">
        <v>560.15599999999995</v>
      </c>
      <c r="BW220" s="14">
        <v>538.76800000000003</v>
      </c>
      <c r="BX220" s="14">
        <v>526.94799999999998</v>
      </c>
      <c r="BY220" s="14">
        <v>529.95699999999999</v>
      </c>
      <c r="BZ220" s="14">
        <v>541.23</v>
      </c>
      <c r="CA220" s="14">
        <v>550.46500000000003</v>
      </c>
      <c r="CB220" s="14">
        <v>561.54999999999995</v>
      </c>
      <c r="CC220" s="14">
        <v>558.22500000000002</v>
      </c>
      <c r="CD220" s="14">
        <v>531.94200000000001</v>
      </c>
      <c r="CE220" s="14">
        <v>490.93799999999999</v>
      </c>
      <c r="CF220" s="14">
        <v>451.84500000000003</v>
      </c>
      <c r="CG220" s="14">
        <v>411.13400000000001</v>
      </c>
      <c r="CH220" s="14">
        <v>375.44099999999997</v>
      </c>
      <c r="CI220" s="14">
        <v>349.67899999999997</v>
      </c>
      <c r="CJ220" s="14">
        <v>330.291</v>
      </c>
      <c r="CK220" s="14">
        <v>308.82499999999999</v>
      </c>
      <c r="CL220" s="14">
        <v>286.98899999999998</v>
      </c>
      <c r="CM220" s="14">
        <v>265.39299999999997</v>
      </c>
      <c r="CN220" s="14">
        <v>243.51300000000001</v>
      </c>
      <c r="CO220" s="14">
        <v>221.71899999999999</v>
      </c>
      <c r="CP220" s="14">
        <v>201.03899999999999</v>
      </c>
      <c r="CQ220" s="14">
        <v>181.399</v>
      </c>
      <c r="CR220" s="14">
        <v>162.15</v>
      </c>
      <c r="CS220" s="14">
        <v>143.107</v>
      </c>
      <c r="CT220" s="14">
        <v>124.58199999999999</v>
      </c>
      <c r="CU220" s="14">
        <v>105.96299999999999</v>
      </c>
      <c r="CV220" s="14">
        <v>90.421999999999997</v>
      </c>
      <c r="CW220" s="14">
        <v>77.521000000000001</v>
      </c>
      <c r="CX220" s="14">
        <v>63.265000000000001</v>
      </c>
      <c r="CY220" s="14">
        <v>47.750999999999998</v>
      </c>
      <c r="CZ220" s="14">
        <v>35.329000000000001</v>
      </c>
      <c r="DA220" s="14">
        <v>28.466000000000001</v>
      </c>
      <c r="DB220" s="14">
        <v>23.405999999999999</v>
      </c>
      <c r="DC220" s="14">
        <v>17.175999999999998</v>
      </c>
      <c r="DD220" s="14">
        <v>9.7840000000000007</v>
      </c>
      <c r="DE220" s="14">
        <v>6.5919999999999996</v>
      </c>
      <c r="DF220" s="14">
        <v>3.2570000000000001</v>
      </c>
      <c r="DG220" s="14">
        <v>3.99</v>
      </c>
      <c r="DI220" s="108">
        <f t="shared" si="7"/>
        <v>51690.198999999979</v>
      </c>
    </row>
    <row r="221" spans="1:113" x14ac:dyDescent="0.2">
      <c r="A221" s="14">
        <v>12560</v>
      </c>
      <c r="B221" s="14" t="s">
        <v>1041</v>
      </c>
      <c r="C221" s="14">
        <v>16</v>
      </c>
      <c r="D221" s="14">
        <v>830</v>
      </c>
      <c r="E221" s="14">
        <v>2018</v>
      </c>
      <c r="F221" s="14" t="s">
        <v>1072</v>
      </c>
      <c r="H221" s="88" t="e">
        <f>VLOOKUP(G221, '2018 Population by age'!$G:$H, 2, 0)</f>
        <v>#N/A</v>
      </c>
      <c r="I221" s="15" t="e">
        <f>IF(H221="-", "-", IF(H221=0, 0, SUM(K221:INDEX($K221:$DG221, H221))))</f>
        <v>#N/A</v>
      </c>
      <c r="J221" s="15" t="e">
        <f t="shared" si="6"/>
        <v>#N/A</v>
      </c>
      <c r="K221" s="14">
        <v>0.77800000000000002</v>
      </c>
      <c r="L221" s="14">
        <v>0.79700000000000004</v>
      </c>
      <c r="M221" s="14">
        <v>0.81</v>
      </c>
      <c r="N221" s="14">
        <v>0.79</v>
      </c>
      <c r="O221" s="14">
        <v>0.80700000000000005</v>
      </c>
      <c r="P221" s="14">
        <v>0.82</v>
      </c>
      <c r="Q221" s="14">
        <v>0.82899999999999996</v>
      </c>
      <c r="R221" s="14">
        <v>0.83399999999999996</v>
      </c>
      <c r="S221" s="14">
        <v>0.83799999999999997</v>
      </c>
      <c r="T221" s="14">
        <v>0.84099999999999997</v>
      </c>
      <c r="U221" s="14">
        <v>0.84</v>
      </c>
      <c r="V221" s="14">
        <v>0.83399999999999996</v>
      </c>
      <c r="W221" s="14">
        <v>0.82499999999999996</v>
      </c>
      <c r="X221" s="14">
        <v>0.81599999999999995</v>
      </c>
      <c r="Y221" s="14">
        <v>0.80600000000000005</v>
      </c>
      <c r="Z221" s="14">
        <v>0.80800000000000005</v>
      </c>
      <c r="AA221" s="14">
        <v>0.82899999999999996</v>
      </c>
      <c r="AB221" s="14">
        <v>0.86399999999999999</v>
      </c>
      <c r="AC221" s="14">
        <v>0.89700000000000002</v>
      </c>
      <c r="AD221" s="14">
        <v>0.93200000000000005</v>
      </c>
      <c r="AE221" s="14">
        <v>0.96199999999999997</v>
      </c>
      <c r="AF221" s="14">
        <v>0.98099999999999998</v>
      </c>
      <c r="AG221" s="14">
        <v>0.99299999999999999</v>
      </c>
      <c r="AH221" s="14">
        <v>1.0069999999999999</v>
      </c>
      <c r="AI221" s="14">
        <v>1.0209999999999999</v>
      </c>
      <c r="AJ221" s="14">
        <v>1.0349999999999999</v>
      </c>
      <c r="AK221" s="14">
        <v>1.052</v>
      </c>
      <c r="AL221" s="14">
        <v>1.071</v>
      </c>
      <c r="AM221" s="14">
        <v>1.087</v>
      </c>
      <c r="AN221" s="14">
        <v>1.103</v>
      </c>
      <c r="AO221" s="14">
        <v>1.117</v>
      </c>
      <c r="AP221" s="14">
        <v>1.129</v>
      </c>
      <c r="AQ221" s="14">
        <v>1.139</v>
      </c>
      <c r="AR221" s="14">
        <v>1.1479999999999999</v>
      </c>
      <c r="AS221" s="14">
        <v>1.157</v>
      </c>
      <c r="AT221" s="14">
        <v>1.163</v>
      </c>
      <c r="AU221" s="14">
        <v>1.165</v>
      </c>
      <c r="AV221" s="14">
        <v>1.1639999999999999</v>
      </c>
      <c r="AW221" s="14">
        <v>1.1639999999999999</v>
      </c>
      <c r="AX221" s="14">
        <v>1.1659999999999999</v>
      </c>
      <c r="AY221" s="14">
        <v>1.1639999999999999</v>
      </c>
      <c r="AZ221" s="14">
        <v>1.1579999999999999</v>
      </c>
      <c r="BA221" s="14">
        <v>1.1499999999999999</v>
      </c>
      <c r="BB221" s="14">
        <v>1.143</v>
      </c>
      <c r="BC221" s="14">
        <v>1.133</v>
      </c>
      <c r="BD221" s="14">
        <v>1.1399999999999999</v>
      </c>
      <c r="BE221" s="14">
        <v>1.173</v>
      </c>
      <c r="BF221" s="14">
        <v>1.222</v>
      </c>
      <c r="BG221" s="14">
        <v>1.266</v>
      </c>
      <c r="BH221" s="14">
        <v>1.31</v>
      </c>
      <c r="BI221" s="14">
        <v>1.343</v>
      </c>
      <c r="BJ221" s="14">
        <v>1.3580000000000001</v>
      </c>
      <c r="BK221" s="14">
        <v>1.359</v>
      </c>
      <c r="BL221" s="14">
        <v>1.359</v>
      </c>
      <c r="BM221" s="14">
        <v>1.3580000000000001</v>
      </c>
      <c r="BN221" s="14">
        <v>1.343</v>
      </c>
      <c r="BO221" s="14">
        <v>1.3080000000000001</v>
      </c>
      <c r="BP221" s="14">
        <v>1.26</v>
      </c>
      <c r="BQ221" s="14">
        <v>1.2110000000000001</v>
      </c>
      <c r="BR221" s="14">
        <v>1.159</v>
      </c>
      <c r="BS221" s="14">
        <v>1.1100000000000001</v>
      </c>
      <c r="BT221" s="14">
        <v>1.0680000000000001</v>
      </c>
      <c r="BU221" s="14">
        <v>1.0309999999999999</v>
      </c>
      <c r="BV221" s="14">
        <v>0.99</v>
      </c>
      <c r="BW221" s="14">
        <v>0.94399999999999995</v>
      </c>
      <c r="BX221" s="14">
        <v>0.91400000000000003</v>
      </c>
      <c r="BY221" s="14">
        <v>0.90800000000000003</v>
      </c>
      <c r="BZ221" s="14">
        <v>0.91500000000000004</v>
      </c>
      <c r="CA221" s="14">
        <v>0.92</v>
      </c>
      <c r="CB221" s="14">
        <v>0.93</v>
      </c>
      <c r="CC221" s="14">
        <v>0.91200000000000003</v>
      </c>
      <c r="CD221" s="14">
        <v>0.84799999999999998</v>
      </c>
      <c r="CE221" s="14">
        <v>0.75700000000000001</v>
      </c>
      <c r="CF221" s="14">
        <v>0.67</v>
      </c>
      <c r="CG221" s="14">
        <v>0.57999999999999996</v>
      </c>
      <c r="CH221" s="14">
        <v>0.51100000000000001</v>
      </c>
      <c r="CI221" s="14">
        <v>0.48099999999999998</v>
      </c>
      <c r="CJ221" s="14">
        <v>0.47399999999999998</v>
      </c>
      <c r="CK221" s="14">
        <v>0.46200000000000002</v>
      </c>
      <c r="CL221" s="14">
        <v>0.45100000000000001</v>
      </c>
      <c r="CM221" s="14">
        <v>0.433</v>
      </c>
      <c r="CN221" s="14">
        <v>0.4</v>
      </c>
      <c r="CO221" s="14">
        <v>0.35799999999999998</v>
      </c>
      <c r="CP221" s="14">
        <v>0.32</v>
      </c>
      <c r="CQ221" s="14">
        <v>0.28399999999999997</v>
      </c>
      <c r="CR221" s="14">
        <v>0.25</v>
      </c>
      <c r="CS221" s="14">
        <v>0.218</v>
      </c>
      <c r="CT221" s="14">
        <v>0.19</v>
      </c>
      <c r="CU221" s="14">
        <v>0.16</v>
      </c>
      <c r="CV221" s="14">
        <v>0.13400000000000001</v>
      </c>
      <c r="CW221" s="14">
        <v>0.113</v>
      </c>
      <c r="CX221" s="14">
        <v>9.0999999999999998E-2</v>
      </c>
      <c r="CY221" s="14">
        <v>6.7000000000000004E-2</v>
      </c>
      <c r="CZ221" s="14">
        <v>4.8000000000000001E-2</v>
      </c>
      <c r="DA221" s="14">
        <v>3.5999999999999997E-2</v>
      </c>
      <c r="DB221" s="14">
        <v>2.9000000000000001E-2</v>
      </c>
      <c r="DC221" s="14">
        <v>2.1000000000000001E-2</v>
      </c>
      <c r="DD221" s="14">
        <v>1.2E-2</v>
      </c>
      <c r="DE221" s="14">
        <v>8.0000000000000002E-3</v>
      </c>
      <c r="DF221" s="14">
        <v>4.0000000000000001E-3</v>
      </c>
      <c r="DG221" s="14">
        <v>5.0000000000000001E-3</v>
      </c>
      <c r="DI221" s="108">
        <f t="shared" si="7"/>
        <v>82.393000000000029</v>
      </c>
    </row>
    <row r="222" spans="1:113" x14ac:dyDescent="0.2">
      <c r="A222" s="14">
        <v>13506</v>
      </c>
      <c r="B222" s="14" t="s">
        <v>1041</v>
      </c>
      <c r="C222" s="14">
        <v>19</v>
      </c>
      <c r="D222" s="14">
        <v>925</v>
      </c>
      <c r="E222" s="14">
        <v>2018</v>
      </c>
      <c r="F222" s="14" t="s">
        <v>1071</v>
      </c>
      <c r="H222" s="88" t="e">
        <f>VLOOKUP(G222, '2018 Population by age'!$G:$H, 2, 0)</f>
        <v>#N/A</v>
      </c>
      <c r="I222" s="15" t="e">
        <f>IF(H222="-", "-", IF(H222=0, 0, SUM(K222:INDEX($K222:$DG222, H222))))</f>
        <v>#N/A</v>
      </c>
      <c r="J222" s="15" t="e">
        <f t="shared" si="6"/>
        <v>#N/A</v>
      </c>
      <c r="K222" s="14">
        <v>658.19200000000001</v>
      </c>
      <c r="L222" s="14">
        <v>670.78300000000002</v>
      </c>
      <c r="M222" s="14">
        <v>684.01400000000001</v>
      </c>
      <c r="N222" s="14">
        <v>674.58299999999997</v>
      </c>
      <c r="O222" s="14">
        <v>698.54499999999996</v>
      </c>
      <c r="P222" s="14">
        <v>720.36500000000001</v>
      </c>
      <c r="Q222" s="14">
        <v>739.86800000000005</v>
      </c>
      <c r="R222" s="14">
        <v>756.87199999999996</v>
      </c>
      <c r="S222" s="14">
        <v>772.10500000000002</v>
      </c>
      <c r="T222" s="14">
        <v>786.29300000000001</v>
      </c>
      <c r="U222" s="14">
        <v>794.70500000000004</v>
      </c>
      <c r="V222" s="14">
        <v>795.34199999999998</v>
      </c>
      <c r="W222" s="14">
        <v>790.75599999999997</v>
      </c>
      <c r="X222" s="14">
        <v>785.66600000000005</v>
      </c>
      <c r="Y222" s="14">
        <v>779.33799999999997</v>
      </c>
      <c r="Z222" s="14">
        <v>774.35</v>
      </c>
      <c r="AA222" s="14">
        <v>772.51199999999994</v>
      </c>
      <c r="AB222" s="14">
        <v>772.90800000000002</v>
      </c>
      <c r="AC222" s="14">
        <v>772.69100000000003</v>
      </c>
      <c r="AD222" s="14">
        <v>772.30600000000004</v>
      </c>
      <c r="AE222" s="14">
        <v>773.89499999999998</v>
      </c>
      <c r="AF222" s="14">
        <v>778.19399999999996</v>
      </c>
      <c r="AG222" s="14">
        <v>784.54300000000001</v>
      </c>
      <c r="AH222" s="14">
        <v>791.83699999999999</v>
      </c>
      <c r="AI222" s="14">
        <v>800.68200000000002</v>
      </c>
      <c r="AJ222" s="14">
        <v>809.15800000000002</v>
      </c>
      <c r="AK222" s="14">
        <v>816.32899999999995</v>
      </c>
      <c r="AL222" s="14">
        <v>823.34699999999998</v>
      </c>
      <c r="AM222" s="14">
        <v>832.22799999999995</v>
      </c>
      <c r="AN222" s="14">
        <v>842.49199999999996</v>
      </c>
      <c r="AO222" s="14">
        <v>855.94899999999996</v>
      </c>
      <c r="AP222" s="14">
        <v>873.69600000000003</v>
      </c>
      <c r="AQ222" s="14">
        <v>894.88</v>
      </c>
      <c r="AR222" s="14">
        <v>916.49599999999998</v>
      </c>
      <c r="AS222" s="14">
        <v>937.83100000000002</v>
      </c>
      <c r="AT222" s="14">
        <v>964.30899999999997</v>
      </c>
      <c r="AU222" s="14">
        <v>997.90700000000004</v>
      </c>
      <c r="AV222" s="14">
        <v>1035.4860000000001</v>
      </c>
      <c r="AW222" s="14">
        <v>1071.769</v>
      </c>
      <c r="AX222" s="14">
        <v>1107.6110000000001</v>
      </c>
      <c r="AY222" s="14">
        <v>1138.3230000000001</v>
      </c>
      <c r="AZ222" s="14">
        <v>1160.9549999999999</v>
      </c>
      <c r="BA222" s="14">
        <v>1177.194</v>
      </c>
      <c r="BB222" s="14">
        <v>1192.377</v>
      </c>
      <c r="BC222" s="14">
        <v>1206.2940000000001</v>
      </c>
      <c r="BD222" s="14">
        <v>1213.4449999999999</v>
      </c>
      <c r="BE222" s="14">
        <v>1211.905</v>
      </c>
      <c r="BF222" s="14">
        <v>1204.143</v>
      </c>
      <c r="BG222" s="14">
        <v>1194.088</v>
      </c>
      <c r="BH222" s="14">
        <v>1180.3869999999999</v>
      </c>
      <c r="BI222" s="14">
        <v>1168.8219999999999</v>
      </c>
      <c r="BJ222" s="14">
        <v>1162.499</v>
      </c>
      <c r="BK222" s="14">
        <v>1158.5530000000001</v>
      </c>
      <c r="BL222" s="14">
        <v>1151.6120000000001</v>
      </c>
      <c r="BM222" s="14">
        <v>1143.463</v>
      </c>
      <c r="BN222" s="14">
        <v>1129.47</v>
      </c>
      <c r="BO222" s="14">
        <v>1107.019</v>
      </c>
      <c r="BP222" s="14">
        <v>1078.8309999999999</v>
      </c>
      <c r="BQ222" s="14">
        <v>1050.5550000000001</v>
      </c>
      <c r="BR222" s="14">
        <v>1021.398</v>
      </c>
      <c r="BS222" s="14">
        <v>992.40300000000002</v>
      </c>
      <c r="BT222" s="14">
        <v>964.76199999999994</v>
      </c>
      <c r="BU222" s="14">
        <v>938.16099999999994</v>
      </c>
      <c r="BV222" s="14">
        <v>910.08100000000002</v>
      </c>
      <c r="BW222" s="14">
        <v>879.83699999999999</v>
      </c>
      <c r="BX222" s="14">
        <v>854.45100000000002</v>
      </c>
      <c r="BY222" s="14">
        <v>836.80100000000004</v>
      </c>
      <c r="BZ222" s="14">
        <v>823.30100000000004</v>
      </c>
      <c r="CA222" s="14">
        <v>808.90899999999999</v>
      </c>
      <c r="CB222" s="14">
        <v>796.31500000000005</v>
      </c>
      <c r="CC222" s="14">
        <v>773.80700000000002</v>
      </c>
      <c r="CD222" s="14">
        <v>735.58699999999999</v>
      </c>
      <c r="CE222" s="14">
        <v>687.85699999999997</v>
      </c>
      <c r="CF222" s="14">
        <v>641.55399999999997</v>
      </c>
      <c r="CG222" s="14">
        <v>593.21900000000005</v>
      </c>
      <c r="CH222" s="14">
        <v>554.13800000000003</v>
      </c>
      <c r="CI222" s="14">
        <v>530.62400000000002</v>
      </c>
      <c r="CJ222" s="14">
        <v>516.71100000000001</v>
      </c>
      <c r="CK222" s="14">
        <v>500.49700000000001</v>
      </c>
      <c r="CL222" s="14">
        <v>484.83600000000001</v>
      </c>
      <c r="CM222" s="14">
        <v>463.87400000000002</v>
      </c>
      <c r="CN222" s="14">
        <v>433.65199999999999</v>
      </c>
      <c r="CO222" s="14">
        <v>397.46499999999997</v>
      </c>
      <c r="CP222" s="14">
        <v>363.11</v>
      </c>
      <c r="CQ222" s="14">
        <v>329.69099999999997</v>
      </c>
      <c r="CR222" s="14">
        <v>295.36700000000002</v>
      </c>
      <c r="CS222" s="14">
        <v>260.221</v>
      </c>
      <c r="CT222" s="14">
        <v>225.11099999999999</v>
      </c>
      <c r="CU222" s="14">
        <v>188.21100000000001</v>
      </c>
      <c r="CV222" s="14">
        <v>155.86099999999999</v>
      </c>
      <c r="CW222" s="14">
        <v>131.37299999999999</v>
      </c>
      <c r="CX222" s="14">
        <v>106.047</v>
      </c>
      <c r="CY222" s="14">
        <v>79.602000000000004</v>
      </c>
      <c r="CZ222" s="14">
        <v>58.313000000000002</v>
      </c>
      <c r="DA222" s="14">
        <v>46.42</v>
      </c>
      <c r="DB222" s="14">
        <v>37.930999999999997</v>
      </c>
      <c r="DC222" s="14">
        <v>27.558</v>
      </c>
      <c r="DD222" s="14">
        <v>15.308999999999999</v>
      </c>
      <c r="DE222" s="14">
        <v>10.385999999999999</v>
      </c>
      <c r="DF222" s="14">
        <v>5.1920000000000002</v>
      </c>
      <c r="DG222" s="14">
        <v>6.6189999999999998</v>
      </c>
      <c r="DI222" s="108">
        <f t="shared" si="7"/>
        <v>74193.330000000045</v>
      </c>
    </row>
    <row r="223" spans="1:113" x14ac:dyDescent="0.2">
      <c r="A223" s="14">
        <v>14624</v>
      </c>
      <c r="B223" s="14" t="s">
        <v>1041</v>
      </c>
      <c r="C223" s="14">
        <v>23</v>
      </c>
      <c r="D223" s="14">
        <v>926</v>
      </c>
      <c r="E223" s="14">
        <v>2018</v>
      </c>
      <c r="F223" s="14" t="s">
        <v>1069</v>
      </c>
      <c r="H223" s="88" t="e">
        <f>VLOOKUP(G223, '2018 Population by age'!$G:$H, 2, 0)</f>
        <v>#N/A</v>
      </c>
      <c r="I223" s="15" t="e">
        <f>IF(H223="-", "-", IF(H223=0, 0, SUM(K223:INDEX($K223:$DG223, H223))))</f>
        <v>#N/A</v>
      </c>
      <c r="J223" s="15" t="e">
        <f t="shared" si="6"/>
        <v>#N/A</v>
      </c>
      <c r="K223" s="14">
        <v>1019.059</v>
      </c>
      <c r="L223" s="14">
        <v>1018.7670000000001</v>
      </c>
      <c r="M223" s="14">
        <v>1018.329</v>
      </c>
      <c r="N223" s="14">
        <v>1013.136</v>
      </c>
      <c r="O223" s="14">
        <v>1013.75</v>
      </c>
      <c r="P223" s="14">
        <v>1014.395</v>
      </c>
      <c r="Q223" s="14">
        <v>1015.179</v>
      </c>
      <c r="R223" s="14">
        <v>1016.212</v>
      </c>
      <c r="S223" s="14">
        <v>1017.59</v>
      </c>
      <c r="T223" s="14">
        <v>1019.409</v>
      </c>
      <c r="U223" s="14">
        <v>1021.857</v>
      </c>
      <c r="V223" s="14">
        <v>1025.08</v>
      </c>
      <c r="W223" s="14">
        <v>1029.1379999999999</v>
      </c>
      <c r="X223" s="14">
        <v>1033.8589999999999</v>
      </c>
      <c r="Y223" s="14">
        <v>1039.164</v>
      </c>
      <c r="Z223" s="14">
        <v>1046.1089999999999</v>
      </c>
      <c r="AA223" s="14">
        <v>1055.17</v>
      </c>
      <c r="AB223" s="14">
        <v>1065.8720000000001</v>
      </c>
      <c r="AC223" s="14">
        <v>1077.211</v>
      </c>
      <c r="AD223" s="14">
        <v>1089.3130000000001</v>
      </c>
      <c r="AE223" s="14">
        <v>1102.104</v>
      </c>
      <c r="AF223" s="14">
        <v>1115.421</v>
      </c>
      <c r="AG223" s="14">
        <v>1129.27</v>
      </c>
      <c r="AH223" s="14">
        <v>1142.9829999999999</v>
      </c>
      <c r="AI223" s="14">
        <v>1155.6880000000001</v>
      </c>
      <c r="AJ223" s="14">
        <v>1171.183</v>
      </c>
      <c r="AK223" s="14">
        <v>1190.971</v>
      </c>
      <c r="AL223" s="14">
        <v>1212.6479999999999</v>
      </c>
      <c r="AM223" s="14">
        <v>1232.742</v>
      </c>
      <c r="AN223" s="14">
        <v>1252.4449999999999</v>
      </c>
      <c r="AO223" s="14">
        <v>1265.413</v>
      </c>
      <c r="AP223" s="14">
        <v>1268.29</v>
      </c>
      <c r="AQ223" s="14">
        <v>1264.009</v>
      </c>
      <c r="AR223" s="14">
        <v>1260.4290000000001</v>
      </c>
      <c r="AS223" s="14">
        <v>1257.8620000000001</v>
      </c>
      <c r="AT223" s="14">
        <v>1249.703</v>
      </c>
      <c r="AU223" s="14">
        <v>1234.06</v>
      </c>
      <c r="AV223" s="14">
        <v>1214.8150000000001</v>
      </c>
      <c r="AW223" s="14">
        <v>1197.249</v>
      </c>
      <c r="AX223" s="14">
        <v>1179.723</v>
      </c>
      <c r="AY223" s="14">
        <v>1172.931</v>
      </c>
      <c r="AZ223" s="14">
        <v>1182.5540000000001</v>
      </c>
      <c r="BA223" s="14">
        <v>1203.9949999999999</v>
      </c>
      <c r="BB223" s="14">
        <v>1224.6300000000001</v>
      </c>
      <c r="BC223" s="14">
        <v>1244.1559999999999</v>
      </c>
      <c r="BD223" s="14">
        <v>1273.5</v>
      </c>
      <c r="BE223" s="14">
        <v>1315.914</v>
      </c>
      <c r="BF223" s="14">
        <v>1365.308</v>
      </c>
      <c r="BG223" s="14">
        <v>1412.527</v>
      </c>
      <c r="BH223" s="14">
        <v>1459.644</v>
      </c>
      <c r="BI223" s="14">
        <v>1493.4010000000001</v>
      </c>
      <c r="BJ223" s="14">
        <v>1506.336</v>
      </c>
      <c r="BK223" s="14">
        <v>1503.7570000000001</v>
      </c>
      <c r="BL223" s="14">
        <v>1499.93</v>
      </c>
      <c r="BM223" s="14">
        <v>1493.7940000000001</v>
      </c>
      <c r="BN223" s="14">
        <v>1476.529</v>
      </c>
      <c r="BO223" s="14">
        <v>1445.748</v>
      </c>
      <c r="BP223" s="14">
        <v>1405.5350000000001</v>
      </c>
      <c r="BQ223" s="14">
        <v>1362.617</v>
      </c>
      <c r="BR223" s="14">
        <v>1315.963</v>
      </c>
      <c r="BS223" s="14">
        <v>1271.915</v>
      </c>
      <c r="BT223" s="14">
        <v>1234.424</v>
      </c>
      <c r="BU223" s="14">
        <v>1201.3</v>
      </c>
      <c r="BV223" s="14">
        <v>1165.367</v>
      </c>
      <c r="BW223" s="14">
        <v>1126.819</v>
      </c>
      <c r="BX223" s="14">
        <v>1093.643</v>
      </c>
      <c r="BY223" s="14">
        <v>1068.692</v>
      </c>
      <c r="BZ223" s="14">
        <v>1048.3420000000001</v>
      </c>
      <c r="CA223" s="14">
        <v>1027.4169999999999</v>
      </c>
      <c r="CB223" s="14">
        <v>1008.524</v>
      </c>
      <c r="CC223" s="14">
        <v>980.20799999999997</v>
      </c>
      <c r="CD223" s="14">
        <v>936.74400000000003</v>
      </c>
      <c r="CE223" s="14">
        <v>884.13599999999997</v>
      </c>
      <c r="CF223" s="14">
        <v>832.495</v>
      </c>
      <c r="CG223" s="14">
        <v>777.86300000000006</v>
      </c>
      <c r="CH223" s="14">
        <v>733.82899999999995</v>
      </c>
      <c r="CI223" s="14">
        <v>707.56200000000001</v>
      </c>
      <c r="CJ223" s="14">
        <v>691.59299999999996</v>
      </c>
      <c r="CK223" s="14">
        <v>672.87400000000002</v>
      </c>
      <c r="CL223" s="14">
        <v>655.89499999999998</v>
      </c>
      <c r="CM223" s="14">
        <v>626.05200000000002</v>
      </c>
      <c r="CN223" s="14">
        <v>575.36800000000005</v>
      </c>
      <c r="CO223" s="14">
        <v>511.77800000000002</v>
      </c>
      <c r="CP223" s="14">
        <v>451.25</v>
      </c>
      <c r="CQ223" s="14">
        <v>390.65</v>
      </c>
      <c r="CR223" s="14">
        <v>335.97399999999999</v>
      </c>
      <c r="CS223" s="14">
        <v>291.84100000000001</v>
      </c>
      <c r="CT223" s="14">
        <v>255.25399999999999</v>
      </c>
      <c r="CU223" s="14">
        <v>216.041</v>
      </c>
      <c r="CV223" s="14">
        <v>182.608</v>
      </c>
      <c r="CW223" s="14">
        <v>155.49799999999999</v>
      </c>
      <c r="CX223" s="14">
        <v>125.944</v>
      </c>
      <c r="CY223" s="14">
        <v>94.176000000000002</v>
      </c>
      <c r="CZ223" s="14">
        <v>69.046999999999997</v>
      </c>
      <c r="DA223" s="14">
        <v>55.915999999999997</v>
      </c>
      <c r="DB223" s="14">
        <v>45.81</v>
      </c>
      <c r="DC223" s="14">
        <v>32.811</v>
      </c>
      <c r="DD223" s="14">
        <v>16.920999999999999</v>
      </c>
      <c r="DE223" s="14">
        <v>11.115</v>
      </c>
      <c r="DF223" s="14">
        <v>5.22</v>
      </c>
      <c r="DG223" s="14">
        <v>5.5439999999999996</v>
      </c>
      <c r="DI223" s="108">
        <f t="shared" si="7"/>
        <v>95678.836000000025</v>
      </c>
    </row>
    <row r="224" spans="1:113" x14ac:dyDescent="0.2">
      <c r="A224" s="14">
        <v>15312</v>
      </c>
      <c r="B224" s="14" t="s">
        <v>1041</v>
      </c>
      <c r="D224" s="14">
        <v>904</v>
      </c>
      <c r="E224" s="14">
        <v>2018</v>
      </c>
      <c r="F224" s="14" t="s">
        <v>1068</v>
      </c>
      <c r="H224" s="88" t="e">
        <f>VLOOKUP(G224, '2018 Population by age'!$G:$H, 2, 0)</f>
        <v>#N/A</v>
      </c>
      <c r="I224" s="15" t="e">
        <f>IF(H224="-", "-", IF(H224=0, 0, SUM(K224:INDEX($K224:$DG224, H224))))</f>
        <v>#N/A</v>
      </c>
      <c r="J224" s="15" t="e">
        <f t="shared" si="6"/>
        <v>#N/A</v>
      </c>
      <c r="K224" s="14">
        <v>5382.0680000000002</v>
      </c>
      <c r="L224" s="14">
        <v>5395.2929999999997</v>
      </c>
      <c r="M224" s="14">
        <v>5405.9709999999995</v>
      </c>
      <c r="N224" s="14">
        <v>5470.009</v>
      </c>
      <c r="O224" s="14">
        <v>5453.1379999999999</v>
      </c>
      <c r="P224" s="14">
        <v>5439.9170000000004</v>
      </c>
      <c r="Q224" s="14">
        <v>5430.6180000000004</v>
      </c>
      <c r="R224" s="14">
        <v>5425.5159999999996</v>
      </c>
      <c r="S224" s="14">
        <v>5422.8620000000001</v>
      </c>
      <c r="T224" s="14">
        <v>5420.9030000000002</v>
      </c>
      <c r="U224" s="14">
        <v>5430.0590000000002</v>
      </c>
      <c r="V224" s="14">
        <v>5454.65</v>
      </c>
      <c r="W224" s="14">
        <v>5488.8829999999998</v>
      </c>
      <c r="X224" s="14">
        <v>5521.8310000000001</v>
      </c>
      <c r="Y224" s="14">
        <v>5554.7460000000001</v>
      </c>
      <c r="Z224" s="14">
        <v>5583.0609999999997</v>
      </c>
      <c r="AA224" s="14">
        <v>5603.0870000000004</v>
      </c>
      <c r="AB224" s="14">
        <v>5615.9719999999998</v>
      </c>
      <c r="AC224" s="14">
        <v>5627.4840000000004</v>
      </c>
      <c r="AD224" s="14">
        <v>5637.5640000000003</v>
      </c>
      <c r="AE224" s="14">
        <v>5635.9880000000003</v>
      </c>
      <c r="AF224" s="14">
        <v>5618.5829999999996</v>
      </c>
      <c r="AG224" s="14">
        <v>5589.6440000000002</v>
      </c>
      <c r="AH224" s="14">
        <v>5557.4110000000001</v>
      </c>
      <c r="AI224" s="14">
        <v>5519.924</v>
      </c>
      <c r="AJ224" s="14">
        <v>5482.2470000000003</v>
      </c>
      <c r="AK224" s="14">
        <v>5447.6350000000002</v>
      </c>
      <c r="AL224" s="14">
        <v>5413.48</v>
      </c>
      <c r="AM224" s="14">
        <v>5373.6970000000001</v>
      </c>
      <c r="AN224" s="14">
        <v>5329.15</v>
      </c>
      <c r="AO224" s="14">
        <v>5280.8680000000004</v>
      </c>
      <c r="AP224" s="14">
        <v>5228.625</v>
      </c>
      <c r="AQ224" s="14">
        <v>5172.1109999999999</v>
      </c>
      <c r="AR224" s="14">
        <v>5111.9449999999997</v>
      </c>
      <c r="AS224" s="14">
        <v>5048.8419999999996</v>
      </c>
      <c r="AT224" s="14">
        <v>4977.6710000000003</v>
      </c>
      <c r="AU224" s="14">
        <v>4896.2049999999999</v>
      </c>
      <c r="AV224" s="14">
        <v>4807.107</v>
      </c>
      <c r="AW224" s="14">
        <v>4715.8239999999996</v>
      </c>
      <c r="AX224" s="14">
        <v>4621.95</v>
      </c>
      <c r="AY224" s="14">
        <v>4525.8760000000002</v>
      </c>
      <c r="AZ224" s="14">
        <v>4428.57</v>
      </c>
      <c r="BA224" s="14">
        <v>4330.3249999999998</v>
      </c>
      <c r="BB224" s="14">
        <v>4230.4290000000001</v>
      </c>
      <c r="BC224" s="14">
        <v>4128.933</v>
      </c>
      <c r="BD224" s="14">
        <v>4029.7730000000001</v>
      </c>
      <c r="BE224" s="14">
        <v>3934.8220000000001</v>
      </c>
      <c r="BF224" s="14">
        <v>3842.7150000000001</v>
      </c>
      <c r="BG224" s="14">
        <v>3749.0189999999998</v>
      </c>
      <c r="BH224" s="14">
        <v>3653.1979999999999</v>
      </c>
      <c r="BI224" s="14">
        <v>3561.393</v>
      </c>
      <c r="BJ224" s="14">
        <v>3475.7530000000002</v>
      </c>
      <c r="BK224" s="14">
        <v>3392.8679999999999</v>
      </c>
      <c r="BL224" s="14">
        <v>3308.8069999999998</v>
      </c>
      <c r="BM224" s="14">
        <v>3226.31</v>
      </c>
      <c r="BN224" s="14">
        <v>3131.1950000000002</v>
      </c>
      <c r="BO224" s="14">
        <v>3016.6350000000002</v>
      </c>
      <c r="BP224" s="14">
        <v>2889.913</v>
      </c>
      <c r="BQ224" s="14">
        <v>2764.0279999999998</v>
      </c>
      <c r="BR224" s="14">
        <v>2635.087</v>
      </c>
      <c r="BS224" s="14">
        <v>2515.5250000000001</v>
      </c>
      <c r="BT224" s="14">
        <v>2412.4209999999998</v>
      </c>
      <c r="BU224" s="14">
        <v>2319.2269999999999</v>
      </c>
      <c r="BV224" s="14">
        <v>2223.8809999999999</v>
      </c>
      <c r="BW224" s="14">
        <v>2130.6390000000001</v>
      </c>
      <c r="BX224" s="14">
        <v>2027.963</v>
      </c>
      <c r="BY224" s="14">
        <v>1909.481</v>
      </c>
      <c r="BZ224" s="14">
        <v>1782.0139999999999</v>
      </c>
      <c r="CA224" s="14">
        <v>1658.529</v>
      </c>
      <c r="CB224" s="14">
        <v>1536.2</v>
      </c>
      <c r="CC224" s="14">
        <v>1422.703</v>
      </c>
      <c r="CD224" s="14">
        <v>1323.0940000000001</v>
      </c>
      <c r="CE224" s="14">
        <v>1233.6559999999999</v>
      </c>
      <c r="CF224" s="14">
        <v>1145.31</v>
      </c>
      <c r="CG224" s="14">
        <v>1059.5029999999999</v>
      </c>
      <c r="CH224" s="14">
        <v>978.25199999999995</v>
      </c>
      <c r="CI224" s="14">
        <v>901.53</v>
      </c>
      <c r="CJ224" s="14">
        <v>828.84900000000005</v>
      </c>
      <c r="CK224" s="14">
        <v>760.01599999999996</v>
      </c>
      <c r="CL224" s="14">
        <v>695.38900000000001</v>
      </c>
      <c r="CM224" s="14">
        <v>631.90200000000004</v>
      </c>
      <c r="CN224" s="14">
        <v>568.11400000000003</v>
      </c>
      <c r="CO224" s="14">
        <v>505.43299999999999</v>
      </c>
      <c r="CP224" s="14">
        <v>446.58800000000002</v>
      </c>
      <c r="CQ224" s="14">
        <v>390.875</v>
      </c>
      <c r="CR224" s="14">
        <v>339.98700000000002</v>
      </c>
      <c r="CS224" s="14">
        <v>295</v>
      </c>
      <c r="CT224" s="14">
        <v>254.97</v>
      </c>
      <c r="CU224" s="14">
        <v>215.94300000000001</v>
      </c>
      <c r="CV224" s="14">
        <v>183.80500000000001</v>
      </c>
      <c r="CW224" s="14">
        <v>156.56899999999999</v>
      </c>
      <c r="CX224" s="14">
        <v>127.717</v>
      </c>
      <c r="CY224" s="14">
        <v>97.385999999999996</v>
      </c>
      <c r="CZ224" s="14">
        <v>73.343000000000004</v>
      </c>
      <c r="DA224" s="14">
        <v>59.543999999999997</v>
      </c>
      <c r="DB224" s="14">
        <v>49.183999999999997</v>
      </c>
      <c r="DC224" s="14">
        <v>36.997</v>
      </c>
      <c r="DD224" s="14">
        <v>23</v>
      </c>
      <c r="DE224" s="14">
        <v>17.300999999999998</v>
      </c>
      <c r="DF224" s="14">
        <v>9.8480000000000008</v>
      </c>
      <c r="DG224" s="14">
        <v>17.003</v>
      </c>
      <c r="DI224" s="108">
        <f t="shared" si="7"/>
        <v>322212.87900000013</v>
      </c>
    </row>
    <row r="225" spans="1:113" x14ac:dyDescent="0.2">
      <c r="A225" s="14">
        <v>15398</v>
      </c>
      <c r="B225" s="14" t="s">
        <v>1041</v>
      </c>
      <c r="C225" s="14">
        <v>24</v>
      </c>
      <c r="D225" s="14">
        <v>915</v>
      </c>
      <c r="E225" s="14">
        <v>2018</v>
      </c>
      <c r="F225" s="14" t="s">
        <v>1067</v>
      </c>
      <c r="H225" s="88" t="e">
        <f>VLOOKUP(G225, '2018 Population by age'!$G:$H, 2, 0)</f>
        <v>#N/A</v>
      </c>
      <c r="I225" s="15" t="e">
        <f>IF(H225="-", "-", IF(H225=0, 0, SUM(K225:INDEX($K225:$DG225, H225))))</f>
        <v>#N/A</v>
      </c>
      <c r="J225" s="15" t="e">
        <f t="shared" si="6"/>
        <v>#N/A</v>
      </c>
      <c r="K225" s="14">
        <v>365.35300000000001</v>
      </c>
      <c r="L225" s="14">
        <v>365.73399999999998</v>
      </c>
      <c r="M225" s="14">
        <v>365.97699999999998</v>
      </c>
      <c r="N225" s="14">
        <v>365.88299999999998</v>
      </c>
      <c r="O225" s="14">
        <v>365.94900000000001</v>
      </c>
      <c r="P225" s="14">
        <v>365.92500000000001</v>
      </c>
      <c r="Q225" s="14">
        <v>365.81</v>
      </c>
      <c r="R225" s="14">
        <v>365.61399999999998</v>
      </c>
      <c r="S225" s="14">
        <v>365.35500000000002</v>
      </c>
      <c r="T225" s="14">
        <v>365.05399999999997</v>
      </c>
      <c r="U225" s="14">
        <v>364.65699999999998</v>
      </c>
      <c r="V225" s="14">
        <v>364.14</v>
      </c>
      <c r="W225" s="14">
        <v>363.55200000000002</v>
      </c>
      <c r="X225" s="14">
        <v>362.88</v>
      </c>
      <c r="Y225" s="14">
        <v>362.03500000000003</v>
      </c>
      <c r="Z225" s="14">
        <v>361.50099999999998</v>
      </c>
      <c r="AA225" s="14">
        <v>361.48399999999998</v>
      </c>
      <c r="AB225" s="14">
        <v>361.71600000000001</v>
      </c>
      <c r="AC225" s="14">
        <v>361.78199999999998</v>
      </c>
      <c r="AD225" s="14">
        <v>361.827</v>
      </c>
      <c r="AE225" s="14">
        <v>361.23399999999998</v>
      </c>
      <c r="AF225" s="14">
        <v>359.67099999999999</v>
      </c>
      <c r="AG225" s="14">
        <v>357.44099999999997</v>
      </c>
      <c r="AH225" s="14">
        <v>355.00400000000002</v>
      </c>
      <c r="AI225" s="14">
        <v>352.029</v>
      </c>
      <c r="AJ225" s="14">
        <v>349.673</v>
      </c>
      <c r="AK225" s="14">
        <v>348.48</v>
      </c>
      <c r="AL225" s="14">
        <v>347.76100000000002</v>
      </c>
      <c r="AM225" s="14">
        <v>346.5</v>
      </c>
      <c r="AN225" s="14">
        <v>345.13600000000002</v>
      </c>
      <c r="AO225" s="14">
        <v>341.762</v>
      </c>
      <c r="AP225" s="14">
        <v>335.39400000000001</v>
      </c>
      <c r="AQ225" s="14">
        <v>327.02300000000002</v>
      </c>
      <c r="AR225" s="14">
        <v>318.98899999999998</v>
      </c>
      <c r="AS225" s="14">
        <v>311.262</v>
      </c>
      <c r="AT225" s="14">
        <v>302.81299999999999</v>
      </c>
      <c r="AU225" s="14">
        <v>293.50400000000002</v>
      </c>
      <c r="AV225" s="14">
        <v>284.048</v>
      </c>
      <c r="AW225" s="14">
        <v>274.78800000000001</v>
      </c>
      <c r="AX225" s="14">
        <v>265.05500000000001</v>
      </c>
      <c r="AY225" s="14">
        <v>259.37900000000002</v>
      </c>
      <c r="AZ225" s="14">
        <v>259.858</v>
      </c>
      <c r="BA225" s="14">
        <v>264.26</v>
      </c>
      <c r="BB225" s="14">
        <v>268.31599999999997</v>
      </c>
      <c r="BC225" s="14">
        <v>272.92700000000002</v>
      </c>
      <c r="BD225" s="14">
        <v>275.78100000000001</v>
      </c>
      <c r="BE225" s="14">
        <v>275.31</v>
      </c>
      <c r="BF225" s="14">
        <v>272.63099999999997</v>
      </c>
      <c r="BG225" s="14">
        <v>270.17399999999998</v>
      </c>
      <c r="BH225" s="14">
        <v>267.15499999999997</v>
      </c>
      <c r="BI225" s="14">
        <v>264.54300000000001</v>
      </c>
      <c r="BJ225" s="14">
        <v>262.96499999999997</v>
      </c>
      <c r="BK225" s="14">
        <v>261.59100000000001</v>
      </c>
      <c r="BL225" s="14">
        <v>259.52499999999998</v>
      </c>
      <c r="BM225" s="14">
        <v>257.63299999999998</v>
      </c>
      <c r="BN225" s="14">
        <v>251.827</v>
      </c>
      <c r="BO225" s="14">
        <v>240.209</v>
      </c>
      <c r="BP225" s="14">
        <v>225.00399999999999</v>
      </c>
      <c r="BQ225" s="14">
        <v>210.018</v>
      </c>
      <c r="BR225" s="14">
        <v>194.119</v>
      </c>
      <c r="BS225" s="14">
        <v>181.51599999999999</v>
      </c>
      <c r="BT225" s="14">
        <v>174.566</v>
      </c>
      <c r="BU225" s="14">
        <v>171.167</v>
      </c>
      <c r="BV225" s="14">
        <v>167.02199999999999</v>
      </c>
      <c r="BW225" s="14">
        <v>163.18600000000001</v>
      </c>
      <c r="BX225" s="14">
        <v>157.82499999999999</v>
      </c>
      <c r="BY225" s="14">
        <v>149.65700000000001</v>
      </c>
      <c r="BZ225" s="14">
        <v>139.80600000000001</v>
      </c>
      <c r="CA225" s="14">
        <v>130.62100000000001</v>
      </c>
      <c r="CB225" s="14">
        <v>121.57299999999999</v>
      </c>
      <c r="CC225" s="14">
        <v>113.459</v>
      </c>
      <c r="CD225" s="14">
        <v>106.89700000000001</v>
      </c>
      <c r="CE225" s="14">
        <v>101.379</v>
      </c>
      <c r="CF225" s="14">
        <v>95.768000000000001</v>
      </c>
      <c r="CG225" s="14">
        <v>90.281999999999996</v>
      </c>
      <c r="CH225" s="14">
        <v>84.82</v>
      </c>
      <c r="CI225" s="14">
        <v>79.207999999999998</v>
      </c>
      <c r="CJ225" s="14">
        <v>73.552999999999997</v>
      </c>
      <c r="CK225" s="14">
        <v>68.165999999999997</v>
      </c>
      <c r="CL225" s="14">
        <v>63.036999999999999</v>
      </c>
      <c r="CM225" s="14">
        <v>57.838000000000001</v>
      </c>
      <c r="CN225" s="14">
        <v>52.472000000000001</v>
      </c>
      <c r="CO225" s="14">
        <v>47.076000000000001</v>
      </c>
      <c r="CP225" s="14">
        <v>41.91</v>
      </c>
      <c r="CQ225" s="14">
        <v>36.914000000000001</v>
      </c>
      <c r="CR225" s="14">
        <v>32.337000000000003</v>
      </c>
      <c r="CS225" s="14">
        <v>28.334</v>
      </c>
      <c r="CT225" s="14">
        <v>24.785</v>
      </c>
      <c r="CU225" s="14">
        <v>21.277000000000001</v>
      </c>
      <c r="CV225" s="14">
        <v>18.303999999999998</v>
      </c>
      <c r="CW225" s="14">
        <v>15.794</v>
      </c>
      <c r="CX225" s="14">
        <v>13.17</v>
      </c>
      <c r="CY225" s="14">
        <v>10.439</v>
      </c>
      <c r="CZ225" s="14">
        <v>8.2769999999999992</v>
      </c>
      <c r="DA225" s="14">
        <v>6.9669999999999996</v>
      </c>
      <c r="DB225" s="14">
        <v>5.8769999999999998</v>
      </c>
      <c r="DC225" s="14">
        <v>4.6219999999999999</v>
      </c>
      <c r="DD225" s="14">
        <v>3.2090000000000001</v>
      </c>
      <c r="DE225" s="14">
        <v>2.4780000000000002</v>
      </c>
      <c r="DF225" s="14">
        <v>1.6120000000000001</v>
      </c>
      <c r="DG225" s="14">
        <v>3.5979999999999999</v>
      </c>
      <c r="DI225" s="108">
        <f t="shared" si="7"/>
        <v>21843.81800000001</v>
      </c>
    </row>
    <row r="226" spans="1:113" x14ac:dyDescent="0.2">
      <c r="A226" s="14">
        <v>15570</v>
      </c>
      <c r="B226" s="14" t="s">
        <v>1041</v>
      </c>
      <c r="D226" s="14">
        <v>533</v>
      </c>
      <c r="E226" s="14">
        <v>2018</v>
      </c>
      <c r="F226" s="14" t="s">
        <v>1066</v>
      </c>
      <c r="H226" s="88" t="e">
        <f>VLOOKUP(G226, '2018 Population by age'!$G:$H, 2, 0)</f>
        <v>#N/A</v>
      </c>
      <c r="I226" s="15" t="e">
        <f>IF(H226="-", "-", IF(H226=0, 0, SUM(K226:INDEX($K226:$DG226, H226))))</f>
        <v>#N/A</v>
      </c>
      <c r="J226" s="15" t="e">
        <f t="shared" si="6"/>
        <v>#N/A</v>
      </c>
      <c r="K226" s="14">
        <v>0.59</v>
      </c>
      <c r="L226" s="14">
        <v>0.57399999999999995</v>
      </c>
      <c r="M226" s="14">
        <v>0.56599999999999995</v>
      </c>
      <c r="N226" s="14">
        <v>0.53200000000000003</v>
      </c>
      <c r="O226" s="14">
        <v>0.55300000000000005</v>
      </c>
      <c r="P226" s="14">
        <v>0.57599999999999996</v>
      </c>
      <c r="Q226" s="14">
        <v>0.6</v>
      </c>
      <c r="R226" s="14">
        <v>0.624</v>
      </c>
      <c r="S226" s="14">
        <v>0.64900000000000002</v>
      </c>
      <c r="T226" s="14">
        <v>0.67500000000000004</v>
      </c>
      <c r="U226" s="14">
        <v>0.69599999999999995</v>
      </c>
      <c r="V226" s="14">
        <v>0.70699999999999996</v>
      </c>
      <c r="W226" s="14">
        <v>0.71299999999999997</v>
      </c>
      <c r="X226" s="14">
        <v>0.71899999999999997</v>
      </c>
      <c r="Y226" s="14">
        <v>0.72299999999999998</v>
      </c>
      <c r="Z226" s="14">
        <v>0.72799999999999998</v>
      </c>
      <c r="AA226" s="14">
        <v>0.73599999999999999</v>
      </c>
      <c r="AB226" s="14">
        <v>0.746</v>
      </c>
      <c r="AC226" s="14">
        <v>0.752</v>
      </c>
      <c r="AD226" s="14">
        <v>0.754</v>
      </c>
      <c r="AE226" s="14">
        <v>0.75900000000000001</v>
      </c>
      <c r="AF226" s="14">
        <v>0.76800000000000002</v>
      </c>
      <c r="AG226" s="14">
        <v>0.77800000000000002</v>
      </c>
      <c r="AH226" s="14">
        <v>0.78600000000000003</v>
      </c>
      <c r="AI226" s="14">
        <v>0.79700000000000004</v>
      </c>
      <c r="AJ226" s="14">
        <v>0.78700000000000003</v>
      </c>
      <c r="AK226" s="14">
        <v>0.74399999999999999</v>
      </c>
      <c r="AL226" s="14">
        <v>0.68200000000000005</v>
      </c>
      <c r="AM226" s="14">
        <v>0.624</v>
      </c>
      <c r="AN226" s="14">
        <v>0.56299999999999994</v>
      </c>
      <c r="AO226" s="14">
        <v>0.52</v>
      </c>
      <c r="AP226" s="14">
        <v>0.50700000000000001</v>
      </c>
      <c r="AQ226" s="14">
        <v>0.51400000000000001</v>
      </c>
      <c r="AR226" s="14">
        <v>0.51900000000000002</v>
      </c>
      <c r="AS226" s="14">
        <v>0.52700000000000002</v>
      </c>
      <c r="AT226" s="14">
        <v>0.53600000000000003</v>
      </c>
      <c r="AU226" s="14">
        <v>0.54600000000000004</v>
      </c>
      <c r="AV226" s="14">
        <v>0.55600000000000005</v>
      </c>
      <c r="AW226" s="14">
        <v>0.56999999999999995</v>
      </c>
      <c r="AX226" s="14">
        <v>0.58599999999999997</v>
      </c>
      <c r="AY226" s="14">
        <v>0.60299999999999998</v>
      </c>
      <c r="AZ226" s="14">
        <v>0.622</v>
      </c>
      <c r="BA226" s="14">
        <v>0.64200000000000002</v>
      </c>
      <c r="BB226" s="14">
        <v>0.66300000000000003</v>
      </c>
      <c r="BC226" s="14">
        <v>0.68500000000000005</v>
      </c>
      <c r="BD226" s="14">
        <v>0.70299999999999996</v>
      </c>
      <c r="BE226" s="14">
        <v>0.71399999999999997</v>
      </c>
      <c r="BF226" s="14">
        <v>0.72199999999999998</v>
      </c>
      <c r="BG226" s="14">
        <v>0.72799999999999998</v>
      </c>
      <c r="BH226" s="14">
        <v>0.73099999999999998</v>
      </c>
      <c r="BI226" s="14">
        <v>0.74299999999999999</v>
      </c>
      <c r="BJ226" s="14">
        <v>0.76800000000000002</v>
      </c>
      <c r="BK226" s="14">
        <v>0.80100000000000005</v>
      </c>
      <c r="BL226" s="14">
        <v>0.83</v>
      </c>
      <c r="BM226" s="14">
        <v>0.85799999999999998</v>
      </c>
      <c r="BN226" s="14">
        <v>0.86899999999999999</v>
      </c>
      <c r="BO226" s="14">
        <v>0.85399999999999998</v>
      </c>
      <c r="BP226" s="14">
        <v>0.82099999999999995</v>
      </c>
      <c r="BQ226" s="14">
        <v>0.78800000000000003</v>
      </c>
      <c r="BR226" s="14">
        <v>0.752</v>
      </c>
      <c r="BS226" s="14">
        <v>0.71699999999999997</v>
      </c>
      <c r="BT226" s="14">
        <v>0.68600000000000005</v>
      </c>
      <c r="BU226" s="14">
        <v>0.65800000000000003</v>
      </c>
      <c r="BV226" s="14">
        <v>0.626</v>
      </c>
      <c r="BW226" s="14">
        <v>0.59099999999999997</v>
      </c>
      <c r="BX226" s="14">
        <v>0.55800000000000005</v>
      </c>
      <c r="BY226" s="14">
        <v>0.52800000000000002</v>
      </c>
      <c r="BZ226" s="14">
        <v>0.498</v>
      </c>
      <c r="CA226" s="14">
        <v>0.46899999999999997</v>
      </c>
      <c r="CB226" s="14">
        <v>0.44</v>
      </c>
      <c r="CC226" s="14">
        <v>0.41</v>
      </c>
      <c r="CD226" s="14">
        <v>0.377</v>
      </c>
      <c r="CE226" s="14">
        <v>0.34200000000000003</v>
      </c>
      <c r="CF226" s="14">
        <v>0.308</v>
      </c>
      <c r="CG226" s="14">
        <v>0.27500000000000002</v>
      </c>
      <c r="CH226" s="14">
        <v>0.246</v>
      </c>
      <c r="CI226" s="14">
        <v>0.222</v>
      </c>
      <c r="CJ226" s="14">
        <v>0.20300000000000001</v>
      </c>
      <c r="CK226" s="14">
        <v>0.184</v>
      </c>
      <c r="CL226" s="14">
        <v>0.16600000000000001</v>
      </c>
      <c r="CM226" s="14">
        <v>0.14899999999999999</v>
      </c>
      <c r="CN226" s="14">
        <v>0.13100000000000001</v>
      </c>
      <c r="CO226" s="14">
        <v>0.113</v>
      </c>
      <c r="CP226" s="14">
        <v>9.6000000000000002E-2</v>
      </c>
      <c r="CQ226" s="14">
        <v>8.1000000000000003E-2</v>
      </c>
      <c r="CR226" s="14">
        <v>6.7000000000000004E-2</v>
      </c>
      <c r="CS226" s="14">
        <v>5.5E-2</v>
      </c>
      <c r="CT226" s="14">
        <v>4.4999999999999998E-2</v>
      </c>
      <c r="CU226" s="14">
        <v>3.5000000000000003E-2</v>
      </c>
      <c r="CV226" s="14">
        <v>2.5999999999999999E-2</v>
      </c>
      <c r="CW226" s="14">
        <v>0.02</v>
      </c>
      <c r="CX226" s="14">
        <v>1.4999999999999999E-2</v>
      </c>
      <c r="CY226" s="14">
        <v>1.0999999999999999E-2</v>
      </c>
      <c r="CZ226" s="14">
        <v>8.0000000000000002E-3</v>
      </c>
      <c r="DA226" s="14">
        <v>6.0000000000000001E-3</v>
      </c>
      <c r="DB226" s="14">
        <v>5.0000000000000001E-3</v>
      </c>
      <c r="DC226" s="14">
        <v>3.0000000000000001E-3</v>
      </c>
      <c r="DD226" s="14">
        <v>2E-3</v>
      </c>
      <c r="DE226" s="14">
        <v>1E-3</v>
      </c>
      <c r="DF226" s="14">
        <v>0</v>
      </c>
      <c r="DG226" s="14">
        <v>0</v>
      </c>
      <c r="DI226" s="108">
        <f t="shared" si="7"/>
        <v>50.152000000000001</v>
      </c>
    </row>
    <row r="227" spans="1:113" x14ac:dyDescent="0.2">
      <c r="A227" s="14">
        <v>15914</v>
      </c>
      <c r="B227" s="14" t="s">
        <v>1041</v>
      </c>
      <c r="D227" s="14">
        <v>531</v>
      </c>
      <c r="E227" s="14">
        <v>2018</v>
      </c>
      <c r="F227" s="14" t="s">
        <v>1064</v>
      </c>
      <c r="H227" s="88" t="e">
        <f>VLOOKUP(G227, '2018 Population by age'!$G:$H, 2, 0)</f>
        <v>#N/A</v>
      </c>
      <c r="I227" s="15" t="e">
        <f>IF(H227="-", "-", IF(H227=0, 0, SUM(K227:INDEX($K227:$DG227, H227))))</f>
        <v>#N/A</v>
      </c>
      <c r="J227" s="15" t="e">
        <f t="shared" si="6"/>
        <v>#N/A</v>
      </c>
      <c r="K227" s="14">
        <v>1.0649999999999999</v>
      </c>
      <c r="L227" s="14">
        <v>1.0549999999999999</v>
      </c>
      <c r="M227" s="14">
        <v>1.0449999999999999</v>
      </c>
      <c r="N227" s="14">
        <v>1.0760000000000001</v>
      </c>
      <c r="O227" s="14">
        <v>1.048</v>
      </c>
      <c r="P227" s="14">
        <v>1.0249999999999999</v>
      </c>
      <c r="Q227" s="14">
        <v>1.0049999999999999</v>
      </c>
      <c r="R227" s="14">
        <v>0.99</v>
      </c>
      <c r="S227" s="14">
        <v>0.97799999999999998</v>
      </c>
      <c r="T227" s="14">
        <v>0.96599999999999997</v>
      </c>
      <c r="U227" s="14">
        <v>0.96499999999999997</v>
      </c>
      <c r="V227" s="14">
        <v>0.98199999999999998</v>
      </c>
      <c r="W227" s="14">
        <v>1.008</v>
      </c>
      <c r="X227" s="14">
        <v>1.0329999999999999</v>
      </c>
      <c r="Y227" s="14">
        <v>1.0620000000000001</v>
      </c>
      <c r="Z227" s="14">
        <v>1.0780000000000001</v>
      </c>
      <c r="AA227" s="14">
        <v>1.0740000000000001</v>
      </c>
      <c r="AB227" s="14">
        <v>1.0569999999999999</v>
      </c>
      <c r="AC227" s="14">
        <v>1.0409999999999999</v>
      </c>
      <c r="AD227" s="14">
        <v>1.0229999999999999</v>
      </c>
      <c r="AE227" s="14">
        <v>1.008</v>
      </c>
      <c r="AF227" s="14">
        <v>0.999</v>
      </c>
      <c r="AG227" s="14">
        <v>0.99299999999999999</v>
      </c>
      <c r="AH227" s="14">
        <v>0.98499999999999999</v>
      </c>
      <c r="AI227" s="14">
        <v>0.97699999999999998</v>
      </c>
      <c r="AJ227" s="14">
        <v>0.96199999999999997</v>
      </c>
      <c r="AK227" s="14">
        <v>0.93600000000000005</v>
      </c>
      <c r="AL227" s="14">
        <v>0.90400000000000003</v>
      </c>
      <c r="AM227" s="14">
        <v>0.873</v>
      </c>
      <c r="AN227" s="14">
        <v>0.84099999999999997</v>
      </c>
      <c r="AO227" s="14">
        <v>0.81799999999999995</v>
      </c>
      <c r="AP227" s="14">
        <v>0.81</v>
      </c>
      <c r="AQ227" s="14">
        <v>0.81</v>
      </c>
      <c r="AR227" s="14">
        <v>0.81200000000000006</v>
      </c>
      <c r="AS227" s="14">
        <v>0.81799999999999995</v>
      </c>
      <c r="AT227" s="14">
        <v>0.81699999999999995</v>
      </c>
      <c r="AU227" s="14">
        <v>0.80400000000000005</v>
      </c>
      <c r="AV227" s="14">
        <v>0.78500000000000003</v>
      </c>
      <c r="AW227" s="14">
        <v>0.77100000000000002</v>
      </c>
      <c r="AX227" s="14">
        <v>0.755</v>
      </c>
      <c r="AY227" s="14">
        <v>0.75900000000000001</v>
      </c>
      <c r="AZ227" s="14">
        <v>0.79400000000000004</v>
      </c>
      <c r="BA227" s="14">
        <v>0.84699999999999998</v>
      </c>
      <c r="BB227" s="14">
        <v>0.89900000000000002</v>
      </c>
      <c r="BC227" s="14">
        <v>0.95499999999999996</v>
      </c>
      <c r="BD227" s="14">
        <v>0.996</v>
      </c>
      <c r="BE227" s="14">
        <v>1.0109999999999999</v>
      </c>
      <c r="BF227" s="14">
        <v>1.01</v>
      </c>
      <c r="BG227" s="14">
        <v>1.0109999999999999</v>
      </c>
      <c r="BH227" s="14">
        <v>1.008</v>
      </c>
      <c r="BI227" s="14">
        <v>1.016</v>
      </c>
      <c r="BJ227" s="14">
        <v>1.0429999999999999</v>
      </c>
      <c r="BK227" s="14">
        <v>1.079</v>
      </c>
      <c r="BL227" s="14">
        <v>1.1100000000000001</v>
      </c>
      <c r="BM227" s="14">
        <v>1.139</v>
      </c>
      <c r="BN227" s="14">
        <v>1.1499999999999999</v>
      </c>
      <c r="BO227" s="14">
        <v>1.1319999999999999</v>
      </c>
      <c r="BP227" s="14">
        <v>1.095</v>
      </c>
      <c r="BQ227" s="14">
        <v>1.0580000000000001</v>
      </c>
      <c r="BR227" s="14">
        <v>1.018</v>
      </c>
      <c r="BS227" s="14">
        <v>0.98099999999999998</v>
      </c>
      <c r="BT227" s="14">
        <v>0.95099999999999996</v>
      </c>
      <c r="BU227" s="14">
        <v>0.92500000000000004</v>
      </c>
      <c r="BV227" s="14">
        <v>0.89500000000000002</v>
      </c>
      <c r="BW227" s="14">
        <v>0.86099999999999999</v>
      </c>
      <c r="BX227" s="14">
        <v>0.83099999999999996</v>
      </c>
      <c r="BY227" s="14">
        <v>0.81</v>
      </c>
      <c r="BZ227" s="14">
        <v>0.79200000000000004</v>
      </c>
      <c r="CA227" s="14">
        <v>0.77300000000000002</v>
      </c>
      <c r="CB227" s="14">
        <v>0.75600000000000001</v>
      </c>
      <c r="CC227" s="14">
        <v>0.72699999999999998</v>
      </c>
      <c r="CD227" s="14">
        <v>0.67700000000000005</v>
      </c>
      <c r="CE227" s="14">
        <v>0.61499999999999999</v>
      </c>
      <c r="CF227" s="14">
        <v>0.55600000000000005</v>
      </c>
      <c r="CG227" s="14">
        <v>0.49399999999999999</v>
      </c>
      <c r="CH227" s="14">
        <v>0.44400000000000001</v>
      </c>
      <c r="CI227" s="14">
        <v>0.41199999999999998</v>
      </c>
      <c r="CJ227" s="14">
        <v>0.39100000000000001</v>
      </c>
      <c r="CK227" s="14">
        <v>0.36899999999999999</v>
      </c>
      <c r="CL227" s="14">
        <v>0.34899999999999998</v>
      </c>
      <c r="CM227" s="14">
        <v>0.32500000000000001</v>
      </c>
      <c r="CN227" s="14">
        <v>0.29499999999999998</v>
      </c>
      <c r="CO227" s="14">
        <v>0.26100000000000001</v>
      </c>
      <c r="CP227" s="14">
        <v>0.23100000000000001</v>
      </c>
      <c r="CQ227" s="14">
        <v>0.20200000000000001</v>
      </c>
      <c r="CR227" s="14">
        <v>0.17499999999999999</v>
      </c>
      <c r="CS227" s="14">
        <v>0.151</v>
      </c>
      <c r="CT227" s="14">
        <v>0.13</v>
      </c>
      <c r="CU227" s="14">
        <v>0.109</v>
      </c>
      <c r="CV227" s="14">
        <v>0.09</v>
      </c>
      <c r="CW227" s="14">
        <v>7.5999999999999998E-2</v>
      </c>
      <c r="CX227" s="14">
        <v>6.3E-2</v>
      </c>
      <c r="CY227" s="14">
        <v>0.05</v>
      </c>
      <c r="CZ227" s="14">
        <v>0.04</v>
      </c>
      <c r="DA227" s="14">
        <v>3.4000000000000002E-2</v>
      </c>
      <c r="DB227" s="14">
        <v>2.9000000000000001E-2</v>
      </c>
      <c r="DC227" s="14">
        <v>2.1999999999999999E-2</v>
      </c>
      <c r="DD227" s="14">
        <v>1.2999999999999999E-2</v>
      </c>
      <c r="DE227" s="14">
        <v>0.01</v>
      </c>
      <c r="DF227" s="14">
        <v>6.0000000000000001E-3</v>
      </c>
      <c r="DG227" s="14">
        <v>0.01</v>
      </c>
      <c r="DI227" s="108">
        <f t="shared" si="7"/>
        <v>74.115000000000023</v>
      </c>
    </row>
    <row r="228" spans="1:113" x14ac:dyDescent="0.2">
      <c r="A228" s="14">
        <v>16172</v>
      </c>
      <c r="B228" s="14" t="s">
        <v>1041</v>
      </c>
      <c r="C228" s="14">
        <v>25</v>
      </c>
      <c r="D228" s="14">
        <v>312</v>
      </c>
      <c r="E228" s="14">
        <v>2018</v>
      </c>
      <c r="F228" s="14" t="s">
        <v>1063</v>
      </c>
      <c r="H228" s="88" t="e">
        <f>VLOOKUP(G228, '2018 Population by age'!$G:$H, 2, 0)</f>
        <v>#N/A</v>
      </c>
      <c r="I228" s="15" t="e">
        <f>IF(H228="-", "-", IF(H228=0, 0, SUM(K228:INDEX($K228:$DG228, H228))))</f>
        <v>#N/A</v>
      </c>
      <c r="J228" s="15" t="e">
        <f t="shared" si="6"/>
        <v>#N/A</v>
      </c>
      <c r="K228" s="14">
        <v>2.4079999999999999</v>
      </c>
      <c r="L228" s="14">
        <v>2.456</v>
      </c>
      <c r="M228" s="14">
        <v>2.5049999999999999</v>
      </c>
      <c r="N228" s="14">
        <v>2.6429999999999998</v>
      </c>
      <c r="O228" s="14">
        <v>2.6579999999999999</v>
      </c>
      <c r="P228" s="14">
        <v>2.6819999999999999</v>
      </c>
      <c r="Q228" s="14">
        <v>2.7130000000000001</v>
      </c>
      <c r="R228" s="14">
        <v>2.7509999999999999</v>
      </c>
      <c r="S228" s="14">
        <v>2.794</v>
      </c>
      <c r="T228" s="14">
        <v>2.8380000000000001</v>
      </c>
      <c r="U228" s="14">
        <v>2.8940000000000001</v>
      </c>
      <c r="V228" s="14">
        <v>2.9649999999999999</v>
      </c>
      <c r="W228" s="14">
        <v>3.0449999999999999</v>
      </c>
      <c r="X228" s="14">
        <v>3.1190000000000002</v>
      </c>
      <c r="Y228" s="14">
        <v>3.1869999999999998</v>
      </c>
      <c r="Z228" s="14">
        <v>3.2509999999999999</v>
      </c>
      <c r="AA228" s="14">
        <v>3.3079999999999998</v>
      </c>
      <c r="AB228" s="14">
        <v>3.3559999999999999</v>
      </c>
      <c r="AC228" s="14">
        <v>3.39</v>
      </c>
      <c r="AD228" s="14">
        <v>3.4129999999999998</v>
      </c>
      <c r="AE228" s="14">
        <v>3.4049999999999998</v>
      </c>
      <c r="AF228" s="14">
        <v>3.3570000000000002</v>
      </c>
      <c r="AG228" s="14">
        <v>3.2749999999999999</v>
      </c>
      <c r="AH228" s="14">
        <v>3.1869999999999998</v>
      </c>
      <c r="AI228" s="14">
        <v>3.101</v>
      </c>
      <c r="AJ228" s="14">
        <v>2.9569999999999999</v>
      </c>
      <c r="AK228" s="14">
        <v>2.7330000000000001</v>
      </c>
      <c r="AL228" s="14">
        <v>2.4630000000000001</v>
      </c>
      <c r="AM228" s="14">
        <v>2.2010000000000001</v>
      </c>
      <c r="AN228" s="14">
        <v>1.9330000000000001</v>
      </c>
      <c r="AO228" s="14">
        <v>1.73</v>
      </c>
      <c r="AP228" s="14">
        <v>1.631</v>
      </c>
      <c r="AQ228" s="14">
        <v>1.605</v>
      </c>
      <c r="AR228" s="14">
        <v>1.583</v>
      </c>
      <c r="AS228" s="14">
        <v>1.579</v>
      </c>
      <c r="AT228" s="14">
        <v>1.59</v>
      </c>
      <c r="AU228" s="14">
        <v>1.607</v>
      </c>
      <c r="AV228" s="14">
        <v>1.6379999999999999</v>
      </c>
      <c r="AW228" s="14">
        <v>1.6850000000000001</v>
      </c>
      <c r="AX228" s="14">
        <v>1.7370000000000001</v>
      </c>
      <c r="AY228" s="14">
        <v>1.841</v>
      </c>
      <c r="AZ228" s="14">
        <v>2.0150000000000001</v>
      </c>
      <c r="BA228" s="14">
        <v>2.2309999999999999</v>
      </c>
      <c r="BB228" s="14">
        <v>2.4460000000000002</v>
      </c>
      <c r="BC228" s="14">
        <v>2.677</v>
      </c>
      <c r="BD228" s="14">
        <v>2.843</v>
      </c>
      <c r="BE228" s="14">
        <v>2.9020000000000001</v>
      </c>
      <c r="BF228" s="14">
        <v>2.8940000000000001</v>
      </c>
      <c r="BG228" s="14">
        <v>2.89</v>
      </c>
      <c r="BH228" s="14">
        <v>2.867</v>
      </c>
      <c r="BI228" s="14">
        <v>2.8879999999999999</v>
      </c>
      <c r="BJ228" s="14">
        <v>2.992</v>
      </c>
      <c r="BK228" s="14">
        <v>3.1379999999999999</v>
      </c>
      <c r="BL228" s="14">
        <v>3.26</v>
      </c>
      <c r="BM228" s="14">
        <v>3.38</v>
      </c>
      <c r="BN228" s="14">
        <v>3.427</v>
      </c>
      <c r="BO228" s="14">
        <v>3.3650000000000002</v>
      </c>
      <c r="BP228" s="14">
        <v>3.2290000000000001</v>
      </c>
      <c r="BQ228" s="14">
        <v>3.0960000000000001</v>
      </c>
      <c r="BR228" s="14">
        <v>2.9540000000000002</v>
      </c>
      <c r="BS228" s="14">
        <v>2.8210000000000002</v>
      </c>
      <c r="BT228" s="14">
        <v>2.714</v>
      </c>
      <c r="BU228" s="14">
        <v>2.6240000000000001</v>
      </c>
      <c r="BV228" s="14">
        <v>2.5209999999999999</v>
      </c>
      <c r="BW228" s="14">
        <v>2.4079999999999999</v>
      </c>
      <c r="BX228" s="14">
        <v>2.3119999999999998</v>
      </c>
      <c r="BY228" s="14">
        <v>2.2450000000000001</v>
      </c>
      <c r="BZ228" s="14">
        <v>2.194</v>
      </c>
      <c r="CA228" s="14">
        <v>2.1389999999999998</v>
      </c>
      <c r="CB228" s="14">
        <v>2.089</v>
      </c>
      <c r="CC228" s="14">
        <v>2.0179999999999998</v>
      </c>
      <c r="CD228" s="14">
        <v>1.913</v>
      </c>
      <c r="CE228" s="14">
        <v>1.788</v>
      </c>
      <c r="CF228" s="14">
        <v>1.667</v>
      </c>
      <c r="CG228" s="14">
        <v>1.546</v>
      </c>
      <c r="CH228" s="14">
        <v>1.4319999999999999</v>
      </c>
      <c r="CI228" s="14">
        <v>1.33</v>
      </c>
      <c r="CJ228" s="14">
        <v>1.2370000000000001</v>
      </c>
      <c r="CK228" s="14">
        <v>1.143</v>
      </c>
      <c r="CL228" s="14">
        <v>1.0489999999999999</v>
      </c>
      <c r="CM228" s="14">
        <v>0.96299999999999997</v>
      </c>
      <c r="CN228" s="14">
        <v>0.88900000000000001</v>
      </c>
      <c r="CO228" s="14">
        <v>0.82199999999999995</v>
      </c>
      <c r="CP228" s="14">
        <v>0.75800000000000001</v>
      </c>
      <c r="CQ228" s="14">
        <v>0.69899999999999995</v>
      </c>
      <c r="CR228" s="14">
        <v>0.63600000000000001</v>
      </c>
      <c r="CS228" s="14">
        <v>0.56599999999999995</v>
      </c>
      <c r="CT228" s="14">
        <v>0.49199999999999999</v>
      </c>
      <c r="CU228" s="14">
        <v>0.41899999999999998</v>
      </c>
      <c r="CV228" s="14">
        <v>0.35499999999999998</v>
      </c>
      <c r="CW228" s="14">
        <v>0.30499999999999999</v>
      </c>
      <c r="CX228" s="14">
        <v>0.255</v>
      </c>
      <c r="CY228" s="14">
        <v>0.20499999999999999</v>
      </c>
      <c r="CZ228" s="14">
        <v>0.16600000000000001</v>
      </c>
      <c r="DA228" s="14">
        <v>0.14199999999999999</v>
      </c>
      <c r="DB228" s="14">
        <v>0.12</v>
      </c>
      <c r="DC228" s="14">
        <v>9.4E-2</v>
      </c>
      <c r="DD228" s="14">
        <v>6.4000000000000001E-2</v>
      </c>
      <c r="DE228" s="14">
        <v>5.0999999999999997E-2</v>
      </c>
      <c r="DF228" s="14">
        <v>3.2000000000000001E-2</v>
      </c>
      <c r="DG228" s="14">
        <v>6.4000000000000001E-2</v>
      </c>
      <c r="DI228" s="108">
        <f t="shared" si="7"/>
        <v>207.99500000000003</v>
      </c>
    </row>
    <row r="229" spans="1:113" x14ac:dyDescent="0.2">
      <c r="A229" s="14">
        <v>16430</v>
      </c>
      <c r="B229" s="14" t="s">
        <v>1041</v>
      </c>
      <c r="D229" s="14">
        <v>474</v>
      </c>
      <c r="E229" s="14">
        <v>2018</v>
      </c>
      <c r="F229" s="14" t="s">
        <v>1062</v>
      </c>
      <c r="H229" s="88" t="e">
        <f>VLOOKUP(G229, '2018 Population by age'!$G:$H, 2, 0)</f>
        <v>#N/A</v>
      </c>
      <c r="I229" s="15" t="e">
        <f>IF(H229="-", "-", IF(H229=0, 0, SUM(K229:INDEX($K229:$DG229, H229))))</f>
        <v>#N/A</v>
      </c>
      <c r="J229" s="15" t="e">
        <f t="shared" si="6"/>
        <v>#N/A</v>
      </c>
      <c r="K229" s="14">
        <v>2.177</v>
      </c>
      <c r="L229" s="14">
        <v>2.0870000000000002</v>
      </c>
      <c r="M229" s="14">
        <v>2.0390000000000001</v>
      </c>
      <c r="N229" s="14">
        <v>1.802</v>
      </c>
      <c r="O229" s="14">
        <v>1.927</v>
      </c>
      <c r="P229" s="14">
        <v>2.0550000000000002</v>
      </c>
      <c r="Q229" s="14">
        <v>2.181</v>
      </c>
      <c r="R229" s="14">
        <v>2.3010000000000002</v>
      </c>
      <c r="S229" s="14">
        <v>2.4180000000000001</v>
      </c>
      <c r="T229" s="14">
        <v>2.5369999999999999</v>
      </c>
      <c r="U229" s="14">
        <v>2.6139999999999999</v>
      </c>
      <c r="V229" s="14">
        <v>2.629</v>
      </c>
      <c r="W229" s="14">
        <v>2.6019999999999999</v>
      </c>
      <c r="X229" s="14">
        <v>2.5670000000000002</v>
      </c>
      <c r="Y229" s="14">
        <v>2.5139999999999998</v>
      </c>
      <c r="Z229" s="14">
        <v>2.476</v>
      </c>
      <c r="AA229" s="14">
        <v>2.4710000000000001</v>
      </c>
      <c r="AB229" s="14">
        <v>2.48</v>
      </c>
      <c r="AC229" s="14">
        <v>2.4769999999999999</v>
      </c>
      <c r="AD229" s="14">
        <v>2.48</v>
      </c>
      <c r="AE229" s="14">
        <v>2.4220000000000002</v>
      </c>
      <c r="AF229" s="14">
        <v>2.2709999999999999</v>
      </c>
      <c r="AG229" s="14">
        <v>2.0649999999999999</v>
      </c>
      <c r="AH229" s="14">
        <v>1.869</v>
      </c>
      <c r="AI229" s="14">
        <v>1.661</v>
      </c>
      <c r="AJ229" s="14">
        <v>1.526</v>
      </c>
      <c r="AK229" s="14">
        <v>1.5109999999999999</v>
      </c>
      <c r="AL229" s="14">
        <v>1.573</v>
      </c>
      <c r="AM229" s="14">
        <v>1.623</v>
      </c>
      <c r="AN229" s="14">
        <v>1.6830000000000001</v>
      </c>
      <c r="AO229" s="14">
        <v>1.7190000000000001</v>
      </c>
      <c r="AP229" s="14">
        <v>1.7070000000000001</v>
      </c>
      <c r="AQ229" s="14">
        <v>1.667</v>
      </c>
      <c r="AR229" s="14">
        <v>1.645</v>
      </c>
      <c r="AS229" s="14">
        <v>1.6359999999999999</v>
      </c>
      <c r="AT229" s="14">
        <v>1.6180000000000001</v>
      </c>
      <c r="AU229" s="14">
        <v>1.5840000000000001</v>
      </c>
      <c r="AV229" s="14">
        <v>1.5469999999999999</v>
      </c>
      <c r="AW229" s="14">
        <v>1.5169999999999999</v>
      </c>
      <c r="AX229" s="14">
        <v>1.4850000000000001</v>
      </c>
      <c r="AY229" s="14">
        <v>1.504</v>
      </c>
      <c r="AZ229" s="14">
        <v>1.5980000000000001</v>
      </c>
      <c r="BA229" s="14">
        <v>1.7410000000000001</v>
      </c>
      <c r="BB229" s="14">
        <v>1.8819999999999999</v>
      </c>
      <c r="BC229" s="14">
        <v>2.0289999999999999</v>
      </c>
      <c r="BD229" s="14">
        <v>2.165</v>
      </c>
      <c r="BE229" s="14">
        <v>2.2730000000000001</v>
      </c>
      <c r="BF229" s="14">
        <v>2.3620000000000001</v>
      </c>
      <c r="BG229" s="14">
        <v>2.4540000000000002</v>
      </c>
      <c r="BH229" s="14">
        <v>2.5419999999999998</v>
      </c>
      <c r="BI229" s="14">
        <v>2.6259999999999999</v>
      </c>
      <c r="BJ229" s="14">
        <v>2.7090000000000001</v>
      </c>
      <c r="BK229" s="14">
        <v>2.786</v>
      </c>
      <c r="BL229" s="14">
        <v>2.851</v>
      </c>
      <c r="BM229" s="14">
        <v>2.9089999999999998</v>
      </c>
      <c r="BN229" s="14">
        <v>2.9369999999999998</v>
      </c>
      <c r="BO229" s="14">
        <v>2.9260000000000002</v>
      </c>
      <c r="BP229" s="14">
        <v>2.8849999999999998</v>
      </c>
      <c r="BQ229" s="14">
        <v>2.8370000000000002</v>
      </c>
      <c r="BR229" s="14">
        <v>2.78</v>
      </c>
      <c r="BS229" s="14">
        <v>2.71</v>
      </c>
      <c r="BT229" s="14">
        <v>2.6280000000000001</v>
      </c>
      <c r="BU229" s="14">
        <v>2.536</v>
      </c>
      <c r="BV229" s="14">
        <v>2.4369999999999998</v>
      </c>
      <c r="BW229" s="14">
        <v>2.33</v>
      </c>
      <c r="BX229" s="14">
        <v>2.2269999999999999</v>
      </c>
      <c r="BY229" s="14">
        <v>2.1360000000000001</v>
      </c>
      <c r="BZ229" s="14">
        <v>2.0510000000000002</v>
      </c>
      <c r="CA229" s="14">
        <v>1.9630000000000001</v>
      </c>
      <c r="CB229" s="14">
        <v>1.875</v>
      </c>
      <c r="CC229" s="14">
        <v>1.7849999999999999</v>
      </c>
      <c r="CD229" s="14">
        <v>1.6910000000000001</v>
      </c>
      <c r="CE229" s="14">
        <v>1.5960000000000001</v>
      </c>
      <c r="CF229" s="14">
        <v>1.5029999999999999</v>
      </c>
      <c r="CG229" s="14">
        <v>1.41</v>
      </c>
      <c r="CH229" s="14">
        <v>1.325</v>
      </c>
      <c r="CI229" s="14">
        <v>1.254</v>
      </c>
      <c r="CJ229" s="14">
        <v>1.1919999999999999</v>
      </c>
      <c r="CK229" s="14">
        <v>1.129</v>
      </c>
      <c r="CL229" s="14">
        <v>1.0680000000000001</v>
      </c>
      <c r="CM229" s="14">
        <v>1.0049999999999999</v>
      </c>
      <c r="CN229" s="14">
        <v>0.93799999999999994</v>
      </c>
      <c r="CO229" s="14">
        <v>0.86799999999999999</v>
      </c>
      <c r="CP229" s="14">
        <v>0.80100000000000005</v>
      </c>
      <c r="CQ229" s="14">
        <v>0.73599999999999999</v>
      </c>
      <c r="CR229" s="14">
        <v>0.66800000000000004</v>
      </c>
      <c r="CS229" s="14">
        <v>0.59399999999999997</v>
      </c>
      <c r="CT229" s="14">
        <v>0.51700000000000002</v>
      </c>
      <c r="CU229" s="14">
        <v>0.438</v>
      </c>
      <c r="CV229" s="14">
        <v>0.371</v>
      </c>
      <c r="CW229" s="14">
        <v>0.316</v>
      </c>
      <c r="CX229" s="14">
        <v>0.25700000000000001</v>
      </c>
      <c r="CY229" s="14">
        <v>0.193</v>
      </c>
      <c r="CZ229" s="14">
        <v>0.14099999999999999</v>
      </c>
      <c r="DA229" s="14">
        <v>0.11</v>
      </c>
      <c r="DB229" s="14">
        <v>0.09</v>
      </c>
      <c r="DC229" s="14">
        <v>6.9000000000000006E-2</v>
      </c>
      <c r="DD229" s="14">
        <v>4.4999999999999998E-2</v>
      </c>
      <c r="DE229" s="14">
        <v>3.3000000000000002E-2</v>
      </c>
      <c r="DF229" s="14">
        <v>1.9E-2</v>
      </c>
      <c r="DG229" s="14">
        <v>3.4000000000000002E-2</v>
      </c>
      <c r="DI229" s="108">
        <f t="shared" si="7"/>
        <v>175.04799999999989</v>
      </c>
    </row>
    <row r="230" spans="1:113" x14ac:dyDescent="0.2">
      <c r="A230" s="14">
        <v>16516</v>
      </c>
      <c r="B230" s="14" t="s">
        <v>1041</v>
      </c>
      <c r="D230" s="14">
        <v>630</v>
      </c>
      <c r="E230" s="14">
        <v>2018</v>
      </c>
      <c r="F230" s="14" t="s">
        <v>1061</v>
      </c>
      <c r="H230" s="88" t="e">
        <f>VLOOKUP(G230, '2018 Population by age'!$G:$H, 2, 0)</f>
        <v>#N/A</v>
      </c>
      <c r="I230" s="15" t="e">
        <f>IF(H230="-", "-", IF(H230=0, 0, SUM(K230:INDEX($K230:$DG230, H230))))</f>
        <v>#N/A</v>
      </c>
      <c r="J230" s="15" t="e">
        <f t="shared" si="6"/>
        <v>#N/A</v>
      </c>
      <c r="K230" s="14">
        <v>19.859000000000002</v>
      </c>
      <c r="L230" s="14">
        <v>19.811</v>
      </c>
      <c r="M230" s="14">
        <v>19.901</v>
      </c>
      <c r="N230" s="14">
        <v>19.645</v>
      </c>
      <c r="O230" s="14">
        <v>20.199000000000002</v>
      </c>
      <c r="P230" s="14">
        <v>20.795999999999999</v>
      </c>
      <c r="Q230" s="14">
        <v>21.420999999999999</v>
      </c>
      <c r="R230" s="14">
        <v>22.064</v>
      </c>
      <c r="S230" s="14">
        <v>22.724</v>
      </c>
      <c r="T230" s="14">
        <v>23.404</v>
      </c>
      <c r="U230" s="14">
        <v>24.02</v>
      </c>
      <c r="V230" s="14">
        <v>24.533000000000001</v>
      </c>
      <c r="W230" s="14">
        <v>24.971</v>
      </c>
      <c r="X230" s="14">
        <v>25.393000000000001</v>
      </c>
      <c r="Y230" s="14">
        <v>25.773</v>
      </c>
      <c r="Z230" s="14">
        <v>26.164000000000001</v>
      </c>
      <c r="AA230" s="14">
        <v>26.594999999999999</v>
      </c>
      <c r="AB230" s="14">
        <v>27.027000000000001</v>
      </c>
      <c r="AC230" s="14">
        <v>27.405000000000001</v>
      </c>
      <c r="AD230" s="14">
        <v>27.754999999999999</v>
      </c>
      <c r="AE230" s="14">
        <v>27.96</v>
      </c>
      <c r="AF230" s="14">
        <v>27.960999999999999</v>
      </c>
      <c r="AG230" s="14">
        <v>27.815999999999999</v>
      </c>
      <c r="AH230" s="14">
        <v>27.654</v>
      </c>
      <c r="AI230" s="14">
        <v>27.46</v>
      </c>
      <c r="AJ230" s="14">
        <v>27.234000000000002</v>
      </c>
      <c r="AK230" s="14">
        <v>26.991</v>
      </c>
      <c r="AL230" s="14">
        <v>26.736000000000001</v>
      </c>
      <c r="AM230" s="14">
        <v>26.459</v>
      </c>
      <c r="AN230" s="14">
        <v>26.161000000000001</v>
      </c>
      <c r="AO230" s="14">
        <v>25.905000000000001</v>
      </c>
      <c r="AP230" s="14">
        <v>25.722000000000001</v>
      </c>
      <c r="AQ230" s="14">
        <v>25.591999999999999</v>
      </c>
      <c r="AR230" s="14">
        <v>25.442</v>
      </c>
      <c r="AS230" s="14">
        <v>25.268000000000001</v>
      </c>
      <c r="AT230" s="14">
        <v>25.161999999999999</v>
      </c>
      <c r="AU230" s="14">
        <v>25.158999999999999</v>
      </c>
      <c r="AV230" s="14">
        <v>25.207999999999998</v>
      </c>
      <c r="AW230" s="14">
        <v>25.245999999999999</v>
      </c>
      <c r="AX230" s="14">
        <v>25.315999999999999</v>
      </c>
      <c r="AY230" s="14">
        <v>25.204999999999998</v>
      </c>
      <c r="AZ230" s="14">
        <v>24.809000000000001</v>
      </c>
      <c r="BA230" s="14">
        <v>24.238</v>
      </c>
      <c r="BB230" s="14">
        <v>23.689</v>
      </c>
      <c r="BC230" s="14">
        <v>23.100999999999999</v>
      </c>
      <c r="BD230" s="14">
        <v>22.666</v>
      </c>
      <c r="BE230" s="14">
        <v>22.492000000000001</v>
      </c>
      <c r="BF230" s="14">
        <v>22.478999999999999</v>
      </c>
      <c r="BG230" s="14">
        <v>22.420999999999999</v>
      </c>
      <c r="BH230" s="14">
        <v>22.364000000000001</v>
      </c>
      <c r="BI230" s="14">
        <v>22.228000000000002</v>
      </c>
      <c r="BJ230" s="14">
        <v>21.952999999999999</v>
      </c>
      <c r="BK230" s="14">
        <v>21.585999999999999</v>
      </c>
      <c r="BL230" s="14">
        <v>21.228999999999999</v>
      </c>
      <c r="BM230" s="14">
        <v>20.858000000000001</v>
      </c>
      <c r="BN230" s="14">
        <v>20.489000000000001</v>
      </c>
      <c r="BO230" s="14">
        <v>20.138000000000002</v>
      </c>
      <c r="BP230" s="14">
        <v>19.791</v>
      </c>
      <c r="BQ230" s="14">
        <v>19.425999999999998</v>
      </c>
      <c r="BR230" s="14">
        <v>19.059000000000001</v>
      </c>
      <c r="BS230" s="14">
        <v>18.629000000000001</v>
      </c>
      <c r="BT230" s="14">
        <v>18.106999999999999</v>
      </c>
      <c r="BU230" s="14">
        <v>17.529</v>
      </c>
      <c r="BV230" s="14">
        <v>16.940000000000001</v>
      </c>
      <c r="BW230" s="14">
        <v>16.305</v>
      </c>
      <c r="BX230" s="14">
        <v>15.784000000000001</v>
      </c>
      <c r="BY230" s="14">
        <v>15.456</v>
      </c>
      <c r="BZ230" s="14">
        <v>15.231</v>
      </c>
      <c r="CA230" s="14">
        <v>14.967000000000001</v>
      </c>
      <c r="CB230" s="14">
        <v>14.721</v>
      </c>
      <c r="CC230" s="14">
        <v>14.278</v>
      </c>
      <c r="CD230" s="14">
        <v>13.526999999999999</v>
      </c>
      <c r="CE230" s="14">
        <v>12.58</v>
      </c>
      <c r="CF230" s="14">
        <v>11.661</v>
      </c>
      <c r="CG230" s="14">
        <v>10.724</v>
      </c>
      <c r="CH230" s="14">
        <v>9.8629999999999995</v>
      </c>
      <c r="CI230" s="14">
        <v>9.1449999999999996</v>
      </c>
      <c r="CJ230" s="14">
        <v>8.5239999999999991</v>
      </c>
      <c r="CK230" s="14">
        <v>7.8869999999999996</v>
      </c>
      <c r="CL230" s="14">
        <v>7.2539999999999996</v>
      </c>
      <c r="CM230" s="14">
        <v>6.6479999999999997</v>
      </c>
      <c r="CN230" s="14">
        <v>6.0659999999999998</v>
      </c>
      <c r="CO230" s="14">
        <v>5.51</v>
      </c>
      <c r="CP230" s="14">
        <v>4.9820000000000002</v>
      </c>
      <c r="CQ230" s="14">
        <v>4.4809999999999999</v>
      </c>
      <c r="CR230" s="14">
        <v>4.0069999999999997</v>
      </c>
      <c r="CS230" s="14">
        <v>3.5590000000000002</v>
      </c>
      <c r="CT230" s="14">
        <v>3.1379999999999999</v>
      </c>
      <c r="CU230" s="14">
        <v>2.726</v>
      </c>
      <c r="CV230" s="14">
        <v>2.38</v>
      </c>
      <c r="CW230" s="14">
        <v>2.0790000000000002</v>
      </c>
      <c r="CX230" s="14">
        <v>1.752</v>
      </c>
      <c r="CY230" s="14">
        <v>1.4019999999999999</v>
      </c>
      <c r="CZ230" s="14">
        <v>1.1220000000000001</v>
      </c>
      <c r="DA230" s="14">
        <v>0.94699999999999995</v>
      </c>
      <c r="DB230" s="14">
        <v>0.80300000000000005</v>
      </c>
      <c r="DC230" s="14">
        <v>0.64</v>
      </c>
      <c r="DD230" s="14">
        <v>0.45800000000000002</v>
      </c>
      <c r="DE230" s="14">
        <v>0.34699999999999998</v>
      </c>
      <c r="DF230" s="14">
        <v>0.22700000000000001</v>
      </c>
      <c r="DG230" s="14">
        <v>0.499</v>
      </c>
      <c r="DI230" s="108">
        <f t="shared" si="7"/>
        <v>1759.0180000000003</v>
      </c>
    </row>
    <row r="231" spans="1:113" x14ac:dyDescent="0.2">
      <c r="A231" s="14">
        <v>16860</v>
      </c>
      <c r="B231" s="14" t="s">
        <v>1041</v>
      </c>
      <c r="D231" s="14">
        <v>850</v>
      </c>
      <c r="E231" s="14">
        <v>2018</v>
      </c>
      <c r="F231" s="14" t="s">
        <v>1058</v>
      </c>
      <c r="H231" s="88" t="e">
        <f>VLOOKUP(G231, '2018 Population by age'!$G:$H, 2, 0)</f>
        <v>#N/A</v>
      </c>
      <c r="I231" s="15" t="e">
        <f>IF(H231="-", "-", IF(H231=0, 0, SUM(K231:INDEX($K231:$DG231, H231))))</f>
        <v>#N/A</v>
      </c>
      <c r="J231" s="15" t="e">
        <f t="shared" si="6"/>
        <v>#N/A</v>
      </c>
      <c r="K231" s="14">
        <v>0.66100000000000003</v>
      </c>
      <c r="L231" s="14">
        <v>0.67800000000000005</v>
      </c>
      <c r="M231" s="14">
        <v>0.69199999999999995</v>
      </c>
      <c r="N231" s="14">
        <v>0.70699999999999996</v>
      </c>
      <c r="O231" s="14">
        <v>0.71399999999999997</v>
      </c>
      <c r="P231" s="14">
        <v>0.72</v>
      </c>
      <c r="Q231" s="14">
        <v>0.72399999999999998</v>
      </c>
      <c r="R231" s="14">
        <v>0.72699999999999998</v>
      </c>
      <c r="S231" s="14">
        <v>0.72899999999999998</v>
      </c>
      <c r="T231" s="14">
        <v>0.73</v>
      </c>
      <c r="U231" s="14">
        <v>0.73</v>
      </c>
      <c r="V231" s="14">
        <v>0.72699999999999998</v>
      </c>
      <c r="W231" s="14">
        <v>0.72399999999999998</v>
      </c>
      <c r="X231" s="14">
        <v>0.72</v>
      </c>
      <c r="Y231" s="14">
        <v>0.71499999999999997</v>
      </c>
      <c r="Z231" s="14">
        <v>0.71</v>
      </c>
      <c r="AA231" s="14">
        <v>0.70699999999999996</v>
      </c>
      <c r="AB231" s="14">
        <v>0.70499999999999996</v>
      </c>
      <c r="AC231" s="14">
        <v>0.70099999999999996</v>
      </c>
      <c r="AD231" s="14">
        <v>0.69399999999999995</v>
      </c>
      <c r="AE231" s="14">
        <v>0.68899999999999995</v>
      </c>
      <c r="AF231" s="14">
        <v>0.68600000000000005</v>
      </c>
      <c r="AG231" s="14">
        <v>0.68500000000000005</v>
      </c>
      <c r="AH231" s="14">
        <v>0.68300000000000005</v>
      </c>
      <c r="AI231" s="14">
        <v>0.68300000000000005</v>
      </c>
      <c r="AJ231" s="14">
        <v>0.66600000000000004</v>
      </c>
      <c r="AK231" s="14">
        <v>0.622</v>
      </c>
      <c r="AL231" s="14">
        <v>0.56200000000000006</v>
      </c>
      <c r="AM231" s="14">
        <v>0.505</v>
      </c>
      <c r="AN231" s="14">
        <v>0.44600000000000001</v>
      </c>
      <c r="AO231" s="14">
        <v>0.40699999999999997</v>
      </c>
      <c r="AP231" s="14">
        <v>0.4</v>
      </c>
      <c r="AQ231" s="14">
        <v>0.41499999999999998</v>
      </c>
      <c r="AR231" s="14">
        <v>0.42799999999999999</v>
      </c>
      <c r="AS231" s="14">
        <v>0.44400000000000001</v>
      </c>
      <c r="AT231" s="14">
        <v>0.45800000000000002</v>
      </c>
      <c r="AU231" s="14">
        <v>0.46700000000000003</v>
      </c>
      <c r="AV231" s="14">
        <v>0.47299999999999998</v>
      </c>
      <c r="AW231" s="14">
        <v>0.48299999999999998</v>
      </c>
      <c r="AX231" s="14">
        <v>0.495</v>
      </c>
      <c r="AY231" s="14">
        <v>0.50900000000000001</v>
      </c>
      <c r="AZ231" s="14">
        <v>0.52300000000000002</v>
      </c>
      <c r="BA231" s="14">
        <v>0.53800000000000003</v>
      </c>
      <c r="BB231" s="14">
        <v>0.55300000000000005</v>
      </c>
      <c r="BC231" s="14">
        <v>0.56799999999999995</v>
      </c>
      <c r="BD231" s="14">
        <v>0.58399999999999996</v>
      </c>
      <c r="BE231" s="14">
        <v>0.60199999999999998</v>
      </c>
      <c r="BF231" s="14">
        <v>0.621</v>
      </c>
      <c r="BG231" s="14">
        <v>0.63900000000000001</v>
      </c>
      <c r="BH231" s="14">
        <v>0.65800000000000003</v>
      </c>
      <c r="BI231" s="14">
        <v>0.67200000000000004</v>
      </c>
      <c r="BJ231" s="14">
        <v>0.68100000000000005</v>
      </c>
      <c r="BK231" s="14">
        <v>0.68600000000000005</v>
      </c>
      <c r="BL231" s="14">
        <v>0.69</v>
      </c>
      <c r="BM231" s="14">
        <v>0.69199999999999995</v>
      </c>
      <c r="BN231" s="14">
        <v>0.69499999999999995</v>
      </c>
      <c r="BO231" s="14">
        <v>0.70399999999999996</v>
      </c>
      <c r="BP231" s="14">
        <v>0.71599999999999997</v>
      </c>
      <c r="BQ231" s="14">
        <v>0.72499999999999998</v>
      </c>
      <c r="BR231" s="14">
        <v>0.73499999999999999</v>
      </c>
      <c r="BS231" s="14">
        <v>0.73299999999999998</v>
      </c>
      <c r="BT231" s="14">
        <v>0.71199999999999997</v>
      </c>
      <c r="BU231" s="14">
        <v>0.67900000000000005</v>
      </c>
      <c r="BV231" s="14">
        <v>0.64600000000000002</v>
      </c>
      <c r="BW231" s="14">
        <v>0.60899999999999999</v>
      </c>
      <c r="BX231" s="14">
        <v>0.58599999999999997</v>
      </c>
      <c r="BY231" s="14">
        <v>0.58699999999999997</v>
      </c>
      <c r="BZ231" s="14">
        <v>0.60099999999999998</v>
      </c>
      <c r="CA231" s="14">
        <v>0.61</v>
      </c>
      <c r="CB231" s="14">
        <v>0.61899999999999999</v>
      </c>
      <c r="CC231" s="14">
        <v>0.61599999999999999</v>
      </c>
      <c r="CD231" s="14">
        <v>0.59399999999999997</v>
      </c>
      <c r="CE231" s="14">
        <v>0.56000000000000005</v>
      </c>
      <c r="CF231" s="14">
        <v>0.52700000000000002</v>
      </c>
      <c r="CG231" s="14">
        <v>0.49399999999999999</v>
      </c>
      <c r="CH231" s="14">
        <v>0.45500000000000002</v>
      </c>
      <c r="CI231" s="14">
        <v>0.41</v>
      </c>
      <c r="CJ231" s="14">
        <v>0.36099999999999999</v>
      </c>
      <c r="CK231" s="14">
        <v>0.312</v>
      </c>
      <c r="CL231" s="14">
        <v>0.26200000000000001</v>
      </c>
      <c r="CM231" s="14">
        <v>0.218</v>
      </c>
      <c r="CN231" s="14">
        <v>0.187</v>
      </c>
      <c r="CO231" s="14">
        <v>0.16400000000000001</v>
      </c>
      <c r="CP231" s="14">
        <v>0.14099999999999999</v>
      </c>
      <c r="CQ231" s="14">
        <v>0.11899999999999999</v>
      </c>
      <c r="CR231" s="14">
        <v>0.1</v>
      </c>
      <c r="CS231" s="14">
        <v>8.3000000000000004E-2</v>
      </c>
      <c r="CT231" s="14">
        <v>6.8000000000000005E-2</v>
      </c>
      <c r="CU231" s="14">
        <v>5.3999999999999999E-2</v>
      </c>
      <c r="CV231" s="14">
        <v>4.3999999999999997E-2</v>
      </c>
      <c r="CW231" s="14">
        <v>3.5999999999999997E-2</v>
      </c>
      <c r="CX231" s="14">
        <v>2.8000000000000001E-2</v>
      </c>
      <c r="CY231" s="14">
        <v>0.02</v>
      </c>
      <c r="CZ231" s="14">
        <v>1.4E-2</v>
      </c>
      <c r="DA231" s="14">
        <v>1.0999999999999999E-2</v>
      </c>
      <c r="DB231" s="14">
        <v>8.9999999999999993E-3</v>
      </c>
      <c r="DC231" s="14">
        <v>6.0000000000000001E-3</v>
      </c>
      <c r="DD231" s="14">
        <v>4.0000000000000001E-3</v>
      </c>
      <c r="DE231" s="14">
        <v>2E-3</v>
      </c>
      <c r="DF231" s="14">
        <v>1E-3</v>
      </c>
      <c r="DG231" s="14">
        <v>2E-3</v>
      </c>
      <c r="DI231" s="108">
        <f t="shared" si="7"/>
        <v>49.987000000000009</v>
      </c>
    </row>
    <row r="232" spans="1:113" x14ac:dyDescent="0.2">
      <c r="A232" s="14">
        <v>16946</v>
      </c>
      <c r="B232" s="14" t="s">
        <v>1041</v>
      </c>
      <c r="D232" s="14">
        <v>916</v>
      </c>
      <c r="E232" s="14">
        <v>2018</v>
      </c>
      <c r="F232" s="14" t="s">
        <v>1057</v>
      </c>
      <c r="H232" s="88" t="e">
        <f>VLOOKUP(G232, '2018 Population by age'!$G:$H, 2, 0)</f>
        <v>#N/A</v>
      </c>
      <c r="I232" s="15" t="e">
        <f>IF(H232="-", "-", IF(H232=0, 0, SUM(K232:INDEX($K232:$DG232, H232))))</f>
        <v>#N/A</v>
      </c>
      <c r="J232" s="15" t="e">
        <f t="shared" si="6"/>
        <v>#N/A</v>
      </c>
      <c r="K232" s="14">
        <v>1669.5409999999999</v>
      </c>
      <c r="L232" s="14">
        <v>1670.0440000000001</v>
      </c>
      <c r="M232" s="14">
        <v>1670.12</v>
      </c>
      <c r="N232" s="14">
        <v>1690.548</v>
      </c>
      <c r="O232" s="14">
        <v>1681.201</v>
      </c>
      <c r="P232" s="14">
        <v>1673.393</v>
      </c>
      <c r="Q232" s="14">
        <v>1667.1590000000001</v>
      </c>
      <c r="R232" s="14">
        <v>1662.5319999999999</v>
      </c>
      <c r="S232" s="14">
        <v>1658.789</v>
      </c>
      <c r="T232" s="14">
        <v>1655.202</v>
      </c>
      <c r="U232" s="14">
        <v>1655.605</v>
      </c>
      <c r="V232" s="14">
        <v>1661.5530000000001</v>
      </c>
      <c r="W232" s="14">
        <v>1670.8030000000001</v>
      </c>
      <c r="X232" s="14">
        <v>1679.3720000000001</v>
      </c>
      <c r="Y232" s="14">
        <v>1687.845</v>
      </c>
      <c r="Z232" s="14">
        <v>1693.5219999999999</v>
      </c>
      <c r="AA232" s="14">
        <v>1694.588</v>
      </c>
      <c r="AB232" s="14">
        <v>1691.95</v>
      </c>
      <c r="AC232" s="14">
        <v>1688.5350000000001</v>
      </c>
      <c r="AD232" s="14">
        <v>1683.981</v>
      </c>
      <c r="AE232" s="14">
        <v>1675.7260000000001</v>
      </c>
      <c r="AF232" s="14">
        <v>1662.86</v>
      </c>
      <c r="AG232" s="14">
        <v>1646.3050000000001</v>
      </c>
      <c r="AH232" s="14">
        <v>1628.2280000000001</v>
      </c>
      <c r="AI232" s="14">
        <v>1608.6079999999999</v>
      </c>
      <c r="AJ232" s="14">
        <v>1586.508</v>
      </c>
      <c r="AK232" s="14">
        <v>1561.8219999999999</v>
      </c>
      <c r="AL232" s="14">
        <v>1535.18</v>
      </c>
      <c r="AM232" s="14">
        <v>1507.646</v>
      </c>
      <c r="AN232" s="14">
        <v>1479.3589999999999</v>
      </c>
      <c r="AO232" s="14">
        <v>1450.691</v>
      </c>
      <c r="AP232" s="14">
        <v>1422.039</v>
      </c>
      <c r="AQ232" s="14">
        <v>1393.6420000000001</v>
      </c>
      <c r="AR232" s="14">
        <v>1365.0540000000001</v>
      </c>
      <c r="AS232" s="14">
        <v>1336.0309999999999</v>
      </c>
      <c r="AT232" s="14">
        <v>1309.806</v>
      </c>
      <c r="AU232" s="14">
        <v>1287.835</v>
      </c>
      <c r="AV232" s="14">
        <v>1268.69</v>
      </c>
      <c r="AW232" s="14">
        <v>1248.3520000000001</v>
      </c>
      <c r="AX232" s="14">
        <v>1226.28</v>
      </c>
      <c r="AY232" s="14">
        <v>1207.019</v>
      </c>
      <c r="AZ232" s="14">
        <v>1191.9939999999999</v>
      </c>
      <c r="BA232" s="14">
        <v>1178.3800000000001</v>
      </c>
      <c r="BB232" s="14">
        <v>1163.7149999999999</v>
      </c>
      <c r="BC232" s="14">
        <v>1150.623</v>
      </c>
      <c r="BD232" s="14">
        <v>1124.3209999999999</v>
      </c>
      <c r="BE232" s="14">
        <v>1077.8800000000001</v>
      </c>
      <c r="BF232" s="14">
        <v>1018.885</v>
      </c>
      <c r="BG232" s="14">
        <v>961.51900000000001</v>
      </c>
      <c r="BH232" s="14">
        <v>902.55600000000004</v>
      </c>
      <c r="BI232" s="14">
        <v>851.38300000000004</v>
      </c>
      <c r="BJ232" s="14">
        <v>813.98500000000001</v>
      </c>
      <c r="BK232" s="14">
        <v>785.82799999999997</v>
      </c>
      <c r="BL232" s="14">
        <v>756.14099999999996</v>
      </c>
      <c r="BM232" s="14">
        <v>726.75199999999995</v>
      </c>
      <c r="BN232" s="14">
        <v>699.16300000000001</v>
      </c>
      <c r="BO232" s="14">
        <v>672.93600000000004</v>
      </c>
      <c r="BP232" s="14">
        <v>647.91899999999998</v>
      </c>
      <c r="BQ232" s="14">
        <v>624.09500000000003</v>
      </c>
      <c r="BR232" s="14">
        <v>601.11900000000003</v>
      </c>
      <c r="BS232" s="14">
        <v>578.78499999999997</v>
      </c>
      <c r="BT232" s="14">
        <v>556.86800000000005</v>
      </c>
      <c r="BU232" s="14">
        <v>535.03099999999995</v>
      </c>
      <c r="BV232" s="14">
        <v>513.83699999999999</v>
      </c>
      <c r="BW232" s="14">
        <v>493.98200000000003</v>
      </c>
      <c r="BX232" s="14">
        <v>470.36099999999999</v>
      </c>
      <c r="BY232" s="14">
        <v>440.74599999999998</v>
      </c>
      <c r="BZ232" s="14">
        <v>407.74900000000002</v>
      </c>
      <c r="CA232" s="14">
        <v>375.79</v>
      </c>
      <c r="CB232" s="14">
        <v>343.47699999999998</v>
      </c>
      <c r="CC232" s="14">
        <v>316.01</v>
      </c>
      <c r="CD232" s="14">
        <v>296.26</v>
      </c>
      <c r="CE232" s="14">
        <v>281.608</v>
      </c>
      <c r="CF232" s="14">
        <v>266.71499999999997</v>
      </c>
      <c r="CG232" s="14">
        <v>252.82300000000001</v>
      </c>
      <c r="CH232" s="14">
        <v>237.77</v>
      </c>
      <c r="CI232" s="14">
        <v>220.006</v>
      </c>
      <c r="CJ232" s="14">
        <v>200.80500000000001</v>
      </c>
      <c r="CK232" s="14">
        <v>182.96700000000001</v>
      </c>
      <c r="CL232" s="14">
        <v>165.881</v>
      </c>
      <c r="CM232" s="14">
        <v>150.059</v>
      </c>
      <c r="CN232" s="14">
        <v>136.017</v>
      </c>
      <c r="CO232" s="14">
        <v>123.343</v>
      </c>
      <c r="CP232" s="14">
        <v>111.126</v>
      </c>
      <c r="CQ232" s="14">
        <v>99.573999999999998</v>
      </c>
      <c r="CR232" s="14">
        <v>88.525999999999996</v>
      </c>
      <c r="CS232" s="14">
        <v>77.819999999999993</v>
      </c>
      <c r="CT232" s="14">
        <v>67.597999999999999</v>
      </c>
      <c r="CU232" s="14">
        <v>57.651000000000003</v>
      </c>
      <c r="CV232" s="14">
        <v>49.335000000000001</v>
      </c>
      <c r="CW232" s="14">
        <v>42.4</v>
      </c>
      <c r="CX232" s="14">
        <v>35.094999999999999</v>
      </c>
      <c r="CY232" s="14">
        <v>27.41</v>
      </c>
      <c r="CZ232" s="14">
        <v>21.398</v>
      </c>
      <c r="DA232" s="14">
        <v>17.949000000000002</v>
      </c>
      <c r="DB232" s="14">
        <v>14.991</v>
      </c>
      <c r="DC232" s="14">
        <v>11.378</v>
      </c>
      <c r="DD232" s="14">
        <v>7.117</v>
      </c>
      <c r="DE232" s="14">
        <v>5.5190000000000001</v>
      </c>
      <c r="DF232" s="14">
        <v>3.121</v>
      </c>
      <c r="DG232" s="14">
        <v>5.2160000000000002</v>
      </c>
      <c r="DI232" s="108">
        <f t="shared" si="7"/>
        <v>89153.271999999954</v>
      </c>
    </row>
    <row r="233" spans="1:113" x14ac:dyDescent="0.2">
      <c r="A233" s="14">
        <v>17720</v>
      </c>
      <c r="B233" s="14" t="s">
        <v>1041</v>
      </c>
      <c r="C233" s="14">
        <v>26</v>
      </c>
      <c r="D233" s="14">
        <v>931</v>
      </c>
      <c r="E233" s="14">
        <v>2018</v>
      </c>
      <c r="F233" s="14" t="s">
        <v>1056</v>
      </c>
      <c r="H233" s="88" t="e">
        <f>VLOOKUP(G233, '2018 Population by age'!$G:$H, 2, 0)</f>
        <v>#N/A</v>
      </c>
      <c r="I233" s="15" t="e">
        <f>IF(H233="-", "-", IF(H233=0, 0, SUM(K233:INDEX($K233:$DG233, H233))))</f>
        <v>#N/A</v>
      </c>
      <c r="J233" s="15" t="e">
        <f t="shared" si="6"/>
        <v>#N/A</v>
      </c>
      <c r="K233" s="14">
        <v>3347.174</v>
      </c>
      <c r="L233" s="14">
        <v>3359.5149999999999</v>
      </c>
      <c r="M233" s="14">
        <v>3369.8739999999998</v>
      </c>
      <c r="N233" s="14">
        <v>3413.578</v>
      </c>
      <c r="O233" s="14">
        <v>3405.9879999999998</v>
      </c>
      <c r="P233" s="14">
        <v>3400.5990000000002</v>
      </c>
      <c r="Q233" s="14">
        <v>3397.6489999999999</v>
      </c>
      <c r="R233" s="14">
        <v>3397.37</v>
      </c>
      <c r="S233" s="14">
        <v>3398.7179999999998</v>
      </c>
      <c r="T233" s="14">
        <v>3400.6469999999999</v>
      </c>
      <c r="U233" s="14">
        <v>3409.797</v>
      </c>
      <c r="V233" s="14">
        <v>3428.9569999999999</v>
      </c>
      <c r="W233" s="14">
        <v>3454.5279999999998</v>
      </c>
      <c r="X233" s="14">
        <v>3479.5790000000002</v>
      </c>
      <c r="Y233" s="14">
        <v>3504.866</v>
      </c>
      <c r="Z233" s="14">
        <v>3528.038</v>
      </c>
      <c r="AA233" s="14">
        <v>3547.0149999999999</v>
      </c>
      <c r="AB233" s="14">
        <v>3562.306</v>
      </c>
      <c r="AC233" s="14">
        <v>3577.1669999999999</v>
      </c>
      <c r="AD233" s="14">
        <v>3591.7559999999999</v>
      </c>
      <c r="AE233" s="14">
        <v>3599.0279999999998</v>
      </c>
      <c r="AF233" s="14">
        <v>3596.0520000000001</v>
      </c>
      <c r="AG233" s="14">
        <v>3585.8980000000001</v>
      </c>
      <c r="AH233" s="14">
        <v>3574.1790000000001</v>
      </c>
      <c r="AI233" s="14">
        <v>3559.2869999999998</v>
      </c>
      <c r="AJ233" s="14">
        <v>3546.0659999999998</v>
      </c>
      <c r="AK233" s="14">
        <v>3537.3330000000001</v>
      </c>
      <c r="AL233" s="14">
        <v>3530.5390000000002</v>
      </c>
      <c r="AM233" s="14">
        <v>3519.5509999999999</v>
      </c>
      <c r="AN233" s="14">
        <v>3504.6550000000002</v>
      </c>
      <c r="AO233" s="14">
        <v>3488.415</v>
      </c>
      <c r="AP233" s="14">
        <v>3471.192</v>
      </c>
      <c r="AQ233" s="14">
        <v>3451.4459999999999</v>
      </c>
      <c r="AR233" s="14">
        <v>3427.902</v>
      </c>
      <c r="AS233" s="14">
        <v>3401.549</v>
      </c>
      <c r="AT233" s="14">
        <v>3365.0520000000001</v>
      </c>
      <c r="AU233" s="14">
        <v>3314.866</v>
      </c>
      <c r="AV233" s="14">
        <v>3254.3690000000001</v>
      </c>
      <c r="AW233" s="14">
        <v>3192.6840000000002</v>
      </c>
      <c r="AX233" s="14">
        <v>3130.6149999999998</v>
      </c>
      <c r="AY233" s="14">
        <v>3059.4780000000001</v>
      </c>
      <c r="AZ233" s="14">
        <v>2976.7179999999998</v>
      </c>
      <c r="BA233" s="14">
        <v>2887.6849999999999</v>
      </c>
      <c r="BB233" s="14">
        <v>2798.3980000000001</v>
      </c>
      <c r="BC233" s="14">
        <v>2705.3829999999998</v>
      </c>
      <c r="BD233" s="14">
        <v>2629.6709999999998</v>
      </c>
      <c r="BE233" s="14">
        <v>2581.6320000000001</v>
      </c>
      <c r="BF233" s="14">
        <v>2551.1990000000001</v>
      </c>
      <c r="BG233" s="14">
        <v>2517.326</v>
      </c>
      <c r="BH233" s="14">
        <v>2483.4870000000001</v>
      </c>
      <c r="BI233" s="14">
        <v>2445.4670000000001</v>
      </c>
      <c r="BJ233" s="14">
        <v>2398.8029999999999</v>
      </c>
      <c r="BK233" s="14">
        <v>2345.4490000000001</v>
      </c>
      <c r="BL233" s="14">
        <v>2293.1410000000001</v>
      </c>
      <c r="BM233" s="14">
        <v>2241.9250000000002</v>
      </c>
      <c r="BN233" s="14">
        <v>2180.2049999999999</v>
      </c>
      <c r="BO233" s="14">
        <v>2103.4899999999998</v>
      </c>
      <c r="BP233" s="14">
        <v>2016.99</v>
      </c>
      <c r="BQ233" s="14">
        <v>1929.915</v>
      </c>
      <c r="BR233" s="14">
        <v>1839.8489999999999</v>
      </c>
      <c r="BS233" s="14">
        <v>1755.2239999999999</v>
      </c>
      <c r="BT233" s="14">
        <v>1680.9870000000001</v>
      </c>
      <c r="BU233" s="14">
        <v>1613.029</v>
      </c>
      <c r="BV233" s="14">
        <v>1543.0219999999999</v>
      </c>
      <c r="BW233" s="14">
        <v>1473.471</v>
      </c>
      <c r="BX233" s="14">
        <v>1399.777</v>
      </c>
      <c r="BY233" s="14">
        <v>1319.078</v>
      </c>
      <c r="BZ233" s="14">
        <v>1234.4590000000001</v>
      </c>
      <c r="CA233" s="14">
        <v>1152.1179999999999</v>
      </c>
      <c r="CB233" s="14">
        <v>1071.1500000000001</v>
      </c>
      <c r="CC233" s="14">
        <v>993.23400000000004</v>
      </c>
      <c r="CD233" s="14">
        <v>919.93700000000001</v>
      </c>
      <c r="CE233" s="14">
        <v>850.66899999999998</v>
      </c>
      <c r="CF233" s="14">
        <v>782.827</v>
      </c>
      <c r="CG233" s="14">
        <v>716.39800000000002</v>
      </c>
      <c r="CH233" s="14">
        <v>655.66200000000003</v>
      </c>
      <c r="CI233" s="14">
        <v>602.31600000000003</v>
      </c>
      <c r="CJ233" s="14">
        <v>554.49099999999999</v>
      </c>
      <c r="CK233" s="14">
        <v>508.88299999999998</v>
      </c>
      <c r="CL233" s="14">
        <v>466.471</v>
      </c>
      <c r="CM233" s="14">
        <v>424.005</v>
      </c>
      <c r="CN233" s="14">
        <v>379.625</v>
      </c>
      <c r="CO233" s="14">
        <v>335.01400000000001</v>
      </c>
      <c r="CP233" s="14">
        <v>293.55200000000002</v>
      </c>
      <c r="CQ233" s="14">
        <v>254.387</v>
      </c>
      <c r="CR233" s="14">
        <v>219.124</v>
      </c>
      <c r="CS233" s="14">
        <v>188.846</v>
      </c>
      <c r="CT233" s="14">
        <v>162.58699999999999</v>
      </c>
      <c r="CU233" s="14">
        <v>137.01499999999999</v>
      </c>
      <c r="CV233" s="14">
        <v>116.166</v>
      </c>
      <c r="CW233" s="14">
        <v>98.375</v>
      </c>
      <c r="CX233" s="14">
        <v>79.451999999999998</v>
      </c>
      <c r="CY233" s="14">
        <v>59.536999999999999</v>
      </c>
      <c r="CZ233" s="14">
        <v>43.667999999999999</v>
      </c>
      <c r="DA233" s="14">
        <v>34.628</v>
      </c>
      <c r="DB233" s="14">
        <v>28.315999999999999</v>
      </c>
      <c r="DC233" s="14">
        <v>20.997</v>
      </c>
      <c r="DD233" s="14">
        <v>12.673999999999999</v>
      </c>
      <c r="DE233" s="14">
        <v>9.3040000000000003</v>
      </c>
      <c r="DF233" s="14">
        <v>5.1150000000000002</v>
      </c>
      <c r="DG233" s="14">
        <v>8.1890000000000001</v>
      </c>
      <c r="DI233" s="108">
        <f t="shared" si="7"/>
        <v>211215.78899999987</v>
      </c>
    </row>
    <row r="234" spans="1:113" x14ac:dyDescent="0.2">
      <c r="A234" s="14">
        <v>18322</v>
      </c>
      <c r="B234" s="14" t="s">
        <v>1041</v>
      </c>
      <c r="D234" s="14">
        <v>254</v>
      </c>
      <c r="E234" s="14">
        <v>2018</v>
      </c>
      <c r="F234" s="14" t="s">
        <v>1054</v>
      </c>
      <c r="H234" s="88" t="e">
        <f>VLOOKUP(G234, '2018 Population by age'!$G:$H, 2, 0)</f>
        <v>#N/A</v>
      </c>
      <c r="I234" s="15" t="e">
        <f>IF(H234="-", "-", IF(H234=0, 0, SUM(K234:INDEX($K234:$DG234, H234))))</f>
        <v>#N/A</v>
      </c>
      <c r="J234" s="15" t="e">
        <f t="shared" si="6"/>
        <v>#N/A</v>
      </c>
      <c r="K234" s="14">
        <v>3.383</v>
      </c>
      <c r="L234" s="14">
        <v>3.3809999999999998</v>
      </c>
      <c r="M234" s="14">
        <v>3.3740000000000001</v>
      </c>
      <c r="N234" s="14">
        <v>3.3340000000000001</v>
      </c>
      <c r="O234" s="14">
        <v>3.331</v>
      </c>
      <c r="P234" s="14">
        <v>3.3220000000000001</v>
      </c>
      <c r="Q234" s="14">
        <v>3.306</v>
      </c>
      <c r="R234" s="14">
        <v>3.2850000000000001</v>
      </c>
      <c r="S234" s="14">
        <v>3.258</v>
      </c>
      <c r="T234" s="14">
        <v>3.2280000000000002</v>
      </c>
      <c r="U234" s="14">
        <v>3.1869999999999998</v>
      </c>
      <c r="V234" s="14">
        <v>3.1339999999999999</v>
      </c>
      <c r="W234" s="14">
        <v>3.073</v>
      </c>
      <c r="X234" s="14">
        <v>3.008</v>
      </c>
      <c r="Y234" s="14">
        <v>2.9380000000000002</v>
      </c>
      <c r="Z234" s="14">
        <v>2.87</v>
      </c>
      <c r="AA234" s="14">
        <v>2.8069999999999999</v>
      </c>
      <c r="AB234" s="14">
        <v>2.7450000000000001</v>
      </c>
      <c r="AC234" s="14">
        <v>2.681</v>
      </c>
      <c r="AD234" s="14">
        <v>2.6139999999999999</v>
      </c>
      <c r="AE234" s="14">
        <v>2.5459999999999998</v>
      </c>
      <c r="AF234" s="14">
        <v>2.4750000000000001</v>
      </c>
      <c r="AG234" s="14">
        <v>2.4009999999999998</v>
      </c>
      <c r="AH234" s="14">
        <v>2.33</v>
      </c>
      <c r="AI234" s="14">
        <v>2.262</v>
      </c>
      <c r="AJ234" s="14">
        <v>2.1869999999999998</v>
      </c>
      <c r="AK234" s="14">
        <v>2.1</v>
      </c>
      <c r="AL234" s="14">
        <v>2.0070000000000001</v>
      </c>
      <c r="AM234" s="14">
        <v>1.921</v>
      </c>
      <c r="AN234" s="14">
        <v>1.837</v>
      </c>
      <c r="AO234" s="14">
        <v>1.7729999999999999</v>
      </c>
      <c r="AP234" s="14">
        <v>1.7410000000000001</v>
      </c>
      <c r="AQ234" s="14">
        <v>1.7310000000000001</v>
      </c>
      <c r="AR234" s="14">
        <v>1.722</v>
      </c>
      <c r="AS234" s="14">
        <v>1.7150000000000001</v>
      </c>
      <c r="AT234" s="14">
        <v>1.722</v>
      </c>
      <c r="AU234" s="14">
        <v>1.7450000000000001</v>
      </c>
      <c r="AV234" s="14">
        <v>1.7789999999999999</v>
      </c>
      <c r="AW234" s="14">
        <v>1.8129999999999999</v>
      </c>
      <c r="AX234" s="14">
        <v>1.85</v>
      </c>
      <c r="AY234" s="14">
        <v>1.873</v>
      </c>
      <c r="AZ234" s="14">
        <v>1.873</v>
      </c>
      <c r="BA234" s="14">
        <v>1.8560000000000001</v>
      </c>
      <c r="BB234" s="14">
        <v>1.839</v>
      </c>
      <c r="BC234" s="14">
        <v>1.819</v>
      </c>
      <c r="BD234" s="14">
        <v>1.7909999999999999</v>
      </c>
      <c r="BE234" s="14">
        <v>1.754</v>
      </c>
      <c r="BF234" s="14">
        <v>1.7090000000000001</v>
      </c>
      <c r="BG234" s="14">
        <v>1.66</v>
      </c>
      <c r="BH234" s="14">
        <v>1.607</v>
      </c>
      <c r="BI234" s="14">
        <v>1.554</v>
      </c>
      <c r="BJ234" s="14">
        <v>1.502</v>
      </c>
      <c r="BK234" s="14">
        <v>1.452</v>
      </c>
      <c r="BL234" s="14">
        <v>1.399</v>
      </c>
      <c r="BM234" s="14">
        <v>1.345</v>
      </c>
      <c r="BN234" s="14">
        <v>1.2889999999999999</v>
      </c>
      <c r="BO234" s="14">
        <v>1.23</v>
      </c>
      <c r="BP234" s="14">
        <v>1.17</v>
      </c>
      <c r="BQ234" s="14">
        <v>1.1100000000000001</v>
      </c>
      <c r="BR234" s="14">
        <v>1.0469999999999999</v>
      </c>
      <c r="BS234" s="14">
        <v>0.99299999999999999</v>
      </c>
      <c r="BT234" s="14">
        <v>0.95199999999999996</v>
      </c>
      <c r="BU234" s="14">
        <v>0.91800000000000004</v>
      </c>
      <c r="BV234" s="14">
        <v>0.88400000000000001</v>
      </c>
      <c r="BW234" s="14">
        <v>0.85199999999999998</v>
      </c>
      <c r="BX234" s="14">
        <v>0.81</v>
      </c>
      <c r="BY234" s="14">
        <v>0.75</v>
      </c>
      <c r="BZ234" s="14">
        <v>0.68</v>
      </c>
      <c r="CA234" s="14">
        <v>0.61199999999999999</v>
      </c>
      <c r="CB234" s="14">
        <v>0.54400000000000004</v>
      </c>
      <c r="CC234" s="14">
        <v>0.48599999999999999</v>
      </c>
      <c r="CD234" s="14">
        <v>0.442</v>
      </c>
      <c r="CE234" s="14">
        <v>0.41</v>
      </c>
      <c r="CF234" s="14">
        <v>0.376</v>
      </c>
      <c r="CG234" s="14">
        <v>0.34599999999999997</v>
      </c>
      <c r="CH234" s="14">
        <v>0.312</v>
      </c>
      <c r="CI234" s="14">
        <v>0.27100000000000002</v>
      </c>
      <c r="CJ234" s="14">
        <v>0.22600000000000001</v>
      </c>
      <c r="CK234" s="14">
        <v>0.185</v>
      </c>
      <c r="CL234" s="14">
        <v>0.14499999999999999</v>
      </c>
      <c r="CM234" s="14">
        <v>0.115</v>
      </c>
      <c r="CN234" s="14">
        <v>9.8000000000000004E-2</v>
      </c>
      <c r="CO234" s="14">
        <v>8.8999999999999996E-2</v>
      </c>
      <c r="CP234" s="14">
        <v>8.2000000000000003E-2</v>
      </c>
      <c r="CQ234" s="14">
        <v>7.6999999999999999E-2</v>
      </c>
      <c r="CR234" s="14">
        <v>7.0999999999999994E-2</v>
      </c>
      <c r="CS234" s="14">
        <v>6.3E-2</v>
      </c>
      <c r="CT234" s="14">
        <v>5.3999999999999999E-2</v>
      </c>
      <c r="CU234" s="14">
        <v>4.7E-2</v>
      </c>
      <c r="CV234" s="14">
        <v>4.2999999999999997E-2</v>
      </c>
      <c r="CW234" s="14">
        <v>3.7999999999999999E-2</v>
      </c>
      <c r="CX234" s="14">
        <v>3.1E-2</v>
      </c>
      <c r="CY234" s="14">
        <v>2.1999999999999999E-2</v>
      </c>
      <c r="CZ234" s="14">
        <v>1.4E-2</v>
      </c>
      <c r="DA234" s="14">
        <v>0.01</v>
      </c>
      <c r="DB234" s="14">
        <v>8.0000000000000002E-3</v>
      </c>
      <c r="DC234" s="14">
        <v>5.0000000000000001E-3</v>
      </c>
      <c r="DD234" s="14">
        <v>3.0000000000000001E-3</v>
      </c>
      <c r="DE234" s="14">
        <v>2E-3</v>
      </c>
      <c r="DF234" s="14">
        <v>1E-3</v>
      </c>
      <c r="DG234" s="14">
        <v>1E-3</v>
      </c>
      <c r="DI234" s="108">
        <f t="shared" si="7"/>
        <v>144.863</v>
      </c>
    </row>
    <row r="235" spans="1:113" x14ac:dyDescent="0.2">
      <c r="A235" s="14">
        <v>18924</v>
      </c>
      <c r="B235" s="14" t="s">
        <v>1041</v>
      </c>
      <c r="C235" s="14">
        <v>27</v>
      </c>
      <c r="D235" s="14">
        <v>905</v>
      </c>
      <c r="E235" s="14">
        <v>2018</v>
      </c>
      <c r="F235" s="14" t="s">
        <v>1052</v>
      </c>
      <c r="H235" s="88" t="e">
        <f>VLOOKUP(G235, '2018 Population by age'!$G:$H, 2, 0)</f>
        <v>#N/A</v>
      </c>
      <c r="I235" s="15" t="e">
        <f>IF(H235="-", "-", IF(H235=0, 0, SUM(K235:INDEX($K235:$DG235, H235))))</f>
        <v>#N/A</v>
      </c>
      <c r="J235" s="15" t="e">
        <f t="shared" si="6"/>
        <v>#N/A</v>
      </c>
      <c r="K235" s="14">
        <v>2319.277</v>
      </c>
      <c r="L235" s="14">
        <v>2289.857</v>
      </c>
      <c r="M235" s="14">
        <v>2269.8319999999999</v>
      </c>
      <c r="N235" s="14">
        <v>2182.991</v>
      </c>
      <c r="O235" s="14">
        <v>2213.5650000000001</v>
      </c>
      <c r="P235" s="14">
        <v>2243.13</v>
      </c>
      <c r="Q235" s="14">
        <v>2271.0880000000002</v>
      </c>
      <c r="R235" s="14">
        <v>2296.8449999999998</v>
      </c>
      <c r="S235" s="14">
        <v>2322.2040000000002</v>
      </c>
      <c r="T235" s="14">
        <v>2348.9679999999998</v>
      </c>
      <c r="U235" s="14">
        <v>2364.54</v>
      </c>
      <c r="V235" s="14">
        <v>2363.5230000000001</v>
      </c>
      <c r="W235" s="14">
        <v>2352.5219999999999</v>
      </c>
      <c r="X235" s="14">
        <v>2343.433</v>
      </c>
      <c r="Y235" s="14">
        <v>2333.7570000000001</v>
      </c>
      <c r="Z235" s="14">
        <v>2332.4279999999999</v>
      </c>
      <c r="AA235" s="14">
        <v>2345.0590000000002</v>
      </c>
      <c r="AB235" s="14">
        <v>2367.7370000000001</v>
      </c>
      <c r="AC235" s="14">
        <v>2387.8440000000001</v>
      </c>
      <c r="AD235" s="14">
        <v>2404.1999999999998</v>
      </c>
      <c r="AE235" s="14">
        <v>2433.5349999999999</v>
      </c>
      <c r="AF235" s="14">
        <v>2481.7159999999999</v>
      </c>
      <c r="AG235" s="14">
        <v>2539.6880000000001</v>
      </c>
      <c r="AH235" s="14">
        <v>2594.3020000000001</v>
      </c>
      <c r="AI235" s="14">
        <v>2650.3209999999999</v>
      </c>
      <c r="AJ235" s="14">
        <v>2683.308</v>
      </c>
      <c r="AK235" s="14">
        <v>2680.4409999999998</v>
      </c>
      <c r="AL235" s="14">
        <v>2653.2350000000001</v>
      </c>
      <c r="AM235" s="14">
        <v>2626.5079999999998</v>
      </c>
      <c r="AN235" s="14">
        <v>2595.886</v>
      </c>
      <c r="AO235" s="14">
        <v>2564.741</v>
      </c>
      <c r="AP235" s="14">
        <v>2537.442</v>
      </c>
      <c r="AQ235" s="14">
        <v>2511.8870000000002</v>
      </c>
      <c r="AR235" s="14">
        <v>2482.6709999999998</v>
      </c>
      <c r="AS235" s="14">
        <v>2452.1439999999998</v>
      </c>
      <c r="AT235" s="14">
        <v>2419.2269999999999</v>
      </c>
      <c r="AU235" s="14">
        <v>2383.27</v>
      </c>
      <c r="AV235" s="14">
        <v>2346.471</v>
      </c>
      <c r="AW235" s="14">
        <v>2311.62</v>
      </c>
      <c r="AX235" s="14">
        <v>2278.087</v>
      </c>
      <c r="AY235" s="14">
        <v>2251.9549999999999</v>
      </c>
      <c r="AZ235" s="14">
        <v>2236.518</v>
      </c>
      <c r="BA235" s="14">
        <v>2229.473</v>
      </c>
      <c r="BB235" s="14">
        <v>2224.5729999999999</v>
      </c>
      <c r="BC235" s="14">
        <v>2222.2719999999999</v>
      </c>
      <c r="BD235" s="14">
        <v>2226.614</v>
      </c>
      <c r="BE235" s="14">
        <v>2238.7330000000002</v>
      </c>
      <c r="BF235" s="14">
        <v>2256.7739999999999</v>
      </c>
      <c r="BG235" s="14">
        <v>2275.3429999999998</v>
      </c>
      <c r="BH235" s="14">
        <v>2292.6309999999999</v>
      </c>
      <c r="BI235" s="14">
        <v>2317.3240000000001</v>
      </c>
      <c r="BJ235" s="14">
        <v>2352.2640000000001</v>
      </c>
      <c r="BK235" s="14">
        <v>2391.54</v>
      </c>
      <c r="BL235" s="14">
        <v>2426.7800000000002</v>
      </c>
      <c r="BM235" s="14">
        <v>2460.1039999999998</v>
      </c>
      <c r="BN235" s="14">
        <v>2476.9459999999999</v>
      </c>
      <c r="BO235" s="14">
        <v>2469.337</v>
      </c>
      <c r="BP235" s="14">
        <v>2443.21</v>
      </c>
      <c r="BQ235" s="14">
        <v>2413.8939999999998</v>
      </c>
      <c r="BR235" s="14">
        <v>2380.0219999999999</v>
      </c>
      <c r="BS235" s="14">
        <v>2333.9569999999999</v>
      </c>
      <c r="BT235" s="14">
        <v>2273.9740000000002</v>
      </c>
      <c r="BU235" s="14">
        <v>2203.59</v>
      </c>
      <c r="BV235" s="14">
        <v>2127.279</v>
      </c>
      <c r="BW235" s="14">
        <v>2043.24</v>
      </c>
      <c r="BX235" s="14">
        <v>1962.721</v>
      </c>
      <c r="BY235" s="14">
        <v>1891.4929999999999</v>
      </c>
      <c r="BZ235" s="14">
        <v>1824.4480000000001</v>
      </c>
      <c r="CA235" s="14">
        <v>1753.2370000000001</v>
      </c>
      <c r="CB235" s="14">
        <v>1682.559</v>
      </c>
      <c r="CC235" s="14">
        <v>1597.423</v>
      </c>
      <c r="CD235" s="14">
        <v>1490.5029999999999</v>
      </c>
      <c r="CE235" s="14">
        <v>1370.8920000000001</v>
      </c>
      <c r="CF235" s="14">
        <v>1254.0229999999999</v>
      </c>
      <c r="CG235" s="14">
        <v>1135.6300000000001</v>
      </c>
      <c r="CH235" s="14">
        <v>1032.499</v>
      </c>
      <c r="CI235" s="14">
        <v>954.17899999999997</v>
      </c>
      <c r="CJ235" s="14">
        <v>892.66499999999996</v>
      </c>
      <c r="CK235" s="14">
        <v>830.58699999999999</v>
      </c>
      <c r="CL235" s="14">
        <v>771.62699999999995</v>
      </c>
      <c r="CM235" s="14">
        <v>712.53599999999994</v>
      </c>
      <c r="CN235" s="14">
        <v>650.02</v>
      </c>
      <c r="CO235" s="14">
        <v>586.56299999999999</v>
      </c>
      <c r="CP235" s="14">
        <v>527.72400000000005</v>
      </c>
      <c r="CQ235" s="14">
        <v>472.13200000000001</v>
      </c>
      <c r="CR235" s="14">
        <v>420.74900000000002</v>
      </c>
      <c r="CS235" s="14">
        <v>374.51400000000001</v>
      </c>
      <c r="CT235" s="14">
        <v>332.44299999999998</v>
      </c>
      <c r="CU235" s="14">
        <v>290.80700000000002</v>
      </c>
      <c r="CV235" s="14">
        <v>258.04300000000001</v>
      </c>
      <c r="CW235" s="14">
        <v>226.34800000000001</v>
      </c>
      <c r="CX235" s="14">
        <v>187.51900000000001</v>
      </c>
      <c r="CY235" s="14">
        <v>142.78399999999999</v>
      </c>
      <c r="CZ235" s="14">
        <v>106.779</v>
      </c>
      <c r="DA235" s="14">
        <v>86.58</v>
      </c>
      <c r="DB235" s="14">
        <v>71.698999999999998</v>
      </c>
      <c r="DC235" s="14">
        <v>53.499000000000002</v>
      </c>
      <c r="DD235" s="14">
        <v>31.98</v>
      </c>
      <c r="DE235" s="14">
        <v>22.225000000000001</v>
      </c>
      <c r="DF235" s="14">
        <v>11.401999999999999</v>
      </c>
      <c r="DG235" s="14">
        <v>15.318</v>
      </c>
      <c r="DI235" s="108">
        <f t="shared" si="7"/>
        <v>180173.79699999996</v>
      </c>
    </row>
    <row r="236" spans="1:113" x14ac:dyDescent="0.2">
      <c r="A236" s="14">
        <v>19182</v>
      </c>
      <c r="B236" s="14" t="s">
        <v>1041</v>
      </c>
      <c r="D236" s="14">
        <v>909</v>
      </c>
      <c r="E236" s="14">
        <v>2018</v>
      </c>
      <c r="F236" s="14" t="s">
        <v>1050</v>
      </c>
      <c r="H236" s="88" t="e">
        <f>VLOOKUP(G236, '2018 Population by age'!$G:$H, 2, 0)</f>
        <v>#N/A</v>
      </c>
      <c r="I236" s="15" t="e">
        <f>IF(H236="-", "-", IF(H236=0, 0, SUM(K236:INDEX($K236:$DG236, H236))))</f>
        <v>#N/A</v>
      </c>
      <c r="J236" s="15" t="e">
        <f t="shared" si="6"/>
        <v>#N/A</v>
      </c>
      <c r="K236" s="14">
        <v>344.91</v>
      </c>
      <c r="L236" s="14">
        <v>344.13099999999997</v>
      </c>
      <c r="M236" s="14">
        <v>343.08199999999999</v>
      </c>
      <c r="N236" s="14">
        <v>335.09</v>
      </c>
      <c r="O236" s="14">
        <v>336.45499999999998</v>
      </c>
      <c r="P236" s="14">
        <v>337.09800000000001</v>
      </c>
      <c r="Q236" s="14">
        <v>337.03800000000001</v>
      </c>
      <c r="R236" s="14">
        <v>336.298</v>
      </c>
      <c r="S236" s="14">
        <v>335.161</v>
      </c>
      <c r="T236" s="14">
        <v>333.90499999999997</v>
      </c>
      <c r="U236" s="14">
        <v>331.25200000000001</v>
      </c>
      <c r="V236" s="14">
        <v>326.71600000000001</v>
      </c>
      <c r="W236" s="14">
        <v>321.089</v>
      </c>
      <c r="X236" s="14">
        <v>315.56900000000002</v>
      </c>
      <c r="Y236" s="14">
        <v>309.79700000000003</v>
      </c>
      <c r="Z236" s="14">
        <v>305.68299999999999</v>
      </c>
      <c r="AA236" s="14">
        <v>304.26900000000001</v>
      </c>
      <c r="AB236" s="14">
        <v>304.70299999999997</v>
      </c>
      <c r="AC236" s="14">
        <v>304.89499999999998</v>
      </c>
      <c r="AD236" s="14">
        <v>305.03300000000002</v>
      </c>
      <c r="AE236" s="14">
        <v>305.86399999999998</v>
      </c>
      <c r="AF236" s="14">
        <v>307.47399999999999</v>
      </c>
      <c r="AG236" s="14">
        <v>309.48</v>
      </c>
      <c r="AH236" s="14">
        <v>311.51799999999997</v>
      </c>
      <c r="AI236" s="14">
        <v>313.767</v>
      </c>
      <c r="AJ236" s="14">
        <v>314.72500000000002</v>
      </c>
      <c r="AK236" s="14">
        <v>313.64400000000001</v>
      </c>
      <c r="AL236" s="14">
        <v>311.16699999999997</v>
      </c>
      <c r="AM236" s="14">
        <v>308.601</v>
      </c>
      <c r="AN236" s="14">
        <v>305.57100000000003</v>
      </c>
      <c r="AO236" s="14">
        <v>302.82600000000002</v>
      </c>
      <c r="AP236" s="14">
        <v>300.83499999999998</v>
      </c>
      <c r="AQ236" s="14">
        <v>299.12099999999998</v>
      </c>
      <c r="AR236" s="14">
        <v>297.12</v>
      </c>
      <c r="AS236" s="14">
        <v>295.416</v>
      </c>
      <c r="AT236" s="14">
        <v>291.65899999999999</v>
      </c>
      <c r="AU236" s="14">
        <v>284.76799999999997</v>
      </c>
      <c r="AV236" s="14">
        <v>276.11099999999999</v>
      </c>
      <c r="AW236" s="14">
        <v>267.71100000000001</v>
      </c>
      <c r="AX236" s="14">
        <v>258.67500000000001</v>
      </c>
      <c r="AY236" s="14">
        <v>252.89</v>
      </c>
      <c r="AZ236" s="14">
        <v>252.34299999999999</v>
      </c>
      <c r="BA236" s="14">
        <v>255.023</v>
      </c>
      <c r="BB236" s="14">
        <v>257.21600000000001</v>
      </c>
      <c r="BC236" s="14">
        <v>259.98700000000002</v>
      </c>
      <c r="BD236" s="14">
        <v>260.30500000000001</v>
      </c>
      <c r="BE236" s="14">
        <v>256.38799999999998</v>
      </c>
      <c r="BF236" s="14">
        <v>249.874</v>
      </c>
      <c r="BG236" s="14">
        <v>243.92599999999999</v>
      </c>
      <c r="BH236" s="14">
        <v>237.577</v>
      </c>
      <c r="BI236" s="14">
        <v>233.15</v>
      </c>
      <c r="BJ236" s="14">
        <v>232.01599999999999</v>
      </c>
      <c r="BK236" s="14">
        <v>232.80799999999999</v>
      </c>
      <c r="BL236" s="14">
        <v>232.917</v>
      </c>
      <c r="BM236" s="14">
        <v>233.03299999999999</v>
      </c>
      <c r="BN236" s="14">
        <v>231.405</v>
      </c>
      <c r="BO236" s="14">
        <v>226.96199999999999</v>
      </c>
      <c r="BP236" s="14">
        <v>220.63399999999999</v>
      </c>
      <c r="BQ236" s="14">
        <v>214.517</v>
      </c>
      <c r="BR236" s="14">
        <v>208.28399999999999</v>
      </c>
      <c r="BS236" s="14">
        <v>201.923</v>
      </c>
      <c r="BT236" s="14">
        <v>195.66200000000001</v>
      </c>
      <c r="BU236" s="14">
        <v>189.47399999999999</v>
      </c>
      <c r="BV236" s="14">
        <v>182.90700000000001</v>
      </c>
      <c r="BW236" s="14">
        <v>175.798</v>
      </c>
      <c r="BX236" s="14">
        <v>169.703</v>
      </c>
      <c r="BY236" s="14">
        <v>165.274</v>
      </c>
      <c r="BZ236" s="14">
        <v>161.73099999999999</v>
      </c>
      <c r="CA236" s="14">
        <v>157.90199999999999</v>
      </c>
      <c r="CB236" s="14">
        <v>154.309</v>
      </c>
      <c r="CC236" s="14">
        <v>148.77799999999999</v>
      </c>
      <c r="CD236" s="14">
        <v>140.19200000000001</v>
      </c>
      <c r="CE236" s="14">
        <v>129.69999999999999</v>
      </c>
      <c r="CF236" s="14">
        <v>119.539</v>
      </c>
      <c r="CG236" s="14">
        <v>109.22199999999999</v>
      </c>
      <c r="CH236" s="14">
        <v>99.936999999999998</v>
      </c>
      <c r="CI236" s="14">
        <v>92.497</v>
      </c>
      <c r="CJ236" s="14">
        <v>86.302000000000007</v>
      </c>
      <c r="CK236" s="14">
        <v>79.95</v>
      </c>
      <c r="CL236" s="14">
        <v>73.715000000000003</v>
      </c>
      <c r="CM236" s="14">
        <v>67.701999999999998</v>
      </c>
      <c r="CN236" s="14">
        <v>61.823999999999998</v>
      </c>
      <c r="CO236" s="14">
        <v>56.128999999999998</v>
      </c>
      <c r="CP236" s="14">
        <v>50.76</v>
      </c>
      <c r="CQ236" s="14">
        <v>45.694000000000003</v>
      </c>
      <c r="CR236" s="14">
        <v>40.848999999999997</v>
      </c>
      <c r="CS236" s="14">
        <v>36.204999999999998</v>
      </c>
      <c r="CT236" s="14">
        <v>31.782</v>
      </c>
      <c r="CU236" s="14">
        <v>27.4</v>
      </c>
      <c r="CV236" s="14">
        <v>23.850999999999999</v>
      </c>
      <c r="CW236" s="14">
        <v>20.687999999999999</v>
      </c>
      <c r="CX236" s="14">
        <v>17.004000000000001</v>
      </c>
      <c r="CY236" s="14">
        <v>12.868</v>
      </c>
      <c r="CZ236" s="14">
        <v>9.5589999999999993</v>
      </c>
      <c r="DA236" s="14">
        <v>7.7569999999999997</v>
      </c>
      <c r="DB236" s="14">
        <v>6.3890000000000002</v>
      </c>
      <c r="DC236" s="14">
        <v>4.6749999999999998</v>
      </c>
      <c r="DD236" s="14">
        <v>2.613</v>
      </c>
      <c r="DE236" s="14">
        <v>1.8149999999999999</v>
      </c>
      <c r="DF236" s="14">
        <v>0.88900000000000001</v>
      </c>
      <c r="DG236" s="14">
        <v>1.069</v>
      </c>
      <c r="DI236" s="108">
        <f t="shared" si="7"/>
        <v>20641.518999999989</v>
      </c>
    </row>
    <row r="237" spans="1:113" x14ac:dyDescent="0.2">
      <c r="A237" s="14">
        <v>19268</v>
      </c>
      <c r="B237" s="14" t="s">
        <v>1041</v>
      </c>
      <c r="D237" s="14">
        <v>927</v>
      </c>
      <c r="E237" s="14">
        <v>2018</v>
      </c>
      <c r="F237" s="14" t="s">
        <v>1049</v>
      </c>
      <c r="H237" s="88" t="e">
        <f>VLOOKUP(G237, '2018 Population by age'!$G:$H, 2, 0)</f>
        <v>#N/A</v>
      </c>
      <c r="I237" s="15" t="e">
        <f>IF(H237="-", "-", IF(H237=0, 0, SUM(K237:INDEX($K237:$DG237, H237))))</f>
        <v>#N/A</v>
      </c>
      <c r="J237" s="15" t="e">
        <f t="shared" si="6"/>
        <v>#N/A</v>
      </c>
      <c r="K237" s="14">
        <v>197.77099999999999</v>
      </c>
      <c r="L237" s="14">
        <v>198.44800000000001</v>
      </c>
      <c r="M237" s="14">
        <v>198.75</v>
      </c>
      <c r="N237" s="14">
        <v>192.756</v>
      </c>
      <c r="O237" s="14">
        <v>194.941</v>
      </c>
      <c r="P237" s="14">
        <v>196.43100000000001</v>
      </c>
      <c r="Q237" s="14">
        <v>197.26900000000001</v>
      </c>
      <c r="R237" s="14">
        <v>197.49799999999999</v>
      </c>
      <c r="S237" s="14">
        <v>197.37299999999999</v>
      </c>
      <c r="T237" s="14">
        <v>197.15299999999999</v>
      </c>
      <c r="U237" s="14">
        <v>195.81200000000001</v>
      </c>
      <c r="V237" s="14">
        <v>192.96799999999999</v>
      </c>
      <c r="W237" s="14">
        <v>189.304</v>
      </c>
      <c r="X237" s="14">
        <v>185.816</v>
      </c>
      <c r="Y237" s="14">
        <v>182.22300000000001</v>
      </c>
      <c r="Z237" s="14">
        <v>180.196</v>
      </c>
      <c r="AA237" s="14">
        <v>180.64699999999999</v>
      </c>
      <c r="AB237" s="14">
        <v>182.851</v>
      </c>
      <c r="AC237" s="14">
        <v>184.928</v>
      </c>
      <c r="AD237" s="14">
        <v>186.94900000000001</v>
      </c>
      <c r="AE237" s="14">
        <v>190.08699999999999</v>
      </c>
      <c r="AF237" s="14">
        <v>194.63900000000001</v>
      </c>
      <c r="AG237" s="14">
        <v>199.98500000000001</v>
      </c>
      <c r="AH237" s="14">
        <v>205.291</v>
      </c>
      <c r="AI237" s="14">
        <v>210.821</v>
      </c>
      <c r="AJ237" s="14">
        <v>214.84</v>
      </c>
      <c r="AK237" s="14">
        <v>216.429</v>
      </c>
      <c r="AL237" s="14">
        <v>216.334</v>
      </c>
      <c r="AM237" s="14">
        <v>216.17</v>
      </c>
      <c r="AN237" s="14">
        <v>215.55600000000001</v>
      </c>
      <c r="AO237" s="14">
        <v>214.88800000000001</v>
      </c>
      <c r="AP237" s="14">
        <v>214.50899999999999</v>
      </c>
      <c r="AQ237" s="14">
        <v>214.108</v>
      </c>
      <c r="AR237" s="14">
        <v>213.405</v>
      </c>
      <c r="AS237" s="14">
        <v>212.905</v>
      </c>
      <c r="AT237" s="14">
        <v>210.57300000000001</v>
      </c>
      <c r="AU237" s="14">
        <v>205.51599999999999</v>
      </c>
      <c r="AV237" s="14">
        <v>198.94900000000001</v>
      </c>
      <c r="AW237" s="14">
        <v>192.57300000000001</v>
      </c>
      <c r="AX237" s="14">
        <v>185.55</v>
      </c>
      <c r="AY237" s="14">
        <v>181.768</v>
      </c>
      <c r="AZ237" s="14">
        <v>183.16900000000001</v>
      </c>
      <c r="BA237" s="14">
        <v>187.767</v>
      </c>
      <c r="BB237" s="14">
        <v>191.898</v>
      </c>
      <c r="BC237" s="14">
        <v>196.61699999999999</v>
      </c>
      <c r="BD237" s="14">
        <v>198.876</v>
      </c>
      <c r="BE237" s="14">
        <v>196.89400000000001</v>
      </c>
      <c r="BF237" s="14">
        <v>192.30600000000001</v>
      </c>
      <c r="BG237" s="14">
        <v>188.27699999999999</v>
      </c>
      <c r="BH237" s="14">
        <v>183.85900000000001</v>
      </c>
      <c r="BI237" s="14">
        <v>181.28899999999999</v>
      </c>
      <c r="BJ237" s="14">
        <v>181.89699999999999</v>
      </c>
      <c r="BK237" s="14">
        <v>184.36</v>
      </c>
      <c r="BL237" s="14">
        <v>186.154</v>
      </c>
      <c r="BM237" s="14">
        <v>187.93100000000001</v>
      </c>
      <c r="BN237" s="14">
        <v>188.05099999999999</v>
      </c>
      <c r="BO237" s="14">
        <v>185.49299999999999</v>
      </c>
      <c r="BP237" s="14">
        <v>181.14</v>
      </c>
      <c r="BQ237" s="14">
        <v>176.977</v>
      </c>
      <c r="BR237" s="14">
        <v>172.696</v>
      </c>
      <c r="BS237" s="14">
        <v>168.26900000000001</v>
      </c>
      <c r="BT237" s="14">
        <v>163.90899999999999</v>
      </c>
      <c r="BU237" s="14">
        <v>159.59899999999999</v>
      </c>
      <c r="BV237" s="14">
        <v>154.886</v>
      </c>
      <c r="BW237" s="14">
        <v>149.59299999999999</v>
      </c>
      <c r="BX237" s="14">
        <v>145.33500000000001</v>
      </c>
      <c r="BY237" s="14">
        <v>142.78700000000001</v>
      </c>
      <c r="BZ237" s="14">
        <v>141.12799999999999</v>
      </c>
      <c r="CA237" s="14">
        <v>139.119</v>
      </c>
      <c r="CB237" s="14">
        <v>137.316</v>
      </c>
      <c r="CC237" s="14">
        <v>133.39099999999999</v>
      </c>
      <c r="CD237" s="14">
        <v>126.157</v>
      </c>
      <c r="CE237" s="14">
        <v>116.83499999999999</v>
      </c>
      <c r="CF237" s="14">
        <v>107.79300000000001</v>
      </c>
      <c r="CG237" s="14">
        <v>98.519000000000005</v>
      </c>
      <c r="CH237" s="14">
        <v>90.245000000000005</v>
      </c>
      <c r="CI237" s="14">
        <v>83.817999999999998</v>
      </c>
      <c r="CJ237" s="14">
        <v>78.614999999999995</v>
      </c>
      <c r="CK237" s="14">
        <v>73.173000000000002</v>
      </c>
      <c r="CL237" s="14">
        <v>67.778999999999996</v>
      </c>
      <c r="CM237" s="14">
        <v>62.542000000000002</v>
      </c>
      <c r="CN237" s="14">
        <v>57.363</v>
      </c>
      <c r="CO237" s="14">
        <v>52.298999999999999</v>
      </c>
      <c r="CP237" s="14">
        <v>47.511000000000003</v>
      </c>
      <c r="CQ237" s="14">
        <v>42.972999999999999</v>
      </c>
      <c r="CR237" s="14">
        <v>38.594000000000001</v>
      </c>
      <c r="CS237" s="14">
        <v>34.347000000000001</v>
      </c>
      <c r="CT237" s="14">
        <v>30.262</v>
      </c>
      <c r="CU237" s="14">
        <v>26.193000000000001</v>
      </c>
      <c r="CV237" s="14">
        <v>22.891999999999999</v>
      </c>
      <c r="CW237" s="14">
        <v>19.914999999999999</v>
      </c>
      <c r="CX237" s="14">
        <v>16.407</v>
      </c>
      <c r="CY237" s="14">
        <v>12.443</v>
      </c>
      <c r="CZ237" s="14">
        <v>9.2650000000000006</v>
      </c>
      <c r="DA237" s="14">
        <v>7.5309999999999997</v>
      </c>
      <c r="DB237" s="14">
        <v>6.2089999999999996</v>
      </c>
      <c r="DC237" s="14">
        <v>4.5449999999999999</v>
      </c>
      <c r="DD237" s="14">
        <v>2.5390000000000001</v>
      </c>
      <c r="DE237" s="14">
        <v>1.7649999999999999</v>
      </c>
      <c r="DF237" s="14">
        <v>0.86499999999999999</v>
      </c>
      <c r="DG237" s="14">
        <v>1.0329999999999999</v>
      </c>
      <c r="DI237" s="108">
        <f t="shared" si="7"/>
        <v>14676.390000000003</v>
      </c>
    </row>
    <row r="238" spans="1:113" x14ac:dyDescent="0.2">
      <c r="A238" s="14">
        <v>19526</v>
      </c>
      <c r="B238" s="14" t="s">
        <v>1041</v>
      </c>
      <c r="D238" s="14">
        <v>928</v>
      </c>
      <c r="E238" s="14">
        <v>2018</v>
      </c>
      <c r="F238" s="14" t="s">
        <v>1048</v>
      </c>
      <c r="H238" s="88" t="e">
        <f>VLOOKUP(G238, '2018 Population by age'!$G:$H, 2, 0)</f>
        <v>#N/A</v>
      </c>
      <c r="I238" s="15" t="e">
        <f>IF(H238="-", "-", IF(H238=0, 0, SUM(K238:INDEX($K238:$DG238, H238))))</f>
        <v>#N/A</v>
      </c>
      <c r="J238" s="15" t="e">
        <f t="shared" si="6"/>
        <v>#N/A</v>
      </c>
      <c r="K238" s="14">
        <v>135.10599999999999</v>
      </c>
      <c r="L238" s="14">
        <v>133.631</v>
      </c>
      <c r="M238" s="14">
        <v>132.25</v>
      </c>
      <c r="N238" s="14">
        <v>130.29</v>
      </c>
      <c r="O238" s="14">
        <v>129.39099999999999</v>
      </c>
      <c r="P238" s="14">
        <v>128.46700000000001</v>
      </c>
      <c r="Q238" s="14">
        <v>127.499</v>
      </c>
      <c r="R238" s="14">
        <v>126.46599999999999</v>
      </c>
      <c r="S238" s="14">
        <v>125.395</v>
      </c>
      <c r="T238" s="14">
        <v>124.303</v>
      </c>
      <c r="U238" s="14">
        <v>122.968</v>
      </c>
      <c r="V238" s="14">
        <v>121.294</v>
      </c>
      <c r="W238" s="14">
        <v>119.38200000000001</v>
      </c>
      <c r="X238" s="14">
        <v>117.41</v>
      </c>
      <c r="Y238" s="14">
        <v>115.319</v>
      </c>
      <c r="Z238" s="14">
        <v>113.304</v>
      </c>
      <c r="AA238" s="14">
        <v>111.473</v>
      </c>
      <c r="AB238" s="14">
        <v>109.72199999999999</v>
      </c>
      <c r="AC238" s="14">
        <v>107.883</v>
      </c>
      <c r="AD238" s="14">
        <v>106.056</v>
      </c>
      <c r="AE238" s="14">
        <v>103.881</v>
      </c>
      <c r="AF238" s="14">
        <v>101.17700000000001</v>
      </c>
      <c r="AG238" s="14">
        <v>98.150999999999996</v>
      </c>
      <c r="AH238" s="14">
        <v>95.198999999999998</v>
      </c>
      <c r="AI238" s="14">
        <v>92.247</v>
      </c>
      <c r="AJ238" s="14">
        <v>89.528000000000006</v>
      </c>
      <c r="AK238" s="14">
        <v>87.197000000000003</v>
      </c>
      <c r="AL238" s="14">
        <v>85.16</v>
      </c>
      <c r="AM238" s="14">
        <v>83.106999999999999</v>
      </c>
      <c r="AN238" s="14">
        <v>81.040000000000006</v>
      </c>
      <c r="AO238" s="14">
        <v>79.289000000000001</v>
      </c>
      <c r="AP238" s="14">
        <v>77.968999999999994</v>
      </c>
      <c r="AQ238" s="14">
        <v>76.921000000000006</v>
      </c>
      <c r="AR238" s="14">
        <v>75.876000000000005</v>
      </c>
      <c r="AS238" s="14">
        <v>74.905000000000001</v>
      </c>
      <c r="AT238" s="14">
        <v>73.694999999999993</v>
      </c>
      <c r="AU238" s="14">
        <v>72.064999999999998</v>
      </c>
      <c r="AV238" s="14">
        <v>70.156999999999996</v>
      </c>
      <c r="AW238" s="14">
        <v>68.295000000000002</v>
      </c>
      <c r="AX238" s="14">
        <v>66.427999999999997</v>
      </c>
      <c r="AY238" s="14">
        <v>64.516000000000005</v>
      </c>
      <c r="AZ238" s="14">
        <v>62.573999999999998</v>
      </c>
      <c r="BA238" s="14">
        <v>60.609000000000002</v>
      </c>
      <c r="BB238" s="14">
        <v>58.62</v>
      </c>
      <c r="BC238" s="14">
        <v>56.624000000000002</v>
      </c>
      <c r="BD238" s="14">
        <v>54.612000000000002</v>
      </c>
      <c r="BE238" s="14">
        <v>52.591000000000001</v>
      </c>
      <c r="BF238" s="14">
        <v>50.576999999999998</v>
      </c>
      <c r="BG238" s="14">
        <v>48.57</v>
      </c>
      <c r="BH238" s="14">
        <v>46.552</v>
      </c>
      <c r="BI238" s="14">
        <v>44.680999999999997</v>
      </c>
      <c r="BJ238" s="14">
        <v>43.034999999999997</v>
      </c>
      <c r="BK238" s="14">
        <v>41.531999999999996</v>
      </c>
      <c r="BL238" s="14">
        <v>40.026000000000003</v>
      </c>
      <c r="BM238" s="14">
        <v>38.557000000000002</v>
      </c>
      <c r="BN238" s="14">
        <v>37.018000000000001</v>
      </c>
      <c r="BO238" s="14">
        <v>35.347000000000001</v>
      </c>
      <c r="BP238" s="14">
        <v>33.594999999999999</v>
      </c>
      <c r="BQ238" s="14">
        <v>31.881</v>
      </c>
      <c r="BR238" s="14">
        <v>30.187000000000001</v>
      </c>
      <c r="BS238" s="14">
        <v>28.507999999999999</v>
      </c>
      <c r="BT238" s="14">
        <v>26.859000000000002</v>
      </c>
      <c r="BU238" s="14">
        <v>25.233000000000001</v>
      </c>
      <c r="BV238" s="14">
        <v>23.63</v>
      </c>
      <c r="BW238" s="14">
        <v>22.07</v>
      </c>
      <c r="BX238" s="14">
        <v>20.495999999999999</v>
      </c>
      <c r="BY238" s="14">
        <v>18.896000000000001</v>
      </c>
      <c r="BZ238" s="14">
        <v>17.300999999999998</v>
      </c>
      <c r="CA238" s="14">
        <v>15.759</v>
      </c>
      <c r="CB238" s="14">
        <v>14.249000000000001</v>
      </c>
      <c r="CC238" s="14">
        <v>12.895</v>
      </c>
      <c r="CD238" s="14">
        <v>11.759</v>
      </c>
      <c r="CE238" s="14">
        <v>10.782999999999999</v>
      </c>
      <c r="CF238" s="14">
        <v>9.8480000000000008</v>
      </c>
      <c r="CG238" s="14">
        <v>8.98</v>
      </c>
      <c r="CH238" s="14">
        <v>8.1300000000000008</v>
      </c>
      <c r="CI238" s="14">
        <v>7.2610000000000001</v>
      </c>
      <c r="CJ238" s="14">
        <v>6.4029999999999996</v>
      </c>
      <c r="CK238" s="14">
        <v>5.6139999999999999</v>
      </c>
      <c r="CL238" s="14">
        <v>4.8840000000000003</v>
      </c>
      <c r="CM238" s="14">
        <v>4.22</v>
      </c>
      <c r="CN238" s="14">
        <v>3.637</v>
      </c>
      <c r="CO238" s="14">
        <v>3.1219999999999999</v>
      </c>
      <c r="CP238" s="14">
        <v>2.6480000000000001</v>
      </c>
      <c r="CQ238" s="14">
        <v>2.2189999999999999</v>
      </c>
      <c r="CR238" s="14">
        <v>1.841</v>
      </c>
      <c r="CS238" s="14">
        <v>1.516</v>
      </c>
      <c r="CT238" s="14">
        <v>1.236</v>
      </c>
      <c r="CU238" s="14">
        <v>0.98</v>
      </c>
      <c r="CV238" s="14">
        <v>0.78100000000000003</v>
      </c>
      <c r="CW238" s="14">
        <v>0.627</v>
      </c>
      <c r="CX238" s="14">
        <v>0.48299999999999998</v>
      </c>
      <c r="CY238" s="14">
        <v>0.34599999999999997</v>
      </c>
      <c r="CZ238" s="14">
        <v>0.23799999999999999</v>
      </c>
      <c r="DA238" s="14">
        <v>0.18099999999999999</v>
      </c>
      <c r="DB238" s="14">
        <v>0.14499999999999999</v>
      </c>
      <c r="DC238" s="14">
        <v>0.106</v>
      </c>
      <c r="DD238" s="14">
        <v>6.2E-2</v>
      </c>
      <c r="DE238" s="14">
        <v>4.2000000000000003E-2</v>
      </c>
      <c r="DF238" s="14">
        <v>0.02</v>
      </c>
      <c r="DG238" s="14">
        <v>3.1E-2</v>
      </c>
      <c r="DI238" s="108">
        <f t="shared" si="7"/>
        <v>5345.639000000001</v>
      </c>
    </row>
    <row r="239" spans="1:113" x14ac:dyDescent="0.2">
      <c r="A239" s="14">
        <v>19698</v>
      </c>
      <c r="B239" s="14" t="s">
        <v>1041</v>
      </c>
      <c r="D239" s="14">
        <v>540</v>
      </c>
      <c r="E239" s="14">
        <v>2018</v>
      </c>
      <c r="F239" s="14" t="s">
        <v>1047</v>
      </c>
      <c r="H239" s="88" t="e">
        <f>VLOOKUP(G239, '2018 Population by age'!$G:$H, 2, 0)</f>
        <v>#N/A</v>
      </c>
      <c r="I239" s="15" t="e">
        <f>IF(H239="-", "-", IF(H239=0, 0, SUM(K239:INDEX($K239:$DG239, H239))))</f>
        <v>#N/A</v>
      </c>
      <c r="J239" s="15" t="e">
        <f t="shared" si="6"/>
        <v>#N/A</v>
      </c>
      <c r="K239" s="14">
        <v>2.2080000000000002</v>
      </c>
      <c r="L239" s="14">
        <v>2.2130000000000001</v>
      </c>
      <c r="M239" s="14">
        <v>2.21</v>
      </c>
      <c r="N239" s="14">
        <v>2.2349999999999999</v>
      </c>
      <c r="O239" s="14">
        <v>2.2050000000000001</v>
      </c>
      <c r="P239" s="14">
        <v>2.1749999999999998</v>
      </c>
      <c r="Q239" s="14">
        <v>2.1459999999999999</v>
      </c>
      <c r="R239" s="14">
        <v>2.1190000000000002</v>
      </c>
      <c r="S239" s="14">
        <v>2.0939999999999999</v>
      </c>
      <c r="T239" s="14">
        <v>2.069</v>
      </c>
      <c r="U239" s="14">
        <v>2.0539999999999998</v>
      </c>
      <c r="V239" s="14">
        <v>2.0539999999999998</v>
      </c>
      <c r="W239" s="14">
        <v>2.0649999999999999</v>
      </c>
      <c r="X239" s="14">
        <v>2.077</v>
      </c>
      <c r="Y239" s="14">
        <v>2.093</v>
      </c>
      <c r="Z239" s="14">
        <v>2.11</v>
      </c>
      <c r="AA239" s="14">
        <v>2.1280000000000001</v>
      </c>
      <c r="AB239" s="14">
        <v>2.1480000000000001</v>
      </c>
      <c r="AC239" s="14">
        <v>2.1669999999999998</v>
      </c>
      <c r="AD239" s="14">
        <v>2.181</v>
      </c>
      <c r="AE239" s="14">
        <v>2.2069999999999999</v>
      </c>
      <c r="AF239" s="14">
        <v>2.2480000000000002</v>
      </c>
      <c r="AG239" s="14">
        <v>2.2959999999999998</v>
      </c>
      <c r="AH239" s="14">
        <v>2.3380000000000001</v>
      </c>
      <c r="AI239" s="14">
        <v>2.38</v>
      </c>
      <c r="AJ239" s="14">
        <v>2.391</v>
      </c>
      <c r="AK239" s="14">
        <v>2.3540000000000001</v>
      </c>
      <c r="AL239" s="14">
        <v>2.2850000000000001</v>
      </c>
      <c r="AM239" s="14">
        <v>2.2189999999999999</v>
      </c>
      <c r="AN239" s="14">
        <v>2.153</v>
      </c>
      <c r="AO239" s="14">
        <v>2.08</v>
      </c>
      <c r="AP239" s="14">
        <v>2.004</v>
      </c>
      <c r="AQ239" s="14">
        <v>1.927</v>
      </c>
      <c r="AR239" s="14">
        <v>1.851</v>
      </c>
      <c r="AS239" s="14">
        <v>1.7749999999999999</v>
      </c>
      <c r="AT239" s="14">
        <v>1.7270000000000001</v>
      </c>
      <c r="AU239" s="14">
        <v>1.7210000000000001</v>
      </c>
      <c r="AV239" s="14">
        <v>1.7450000000000001</v>
      </c>
      <c r="AW239" s="14">
        <v>1.768</v>
      </c>
      <c r="AX239" s="14">
        <v>1.79</v>
      </c>
      <c r="AY239" s="14">
        <v>1.83</v>
      </c>
      <c r="AZ239" s="14">
        <v>1.891</v>
      </c>
      <c r="BA239" s="14">
        <v>1.964</v>
      </c>
      <c r="BB239" s="14">
        <v>2.036</v>
      </c>
      <c r="BC239" s="14">
        <v>2.1139999999999999</v>
      </c>
      <c r="BD239" s="14">
        <v>2.1539999999999999</v>
      </c>
      <c r="BE239" s="14">
        <v>2.1320000000000001</v>
      </c>
      <c r="BF239" s="14">
        <v>2.0710000000000002</v>
      </c>
      <c r="BG239" s="14">
        <v>2.0110000000000001</v>
      </c>
      <c r="BH239" s="14">
        <v>1.9410000000000001</v>
      </c>
      <c r="BI239" s="14">
        <v>1.887</v>
      </c>
      <c r="BJ239" s="14">
        <v>1.8640000000000001</v>
      </c>
      <c r="BK239" s="14">
        <v>1.8580000000000001</v>
      </c>
      <c r="BL239" s="14">
        <v>1.841</v>
      </c>
      <c r="BM239" s="14">
        <v>1.823</v>
      </c>
      <c r="BN239" s="14">
        <v>1.784</v>
      </c>
      <c r="BO239" s="14">
        <v>1.714</v>
      </c>
      <c r="BP239" s="14">
        <v>1.625</v>
      </c>
      <c r="BQ239" s="14">
        <v>1.5369999999999999</v>
      </c>
      <c r="BR239" s="14">
        <v>1.448</v>
      </c>
      <c r="BS239" s="14">
        <v>1.363</v>
      </c>
      <c r="BT239" s="14">
        <v>1.288</v>
      </c>
      <c r="BU239" s="14">
        <v>1.2190000000000001</v>
      </c>
      <c r="BV239" s="14">
        <v>1.149</v>
      </c>
      <c r="BW239" s="14">
        <v>1.079</v>
      </c>
      <c r="BX239" s="14">
        <v>1.0149999999999999</v>
      </c>
      <c r="BY239" s="14">
        <v>0.96199999999999997</v>
      </c>
      <c r="BZ239" s="14">
        <v>0.91600000000000004</v>
      </c>
      <c r="CA239" s="14">
        <v>0.87</v>
      </c>
      <c r="CB239" s="14">
        <v>0.82699999999999996</v>
      </c>
      <c r="CC239" s="14">
        <v>0.78700000000000003</v>
      </c>
      <c r="CD239" s="14">
        <v>0.751</v>
      </c>
      <c r="CE239" s="14">
        <v>0.71799999999999997</v>
      </c>
      <c r="CF239" s="14">
        <v>0.68700000000000006</v>
      </c>
      <c r="CG239" s="14">
        <v>0.65700000000000003</v>
      </c>
      <c r="CH239" s="14">
        <v>0.622</v>
      </c>
      <c r="CI239" s="14">
        <v>0.57799999999999996</v>
      </c>
      <c r="CJ239" s="14">
        <v>0.52900000000000003</v>
      </c>
      <c r="CK239" s="14">
        <v>0.48099999999999998</v>
      </c>
      <c r="CL239" s="14">
        <v>0.435</v>
      </c>
      <c r="CM239" s="14">
        <v>0.38800000000000001</v>
      </c>
      <c r="CN239" s="14">
        <v>0.34300000000000003</v>
      </c>
      <c r="CO239" s="14">
        <v>0.29899999999999999</v>
      </c>
      <c r="CP239" s="14">
        <v>0.25600000000000001</v>
      </c>
      <c r="CQ239" s="14">
        <v>0.21299999999999999</v>
      </c>
      <c r="CR239" s="14">
        <v>0.17699999999999999</v>
      </c>
      <c r="CS239" s="14">
        <v>0.15</v>
      </c>
      <c r="CT239" s="14">
        <v>0.129</v>
      </c>
      <c r="CU239" s="14">
        <v>0.109</v>
      </c>
      <c r="CV239" s="14">
        <v>9.4E-2</v>
      </c>
      <c r="CW239" s="14">
        <v>7.9000000000000001E-2</v>
      </c>
      <c r="CX239" s="14">
        <v>6.0999999999999999E-2</v>
      </c>
      <c r="CY239" s="14">
        <v>0.04</v>
      </c>
      <c r="CZ239" s="14">
        <v>2.1000000000000001E-2</v>
      </c>
      <c r="DA239" s="14">
        <v>1.0999999999999999E-2</v>
      </c>
      <c r="DB239" s="14">
        <v>8.0000000000000002E-3</v>
      </c>
      <c r="DC239" s="14">
        <v>6.0000000000000001E-3</v>
      </c>
      <c r="DD239" s="14">
        <v>3.0000000000000001E-3</v>
      </c>
      <c r="DE239" s="14">
        <v>2E-3</v>
      </c>
      <c r="DF239" s="14">
        <v>1E-3</v>
      </c>
      <c r="DG239" s="14">
        <v>1E-3</v>
      </c>
      <c r="DI239" s="108">
        <f t="shared" si="7"/>
        <v>140.85900000000004</v>
      </c>
    </row>
    <row r="240" spans="1:113" x14ac:dyDescent="0.2">
      <c r="A240" s="14">
        <v>20042</v>
      </c>
      <c r="B240" s="14" t="s">
        <v>1041</v>
      </c>
      <c r="C240" s="14">
        <v>29</v>
      </c>
      <c r="D240" s="14">
        <v>954</v>
      </c>
      <c r="E240" s="14">
        <v>2018</v>
      </c>
      <c r="F240" s="14" t="s">
        <v>1046</v>
      </c>
      <c r="H240" s="88" t="e">
        <f>VLOOKUP(G240, '2018 Population by age'!$G:$H, 2, 0)</f>
        <v>#N/A</v>
      </c>
      <c r="I240" s="15" t="e">
        <f>IF(H240="-", "-", IF(H240=0, 0, SUM(K240:INDEX($K240:$DG240, H240))))</f>
        <v>#N/A</v>
      </c>
      <c r="J240" s="15" t="e">
        <f t="shared" si="6"/>
        <v>#N/A</v>
      </c>
      <c r="K240" s="14">
        <v>5.2450000000000001</v>
      </c>
      <c r="L240" s="14">
        <v>5.2210000000000001</v>
      </c>
      <c r="M240" s="14">
        <v>5.2050000000000001</v>
      </c>
      <c r="N240" s="14">
        <v>5.181</v>
      </c>
      <c r="O240" s="14">
        <v>5.1879999999999997</v>
      </c>
      <c r="P240" s="14">
        <v>5.2</v>
      </c>
      <c r="Q240" s="14">
        <v>5.2149999999999999</v>
      </c>
      <c r="R240" s="14">
        <v>5.2329999999999997</v>
      </c>
      <c r="S240" s="14">
        <v>5.2539999999999996</v>
      </c>
      <c r="T240" s="14">
        <v>5.2779999999999996</v>
      </c>
      <c r="U240" s="14">
        <v>5.298</v>
      </c>
      <c r="V240" s="14">
        <v>5.31</v>
      </c>
      <c r="W240" s="14">
        <v>5.3150000000000004</v>
      </c>
      <c r="X240" s="14">
        <v>5.3159999999999998</v>
      </c>
      <c r="Y240" s="14">
        <v>5.3040000000000003</v>
      </c>
      <c r="Z240" s="14">
        <v>5.3070000000000004</v>
      </c>
      <c r="AA240" s="14">
        <v>5.3390000000000004</v>
      </c>
      <c r="AB240" s="14">
        <v>5.383</v>
      </c>
      <c r="AC240" s="14">
        <v>5.4119999999999999</v>
      </c>
      <c r="AD240" s="14">
        <v>5.4480000000000004</v>
      </c>
      <c r="AE240" s="14">
        <v>5.4119999999999999</v>
      </c>
      <c r="AF240" s="14">
        <v>5.274</v>
      </c>
      <c r="AG240" s="14">
        <v>5.0720000000000001</v>
      </c>
      <c r="AH240" s="14">
        <v>4.8680000000000003</v>
      </c>
      <c r="AI240" s="14">
        <v>4.649</v>
      </c>
      <c r="AJ240" s="14">
        <v>4.4669999999999996</v>
      </c>
      <c r="AK240" s="14">
        <v>4.3570000000000002</v>
      </c>
      <c r="AL240" s="14">
        <v>4.2859999999999996</v>
      </c>
      <c r="AM240" s="14">
        <v>4.2</v>
      </c>
      <c r="AN240" s="14">
        <v>4.1159999999999997</v>
      </c>
      <c r="AO240" s="14">
        <v>4.0039999999999996</v>
      </c>
      <c r="AP240" s="14">
        <v>3.8490000000000002</v>
      </c>
      <c r="AQ240" s="14">
        <v>3.665</v>
      </c>
      <c r="AR240" s="14">
        <v>3.4940000000000002</v>
      </c>
      <c r="AS240" s="14">
        <v>3.3330000000000002</v>
      </c>
      <c r="AT240" s="14">
        <v>3.1709999999999998</v>
      </c>
      <c r="AU240" s="14">
        <v>3.01</v>
      </c>
      <c r="AV240" s="14">
        <v>2.8559999999999999</v>
      </c>
      <c r="AW240" s="14">
        <v>2.7109999999999999</v>
      </c>
      <c r="AX240" s="14">
        <v>2.57</v>
      </c>
      <c r="AY240" s="14">
        <v>2.48</v>
      </c>
      <c r="AZ240" s="14">
        <v>2.4660000000000002</v>
      </c>
      <c r="BA240" s="14">
        <v>2.5019999999999998</v>
      </c>
      <c r="BB240" s="14">
        <v>2.5430000000000001</v>
      </c>
      <c r="BC240" s="14">
        <v>2.5870000000000002</v>
      </c>
      <c r="BD240" s="14">
        <v>2.6480000000000001</v>
      </c>
      <c r="BE240" s="14">
        <v>2.714</v>
      </c>
      <c r="BF240" s="14">
        <v>2.7850000000000001</v>
      </c>
      <c r="BG240" s="14">
        <v>2.86</v>
      </c>
      <c r="BH240" s="14">
        <v>2.9329999999999998</v>
      </c>
      <c r="BI240" s="14">
        <v>2.988</v>
      </c>
      <c r="BJ240" s="14">
        <v>3.0129999999999999</v>
      </c>
      <c r="BK240" s="14">
        <v>3.0110000000000001</v>
      </c>
      <c r="BL240" s="14">
        <v>3.004</v>
      </c>
      <c r="BM240" s="14">
        <v>2.9940000000000002</v>
      </c>
      <c r="BN240" s="14">
        <v>2.9489999999999998</v>
      </c>
      <c r="BO240" s="14">
        <v>2.8559999999999999</v>
      </c>
      <c r="BP240" s="14">
        <v>2.7320000000000002</v>
      </c>
      <c r="BQ240" s="14">
        <v>2.601</v>
      </c>
      <c r="BR240" s="14">
        <v>2.456</v>
      </c>
      <c r="BS240" s="14">
        <v>2.3279999999999998</v>
      </c>
      <c r="BT240" s="14">
        <v>2.2280000000000002</v>
      </c>
      <c r="BU240" s="14">
        <v>2.1440000000000001</v>
      </c>
      <c r="BV240" s="14">
        <v>2.0539999999999998</v>
      </c>
      <c r="BW240" s="14">
        <v>1.9570000000000001</v>
      </c>
      <c r="BX240" s="14">
        <v>1.8520000000000001</v>
      </c>
      <c r="BY240" s="14">
        <v>1.726</v>
      </c>
      <c r="BZ240" s="14">
        <v>1.589</v>
      </c>
      <c r="CA240" s="14">
        <v>1.4570000000000001</v>
      </c>
      <c r="CB240" s="14">
        <v>1.327</v>
      </c>
      <c r="CC240" s="14">
        <v>1.1970000000000001</v>
      </c>
      <c r="CD240" s="14">
        <v>1.0640000000000001</v>
      </c>
      <c r="CE240" s="14">
        <v>0.93300000000000005</v>
      </c>
      <c r="CF240" s="14">
        <v>0.80800000000000005</v>
      </c>
      <c r="CG240" s="14">
        <v>0.68400000000000005</v>
      </c>
      <c r="CH240" s="14">
        <v>0.58099999999999996</v>
      </c>
      <c r="CI240" s="14">
        <v>0.51600000000000001</v>
      </c>
      <c r="CJ240" s="14">
        <v>0.47099999999999997</v>
      </c>
      <c r="CK240" s="14">
        <v>0.43099999999999999</v>
      </c>
      <c r="CL240" s="14">
        <v>0.39600000000000002</v>
      </c>
      <c r="CM240" s="14">
        <v>0.36</v>
      </c>
      <c r="CN240" s="14">
        <v>0.316</v>
      </c>
      <c r="CO240" s="14">
        <v>0.27100000000000002</v>
      </c>
      <c r="CP240" s="14">
        <v>0.23</v>
      </c>
      <c r="CQ240" s="14">
        <v>0.19500000000000001</v>
      </c>
      <c r="CR240" s="14">
        <v>0.16400000000000001</v>
      </c>
      <c r="CS240" s="14">
        <v>0.13500000000000001</v>
      </c>
      <c r="CT240" s="14">
        <v>0.11</v>
      </c>
      <c r="CU240" s="14">
        <v>8.4000000000000005E-2</v>
      </c>
      <c r="CV240" s="14">
        <v>6.3E-2</v>
      </c>
      <c r="CW240" s="14">
        <v>0.05</v>
      </c>
      <c r="CX240" s="14">
        <v>3.9E-2</v>
      </c>
      <c r="CY240" s="14">
        <v>2.5999999999999999E-2</v>
      </c>
      <c r="CZ240" s="14">
        <v>0.02</v>
      </c>
      <c r="DA240" s="14">
        <v>1.7000000000000001E-2</v>
      </c>
      <c r="DB240" s="14">
        <v>1.2999999999999999E-2</v>
      </c>
      <c r="DC240" s="14">
        <v>8.0000000000000002E-3</v>
      </c>
      <c r="DD240" s="14">
        <v>4.0000000000000001E-3</v>
      </c>
      <c r="DE240" s="14">
        <v>3.0000000000000001E-3</v>
      </c>
      <c r="DF240" s="14">
        <v>1E-3</v>
      </c>
      <c r="DG240" s="14">
        <v>1E-3</v>
      </c>
      <c r="DI240" s="108">
        <f t="shared" si="7"/>
        <v>267.99099999999993</v>
      </c>
    </row>
    <row r="241" spans="1:113" x14ac:dyDescent="0.2">
      <c r="A241" s="14">
        <v>20128</v>
      </c>
      <c r="B241" s="14" t="s">
        <v>1041</v>
      </c>
      <c r="D241" s="14">
        <v>316</v>
      </c>
      <c r="E241" s="14">
        <v>2018</v>
      </c>
      <c r="F241" s="14" t="s">
        <v>1045</v>
      </c>
      <c r="H241" s="88" t="e">
        <f>VLOOKUP(G241, '2018 Population by age'!$G:$H, 2, 0)</f>
        <v>#N/A</v>
      </c>
      <c r="I241" s="15" t="e">
        <f>IF(H241="-", "-", IF(H241=0, 0, SUM(K241:INDEX($K241:$DG241, H241))))</f>
        <v>#N/A</v>
      </c>
      <c r="J241" s="15" t="e">
        <f t="shared" si="6"/>
        <v>#N/A</v>
      </c>
      <c r="K241" s="14">
        <v>1.407</v>
      </c>
      <c r="L241" s="14">
        <v>1.393</v>
      </c>
      <c r="M241" s="14">
        <v>1.3819999999999999</v>
      </c>
      <c r="N241" s="14">
        <v>1.389</v>
      </c>
      <c r="O241" s="14">
        <v>1.3779999999999999</v>
      </c>
      <c r="P241" s="14">
        <v>1.37</v>
      </c>
      <c r="Q241" s="14">
        <v>1.3640000000000001</v>
      </c>
      <c r="R241" s="14">
        <v>1.3620000000000001</v>
      </c>
      <c r="S241" s="14">
        <v>1.363</v>
      </c>
      <c r="T241" s="14">
        <v>1.3640000000000001</v>
      </c>
      <c r="U241" s="14">
        <v>1.37</v>
      </c>
      <c r="V241" s="14">
        <v>1.381</v>
      </c>
      <c r="W241" s="14">
        <v>1.395</v>
      </c>
      <c r="X241" s="14">
        <v>1.409</v>
      </c>
      <c r="Y241" s="14">
        <v>1.423</v>
      </c>
      <c r="Z241" s="14">
        <v>1.4359999999999999</v>
      </c>
      <c r="AA241" s="14">
        <v>1.446</v>
      </c>
      <c r="AB241" s="14">
        <v>1.4550000000000001</v>
      </c>
      <c r="AC241" s="14">
        <v>1.4610000000000001</v>
      </c>
      <c r="AD241" s="14">
        <v>1.4670000000000001</v>
      </c>
      <c r="AE241" s="14">
        <v>1.4650000000000001</v>
      </c>
      <c r="AF241" s="14">
        <v>1.454</v>
      </c>
      <c r="AG241" s="14">
        <v>1.4359999999999999</v>
      </c>
      <c r="AH241" s="14">
        <v>1.4159999999999999</v>
      </c>
      <c r="AI241" s="14">
        <v>1.3939999999999999</v>
      </c>
      <c r="AJ241" s="14">
        <v>1.367</v>
      </c>
      <c r="AK241" s="14">
        <v>1.335</v>
      </c>
      <c r="AL241" s="14">
        <v>1.298</v>
      </c>
      <c r="AM241" s="14">
        <v>1.2609999999999999</v>
      </c>
      <c r="AN241" s="14">
        <v>1.224</v>
      </c>
      <c r="AO241" s="14">
        <v>1.1859999999999999</v>
      </c>
      <c r="AP241" s="14">
        <v>1.1479999999999999</v>
      </c>
      <c r="AQ241" s="14">
        <v>1.111</v>
      </c>
      <c r="AR241" s="14">
        <v>1.0760000000000001</v>
      </c>
      <c r="AS241" s="14">
        <v>1.0409999999999999</v>
      </c>
      <c r="AT241" s="14">
        <v>1.0149999999999999</v>
      </c>
      <c r="AU241" s="14">
        <v>0.998</v>
      </c>
      <c r="AV241" s="14">
        <v>0.99</v>
      </c>
      <c r="AW241" s="14">
        <v>0.98299999999999998</v>
      </c>
      <c r="AX241" s="14">
        <v>0.97799999999999998</v>
      </c>
      <c r="AY241" s="14">
        <v>0.98</v>
      </c>
      <c r="AZ241" s="14">
        <v>0.98899999999999999</v>
      </c>
      <c r="BA241" s="14">
        <v>1.004</v>
      </c>
      <c r="BB241" s="14">
        <v>1.02</v>
      </c>
      <c r="BC241" s="14">
        <v>1.0369999999999999</v>
      </c>
      <c r="BD241" s="14">
        <v>1.0509999999999999</v>
      </c>
      <c r="BE241" s="14">
        <v>1.0589999999999999</v>
      </c>
      <c r="BF241" s="14">
        <v>1.0629999999999999</v>
      </c>
      <c r="BG241" s="14">
        <v>1.0660000000000001</v>
      </c>
      <c r="BH241" s="14">
        <v>1.0649999999999999</v>
      </c>
      <c r="BI241" s="14">
        <v>1.0660000000000001</v>
      </c>
      <c r="BJ241" s="14">
        <v>1.071</v>
      </c>
      <c r="BK241" s="14">
        <v>1.075</v>
      </c>
      <c r="BL241" s="14">
        <v>1.0760000000000001</v>
      </c>
      <c r="BM241" s="14">
        <v>1.077</v>
      </c>
      <c r="BN241" s="14">
        <v>1.0620000000000001</v>
      </c>
      <c r="BO241" s="14">
        <v>1.0209999999999999</v>
      </c>
      <c r="BP241" s="14">
        <v>0.96499999999999997</v>
      </c>
      <c r="BQ241" s="14">
        <v>0.90900000000000003</v>
      </c>
      <c r="BR241" s="14">
        <v>0.85</v>
      </c>
      <c r="BS241" s="14">
        <v>0.79900000000000004</v>
      </c>
      <c r="BT241" s="14">
        <v>0.76500000000000001</v>
      </c>
      <c r="BU241" s="14">
        <v>0.74</v>
      </c>
      <c r="BV241" s="14">
        <v>0.71299999999999997</v>
      </c>
      <c r="BW241" s="14">
        <v>0.68300000000000005</v>
      </c>
      <c r="BX241" s="14">
        <v>0.65500000000000003</v>
      </c>
      <c r="BY241" s="14">
        <v>0.626</v>
      </c>
      <c r="BZ241" s="14">
        <v>0.59599999999999997</v>
      </c>
      <c r="CA241" s="14">
        <v>0.56799999999999995</v>
      </c>
      <c r="CB241" s="14">
        <v>0.54200000000000004</v>
      </c>
      <c r="CC241" s="14">
        <v>0.50900000000000001</v>
      </c>
      <c r="CD241" s="14">
        <v>0.46300000000000002</v>
      </c>
      <c r="CE241" s="14">
        <v>0.41099999999999998</v>
      </c>
      <c r="CF241" s="14">
        <v>0.36099999999999999</v>
      </c>
      <c r="CG241" s="14">
        <v>0.31</v>
      </c>
      <c r="CH241" s="14">
        <v>0.27</v>
      </c>
      <c r="CI241" s="14">
        <v>0.248</v>
      </c>
      <c r="CJ241" s="14">
        <v>0.23599999999999999</v>
      </c>
      <c r="CK241" s="14">
        <v>0.22500000000000001</v>
      </c>
      <c r="CL241" s="14">
        <v>0.215</v>
      </c>
      <c r="CM241" s="14">
        <v>0.20100000000000001</v>
      </c>
      <c r="CN241" s="14">
        <v>0.18099999999999999</v>
      </c>
      <c r="CO241" s="14">
        <v>0.157</v>
      </c>
      <c r="CP241" s="14">
        <v>0.13500000000000001</v>
      </c>
      <c r="CQ241" s="14">
        <v>0.115</v>
      </c>
      <c r="CR241" s="14">
        <v>9.7000000000000003E-2</v>
      </c>
      <c r="CS241" s="14">
        <v>8.1000000000000003E-2</v>
      </c>
      <c r="CT241" s="14">
        <v>6.8000000000000005E-2</v>
      </c>
      <c r="CU241" s="14">
        <v>5.3999999999999999E-2</v>
      </c>
      <c r="CV241" s="14">
        <v>4.2000000000000003E-2</v>
      </c>
      <c r="CW241" s="14">
        <v>3.4000000000000002E-2</v>
      </c>
      <c r="CX241" s="14">
        <v>2.5999999999999999E-2</v>
      </c>
      <c r="CY241" s="14">
        <v>1.7999999999999999E-2</v>
      </c>
      <c r="CZ241" s="14">
        <v>1.2E-2</v>
      </c>
      <c r="DA241" s="14">
        <v>8.9999999999999993E-3</v>
      </c>
      <c r="DB241" s="14">
        <v>7.0000000000000001E-3</v>
      </c>
      <c r="DC241" s="14">
        <v>5.0000000000000001E-3</v>
      </c>
      <c r="DD241" s="14">
        <v>3.0000000000000001E-3</v>
      </c>
      <c r="DE241" s="14">
        <v>2E-3</v>
      </c>
      <c r="DF241" s="14">
        <v>1E-3</v>
      </c>
      <c r="DG241" s="14">
        <v>1E-3</v>
      </c>
      <c r="DI241" s="108">
        <f t="shared" si="7"/>
        <v>83.881</v>
      </c>
    </row>
    <row r="242" spans="1:113" x14ac:dyDescent="0.2">
      <c r="A242" s="14">
        <v>20386</v>
      </c>
      <c r="B242" s="14" t="s">
        <v>1041</v>
      </c>
      <c r="C242" s="14">
        <v>30</v>
      </c>
      <c r="D242" s="14">
        <v>957</v>
      </c>
      <c r="E242" s="14">
        <v>2018</v>
      </c>
      <c r="F242" s="14" t="s">
        <v>1043</v>
      </c>
      <c r="H242" s="88" t="e">
        <f>VLOOKUP(G242, '2018 Population by age'!$G:$H, 2, 0)</f>
        <v>#N/A</v>
      </c>
      <c r="I242" s="15" t="e">
        <f>IF(H242="-", "-", IF(H242=0, 0, SUM(K242:INDEX($K242:$DG242, H242))))</f>
        <v>#N/A</v>
      </c>
      <c r="J242" s="15" t="e">
        <f t="shared" si="6"/>
        <v>#N/A</v>
      </c>
      <c r="K242" s="14">
        <v>6.7880000000000003</v>
      </c>
      <c r="L242" s="14">
        <v>6.8310000000000004</v>
      </c>
      <c r="M242" s="14">
        <v>6.8769999999999998</v>
      </c>
      <c r="N242" s="14">
        <v>6.8630000000000004</v>
      </c>
      <c r="O242" s="14">
        <v>6.9349999999999996</v>
      </c>
      <c r="P242" s="14">
        <v>7</v>
      </c>
      <c r="Q242" s="14">
        <v>7.0549999999999997</v>
      </c>
      <c r="R242" s="14">
        <v>7.101</v>
      </c>
      <c r="S242" s="14">
        <v>7.1390000000000002</v>
      </c>
      <c r="T242" s="14">
        <v>7.1710000000000003</v>
      </c>
      <c r="U242" s="14">
        <v>7.1740000000000004</v>
      </c>
      <c r="V242" s="14">
        <v>7.1440000000000001</v>
      </c>
      <c r="W242" s="14">
        <v>7.0880000000000001</v>
      </c>
      <c r="X242" s="14">
        <v>7.0270000000000001</v>
      </c>
      <c r="Y242" s="14">
        <v>6.9509999999999996</v>
      </c>
      <c r="Z242" s="14">
        <v>6.8760000000000003</v>
      </c>
      <c r="AA242" s="14">
        <v>6.81</v>
      </c>
      <c r="AB242" s="14">
        <v>6.7469999999999999</v>
      </c>
      <c r="AC242" s="14">
        <v>6.6719999999999997</v>
      </c>
      <c r="AD242" s="14">
        <v>6.58</v>
      </c>
      <c r="AE242" s="14">
        <v>6.484</v>
      </c>
      <c r="AF242" s="14">
        <v>6.3840000000000003</v>
      </c>
      <c r="AG242" s="14">
        <v>6.2720000000000002</v>
      </c>
      <c r="AH242" s="14">
        <v>6.16</v>
      </c>
      <c r="AI242" s="14">
        <v>6.05</v>
      </c>
      <c r="AJ242" s="14">
        <v>5.89</v>
      </c>
      <c r="AK242" s="14">
        <v>5.6609999999999996</v>
      </c>
      <c r="AL242" s="14">
        <v>5.3869999999999996</v>
      </c>
      <c r="AM242" s="14">
        <v>5.1239999999999997</v>
      </c>
      <c r="AN242" s="14">
        <v>4.859</v>
      </c>
      <c r="AO242" s="14">
        <v>4.6449999999999996</v>
      </c>
      <c r="AP242" s="14">
        <v>4.508</v>
      </c>
      <c r="AQ242" s="14">
        <v>4.4269999999999996</v>
      </c>
      <c r="AR242" s="14">
        <v>4.3449999999999998</v>
      </c>
      <c r="AS242" s="14">
        <v>4.2729999999999997</v>
      </c>
      <c r="AT242" s="14">
        <v>4.22</v>
      </c>
      <c r="AU242" s="14">
        <v>4.1769999999999996</v>
      </c>
      <c r="AV242" s="14">
        <v>4.149</v>
      </c>
      <c r="AW242" s="14">
        <v>4.1319999999999997</v>
      </c>
      <c r="AX242" s="14">
        <v>4.1269999999999998</v>
      </c>
      <c r="AY242" s="14">
        <v>4.1260000000000003</v>
      </c>
      <c r="AZ242" s="14">
        <v>4.1340000000000003</v>
      </c>
      <c r="BA242" s="14">
        <v>4.1449999999999996</v>
      </c>
      <c r="BB242" s="14">
        <v>4.1550000000000002</v>
      </c>
      <c r="BC242" s="14">
        <v>4.1589999999999998</v>
      </c>
      <c r="BD242" s="14">
        <v>4.1689999999999996</v>
      </c>
      <c r="BE242" s="14">
        <v>4.1890000000000001</v>
      </c>
      <c r="BF242" s="14">
        <v>4.2060000000000004</v>
      </c>
      <c r="BG242" s="14">
        <v>4.2190000000000003</v>
      </c>
      <c r="BH242" s="14">
        <v>4.2329999999999997</v>
      </c>
      <c r="BI242" s="14">
        <v>4.1920000000000002</v>
      </c>
      <c r="BJ242" s="14">
        <v>4.0709999999999997</v>
      </c>
      <c r="BK242" s="14">
        <v>3.9049999999999998</v>
      </c>
      <c r="BL242" s="14">
        <v>3.7330000000000001</v>
      </c>
      <c r="BM242" s="14">
        <v>3.5510000000000002</v>
      </c>
      <c r="BN242" s="14">
        <v>3.387</v>
      </c>
      <c r="BO242" s="14">
        <v>3.266</v>
      </c>
      <c r="BP242" s="14">
        <v>3.1669999999999998</v>
      </c>
      <c r="BQ242" s="14">
        <v>3.0579999999999998</v>
      </c>
      <c r="BR242" s="14">
        <v>2.9449999999999998</v>
      </c>
      <c r="BS242" s="14">
        <v>2.8180000000000001</v>
      </c>
      <c r="BT242" s="14">
        <v>2.6659999999999999</v>
      </c>
      <c r="BU242" s="14">
        <v>2.4980000000000002</v>
      </c>
      <c r="BV242" s="14">
        <v>2.3370000000000002</v>
      </c>
      <c r="BW242" s="14">
        <v>2.1779999999999999</v>
      </c>
      <c r="BX242" s="14">
        <v>2.02</v>
      </c>
      <c r="BY242" s="14">
        <v>1.865</v>
      </c>
      <c r="BZ242" s="14">
        <v>1.7130000000000001</v>
      </c>
      <c r="CA242" s="14">
        <v>1.5669999999999999</v>
      </c>
      <c r="CB242" s="14">
        <v>1.417</v>
      </c>
      <c r="CC242" s="14">
        <v>1.2949999999999999</v>
      </c>
      <c r="CD242" s="14">
        <v>1.212</v>
      </c>
      <c r="CE242" s="14">
        <v>1.149</v>
      </c>
      <c r="CF242" s="14">
        <v>1.0900000000000001</v>
      </c>
      <c r="CG242" s="14">
        <v>1.0389999999999999</v>
      </c>
      <c r="CH242" s="14">
        <v>0.98099999999999998</v>
      </c>
      <c r="CI242" s="14">
        <v>0.90200000000000002</v>
      </c>
      <c r="CJ242" s="14">
        <v>0.81299999999999994</v>
      </c>
      <c r="CK242" s="14">
        <v>0.73199999999999998</v>
      </c>
      <c r="CL242" s="14">
        <v>0.65600000000000003</v>
      </c>
      <c r="CM242" s="14">
        <v>0.57999999999999996</v>
      </c>
      <c r="CN242" s="14">
        <v>0.50800000000000001</v>
      </c>
      <c r="CO242" s="14">
        <v>0.437</v>
      </c>
      <c r="CP242" s="14">
        <v>0.371</v>
      </c>
      <c r="CQ242" s="14">
        <v>0.307</v>
      </c>
      <c r="CR242" s="14">
        <v>0.25</v>
      </c>
      <c r="CS242" s="14">
        <v>0.20699999999999999</v>
      </c>
      <c r="CT242" s="14">
        <v>0.17399999999999999</v>
      </c>
      <c r="CU242" s="14">
        <v>0.14299999999999999</v>
      </c>
      <c r="CV242" s="14">
        <v>0.115</v>
      </c>
      <c r="CW242" s="14">
        <v>9.6000000000000002E-2</v>
      </c>
      <c r="CX242" s="14">
        <v>7.4999999999999997E-2</v>
      </c>
      <c r="CY242" s="14">
        <v>5.2999999999999999E-2</v>
      </c>
      <c r="CZ242" s="14">
        <v>3.5999999999999997E-2</v>
      </c>
      <c r="DA242" s="14">
        <v>2.8000000000000001E-2</v>
      </c>
      <c r="DB242" s="14">
        <v>2.1999999999999999E-2</v>
      </c>
      <c r="DC242" s="14">
        <v>1.6E-2</v>
      </c>
      <c r="DD242" s="14">
        <v>8.0000000000000002E-3</v>
      </c>
      <c r="DE242" s="14">
        <v>5.0000000000000001E-3</v>
      </c>
      <c r="DF242" s="14">
        <v>3.0000000000000001E-3</v>
      </c>
      <c r="DG242" s="14">
        <v>4.0000000000000001E-3</v>
      </c>
      <c r="DI242" s="108">
        <f t="shared" si="7"/>
        <v>351.49899999999991</v>
      </c>
    </row>
    <row r="243" spans="1:113" x14ac:dyDescent="0.2">
      <c r="A243" s="14">
        <v>20472</v>
      </c>
      <c r="B243" s="14" t="s">
        <v>1041</v>
      </c>
      <c r="D243" s="14">
        <v>258</v>
      </c>
      <c r="E243" s="14">
        <v>2018</v>
      </c>
      <c r="F243" s="14" t="s">
        <v>1042</v>
      </c>
      <c r="H243" s="88" t="e">
        <f>VLOOKUP(G243, '2018 Population by age'!$G:$H, 2, 0)</f>
        <v>#N/A</v>
      </c>
      <c r="I243" s="15" t="e">
        <f>IF(H243="-", "-", IF(H243=0, 0, SUM(K243:INDEX($K243:$DG243, H243))))</f>
        <v>#N/A</v>
      </c>
      <c r="J243" s="15" t="e">
        <f t="shared" si="6"/>
        <v>#N/A</v>
      </c>
      <c r="K243" s="14">
        <v>2.1970000000000001</v>
      </c>
      <c r="L243" s="14">
        <v>2.2149999999999999</v>
      </c>
      <c r="M243" s="14">
        <v>2.2280000000000002</v>
      </c>
      <c r="N243" s="14">
        <v>2.2869999999999999</v>
      </c>
      <c r="O243" s="14">
        <v>2.266</v>
      </c>
      <c r="P243" s="14">
        <v>2.2469999999999999</v>
      </c>
      <c r="Q243" s="14">
        <v>2.23</v>
      </c>
      <c r="R243" s="14">
        <v>2.2170000000000001</v>
      </c>
      <c r="S243" s="14">
        <v>2.206</v>
      </c>
      <c r="T243" s="14">
        <v>2.1960000000000002</v>
      </c>
      <c r="U243" s="14">
        <v>2.1960000000000002</v>
      </c>
      <c r="V243" s="14">
        <v>2.2130000000000001</v>
      </c>
      <c r="W243" s="14">
        <v>2.2410000000000001</v>
      </c>
      <c r="X243" s="14">
        <v>2.2679999999999998</v>
      </c>
      <c r="Y243" s="14">
        <v>2.2970000000000002</v>
      </c>
      <c r="Z243" s="14">
        <v>2.323</v>
      </c>
      <c r="AA243" s="14">
        <v>2.343</v>
      </c>
      <c r="AB243" s="14">
        <v>2.359</v>
      </c>
      <c r="AC243" s="14">
        <v>2.375</v>
      </c>
      <c r="AD243" s="14">
        <v>2.39</v>
      </c>
      <c r="AE243" s="14">
        <v>2.4</v>
      </c>
      <c r="AF243" s="14">
        <v>2.4039999999999999</v>
      </c>
      <c r="AG243" s="14">
        <v>2.4009999999999998</v>
      </c>
      <c r="AH243" s="14">
        <v>2.3959999999999999</v>
      </c>
      <c r="AI243" s="14">
        <v>2.3879999999999999</v>
      </c>
      <c r="AJ243" s="14">
        <v>2.375</v>
      </c>
      <c r="AK243" s="14">
        <v>2.3570000000000002</v>
      </c>
      <c r="AL243" s="14">
        <v>2.3340000000000001</v>
      </c>
      <c r="AM243" s="14">
        <v>2.31</v>
      </c>
      <c r="AN243" s="14">
        <v>2.2879999999999998</v>
      </c>
      <c r="AO243" s="14">
        <v>2.2549999999999999</v>
      </c>
      <c r="AP243" s="14">
        <v>2.2069999999999999</v>
      </c>
      <c r="AQ243" s="14">
        <v>2.1520000000000001</v>
      </c>
      <c r="AR243" s="14">
        <v>2.097</v>
      </c>
      <c r="AS243" s="14">
        <v>2.0390000000000001</v>
      </c>
      <c r="AT243" s="14">
        <v>2.004</v>
      </c>
      <c r="AU243" s="14">
        <v>2.004</v>
      </c>
      <c r="AV243" s="14">
        <v>2.0259999999999998</v>
      </c>
      <c r="AW243" s="14">
        <v>2.0470000000000002</v>
      </c>
      <c r="AX243" s="14">
        <v>2.0739999999999998</v>
      </c>
      <c r="AY243" s="14">
        <v>2.085</v>
      </c>
      <c r="AZ243" s="14">
        <v>2.0670000000000002</v>
      </c>
      <c r="BA243" s="14">
        <v>2.0329999999999999</v>
      </c>
      <c r="BB243" s="14">
        <v>2.0009999999999999</v>
      </c>
      <c r="BC243" s="14">
        <v>1.9630000000000001</v>
      </c>
      <c r="BD243" s="14">
        <v>1.95</v>
      </c>
      <c r="BE243" s="14">
        <v>1.98</v>
      </c>
      <c r="BF243" s="14">
        <v>2.0329999999999999</v>
      </c>
      <c r="BG243" s="14">
        <v>2.0779999999999998</v>
      </c>
      <c r="BH243" s="14">
        <v>2.125</v>
      </c>
      <c r="BI243" s="14">
        <v>2.1320000000000001</v>
      </c>
      <c r="BJ243" s="14">
        <v>2.0779999999999998</v>
      </c>
      <c r="BK243" s="14">
        <v>1.984</v>
      </c>
      <c r="BL243" s="14">
        <v>1.893</v>
      </c>
      <c r="BM243" s="14">
        <v>1.796</v>
      </c>
      <c r="BN243" s="14">
        <v>1.708</v>
      </c>
      <c r="BO243" s="14">
        <v>1.641</v>
      </c>
      <c r="BP243" s="14">
        <v>1.587</v>
      </c>
      <c r="BQ243" s="14">
        <v>1.5249999999999999</v>
      </c>
      <c r="BR243" s="14">
        <v>1.46</v>
      </c>
      <c r="BS243" s="14">
        <v>1.393</v>
      </c>
      <c r="BT243" s="14">
        <v>1.3260000000000001</v>
      </c>
      <c r="BU243" s="14">
        <v>1.2569999999999999</v>
      </c>
      <c r="BV243" s="14">
        <v>1.19</v>
      </c>
      <c r="BW243" s="14">
        <v>1.1259999999999999</v>
      </c>
      <c r="BX243" s="14">
        <v>1.0549999999999999</v>
      </c>
      <c r="BY243" s="14">
        <v>0.97299999999999998</v>
      </c>
      <c r="BZ243" s="14">
        <v>0.88500000000000001</v>
      </c>
      <c r="CA243" s="14">
        <v>0.80100000000000005</v>
      </c>
      <c r="CB243" s="14">
        <v>0.71399999999999997</v>
      </c>
      <c r="CC243" s="14">
        <v>0.64700000000000002</v>
      </c>
      <c r="CD243" s="14">
        <v>0.61</v>
      </c>
      <c r="CE243" s="14">
        <v>0.59299999999999997</v>
      </c>
      <c r="CF243" s="14">
        <v>0.57399999999999995</v>
      </c>
      <c r="CG243" s="14">
        <v>0.56000000000000005</v>
      </c>
      <c r="CH243" s="14">
        <v>0.53500000000000003</v>
      </c>
      <c r="CI243" s="14">
        <v>0.48899999999999999</v>
      </c>
      <c r="CJ243" s="14">
        <v>0.43</v>
      </c>
      <c r="CK243" s="14">
        <v>0.376</v>
      </c>
      <c r="CL243" s="14">
        <v>0.32400000000000001</v>
      </c>
      <c r="CM243" s="14">
        <v>0.27700000000000002</v>
      </c>
      <c r="CN243" s="14">
        <v>0.24</v>
      </c>
      <c r="CO243" s="14">
        <v>0.20899999999999999</v>
      </c>
      <c r="CP243" s="14">
        <v>0.17899999999999999</v>
      </c>
      <c r="CQ243" s="14">
        <v>0.15</v>
      </c>
      <c r="CR243" s="14">
        <v>0.124</v>
      </c>
      <c r="CS243" s="14">
        <v>0.10299999999999999</v>
      </c>
      <c r="CT243" s="14">
        <v>8.4000000000000005E-2</v>
      </c>
      <c r="CU243" s="14">
        <v>6.6000000000000003E-2</v>
      </c>
      <c r="CV243" s="14">
        <v>5.1999999999999998E-2</v>
      </c>
      <c r="CW243" s="14">
        <v>4.2000000000000003E-2</v>
      </c>
      <c r="CX243" s="14">
        <v>3.2000000000000001E-2</v>
      </c>
      <c r="CY243" s="14">
        <v>2.3E-2</v>
      </c>
      <c r="CZ243" s="14">
        <v>1.4999999999999999E-2</v>
      </c>
      <c r="DA243" s="14">
        <v>1.2E-2</v>
      </c>
      <c r="DB243" s="14">
        <v>8.9999999999999993E-3</v>
      </c>
      <c r="DC243" s="14">
        <v>6.0000000000000001E-3</v>
      </c>
      <c r="DD243" s="14">
        <v>3.0000000000000001E-3</v>
      </c>
      <c r="DE243" s="14">
        <v>2E-3</v>
      </c>
      <c r="DF243" s="14">
        <v>1E-3</v>
      </c>
      <c r="DG243" s="14">
        <v>2E-3</v>
      </c>
      <c r="DI243" s="108">
        <f t="shared" si="7"/>
        <v>145.46</v>
      </c>
    </row>
    <row r="244" spans="1:113" x14ac:dyDescent="0.2">
      <c r="A244" s="14" t="s">
        <v>1661</v>
      </c>
      <c r="E244" s="14">
        <v>2016</v>
      </c>
      <c r="F244" s="14" t="s">
        <v>258</v>
      </c>
      <c r="G244" s="88" t="s">
        <v>259</v>
      </c>
      <c r="H244" s="88">
        <f>VLOOKUP(G244, '2018 Population by age'!$G:$H, 2, 0)</f>
        <v>18</v>
      </c>
      <c r="I244" s="15">
        <f>IF(H244="-", "-", IF(H244=0, 0, SUM(K244:INDEX($K244:$DG244, H244))))</f>
        <v>0</v>
      </c>
      <c r="J244" s="15">
        <f t="shared" si="6"/>
        <v>0</v>
      </c>
      <c r="DI244" s="108">
        <f t="shared" si="7"/>
        <v>0</v>
      </c>
    </row>
    <row r="245" spans="1:113" x14ac:dyDescent="0.2">
      <c r="A245" s="14" t="s">
        <v>1661</v>
      </c>
      <c r="E245" s="14">
        <v>2017</v>
      </c>
      <c r="F245" s="14" t="s">
        <v>20</v>
      </c>
      <c r="G245" s="88" t="s">
        <v>21</v>
      </c>
      <c r="H245" s="88">
        <f>VLOOKUP(G245, '2018 Population by age'!$G:$H, 2, 0)</f>
        <v>18</v>
      </c>
      <c r="I245" s="15">
        <f>IF(H245="-", "-", IF(H245=0, 0, SUM(K245:INDEX($K245:$DG245, H245))))</f>
        <v>6.9710000000000001</v>
      </c>
      <c r="J245" s="15">
        <f t="shared" si="6"/>
        <v>34.059999999999974</v>
      </c>
      <c r="K245" s="14">
        <v>0.217</v>
      </c>
      <c r="L245" s="14">
        <v>0.25900000000000001</v>
      </c>
      <c r="M245" s="14">
        <v>0.32900000000000001</v>
      </c>
      <c r="N245" s="14">
        <v>0.318</v>
      </c>
      <c r="O245" s="14">
        <v>0.32</v>
      </c>
      <c r="P245" s="14">
        <v>0.376</v>
      </c>
      <c r="Q245" s="14">
        <v>0.42</v>
      </c>
      <c r="R245" s="14">
        <v>0.41299999999999998</v>
      </c>
      <c r="S245" s="14">
        <v>0.40799999999999997</v>
      </c>
      <c r="T245" s="14">
        <v>0.45500000000000002</v>
      </c>
      <c r="U245" s="14">
        <v>0.42399999999999999</v>
      </c>
      <c r="V245" s="14">
        <v>0.44</v>
      </c>
      <c r="W245" s="14">
        <v>0.45600000000000002</v>
      </c>
      <c r="X245" s="14">
        <v>0.42099999999999999</v>
      </c>
      <c r="Y245" s="14">
        <v>0.41699999999999998</v>
      </c>
      <c r="Z245" s="14">
        <v>0.42199999999999999</v>
      </c>
      <c r="AA245" s="14">
        <v>0.41599999999999998</v>
      </c>
      <c r="AB245" s="14">
        <v>0.46</v>
      </c>
      <c r="AC245" s="14">
        <v>0.45200000000000001</v>
      </c>
      <c r="AD245" s="14">
        <v>0.41799999999999998</v>
      </c>
      <c r="AE245" s="14">
        <v>0.47599999999999998</v>
      </c>
      <c r="AF245" s="14">
        <v>0.40200000000000002</v>
      </c>
      <c r="AG245" s="14">
        <v>0.42099999999999999</v>
      </c>
      <c r="AH245" s="14">
        <v>0.40899999999999997</v>
      </c>
      <c r="AI245" s="14">
        <v>0.41899999999999998</v>
      </c>
      <c r="AJ245" s="14">
        <v>0.46400000000000002</v>
      </c>
      <c r="AK245" s="14">
        <v>0.41799999999999998</v>
      </c>
      <c r="AL245" s="14">
        <v>0.46100000000000002</v>
      </c>
      <c r="AM245" s="14">
        <v>0.499</v>
      </c>
      <c r="AN245" s="14">
        <v>0.47499999999999998</v>
      </c>
      <c r="AO245" s="14">
        <v>0.504</v>
      </c>
      <c r="AP245" s="14">
        <v>0.505</v>
      </c>
      <c r="AQ245" s="14">
        <v>0.52300000000000002</v>
      </c>
      <c r="AR245" s="14">
        <v>0.56100000000000005</v>
      </c>
      <c r="AS245" s="14">
        <v>0.63600000000000001</v>
      </c>
      <c r="AT245" s="14">
        <v>0.63800000000000001</v>
      </c>
      <c r="AU245" s="14">
        <v>0.66400000000000003</v>
      </c>
      <c r="AV245" s="14">
        <v>0.65800000000000003</v>
      </c>
      <c r="AW245" s="14">
        <v>0.751</v>
      </c>
      <c r="AX245" s="14">
        <v>0.72899999999999998</v>
      </c>
      <c r="AY245" s="14">
        <v>0.76700000000000002</v>
      </c>
      <c r="AZ245" s="14">
        <v>0.73799999999999999</v>
      </c>
      <c r="BA245" s="14">
        <v>0.78100000000000003</v>
      </c>
      <c r="BB245" s="14">
        <v>0.80700000000000005</v>
      </c>
      <c r="BC245" s="14">
        <v>0.79</v>
      </c>
      <c r="BD245" s="14">
        <v>0.82099999999999995</v>
      </c>
      <c r="BE245" s="14">
        <v>0.77200000000000002</v>
      </c>
      <c r="BF245" s="14">
        <v>0.78400000000000003</v>
      </c>
      <c r="BG245" s="14">
        <v>0.72399999999999998</v>
      </c>
      <c r="BH245" s="14">
        <v>0.77</v>
      </c>
      <c r="BI245" s="14">
        <v>0.755</v>
      </c>
      <c r="BJ245" s="14">
        <v>0.749</v>
      </c>
      <c r="BK245" s="14">
        <v>0.75600000000000001</v>
      </c>
      <c r="BL245" s="14">
        <v>0.72</v>
      </c>
      <c r="BM245" s="14">
        <v>0.71499999999999997</v>
      </c>
      <c r="BN245" s="14">
        <v>0.67600000000000005</v>
      </c>
      <c r="BO245" s="14">
        <v>0.64400000000000002</v>
      </c>
      <c r="BP245" s="14">
        <v>0.621</v>
      </c>
      <c r="BQ245" s="14">
        <v>0.6</v>
      </c>
      <c r="BR245" s="14">
        <v>0.53900000000000003</v>
      </c>
      <c r="BS245" s="14">
        <v>0.51500000000000001</v>
      </c>
      <c r="BT245" s="14">
        <v>0.52500000000000002</v>
      </c>
      <c r="BU245" s="14">
        <v>0.49099999999999999</v>
      </c>
      <c r="BV245" s="14">
        <v>0.442</v>
      </c>
      <c r="BW245" s="14">
        <v>0.42399999999999999</v>
      </c>
      <c r="BX245" s="14">
        <v>0.40899999999999997</v>
      </c>
      <c r="BY245" s="14">
        <v>0.34599999999999997</v>
      </c>
      <c r="BZ245" s="14">
        <v>0.38500000000000001</v>
      </c>
      <c r="CA245" s="14">
        <v>0.33300000000000002</v>
      </c>
      <c r="CB245" s="14">
        <v>0.372</v>
      </c>
      <c r="CC245" s="14">
        <v>0.33900000000000002</v>
      </c>
      <c r="CD245" s="14">
        <v>0.28899999999999998</v>
      </c>
      <c r="CE245" s="14">
        <v>0.317</v>
      </c>
      <c r="CF245" s="14">
        <v>0.29399999999999998</v>
      </c>
      <c r="CG245" s="14">
        <v>0.25600000000000001</v>
      </c>
      <c r="CH245" s="14">
        <v>0.20499999999999999</v>
      </c>
      <c r="CI245" s="14">
        <v>0.185</v>
      </c>
      <c r="CJ245" s="14">
        <v>0.20499999999999999</v>
      </c>
      <c r="CK245" s="14">
        <v>0.13200000000000001</v>
      </c>
      <c r="CL245" s="14">
        <v>0.13500000000000001</v>
      </c>
      <c r="CM245" s="14">
        <v>0.14599999999999999</v>
      </c>
      <c r="CN245" s="14">
        <v>0.155</v>
      </c>
      <c r="CO245" s="14">
        <v>0.125</v>
      </c>
      <c r="CP245" s="14">
        <v>0.114</v>
      </c>
      <c r="CQ245" s="14">
        <v>0.111</v>
      </c>
      <c r="CR245" s="14">
        <v>0.104</v>
      </c>
      <c r="CS245" s="14">
        <v>0.108</v>
      </c>
      <c r="CT245" s="14">
        <v>8.5999999999999993E-2</v>
      </c>
      <c r="CU245" s="14">
        <v>7.0999999999999994E-2</v>
      </c>
      <c r="CV245" s="14">
        <v>8.2000000000000003E-2</v>
      </c>
      <c r="CW245" s="14">
        <v>6.0999999999999999E-2</v>
      </c>
      <c r="CX245" s="14">
        <v>4.2999999999999997E-2</v>
      </c>
      <c r="CY245" s="14">
        <v>4.4999999999999998E-2</v>
      </c>
      <c r="CZ245" s="14">
        <v>3.9E-2</v>
      </c>
      <c r="DA245" s="14">
        <v>3.6999999999999998E-2</v>
      </c>
      <c r="DB245" s="14">
        <v>0.03</v>
      </c>
      <c r="DC245" s="14">
        <v>1.4E-2</v>
      </c>
      <c r="DD245" s="14">
        <v>0.02</v>
      </c>
      <c r="DE245" s="14">
        <v>1.4999999999999999E-2</v>
      </c>
      <c r="DF245" s="14">
        <v>4.2999999999999997E-2</v>
      </c>
      <c r="DI245" s="108">
        <f t="shared" si="7"/>
        <v>41.03099999999997</v>
      </c>
    </row>
    <row r="246" spans="1:113" x14ac:dyDescent="0.2">
      <c r="A246" s="14" t="s">
        <v>1661</v>
      </c>
      <c r="E246" s="14">
        <v>2008</v>
      </c>
      <c r="F246" s="14" t="s">
        <v>120</v>
      </c>
      <c r="G246" s="88" t="s">
        <v>121</v>
      </c>
      <c r="H246" s="88">
        <f>VLOOKUP(G246, '2018 Population by age'!$G:$H, 2, 0)</f>
        <v>18</v>
      </c>
      <c r="I246" s="15">
        <f>IF(H246="-", "-", IF(H246=0, 0, SUM(K246:INDEX($K246:$DG246, H246))))</f>
        <v>12.830200000000001</v>
      </c>
      <c r="J246" s="15">
        <f t="shared" si="6"/>
        <v>23.408799999999989</v>
      </c>
      <c r="K246" s="14" t="s">
        <v>9</v>
      </c>
      <c r="L246" s="14" t="s">
        <v>9</v>
      </c>
      <c r="M246" s="14" t="s">
        <v>9</v>
      </c>
      <c r="N246" s="14" t="s">
        <v>9</v>
      </c>
      <c r="O246" s="14">
        <v>3.25</v>
      </c>
      <c r="P246" s="14" t="s">
        <v>9</v>
      </c>
      <c r="Q246" s="14" t="s">
        <v>9</v>
      </c>
      <c r="R246" s="14" t="s">
        <v>9</v>
      </c>
      <c r="S246" s="14" t="s">
        <v>9</v>
      </c>
      <c r="T246" s="14">
        <v>3.9510000000000001</v>
      </c>
      <c r="U246" s="14" t="s">
        <v>9</v>
      </c>
      <c r="V246" s="14" t="s">
        <v>9</v>
      </c>
      <c r="W246" s="14" t="s">
        <v>9</v>
      </c>
      <c r="X246" s="14" t="s">
        <v>9</v>
      </c>
      <c r="Y246" s="14">
        <v>3.5579999999999998</v>
      </c>
      <c r="Z246" s="14" t="s">
        <v>9</v>
      </c>
      <c r="AA246" s="14" t="s">
        <v>9</v>
      </c>
      <c r="AB246" s="14">
        <v>2.0712000000000002</v>
      </c>
      <c r="AD246" s="14">
        <v>1.3807999999999998</v>
      </c>
      <c r="AE246" s="14" t="s">
        <v>9</v>
      </c>
      <c r="AF246" s="14" t="s">
        <v>9</v>
      </c>
      <c r="AG246" s="14" t="s">
        <v>9</v>
      </c>
      <c r="AH246" s="14" t="s">
        <v>9</v>
      </c>
      <c r="AI246" s="14">
        <v>2.4380000000000002</v>
      </c>
      <c r="AJ246" s="14" t="s">
        <v>9</v>
      </c>
      <c r="AK246" s="14" t="s">
        <v>9</v>
      </c>
      <c r="AL246" s="14" t="s">
        <v>9</v>
      </c>
      <c r="AM246" s="14" t="s">
        <v>9</v>
      </c>
      <c r="AN246" s="14">
        <v>2.601</v>
      </c>
      <c r="AO246" s="14" t="s">
        <v>9</v>
      </c>
      <c r="AP246" s="14" t="s">
        <v>9</v>
      </c>
      <c r="AQ246" s="14" t="s">
        <v>9</v>
      </c>
      <c r="AR246" s="14" t="s">
        <v>9</v>
      </c>
      <c r="AS246" s="14">
        <v>2.8860000000000001</v>
      </c>
      <c r="AT246" s="14" t="s">
        <v>9</v>
      </c>
      <c r="AU246" s="14" t="s">
        <v>9</v>
      </c>
      <c r="AV246" s="14" t="s">
        <v>9</v>
      </c>
      <c r="AW246" s="14" t="s">
        <v>9</v>
      </c>
      <c r="AX246" s="14">
        <v>2.8410000000000002</v>
      </c>
      <c r="AY246" s="14" t="s">
        <v>9</v>
      </c>
      <c r="AZ246" s="14" t="s">
        <v>9</v>
      </c>
      <c r="BA246" s="14" t="s">
        <v>9</v>
      </c>
      <c r="BB246" s="14" t="s">
        <v>9</v>
      </c>
      <c r="BC246" s="14">
        <v>2.4169999999999998</v>
      </c>
      <c r="BD246" s="14" t="s">
        <v>9</v>
      </c>
      <c r="BE246" s="14" t="s">
        <v>9</v>
      </c>
      <c r="BF246" s="14" t="s">
        <v>9</v>
      </c>
      <c r="BG246" s="14" t="s">
        <v>9</v>
      </c>
      <c r="BH246" s="14">
        <v>1.9470000000000001</v>
      </c>
      <c r="BI246" s="14" t="s">
        <v>9</v>
      </c>
      <c r="BJ246" s="14" t="s">
        <v>9</v>
      </c>
      <c r="BK246" s="14" t="s">
        <v>9</v>
      </c>
      <c r="BL246" s="14" t="s">
        <v>9</v>
      </c>
      <c r="BM246" s="14">
        <v>1.4670000000000001</v>
      </c>
      <c r="BN246" s="14" t="s">
        <v>9</v>
      </c>
      <c r="BO246" s="14" t="s">
        <v>9</v>
      </c>
      <c r="BP246" s="14" t="s">
        <v>9</v>
      </c>
      <c r="BQ246" s="14" t="s">
        <v>9</v>
      </c>
      <c r="BR246" s="14">
        <v>1.2090000000000001</v>
      </c>
      <c r="BS246" s="14" t="s">
        <v>9</v>
      </c>
      <c r="BT246" s="14" t="s">
        <v>9</v>
      </c>
      <c r="BU246" s="14" t="s">
        <v>9</v>
      </c>
      <c r="BV246" s="14" t="s">
        <v>9</v>
      </c>
      <c r="BW246" s="14">
        <v>1.022</v>
      </c>
      <c r="BX246" s="14" t="s">
        <v>9</v>
      </c>
      <c r="BY246" s="14" t="s">
        <v>9</v>
      </c>
      <c r="BZ246" s="14" t="s">
        <v>9</v>
      </c>
      <c r="CA246" s="14" t="s">
        <v>9</v>
      </c>
      <c r="CB246" s="14">
        <v>1.091</v>
      </c>
      <c r="CC246" s="14" t="s">
        <v>9</v>
      </c>
      <c r="CD246" s="14" t="s">
        <v>9</v>
      </c>
      <c r="CE246" s="14" t="s">
        <v>9</v>
      </c>
      <c r="CF246" s="14" t="s">
        <v>9</v>
      </c>
      <c r="CG246" s="14">
        <v>0.871</v>
      </c>
      <c r="CH246" s="14" t="s">
        <v>9</v>
      </c>
      <c r="CI246" s="14" t="s">
        <v>9</v>
      </c>
      <c r="CJ246" s="14" t="s">
        <v>9</v>
      </c>
      <c r="CK246" s="14" t="s">
        <v>9</v>
      </c>
      <c r="CL246" s="14">
        <v>0.59599999999999997</v>
      </c>
      <c r="CM246" s="14" t="s">
        <v>9</v>
      </c>
      <c r="CN246" s="14" t="s">
        <v>9</v>
      </c>
      <c r="CO246" s="14" t="s">
        <v>9</v>
      </c>
      <c r="CP246" s="14" t="s">
        <v>9</v>
      </c>
      <c r="CQ246" s="14">
        <v>0.35399999999999998</v>
      </c>
      <c r="CR246" s="14" t="s">
        <v>9</v>
      </c>
      <c r="CS246" s="14" t="s">
        <v>9</v>
      </c>
      <c r="CT246" s="14" t="s">
        <v>9</v>
      </c>
      <c r="CU246" s="14" t="s">
        <v>9</v>
      </c>
      <c r="CV246" s="14" t="s">
        <v>9</v>
      </c>
      <c r="CW246" s="14" t="s">
        <v>9</v>
      </c>
      <c r="CX246" s="14" t="s">
        <v>9</v>
      </c>
      <c r="CY246" s="14" t="s">
        <v>9</v>
      </c>
      <c r="CZ246" s="14" t="s">
        <v>9</v>
      </c>
      <c r="DA246" s="14" t="s">
        <v>9</v>
      </c>
      <c r="DB246" s="14" t="s">
        <v>9</v>
      </c>
      <c r="DC246" s="14" t="s">
        <v>9</v>
      </c>
      <c r="DD246" s="14" t="s">
        <v>9</v>
      </c>
      <c r="DE246" s="14" t="s">
        <v>9</v>
      </c>
      <c r="DF246" s="14" t="s">
        <v>9</v>
      </c>
      <c r="DG246" s="14">
        <v>0.28799999999999998</v>
      </c>
      <c r="DI246" s="108">
        <f t="shared" si="7"/>
        <v>36.23899999999999</v>
      </c>
    </row>
    <row r="247" spans="1:113" x14ac:dyDescent="0.2">
      <c r="A247" s="14" t="s">
        <v>1661</v>
      </c>
      <c r="E247" s="14">
        <v>2011</v>
      </c>
      <c r="F247" s="14" t="s">
        <v>206</v>
      </c>
      <c r="G247" s="88" t="s">
        <v>207</v>
      </c>
      <c r="H247" s="88">
        <f>VLOOKUP(G247, '2018 Population by age'!$G:$H, 2, 0)</f>
        <v>18</v>
      </c>
      <c r="I247" s="15">
        <f>IF(H247="-", "-", IF(H247=0, 0, SUM(K247:INDEX($K247:$DG247, H247))))</f>
        <v>306.72059999999999</v>
      </c>
      <c r="J247" s="15">
        <f t="shared" si="6"/>
        <v>569.17939999999999</v>
      </c>
      <c r="K247" s="14" t="s">
        <v>9</v>
      </c>
      <c r="L247" s="14" t="s">
        <v>9</v>
      </c>
      <c r="M247" s="14" t="s">
        <v>9</v>
      </c>
      <c r="N247" s="14" t="s">
        <v>9</v>
      </c>
      <c r="O247" s="14" t="s">
        <v>9</v>
      </c>
      <c r="P247" s="14" t="s">
        <v>9</v>
      </c>
      <c r="Q247" s="14" t="s">
        <v>9</v>
      </c>
      <c r="R247" s="14" t="s">
        <v>9</v>
      </c>
      <c r="S247" s="14" t="s">
        <v>9</v>
      </c>
      <c r="T247" s="14" t="s">
        <v>9</v>
      </c>
      <c r="U247" s="14" t="s">
        <v>9</v>
      </c>
      <c r="V247" s="14" t="s">
        <v>9</v>
      </c>
      <c r="W247" s="14" t="s">
        <v>9</v>
      </c>
      <c r="X247" s="14" t="s">
        <v>9</v>
      </c>
      <c r="Y247" s="14">
        <v>252.405</v>
      </c>
      <c r="Z247" s="14" t="s">
        <v>9</v>
      </c>
      <c r="AA247" s="14" t="s">
        <v>9</v>
      </c>
      <c r="AB247" s="14">
        <v>54.315599999999996</v>
      </c>
      <c r="AD247" s="14">
        <v>36.2104</v>
      </c>
      <c r="AE247" s="14" t="s">
        <v>9</v>
      </c>
      <c r="AF247" s="14" t="s">
        <v>9</v>
      </c>
      <c r="AG247" s="14" t="s">
        <v>9</v>
      </c>
      <c r="AH247" s="14" t="s">
        <v>9</v>
      </c>
      <c r="AI247" s="14">
        <v>84.272000000000006</v>
      </c>
      <c r="AJ247" s="14" t="s">
        <v>9</v>
      </c>
      <c r="AK247" s="14" t="s">
        <v>9</v>
      </c>
      <c r="AL247" s="14" t="s">
        <v>9</v>
      </c>
      <c r="AM247" s="14" t="s">
        <v>9</v>
      </c>
      <c r="AN247" s="14">
        <v>72.527000000000001</v>
      </c>
      <c r="AO247" s="14" t="s">
        <v>9</v>
      </c>
      <c r="AP247" s="14" t="s">
        <v>9</v>
      </c>
      <c r="AQ247" s="14" t="s">
        <v>9</v>
      </c>
      <c r="AR247" s="14" t="s">
        <v>9</v>
      </c>
      <c r="AS247" s="14">
        <v>64.137</v>
      </c>
      <c r="AT247" s="14" t="s">
        <v>9</v>
      </c>
      <c r="AU247" s="14" t="s">
        <v>9</v>
      </c>
      <c r="AV247" s="14" t="s">
        <v>9</v>
      </c>
      <c r="AW247" s="14" t="s">
        <v>9</v>
      </c>
      <c r="AX247" s="14">
        <v>60.34</v>
      </c>
      <c r="AY247" s="14" t="s">
        <v>9</v>
      </c>
      <c r="AZ247" s="14" t="s">
        <v>9</v>
      </c>
      <c r="BA247" s="14" t="s">
        <v>9</v>
      </c>
      <c r="BB247" s="14" t="s">
        <v>9</v>
      </c>
      <c r="BC247" s="14">
        <v>52.072000000000003</v>
      </c>
      <c r="BD247" s="14" t="s">
        <v>9</v>
      </c>
      <c r="BE247" s="14" t="s">
        <v>9</v>
      </c>
      <c r="BF247" s="14" t="s">
        <v>9</v>
      </c>
      <c r="BG247" s="14" t="s">
        <v>9</v>
      </c>
      <c r="BH247" s="14">
        <v>46.924999999999997</v>
      </c>
      <c r="BI247" s="14" t="s">
        <v>9</v>
      </c>
      <c r="BJ247" s="14" t="s">
        <v>9</v>
      </c>
      <c r="BK247" s="14" t="s">
        <v>9</v>
      </c>
      <c r="BL247" s="14" t="s">
        <v>9</v>
      </c>
      <c r="BM247" s="14">
        <v>40.289000000000001</v>
      </c>
      <c r="BN247" s="14" t="s">
        <v>9</v>
      </c>
      <c r="BO247" s="14" t="s">
        <v>9</v>
      </c>
      <c r="BP247" s="14" t="s">
        <v>9</v>
      </c>
      <c r="BQ247" s="14" t="s">
        <v>9</v>
      </c>
      <c r="BR247" s="14">
        <v>32.406999999999996</v>
      </c>
      <c r="BS247" s="14" t="s">
        <v>9</v>
      </c>
      <c r="BT247" s="14" t="s">
        <v>9</v>
      </c>
      <c r="BU247" s="14" t="s">
        <v>9</v>
      </c>
      <c r="BV247" s="14" t="s">
        <v>9</v>
      </c>
      <c r="BW247" s="14">
        <v>25.408000000000001</v>
      </c>
      <c r="BX247" s="14" t="s">
        <v>9</v>
      </c>
      <c r="BY247" s="14" t="s">
        <v>9</v>
      </c>
      <c r="BZ247" s="14" t="s">
        <v>9</v>
      </c>
      <c r="CA247" s="14" t="s">
        <v>9</v>
      </c>
      <c r="CB247" s="14" t="s">
        <v>9</v>
      </c>
      <c r="CC247" s="14" t="s">
        <v>9</v>
      </c>
      <c r="CD247" s="14" t="s">
        <v>9</v>
      </c>
      <c r="CE247" s="14" t="s">
        <v>9</v>
      </c>
      <c r="CF247" s="14" t="s">
        <v>9</v>
      </c>
      <c r="CG247" s="14" t="s">
        <v>9</v>
      </c>
      <c r="CH247" s="14" t="s">
        <v>9</v>
      </c>
      <c r="CI247" s="14" t="s">
        <v>9</v>
      </c>
      <c r="CJ247" s="14" t="s">
        <v>9</v>
      </c>
      <c r="CK247" s="14" t="s">
        <v>9</v>
      </c>
      <c r="CL247" s="14" t="s">
        <v>9</v>
      </c>
      <c r="CM247" s="14" t="s">
        <v>9</v>
      </c>
      <c r="CN247" s="14" t="s">
        <v>9</v>
      </c>
      <c r="CO247" s="14" t="s">
        <v>9</v>
      </c>
      <c r="CP247" s="14" t="s">
        <v>9</v>
      </c>
      <c r="CQ247" s="14" t="s">
        <v>9</v>
      </c>
      <c r="CR247" s="14" t="s">
        <v>9</v>
      </c>
      <c r="CS247" s="14" t="s">
        <v>9</v>
      </c>
      <c r="CT247" s="14" t="s">
        <v>9</v>
      </c>
      <c r="CU247" s="14" t="s">
        <v>9</v>
      </c>
      <c r="CV247" s="14" t="s">
        <v>9</v>
      </c>
      <c r="CW247" s="14" t="s">
        <v>9</v>
      </c>
      <c r="CX247" s="14" t="s">
        <v>9</v>
      </c>
      <c r="CY247" s="14" t="s">
        <v>9</v>
      </c>
      <c r="CZ247" s="14" t="s">
        <v>9</v>
      </c>
      <c r="DA247" s="14" t="s">
        <v>9</v>
      </c>
      <c r="DB247" s="14" t="s">
        <v>9</v>
      </c>
      <c r="DC247" s="14" t="s">
        <v>9</v>
      </c>
      <c r="DD247" s="14" t="s">
        <v>9</v>
      </c>
      <c r="DE247" s="14" t="s">
        <v>9</v>
      </c>
      <c r="DF247" s="14" t="s">
        <v>9</v>
      </c>
      <c r="DG247" s="14">
        <v>54.591999999999999</v>
      </c>
      <c r="DI247" s="108">
        <f t="shared" si="7"/>
        <v>875.9</v>
      </c>
    </row>
    <row r="248" spans="1:113" x14ac:dyDescent="0.2">
      <c r="A248" s="14" t="s">
        <v>1661</v>
      </c>
      <c r="E248" s="14">
        <v>2017</v>
      </c>
      <c r="F248" s="14" t="s">
        <v>224</v>
      </c>
      <c r="G248" s="88" t="s">
        <v>225</v>
      </c>
      <c r="H248" s="88">
        <f>VLOOKUP(G248, '2018 Population by age'!$G:$H, 2, 0)</f>
        <v>18</v>
      </c>
      <c r="I248" s="15">
        <f>IF(H248="-", "-", IF(H248=0, 0, SUM(K248:INDEX($K248:$DG248, H248))))</f>
        <v>3.5430000000000006</v>
      </c>
      <c r="J248" s="15">
        <f t="shared" si="6"/>
        <v>15.225000000000003</v>
      </c>
      <c r="K248" s="14">
        <v>0.184</v>
      </c>
      <c r="L248" s="14">
        <v>0.186</v>
      </c>
      <c r="M248" s="14">
        <v>0.18099999999999999</v>
      </c>
      <c r="N248" s="14">
        <v>0.20799999999999999</v>
      </c>
      <c r="O248" s="14">
        <v>0.21299999999999999</v>
      </c>
      <c r="P248" s="14">
        <v>0.192</v>
      </c>
      <c r="Q248" s="14">
        <v>0.17699999999999999</v>
      </c>
      <c r="R248" s="14">
        <v>0.20699999999999999</v>
      </c>
      <c r="S248" s="14">
        <v>0.221</v>
      </c>
      <c r="T248" s="14">
        <v>0.2</v>
      </c>
      <c r="U248" s="14">
        <v>0.19400000000000001</v>
      </c>
      <c r="V248" s="14">
        <v>0.17899999999999999</v>
      </c>
      <c r="W248" s="14">
        <v>0.20100000000000001</v>
      </c>
      <c r="X248" s="14">
        <v>0.19700000000000001</v>
      </c>
      <c r="Y248" s="14">
        <v>0.19600000000000001</v>
      </c>
      <c r="Z248" s="14">
        <v>0.186</v>
      </c>
      <c r="AA248" s="14">
        <v>0.22800000000000001</v>
      </c>
      <c r="AB248" s="14">
        <v>0.193</v>
      </c>
      <c r="AC248" s="14">
        <v>0.189</v>
      </c>
      <c r="AD248" s="14">
        <v>0.22700000000000001</v>
      </c>
      <c r="AE248" s="14">
        <v>0.21199999999999999</v>
      </c>
      <c r="AF248" s="14">
        <v>0.247</v>
      </c>
      <c r="AG248" s="14">
        <v>0.218</v>
      </c>
      <c r="AH248" s="14">
        <v>0.23</v>
      </c>
      <c r="AI248" s="14">
        <v>0.215</v>
      </c>
      <c r="AJ248" s="14">
        <v>0.22500000000000001</v>
      </c>
      <c r="AK248" s="14">
        <v>0.22900000000000001</v>
      </c>
      <c r="AL248" s="14">
        <v>0.247</v>
      </c>
      <c r="AM248" s="14">
        <v>0.24199999999999999</v>
      </c>
      <c r="AN248" s="14">
        <v>0.22</v>
      </c>
      <c r="AO248" s="14">
        <v>0.216</v>
      </c>
      <c r="AP248" s="14">
        <v>0.22500000000000001</v>
      </c>
      <c r="AQ248" s="14">
        <v>0.22800000000000001</v>
      </c>
      <c r="AR248" s="14">
        <v>0.216</v>
      </c>
      <c r="AS248" s="14">
        <v>0.23</v>
      </c>
      <c r="AT248" s="14">
        <v>0.26500000000000001</v>
      </c>
      <c r="AU248" s="14">
        <v>0.25600000000000001</v>
      </c>
      <c r="AV248" s="14">
        <v>0.26600000000000001</v>
      </c>
      <c r="AW248" s="14">
        <v>0.22600000000000001</v>
      </c>
      <c r="AX248" s="14">
        <v>0.247</v>
      </c>
      <c r="AY248" s="14">
        <v>0.27200000000000002</v>
      </c>
      <c r="AZ248" s="14">
        <v>0.24399999999999999</v>
      </c>
      <c r="BA248" s="14">
        <v>0.247</v>
      </c>
      <c r="BB248" s="14">
        <v>0.29099999999999998</v>
      </c>
      <c r="BC248" s="14">
        <v>0.27500000000000002</v>
      </c>
      <c r="BD248" s="14">
        <v>0.28000000000000003</v>
      </c>
      <c r="BE248" s="14">
        <v>0.29899999999999999</v>
      </c>
      <c r="BF248" s="14">
        <v>0.36499999999999999</v>
      </c>
      <c r="BG248" s="14">
        <v>0.311</v>
      </c>
      <c r="BH248" s="14">
        <v>0.32500000000000001</v>
      </c>
      <c r="BI248" s="14">
        <v>0.308</v>
      </c>
      <c r="BJ248" s="14">
        <v>0.31</v>
      </c>
      <c r="BK248" s="14">
        <v>0.314</v>
      </c>
      <c r="BL248" s="14">
        <v>0.309</v>
      </c>
      <c r="BM248" s="14">
        <v>0.32</v>
      </c>
      <c r="BN248" s="14">
        <v>0.30599999999999999</v>
      </c>
      <c r="BO248" s="14">
        <v>0.30399999999999999</v>
      </c>
      <c r="BP248" s="14">
        <v>0.30099999999999999</v>
      </c>
      <c r="BQ248" s="14">
        <v>0.28000000000000003</v>
      </c>
      <c r="BR248" s="14">
        <v>0.25600000000000001</v>
      </c>
      <c r="BS248" s="14">
        <v>0.25800000000000001</v>
      </c>
      <c r="BT248" s="14">
        <v>0.26200000000000001</v>
      </c>
      <c r="BU248" s="14">
        <v>0.23799999999999999</v>
      </c>
      <c r="BV248" s="14">
        <v>0.24299999999999999</v>
      </c>
      <c r="BW248" s="14">
        <v>0.20499999999999999</v>
      </c>
      <c r="BX248" s="14">
        <v>0.22900000000000001</v>
      </c>
      <c r="BY248" s="14">
        <v>0.21</v>
      </c>
      <c r="BZ248" s="14">
        <v>0.215</v>
      </c>
      <c r="CA248" s="14">
        <v>0.22700000000000001</v>
      </c>
      <c r="CB248" s="14">
        <v>0.20899999999999999</v>
      </c>
      <c r="CC248" s="14">
        <v>0.20200000000000001</v>
      </c>
      <c r="CD248" s="14">
        <v>0.16200000000000001</v>
      </c>
      <c r="CE248" s="14">
        <v>0.189</v>
      </c>
      <c r="CF248" s="14">
        <v>0.17499999999999999</v>
      </c>
      <c r="CG248" s="14">
        <v>0.151</v>
      </c>
      <c r="CH248" s="14">
        <v>0.13</v>
      </c>
      <c r="CI248" s="14">
        <v>0.115</v>
      </c>
      <c r="CJ248" s="14">
        <v>0.127</v>
      </c>
      <c r="CK248" s="14">
        <v>0.10299999999999999</v>
      </c>
      <c r="CL248" s="14">
        <v>8.4000000000000005E-2</v>
      </c>
      <c r="CM248" s="14">
        <v>8.1000000000000003E-2</v>
      </c>
      <c r="CN248" s="14">
        <v>6.5000000000000002E-2</v>
      </c>
      <c r="CO248" s="14">
        <v>6.6000000000000003E-2</v>
      </c>
      <c r="CP248" s="14">
        <v>4.5999999999999999E-2</v>
      </c>
      <c r="CQ248" s="14">
        <v>4.3999999999999997E-2</v>
      </c>
      <c r="CR248" s="14">
        <v>3.5000000000000003E-2</v>
      </c>
      <c r="CS248" s="14">
        <v>3.5000000000000003E-2</v>
      </c>
      <c r="CT248" s="14">
        <v>0.03</v>
      </c>
      <c r="CU248" s="14">
        <v>2.7E-2</v>
      </c>
      <c r="CV248" s="14">
        <v>1.4999999999999999E-2</v>
      </c>
      <c r="CW248" s="14">
        <v>1.6E-2</v>
      </c>
      <c r="CX248" s="14">
        <v>0.01</v>
      </c>
      <c r="CY248" s="14">
        <v>6.0000000000000001E-3</v>
      </c>
      <c r="CZ248" s="14">
        <v>4.0000000000000001E-3</v>
      </c>
      <c r="DA248" s="14">
        <v>4.0000000000000001E-3</v>
      </c>
      <c r="DB248" s="14">
        <v>4.0000000000000001E-3</v>
      </c>
      <c r="DC248" s="14">
        <v>3.0000000000000001E-3</v>
      </c>
      <c r="DD248" s="14">
        <v>2E-3</v>
      </c>
      <c r="DE248" s="14">
        <v>2E-3</v>
      </c>
      <c r="DF248" s="14">
        <v>1E-3</v>
      </c>
      <c r="DG248" s="14">
        <v>2E-3</v>
      </c>
      <c r="DI248" s="108">
        <f t="shared" si="7"/>
        <v>18.768000000000004</v>
      </c>
    </row>
    <row r="249" spans="1:113" x14ac:dyDescent="0.2">
      <c r="A249" s="14" t="s">
        <v>1661</v>
      </c>
      <c r="E249" s="14">
        <v>2001</v>
      </c>
      <c r="F249" s="14" t="s">
        <v>246</v>
      </c>
      <c r="G249" s="88" t="s">
        <v>247</v>
      </c>
      <c r="H249" s="88">
        <f>VLOOKUP(G249, '2018 Population by age'!$G:$H, 2, 0)</f>
        <v>18</v>
      </c>
      <c r="I249" s="15">
        <f>IF(H249="-", "-", IF(H249=0, 0, SUM(K249:INDEX($K249:$DG249, H249))))</f>
        <v>13.173</v>
      </c>
      <c r="J249" s="15">
        <f t="shared" si="6"/>
        <v>12.852999999999996</v>
      </c>
      <c r="K249" s="14">
        <v>0.85899999999999999</v>
      </c>
      <c r="L249" s="16">
        <v>0.85299999999999998</v>
      </c>
      <c r="M249" s="14">
        <v>0.749</v>
      </c>
      <c r="N249" s="14">
        <v>0.75</v>
      </c>
      <c r="O249" s="14">
        <v>0.746</v>
      </c>
      <c r="P249" s="14">
        <v>0.70499999999999996</v>
      </c>
      <c r="Q249" s="14">
        <v>0.59299999999999997</v>
      </c>
      <c r="R249" s="14">
        <v>0.57899999999999996</v>
      </c>
      <c r="S249" s="14">
        <v>0.75</v>
      </c>
      <c r="T249" s="14">
        <v>0.75700000000000001</v>
      </c>
      <c r="U249" s="14">
        <v>0.77400000000000002</v>
      </c>
      <c r="V249" s="14">
        <v>0.78100000000000003</v>
      </c>
      <c r="W249" s="14">
        <v>0.77500000000000002</v>
      </c>
      <c r="X249" s="14">
        <v>0.78500000000000003</v>
      </c>
      <c r="Y249" s="14">
        <v>0.77100000000000002</v>
      </c>
      <c r="Z249" s="14">
        <v>0.68899999999999995</v>
      </c>
      <c r="AA249" s="14">
        <v>0.63900000000000001</v>
      </c>
      <c r="AB249" s="14">
        <v>0.61799999999999999</v>
      </c>
      <c r="AC249" s="14">
        <v>0.622</v>
      </c>
      <c r="AD249" s="14">
        <v>0.625</v>
      </c>
      <c r="AE249" s="14">
        <v>0.52300000000000002</v>
      </c>
      <c r="AF249" s="14">
        <v>0.45900000000000002</v>
      </c>
      <c r="AG249" s="14">
        <v>0.44700000000000001</v>
      </c>
      <c r="AH249" s="14">
        <v>0.43099999999999999</v>
      </c>
      <c r="AI249" s="14">
        <v>0.40600000000000003</v>
      </c>
      <c r="AJ249" s="14">
        <v>0.44400000000000001</v>
      </c>
      <c r="AK249" s="14">
        <v>0.38100000000000001</v>
      </c>
      <c r="AL249" s="14">
        <v>0.36299999999999999</v>
      </c>
      <c r="AM249" s="14">
        <v>0.318</v>
      </c>
      <c r="AN249" s="14">
        <v>0.38400000000000001</v>
      </c>
      <c r="AO249" s="14">
        <v>0.40799999999999997</v>
      </c>
      <c r="AP249" s="14">
        <v>0.309</v>
      </c>
      <c r="AQ249" s="14">
        <v>0.317</v>
      </c>
      <c r="AR249" s="14">
        <v>0.29599999999999999</v>
      </c>
      <c r="AS249" s="14">
        <v>0.32200000000000001</v>
      </c>
      <c r="AT249" s="14">
        <v>0.33400000000000002</v>
      </c>
      <c r="AU249" s="14">
        <v>0.3</v>
      </c>
      <c r="AV249" s="14">
        <v>0.215</v>
      </c>
      <c r="AW249" s="14">
        <v>0.27500000000000002</v>
      </c>
      <c r="AX249" s="14">
        <v>0.33200000000000002</v>
      </c>
      <c r="AY249" s="14">
        <v>0.247</v>
      </c>
      <c r="AZ249" s="14">
        <v>0.24199999999999999</v>
      </c>
      <c r="BA249" s="14">
        <v>0.23400000000000001</v>
      </c>
      <c r="BB249" s="14">
        <v>0.22800000000000001</v>
      </c>
      <c r="BC249" s="14">
        <v>0.24399999999999999</v>
      </c>
      <c r="BD249" s="14">
        <v>0.22700000000000001</v>
      </c>
      <c r="BE249" s="14">
        <v>0.27100000000000002</v>
      </c>
      <c r="BF249" s="14">
        <v>0.22</v>
      </c>
      <c r="BG249" s="14">
        <v>0.17499999999999999</v>
      </c>
      <c r="BH249" s="14">
        <v>0.22600000000000001</v>
      </c>
      <c r="BI249" s="14">
        <v>0.2</v>
      </c>
      <c r="BJ249" s="14">
        <v>0.154</v>
      </c>
      <c r="BK249" s="14">
        <v>0.13500000000000001</v>
      </c>
      <c r="BL249" s="14">
        <v>0.123</v>
      </c>
      <c r="BM249" s="14">
        <v>0.11899999999999999</v>
      </c>
      <c r="BN249" s="14">
        <v>9.2999999999999999E-2</v>
      </c>
      <c r="BO249" s="14">
        <v>0.10100000000000001</v>
      </c>
      <c r="BP249" s="14">
        <v>8.2000000000000003E-2</v>
      </c>
      <c r="BQ249" s="14">
        <v>7.3999999999999996E-2</v>
      </c>
      <c r="BR249" s="14">
        <v>8.2000000000000003E-2</v>
      </c>
      <c r="BS249" s="14">
        <v>6.0999999999999999E-2</v>
      </c>
      <c r="BT249" s="14">
        <v>5.8999999999999997E-2</v>
      </c>
      <c r="BU249" s="14">
        <v>4.9000000000000002E-2</v>
      </c>
      <c r="BV249" s="14">
        <v>5.8000000000000003E-2</v>
      </c>
      <c r="BW249" s="14">
        <v>6.6000000000000003E-2</v>
      </c>
      <c r="BX249" s="14">
        <v>3.4000000000000002E-2</v>
      </c>
      <c r="BY249" s="14">
        <v>3.9E-2</v>
      </c>
      <c r="BZ249" s="14">
        <v>5.6000000000000001E-2</v>
      </c>
      <c r="CA249" s="14">
        <v>0.05</v>
      </c>
      <c r="CB249" s="14">
        <v>5.0999999999999997E-2</v>
      </c>
      <c r="CC249" s="14">
        <v>3.1E-2</v>
      </c>
      <c r="CD249" s="14">
        <v>4.2000000000000003E-2</v>
      </c>
      <c r="CE249" s="14">
        <v>2.7E-2</v>
      </c>
      <c r="CF249" s="14">
        <v>1.9E-2</v>
      </c>
      <c r="CG249" s="14">
        <v>2.5000000000000001E-2</v>
      </c>
      <c r="CH249" s="14">
        <v>2.5000000000000001E-2</v>
      </c>
      <c r="CI249" s="14">
        <v>1.4E-2</v>
      </c>
      <c r="CJ249" s="14">
        <v>1.4999999999999999E-2</v>
      </c>
      <c r="CK249" s="14">
        <v>0.02</v>
      </c>
      <c r="CL249" s="14">
        <v>1.7000000000000001E-2</v>
      </c>
      <c r="CM249" s="14">
        <v>1.4E-2</v>
      </c>
      <c r="CN249" s="14">
        <v>1.6E-2</v>
      </c>
      <c r="CO249" s="14">
        <v>8.0000000000000002E-3</v>
      </c>
      <c r="CP249" s="14">
        <v>2E-3</v>
      </c>
      <c r="CQ249" s="14">
        <v>3.0000000000000001E-3</v>
      </c>
      <c r="CR249" s="14">
        <v>2.5000000000000001E-2</v>
      </c>
      <c r="CS249" s="14" t="s">
        <v>9</v>
      </c>
      <c r="CT249" s="14" t="s">
        <v>9</v>
      </c>
      <c r="CU249" s="14" t="s">
        <v>9</v>
      </c>
      <c r="CV249" s="14" t="s">
        <v>9</v>
      </c>
      <c r="CW249" s="14" t="s">
        <v>9</v>
      </c>
      <c r="CX249" s="14" t="s">
        <v>9</v>
      </c>
      <c r="CY249" s="14" t="s">
        <v>9</v>
      </c>
      <c r="CZ249" s="14" t="s">
        <v>9</v>
      </c>
      <c r="DA249" s="14" t="s">
        <v>9</v>
      </c>
      <c r="DB249" s="14" t="s">
        <v>9</v>
      </c>
      <c r="DC249" s="14" t="s">
        <v>9</v>
      </c>
      <c r="DD249" s="14" t="s">
        <v>9</v>
      </c>
      <c r="DE249" s="14" t="s">
        <v>9</v>
      </c>
      <c r="DF249" s="14" t="s">
        <v>9</v>
      </c>
      <c r="DG249" s="14">
        <v>3.9E-2</v>
      </c>
      <c r="DI249" s="108">
        <f t="shared" si="7"/>
        <v>26.025999999999996</v>
      </c>
    </row>
    <row r="250" spans="1:113" x14ac:dyDescent="0.2">
      <c r="A250" s="16" t="s">
        <v>1661</v>
      </c>
      <c r="B250" s="16"/>
      <c r="C250" s="16"/>
      <c r="D250" s="16"/>
      <c r="E250" s="14">
        <v>2008</v>
      </c>
      <c r="F250" s="14" t="s">
        <v>272</v>
      </c>
      <c r="G250" s="88" t="s">
        <v>273</v>
      </c>
      <c r="H250" s="88">
        <f>VLOOKUP(G250, '2018 Population by age'!$G:$H, 2, 0)</f>
        <v>20</v>
      </c>
      <c r="I250" s="15">
        <f>IF(H250="-", "-", IF(H250=0, 0, SUM(K250:INDEX($K250:$DG250, H250))))</f>
        <v>2.5080000000000005</v>
      </c>
      <c r="J250" s="15">
        <f t="shared" si="6"/>
        <v>2.6279999999999988</v>
      </c>
      <c r="K250" s="14" t="s">
        <v>9</v>
      </c>
      <c r="L250" s="14" t="s">
        <v>9</v>
      </c>
      <c r="M250" s="14" t="s">
        <v>9</v>
      </c>
      <c r="N250" s="14" t="s">
        <v>9</v>
      </c>
      <c r="O250" s="14">
        <v>0.64800000000000002</v>
      </c>
      <c r="P250" s="14" t="s">
        <v>9</v>
      </c>
      <c r="Q250" s="14" t="s">
        <v>9</v>
      </c>
      <c r="R250" s="14" t="s">
        <v>9</v>
      </c>
      <c r="S250" s="14" t="s">
        <v>9</v>
      </c>
      <c r="T250" s="14">
        <v>0.71799999999999997</v>
      </c>
      <c r="U250" s="14" t="s">
        <v>9</v>
      </c>
      <c r="V250" s="14" t="s">
        <v>9</v>
      </c>
      <c r="W250" s="14" t="s">
        <v>9</v>
      </c>
      <c r="X250" s="14" t="s">
        <v>9</v>
      </c>
      <c r="Y250" s="14">
        <v>0.64</v>
      </c>
      <c r="Z250" s="14" t="s">
        <v>9</v>
      </c>
      <c r="AA250" s="14" t="s">
        <v>9</v>
      </c>
      <c r="AB250" s="14">
        <v>0.30119999999999997</v>
      </c>
      <c r="AD250" s="14">
        <v>0.20080000000000003</v>
      </c>
      <c r="AE250" s="14" t="s">
        <v>9</v>
      </c>
      <c r="AF250" s="14" t="s">
        <v>9</v>
      </c>
      <c r="AG250" s="14" t="s">
        <v>9</v>
      </c>
      <c r="AH250" s="14" t="s">
        <v>9</v>
      </c>
      <c r="AI250" s="14">
        <v>0.5</v>
      </c>
      <c r="AJ250" s="14" t="s">
        <v>9</v>
      </c>
      <c r="AK250" s="14" t="s">
        <v>9</v>
      </c>
      <c r="AL250" s="14" t="s">
        <v>9</v>
      </c>
      <c r="AM250" s="14" t="s">
        <v>9</v>
      </c>
      <c r="AN250" s="14">
        <v>0.39700000000000002</v>
      </c>
      <c r="AO250" s="14" t="s">
        <v>9</v>
      </c>
      <c r="AP250" s="14" t="s">
        <v>9</v>
      </c>
      <c r="AQ250" s="14" t="s">
        <v>9</v>
      </c>
      <c r="AR250" s="14" t="s">
        <v>9</v>
      </c>
      <c r="AS250" s="14">
        <v>0.375</v>
      </c>
      <c r="AT250" s="14" t="s">
        <v>9</v>
      </c>
      <c r="AU250" s="14" t="s">
        <v>9</v>
      </c>
      <c r="AV250" s="14" t="s">
        <v>9</v>
      </c>
      <c r="AW250" s="14" t="s">
        <v>9</v>
      </c>
      <c r="AX250" s="14">
        <v>0.375</v>
      </c>
      <c r="AY250" s="14" t="s">
        <v>9</v>
      </c>
      <c r="AZ250" s="14" t="s">
        <v>9</v>
      </c>
      <c r="BA250" s="14" t="s">
        <v>9</v>
      </c>
      <c r="BB250" s="14" t="s">
        <v>9</v>
      </c>
      <c r="BC250" s="14">
        <v>0.29199999999999998</v>
      </c>
      <c r="BD250" s="14" t="s">
        <v>9</v>
      </c>
      <c r="BE250" s="14" t="s">
        <v>9</v>
      </c>
      <c r="BF250" s="14" t="s">
        <v>9</v>
      </c>
      <c r="BG250" s="14" t="s">
        <v>9</v>
      </c>
      <c r="BH250" s="14">
        <v>0.23599999999999999</v>
      </c>
      <c r="BI250" s="14" t="s">
        <v>9</v>
      </c>
      <c r="BJ250" s="14" t="s">
        <v>9</v>
      </c>
      <c r="BK250" s="14" t="s">
        <v>9</v>
      </c>
      <c r="BL250" s="14" t="s">
        <v>9</v>
      </c>
      <c r="BM250" s="14">
        <v>0.16200000000000001</v>
      </c>
      <c r="BN250" s="14" t="s">
        <v>9</v>
      </c>
      <c r="BO250" s="14" t="s">
        <v>9</v>
      </c>
      <c r="BP250" s="14" t="s">
        <v>9</v>
      </c>
      <c r="BQ250" s="14" t="s">
        <v>9</v>
      </c>
      <c r="BR250" s="14">
        <v>9.5000000000000001E-2</v>
      </c>
      <c r="BS250" s="14" t="s">
        <v>9</v>
      </c>
      <c r="BT250" s="14" t="s">
        <v>9</v>
      </c>
      <c r="BU250" s="14" t="s">
        <v>9</v>
      </c>
      <c r="BV250" s="14" t="s">
        <v>9</v>
      </c>
      <c r="BW250" s="14">
        <v>7.9000000000000001E-2</v>
      </c>
      <c r="BX250" s="14" t="s">
        <v>9</v>
      </c>
      <c r="BY250" s="14" t="s">
        <v>9</v>
      </c>
      <c r="BZ250" s="14" t="s">
        <v>9</v>
      </c>
      <c r="CA250" s="14" t="s">
        <v>9</v>
      </c>
      <c r="CB250" s="14">
        <v>3.1E-2</v>
      </c>
      <c r="CC250" s="14" t="s">
        <v>9</v>
      </c>
      <c r="CD250" s="14" t="s">
        <v>9</v>
      </c>
      <c r="CE250" s="14" t="s">
        <v>9</v>
      </c>
      <c r="CF250" s="14" t="s">
        <v>9</v>
      </c>
      <c r="CG250" s="14">
        <v>1.7999999999999999E-2</v>
      </c>
      <c r="CH250" s="14" t="s">
        <v>9</v>
      </c>
      <c r="CI250" s="14" t="s">
        <v>9</v>
      </c>
      <c r="CJ250" s="14" t="s">
        <v>9</v>
      </c>
      <c r="CK250" s="14" t="s">
        <v>9</v>
      </c>
      <c r="CL250" s="14">
        <v>6.0000000000000001E-3</v>
      </c>
      <c r="CM250" s="14" t="s">
        <v>9</v>
      </c>
      <c r="CN250" s="14" t="s">
        <v>9</v>
      </c>
      <c r="CO250" s="14" t="s">
        <v>9</v>
      </c>
      <c r="CP250" s="14" t="s">
        <v>9</v>
      </c>
      <c r="CQ250" s="14">
        <v>2E-3</v>
      </c>
      <c r="CR250" s="14" t="s">
        <v>9</v>
      </c>
      <c r="CS250" s="14" t="s">
        <v>9</v>
      </c>
      <c r="CT250" s="14" t="s">
        <v>9</v>
      </c>
      <c r="CU250" s="14" t="s">
        <v>9</v>
      </c>
      <c r="CV250" s="14">
        <v>1E-3</v>
      </c>
      <c r="CW250" s="14">
        <v>0</v>
      </c>
      <c r="CX250" s="14" t="s">
        <v>9</v>
      </c>
      <c r="CY250" s="14" t="s">
        <v>9</v>
      </c>
      <c r="CZ250" s="14" t="s">
        <v>9</v>
      </c>
      <c r="DA250" s="14" t="s">
        <v>9</v>
      </c>
      <c r="DB250" s="14" t="s">
        <v>9</v>
      </c>
      <c r="DC250" s="14" t="s">
        <v>9</v>
      </c>
      <c r="DD250" s="14" t="s">
        <v>9</v>
      </c>
      <c r="DE250" s="14" t="s">
        <v>9</v>
      </c>
      <c r="DF250" s="14" t="s">
        <v>9</v>
      </c>
      <c r="DG250" s="14">
        <v>5.8999999999999997E-2</v>
      </c>
      <c r="DI250" s="108">
        <f t="shared" si="7"/>
        <v>5.1359999999999992</v>
      </c>
    </row>
    <row r="251" spans="1:113" x14ac:dyDescent="0.2">
      <c r="A251" s="14" t="s">
        <v>1661</v>
      </c>
      <c r="E251" s="14">
        <v>2016</v>
      </c>
      <c r="F251" s="14" t="s">
        <v>292</v>
      </c>
      <c r="G251" s="88" t="s">
        <v>293</v>
      </c>
      <c r="H251" s="88">
        <f>VLOOKUP(G251, '2018 Population by age'!$G:$H, 2, 0)</f>
        <v>18</v>
      </c>
      <c r="I251" s="15">
        <f>IF(H251="-", "-", IF(H251=0, 0, SUM(K251:INDEX($K251:$DG251, H251))))</f>
        <v>2.2774000000000001</v>
      </c>
      <c r="J251" s="15">
        <f t="shared" si="6"/>
        <v>7.1556000000000015</v>
      </c>
      <c r="K251" s="14" t="s">
        <v>9</v>
      </c>
      <c r="L251" s="14" t="s">
        <v>9</v>
      </c>
      <c r="M251" s="14" t="s">
        <v>9</v>
      </c>
      <c r="N251" s="14" t="s">
        <v>9</v>
      </c>
      <c r="O251" s="14">
        <v>0.65300000000000002</v>
      </c>
      <c r="P251" s="14" t="s">
        <v>9</v>
      </c>
      <c r="Q251" s="14" t="s">
        <v>9</v>
      </c>
      <c r="R251" s="14" t="s">
        <v>9</v>
      </c>
      <c r="S251" s="14" t="s">
        <v>9</v>
      </c>
      <c r="T251" s="14">
        <v>0.61399999999999999</v>
      </c>
      <c r="U251" s="14" t="s">
        <v>9</v>
      </c>
      <c r="V251" s="14" t="s">
        <v>9</v>
      </c>
      <c r="W251" s="14" t="s">
        <v>9</v>
      </c>
      <c r="X251" s="14" t="s">
        <v>9</v>
      </c>
      <c r="Y251" s="14">
        <v>0.63600000000000001</v>
      </c>
      <c r="Z251" s="14" t="s">
        <v>9</v>
      </c>
      <c r="AA251" s="14" t="s">
        <v>9</v>
      </c>
      <c r="AB251" s="14">
        <v>0.37440000000000001</v>
      </c>
      <c r="AD251" s="14">
        <v>0.24959999999999999</v>
      </c>
      <c r="AE251" s="14" t="s">
        <v>9</v>
      </c>
      <c r="AF251" s="14" t="s">
        <v>9</v>
      </c>
      <c r="AG251" s="14" t="s">
        <v>9</v>
      </c>
      <c r="AH251" s="14" t="s">
        <v>9</v>
      </c>
      <c r="AI251" s="14">
        <v>0.68700000000000006</v>
      </c>
      <c r="AJ251" s="14" t="s">
        <v>9</v>
      </c>
      <c r="AK251" s="14" t="s">
        <v>9</v>
      </c>
      <c r="AL251" s="14" t="s">
        <v>9</v>
      </c>
      <c r="AM251" s="14" t="s">
        <v>9</v>
      </c>
      <c r="AN251" s="14">
        <v>0.69399999999999995</v>
      </c>
      <c r="AO251" s="14" t="s">
        <v>9</v>
      </c>
      <c r="AP251" s="14" t="s">
        <v>9</v>
      </c>
      <c r="AQ251" s="14" t="s">
        <v>9</v>
      </c>
      <c r="AR251" s="14" t="s">
        <v>9</v>
      </c>
      <c r="AS251" s="14">
        <v>0.75900000000000001</v>
      </c>
      <c r="AT251" s="14" t="s">
        <v>9</v>
      </c>
      <c r="AU251" s="14" t="s">
        <v>9</v>
      </c>
      <c r="AV251" s="14" t="s">
        <v>9</v>
      </c>
      <c r="AW251" s="14" t="s">
        <v>9</v>
      </c>
      <c r="AX251" s="14">
        <v>0.81299999999999994</v>
      </c>
      <c r="AY251" s="14" t="s">
        <v>9</v>
      </c>
      <c r="AZ251" s="14" t="s">
        <v>9</v>
      </c>
      <c r="BA251" s="14" t="s">
        <v>9</v>
      </c>
      <c r="BB251" s="14" t="s">
        <v>9</v>
      </c>
      <c r="BC251" s="14">
        <v>0.86099999999999999</v>
      </c>
      <c r="BD251" s="14" t="s">
        <v>9</v>
      </c>
      <c r="BE251" s="14" t="s">
        <v>9</v>
      </c>
      <c r="BF251" s="14" t="s">
        <v>9</v>
      </c>
      <c r="BG251" s="14" t="s">
        <v>9</v>
      </c>
      <c r="BH251" s="14">
        <v>0.82</v>
      </c>
      <c r="BI251" s="14" t="s">
        <v>9</v>
      </c>
      <c r="BJ251" s="14" t="s">
        <v>9</v>
      </c>
      <c r="BK251" s="14" t="s">
        <v>9</v>
      </c>
      <c r="BL251" s="14" t="s">
        <v>9</v>
      </c>
      <c r="BM251" s="14">
        <v>0.70799999999999996</v>
      </c>
      <c r="BN251" s="14" t="s">
        <v>9</v>
      </c>
      <c r="BO251" s="14" t="s">
        <v>9</v>
      </c>
      <c r="BP251" s="14" t="s">
        <v>9</v>
      </c>
      <c r="BQ251" s="14" t="s">
        <v>9</v>
      </c>
      <c r="BR251" s="14">
        <v>0.60499999999999998</v>
      </c>
      <c r="BS251" s="14" t="s">
        <v>9</v>
      </c>
      <c r="BT251" s="14" t="s">
        <v>9</v>
      </c>
      <c r="BU251" s="14" t="s">
        <v>9</v>
      </c>
      <c r="BV251" s="14" t="s">
        <v>9</v>
      </c>
      <c r="BW251" s="14">
        <v>0.432</v>
      </c>
      <c r="BX251" s="14" t="s">
        <v>9</v>
      </c>
      <c r="BY251" s="14" t="s">
        <v>9</v>
      </c>
      <c r="BZ251" s="14" t="s">
        <v>9</v>
      </c>
      <c r="CA251" s="14" t="s">
        <v>9</v>
      </c>
      <c r="CB251" s="14">
        <v>0.27100000000000002</v>
      </c>
      <c r="CC251" s="14" t="s">
        <v>9</v>
      </c>
      <c r="CD251" s="14" t="s">
        <v>9</v>
      </c>
      <c r="CE251" s="14" t="s">
        <v>9</v>
      </c>
      <c r="CF251" s="14" t="s">
        <v>9</v>
      </c>
      <c r="CG251" s="14">
        <v>0.13700000000000001</v>
      </c>
      <c r="CH251" s="14" t="s">
        <v>9</v>
      </c>
      <c r="CI251" s="14" t="s">
        <v>9</v>
      </c>
      <c r="CJ251" s="14" t="s">
        <v>9</v>
      </c>
      <c r="CK251" s="14" t="s">
        <v>9</v>
      </c>
      <c r="CL251" s="14" t="s">
        <v>9</v>
      </c>
      <c r="CM251" s="14" t="s">
        <v>9</v>
      </c>
      <c r="CN251" s="14" t="s">
        <v>9</v>
      </c>
      <c r="CO251" s="14" t="s">
        <v>9</v>
      </c>
      <c r="CP251" s="14" t="s">
        <v>9</v>
      </c>
      <c r="CQ251" s="14" t="s">
        <v>9</v>
      </c>
      <c r="CR251" s="14" t="s">
        <v>9</v>
      </c>
      <c r="CS251" s="14" t="s">
        <v>9</v>
      </c>
      <c r="CT251" s="14" t="s">
        <v>9</v>
      </c>
      <c r="CU251" s="14" t="s">
        <v>9</v>
      </c>
      <c r="CV251" s="14" t="s">
        <v>9</v>
      </c>
      <c r="CW251" s="14" t="s">
        <v>9</v>
      </c>
      <c r="CX251" s="14" t="s">
        <v>9</v>
      </c>
      <c r="CY251" s="14" t="s">
        <v>9</v>
      </c>
      <c r="CZ251" s="14" t="s">
        <v>9</v>
      </c>
      <c r="DA251" s="14" t="s">
        <v>9</v>
      </c>
      <c r="DB251" s="14" t="s">
        <v>9</v>
      </c>
      <c r="DC251" s="14" t="s">
        <v>9</v>
      </c>
      <c r="DD251" s="14" t="s">
        <v>9</v>
      </c>
      <c r="DE251" s="14" t="s">
        <v>9</v>
      </c>
      <c r="DF251" s="14" t="s">
        <v>9</v>
      </c>
      <c r="DG251" s="14">
        <v>0.11899999999999999</v>
      </c>
      <c r="DI251" s="108">
        <f t="shared" si="7"/>
        <v>9.4330000000000016</v>
      </c>
    </row>
    <row r="252" spans="1:113" x14ac:dyDescent="0.2">
      <c r="A252" s="14" t="s">
        <v>1661</v>
      </c>
      <c r="E252" s="14">
        <v>2001</v>
      </c>
      <c r="F252" s="14" t="s">
        <v>316</v>
      </c>
      <c r="G252" s="88" t="s">
        <v>317</v>
      </c>
      <c r="H252" s="88">
        <f>VLOOKUP(G252, '2018 Population by age'!$G:$H, 2, 0)</f>
        <v>18</v>
      </c>
      <c r="I252" s="15">
        <f>IF(H252="-", "-", IF(H252=0, 0, SUM(K252:INDEX($K252:$DG252, H252))))</f>
        <v>7.59</v>
      </c>
      <c r="J252" s="15">
        <f t="shared" si="6"/>
        <v>12.809999999999992</v>
      </c>
      <c r="K252" s="14" t="s">
        <v>9</v>
      </c>
      <c r="L252" s="14" t="s">
        <v>9</v>
      </c>
      <c r="M252" s="14" t="s">
        <v>9</v>
      </c>
      <c r="N252" s="14" t="s">
        <v>9</v>
      </c>
      <c r="O252" s="14">
        <v>2.13</v>
      </c>
      <c r="P252" s="14" t="s">
        <v>9</v>
      </c>
      <c r="Q252" s="14" t="s">
        <v>9</v>
      </c>
      <c r="R252" s="14" t="s">
        <v>9</v>
      </c>
      <c r="S252" s="14" t="s">
        <v>9</v>
      </c>
      <c r="T252" s="14">
        <v>2.14</v>
      </c>
      <c r="U252" s="14" t="s">
        <v>9</v>
      </c>
      <c r="V252" s="14" t="s">
        <v>9</v>
      </c>
      <c r="W252" s="14" t="s">
        <v>9</v>
      </c>
      <c r="X252" s="14" t="s">
        <v>9</v>
      </c>
      <c r="Y252" s="14">
        <v>2.12</v>
      </c>
      <c r="Z252" s="14" t="s">
        <v>9</v>
      </c>
      <c r="AA252" s="14" t="s">
        <v>9</v>
      </c>
      <c r="AB252" s="14">
        <v>1.2</v>
      </c>
      <c r="AD252" s="14">
        <v>0.8</v>
      </c>
      <c r="AE252" s="14" t="s">
        <v>9</v>
      </c>
      <c r="AF252" s="14" t="s">
        <v>9</v>
      </c>
      <c r="AG252" s="14" t="s">
        <v>9</v>
      </c>
      <c r="AH252" s="14" t="s">
        <v>9</v>
      </c>
      <c r="AI252" s="14">
        <v>1.88</v>
      </c>
      <c r="AJ252" s="14" t="s">
        <v>9</v>
      </c>
      <c r="AK252" s="14" t="s">
        <v>9</v>
      </c>
      <c r="AL252" s="14" t="s">
        <v>9</v>
      </c>
      <c r="AM252" s="14" t="s">
        <v>9</v>
      </c>
      <c r="AN252" s="14">
        <v>1.64</v>
      </c>
      <c r="AO252" s="14" t="s">
        <v>9</v>
      </c>
      <c r="AP252" s="14" t="s">
        <v>9</v>
      </c>
      <c r="AQ252" s="14" t="s">
        <v>9</v>
      </c>
      <c r="AR252" s="14" t="s">
        <v>9</v>
      </c>
      <c r="AS252" s="14">
        <v>1.55</v>
      </c>
      <c r="AT252" s="14" t="s">
        <v>9</v>
      </c>
      <c r="AU252" s="14" t="s">
        <v>9</v>
      </c>
      <c r="AV252" s="14" t="s">
        <v>9</v>
      </c>
      <c r="AW252" s="14" t="s">
        <v>9</v>
      </c>
      <c r="AX252" s="14">
        <v>1.43</v>
      </c>
      <c r="AY252" s="14" t="s">
        <v>9</v>
      </c>
      <c r="AZ252" s="14" t="s">
        <v>9</v>
      </c>
      <c r="BA252" s="14" t="s">
        <v>9</v>
      </c>
      <c r="BB252" s="14" t="s">
        <v>9</v>
      </c>
      <c r="BC252" s="14">
        <v>1.27</v>
      </c>
      <c r="BD252" s="14" t="s">
        <v>9</v>
      </c>
      <c r="BE252" s="14" t="s">
        <v>9</v>
      </c>
      <c r="BF252" s="14" t="s">
        <v>9</v>
      </c>
      <c r="BG252" s="14" t="s">
        <v>9</v>
      </c>
      <c r="BH252" s="14">
        <v>0.9</v>
      </c>
      <c r="BI252" s="14" t="s">
        <v>9</v>
      </c>
      <c r="BJ252" s="14" t="s">
        <v>9</v>
      </c>
      <c r="BK252" s="14" t="s">
        <v>9</v>
      </c>
      <c r="BL252" s="14" t="s">
        <v>9</v>
      </c>
      <c r="BM252" s="14">
        <v>0.71</v>
      </c>
      <c r="BN252" s="14" t="s">
        <v>9</v>
      </c>
      <c r="BO252" s="14" t="s">
        <v>9</v>
      </c>
      <c r="BP252" s="14" t="s">
        <v>9</v>
      </c>
      <c r="BQ252" s="14" t="s">
        <v>9</v>
      </c>
      <c r="BR252" s="14">
        <v>0.56000000000000005</v>
      </c>
      <c r="BS252" s="14" t="s">
        <v>9</v>
      </c>
      <c r="BT252" s="14" t="s">
        <v>9</v>
      </c>
      <c r="BU252" s="14" t="s">
        <v>9</v>
      </c>
      <c r="BV252" s="14" t="s">
        <v>9</v>
      </c>
      <c r="BW252" s="14">
        <v>0.4</v>
      </c>
      <c r="BX252" s="14" t="s">
        <v>9</v>
      </c>
      <c r="BY252" s="14" t="s">
        <v>9</v>
      </c>
      <c r="BZ252" s="14" t="s">
        <v>9</v>
      </c>
      <c r="CA252" s="14" t="s">
        <v>9</v>
      </c>
      <c r="CB252" s="14">
        <v>0.41</v>
      </c>
      <c r="CC252" s="14" t="s">
        <v>9</v>
      </c>
      <c r="CD252" s="14" t="s">
        <v>9</v>
      </c>
      <c r="CE252" s="14" t="s">
        <v>9</v>
      </c>
      <c r="CF252" s="14" t="s">
        <v>9</v>
      </c>
      <c r="CG252" s="14">
        <v>0.38</v>
      </c>
      <c r="CH252" s="14" t="s">
        <v>9</v>
      </c>
      <c r="CI252" s="14" t="s">
        <v>9</v>
      </c>
      <c r="CJ252" s="14" t="s">
        <v>9</v>
      </c>
      <c r="CK252" s="14" t="s">
        <v>9</v>
      </c>
      <c r="CL252" s="14">
        <v>0.33</v>
      </c>
      <c r="CM252" s="14" t="s">
        <v>9</v>
      </c>
      <c r="CN252" s="14" t="s">
        <v>9</v>
      </c>
      <c r="CO252" s="14" t="s">
        <v>9</v>
      </c>
      <c r="CP252" s="14" t="s">
        <v>9</v>
      </c>
      <c r="CQ252" s="14">
        <v>0.24</v>
      </c>
      <c r="CR252" s="14" t="s">
        <v>9</v>
      </c>
      <c r="CS252" s="14" t="s">
        <v>9</v>
      </c>
      <c r="CT252" s="14" t="s">
        <v>9</v>
      </c>
      <c r="CU252" s="14" t="s">
        <v>9</v>
      </c>
      <c r="CV252" s="14" t="s">
        <v>9</v>
      </c>
      <c r="CW252" s="14" t="s">
        <v>9</v>
      </c>
      <c r="CX252" s="14" t="s">
        <v>9</v>
      </c>
      <c r="CY252" s="14" t="s">
        <v>9</v>
      </c>
      <c r="CZ252" s="14" t="s">
        <v>9</v>
      </c>
      <c r="DA252" s="14" t="s">
        <v>9</v>
      </c>
      <c r="DB252" s="14" t="s">
        <v>9</v>
      </c>
      <c r="DC252" s="14" t="s">
        <v>9</v>
      </c>
      <c r="DD252" s="14" t="s">
        <v>9</v>
      </c>
      <c r="DE252" s="14" t="s">
        <v>9</v>
      </c>
      <c r="DF252" s="14" t="s">
        <v>9</v>
      </c>
      <c r="DG252" s="14">
        <v>0.31</v>
      </c>
      <c r="DI252" s="108">
        <f t="shared" si="7"/>
        <v>20.399999999999991</v>
      </c>
    </row>
    <row r="253" spans="1:113" x14ac:dyDescent="0.2">
      <c r="A253" s="14" t="s">
        <v>1661</v>
      </c>
      <c r="E253" s="14">
        <v>2016</v>
      </c>
      <c r="F253" s="14" t="s">
        <v>324</v>
      </c>
      <c r="G253" s="88" t="s">
        <v>325</v>
      </c>
      <c r="H253" s="88">
        <f>VLOOKUP(G253, '2018 Population by age'!$G:$H, 2, 0)</f>
        <v>18</v>
      </c>
      <c r="I253" s="15">
        <f>IF(H253="-", "-", IF(H253=0, 0, SUM(K253:INDEX($K253:$DG253, H253))))</f>
        <v>3.0900000000000003</v>
      </c>
      <c r="J253" s="15">
        <f t="shared" si="6"/>
        <v>13.698000000000004</v>
      </c>
      <c r="K253" s="14">
        <v>0.122</v>
      </c>
      <c r="L253" s="14">
        <v>0.13600000000000001</v>
      </c>
      <c r="M253" s="14">
        <v>0.151</v>
      </c>
      <c r="N253" s="14">
        <v>0.154</v>
      </c>
      <c r="O253" s="14">
        <v>0.192</v>
      </c>
      <c r="P253" s="14">
        <v>0.156</v>
      </c>
      <c r="Q253" s="14">
        <v>0.16800000000000001</v>
      </c>
      <c r="R253" s="14">
        <v>0.19400000000000001</v>
      </c>
      <c r="S253" s="14">
        <v>0.18099999999999999</v>
      </c>
      <c r="T253" s="14">
        <v>0.185</v>
      </c>
      <c r="U253" s="14">
        <v>0.16400000000000001</v>
      </c>
      <c r="V253" s="14">
        <v>0.185</v>
      </c>
      <c r="W253" s="14">
        <v>0.193</v>
      </c>
      <c r="X253" s="14">
        <v>0.17799999999999999</v>
      </c>
      <c r="Y253" s="14">
        <v>0.18</v>
      </c>
      <c r="Z253" s="14">
        <v>0.188</v>
      </c>
      <c r="AA253" s="14">
        <v>0.189</v>
      </c>
      <c r="AB253" s="14">
        <v>0.17399999999999999</v>
      </c>
      <c r="AC253" s="14">
        <v>0.17899999999999999</v>
      </c>
      <c r="AD253" s="14">
        <v>0.184</v>
      </c>
      <c r="AE253" s="14">
        <v>0.17299999999999999</v>
      </c>
      <c r="AF253" s="14">
        <v>0.17799999999999999</v>
      </c>
      <c r="AG253" s="14">
        <v>0.16500000000000001</v>
      </c>
      <c r="AH253" s="14">
        <v>0.156</v>
      </c>
      <c r="AI253" s="14">
        <v>0.161</v>
      </c>
      <c r="AJ253" s="14">
        <v>0.159</v>
      </c>
      <c r="AK253" s="14">
        <v>0.16300000000000001</v>
      </c>
      <c r="AL253" s="14">
        <v>0.161</v>
      </c>
      <c r="AM253" s="14">
        <v>0.158</v>
      </c>
      <c r="AN253" s="14">
        <v>0.17899999999999999</v>
      </c>
      <c r="AO253" s="14">
        <v>0.161</v>
      </c>
      <c r="AP253" s="14">
        <v>0.153</v>
      </c>
      <c r="AQ253" s="14">
        <v>0.184</v>
      </c>
      <c r="AR253" s="14">
        <v>0.187</v>
      </c>
      <c r="AS253" s="14">
        <v>0.20699999999999999</v>
      </c>
      <c r="AT253" s="14">
        <v>0.19700000000000001</v>
      </c>
      <c r="AU253" s="14">
        <v>0.21</v>
      </c>
      <c r="AV253" s="14">
        <v>0.214</v>
      </c>
      <c r="AW253" s="14">
        <v>0.219</v>
      </c>
      <c r="AX253" s="14">
        <v>0.23100000000000001</v>
      </c>
      <c r="AY253" s="14">
        <v>0.253</v>
      </c>
      <c r="AZ253" s="14">
        <v>0.27800000000000002</v>
      </c>
      <c r="BA253" s="14">
        <v>0.28399999999999997</v>
      </c>
      <c r="BB253" s="14">
        <v>0.27600000000000002</v>
      </c>
      <c r="BC253" s="14">
        <v>0.30399999999999999</v>
      </c>
      <c r="BD253" s="14">
        <v>0.27800000000000002</v>
      </c>
      <c r="BE253" s="14">
        <v>0.32600000000000001</v>
      </c>
      <c r="BF253" s="14">
        <v>0.29399999999999998</v>
      </c>
      <c r="BG253" s="14">
        <v>0.318</v>
      </c>
      <c r="BH253" s="14">
        <v>0.28000000000000003</v>
      </c>
      <c r="BI253" s="14">
        <v>0.312</v>
      </c>
      <c r="BJ253" s="14">
        <v>0.32200000000000001</v>
      </c>
      <c r="BK253" s="14">
        <v>0.29599999999999999</v>
      </c>
      <c r="BL253" s="14">
        <v>0.32100000000000001</v>
      </c>
      <c r="BM253" s="14">
        <v>0.28100000000000003</v>
      </c>
      <c r="BN253" s="14">
        <v>0.28299999999999997</v>
      </c>
      <c r="BO253" s="14">
        <v>0.27400000000000002</v>
      </c>
      <c r="BP253" s="14">
        <v>0.248</v>
      </c>
      <c r="BQ253" s="14">
        <v>0.26</v>
      </c>
      <c r="BR253" s="14">
        <v>0.223</v>
      </c>
      <c r="BS253" s="14">
        <v>0.21299999999999999</v>
      </c>
      <c r="BT253" s="14">
        <v>0.21299999999999999</v>
      </c>
      <c r="BU253" s="14">
        <v>0.2</v>
      </c>
      <c r="BV253" s="14">
        <v>0.187</v>
      </c>
      <c r="BW253" s="14">
        <v>0.192</v>
      </c>
      <c r="BX253" s="14">
        <v>0.18099999999999999</v>
      </c>
      <c r="BY253" s="14">
        <v>0.17199999999999999</v>
      </c>
      <c r="BZ253" s="14">
        <v>0.17499999999999999</v>
      </c>
      <c r="CA253" s="14">
        <v>0.19400000000000001</v>
      </c>
      <c r="CB253" s="14">
        <v>0.16600000000000001</v>
      </c>
      <c r="CC253" s="14">
        <v>0.161</v>
      </c>
      <c r="CD253" s="14">
        <v>0.18</v>
      </c>
      <c r="CE253" s="14">
        <v>0.13600000000000001</v>
      </c>
      <c r="CF253" s="14">
        <v>0.13900000000000001</v>
      </c>
      <c r="CG253" s="14">
        <v>0.157</v>
      </c>
      <c r="CH253" s="14">
        <v>0.109</v>
      </c>
      <c r="CI253" s="14">
        <v>0.11899999999999999</v>
      </c>
      <c r="CJ253" s="14">
        <v>0.123</v>
      </c>
      <c r="CK253" s="14">
        <v>0.11</v>
      </c>
      <c r="CL253" s="14">
        <v>0.113</v>
      </c>
      <c r="CM253" s="14">
        <v>0.1</v>
      </c>
      <c r="CN253" s="14">
        <v>9.2999999999999999E-2</v>
      </c>
      <c r="CO253" s="14">
        <v>7.5999999999999998E-2</v>
      </c>
      <c r="CP253" s="14">
        <v>7.1999999999999995E-2</v>
      </c>
      <c r="CQ253" s="14">
        <v>7.0999999999999994E-2</v>
      </c>
      <c r="CR253" s="14">
        <v>6.7000000000000004E-2</v>
      </c>
      <c r="CS253" s="14">
        <v>5.1999999999999998E-2</v>
      </c>
      <c r="CT253" s="14">
        <v>6.0999999999999999E-2</v>
      </c>
      <c r="CU253" s="14">
        <v>3.7999999999999999E-2</v>
      </c>
      <c r="CV253" s="14">
        <v>2.5999999999999999E-2</v>
      </c>
      <c r="CW253" s="14">
        <v>3.5999999999999997E-2</v>
      </c>
      <c r="CX253" s="14">
        <v>1.4999999999999999E-2</v>
      </c>
      <c r="CY253" s="14">
        <v>1.7999999999999999E-2</v>
      </c>
      <c r="CZ253" s="14">
        <v>1.4999999999999999E-2</v>
      </c>
      <c r="DA253" s="14">
        <v>8.0000000000000002E-3</v>
      </c>
      <c r="DB253" s="14">
        <v>7.0000000000000001E-3</v>
      </c>
      <c r="DC253" s="14">
        <v>7.0000000000000001E-3</v>
      </c>
      <c r="DD253" s="14">
        <v>3.0000000000000001E-3</v>
      </c>
      <c r="DF253" s="14">
        <v>2E-3</v>
      </c>
      <c r="DG253" s="14">
        <v>1E-3</v>
      </c>
      <c r="DI253" s="108">
        <f t="shared" si="7"/>
        <v>16.788000000000004</v>
      </c>
    </row>
    <row r="254" spans="1:113" x14ac:dyDescent="0.2">
      <c r="A254" s="14" t="s">
        <v>1661</v>
      </c>
      <c r="E254" s="14">
        <v>2002</v>
      </c>
      <c r="F254" s="14" t="s">
        <v>390</v>
      </c>
      <c r="G254" s="88" t="s">
        <v>391</v>
      </c>
      <c r="H254" s="88">
        <f>VLOOKUP(G254, '2018 Population by age'!$G:$H, 2, 0)</f>
        <v>18</v>
      </c>
      <c r="I254" s="15">
        <f>IF(H254="-", "-", IF(H254=0, 0, SUM(K254:INDEX($K254:$DG254, H254))))</f>
        <v>2.1067999999999998</v>
      </c>
      <c r="J254" s="15">
        <f t="shared" si="6"/>
        <v>2.6221999999999994</v>
      </c>
      <c r="K254" s="14" t="s">
        <v>9</v>
      </c>
      <c r="L254" s="14" t="s">
        <v>9</v>
      </c>
      <c r="M254" s="14" t="s">
        <v>9</v>
      </c>
      <c r="N254" s="14" t="s">
        <v>9</v>
      </c>
      <c r="O254" s="14">
        <v>0.62</v>
      </c>
      <c r="P254" s="14" t="s">
        <v>9</v>
      </c>
      <c r="Q254" s="14" t="s">
        <v>9</v>
      </c>
      <c r="R254" s="14" t="s">
        <v>9</v>
      </c>
      <c r="S254" s="14" t="s">
        <v>9</v>
      </c>
      <c r="T254" s="14">
        <v>0.61199999999999999</v>
      </c>
      <c r="U254" s="14" t="s">
        <v>9</v>
      </c>
      <c r="V254" s="14" t="s">
        <v>9</v>
      </c>
      <c r="W254" s="14" t="s">
        <v>9</v>
      </c>
      <c r="X254" s="14" t="s">
        <v>9</v>
      </c>
      <c r="Y254" s="14">
        <v>0.59099999999999997</v>
      </c>
      <c r="Z254" s="14" t="s">
        <v>9</v>
      </c>
      <c r="AA254" s="14" t="s">
        <v>9</v>
      </c>
      <c r="AB254" s="14">
        <v>0.2838</v>
      </c>
      <c r="AD254" s="14">
        <v>0.18919999999999998</v>
      </c>
      <c r="AE254" s="14" t="s">
        <v>9</v>
      </c>
      <c r="AF254" s="14" t="s">
        <v>9</v>
      </c>
      <c r="AG254" s="14" t="s">
        <v>9</v>
      </c>
      <c r="AH254" s="14" t="s">
        <v>9</v>
      </c>
      <c r="AI254" s="14">
        <v>0.32600000000000001</v>
      </c>
      <c r="AJ254" s="14" t="s">
        <v>9</v>
      </c>
      <c r="AK254" s="14" t="s">
        <v>9</v>
      </c>
      <c r="AL254" s="14" t="s">
        <v>9</v>
      </c>
      <c r="AM254" s="14" t="s">
        <v>9</v>
      </c>
      <c r="AN254" s="14">
        <v>0.246</v>
      </c>
      <c r="AO254" s="14" t="s">
        <v>9</v>
      </c>
      <c r="AP254" s="14" t="s">
        <v>9</v>
      </c>
      <c r="AQ254" s="14" t="s">
        <v>9</v>
      </c>
      <c r="AR254" s="14" t="s">
        <v>9</v>
      </c>
      <c r="AS254" s="14">
        <v>0.27800000000000002</v>
      </c>
      <c r="AT254" s="14" t="s">
        <v>9</v>
      </c>
      <c r="AU254" s="14" t="s">
        <v>9</v>
      </c>
      <c r="AV254" s="14" t="s">
        <v>9</v>
      </c>
      <c r="AW254" s="14" t="s">
        <v>9</v>
      </c>
      <c r="AX254" s="14">
        <v>0.33100000000000002</v>
      </c>
      <c r="AY254" s="14" t="s">
        <v>9</v>
      </c>
      <c r="AZ254" s="14" t="s">
        <v>9</v>
      </c>
      <c r="BA254" s="14" t="s">
        <v>9</v>
      </c>
      <c r="BB254" s="14" t="s">
        <v>9</v>
      </c>
      <c r="BC254" s="14">
        <v>0.31</v>
      </c>
      <c r="BD254" s="14" t="s">
        <v>9</v>
      </c>
      <c r="BE254" s="14" t="s">
        <v>9</v>
      </c>
      <c r="BF254" s="14" t="s">
        <v>9</v>
      </c>
      <c r="BG254" s="14" t="s">
        <v>9</v>
      </c>
      <c r="BH254" s="14">
        <v>0.26100000000000001</v>
      </c>
      <c r="BI254" s="14" t="s">
        <v>9</v>
      </c>
      <c r="BJ254" s="14" t="s">
        <v>9</v>
      </c>
      <c r="BK254" s="14" t="s">
        <v>9</v>
      </c>
      <c r="BL254" s="14" t="s">
        <v>9</v>
      </c>
      <c r="BM254" s="14">
        <v>0.19900000000000001</v>
      </c>
      <c r="BN254" s="14" t="s">
        <v>9</v>
      </c>
      <c r="BO254" s="14" t="s">
        <v>9</v>
      </c>
      <c r="BP254" s="14" t="s">
        <v>9</v>
      </c>
      <c r="BQ254" s="14" t="s">
        <v>9</v>
      </c>
      <c r="BR254" s="14">
        <v>0.129</v>
      </c>
      <c r="BS254" s="14" t="s">
        <v>9</v>
      </c>
      <c r="BT254" s="14" t="s">
        <v>9</v>
      </c>
      <c r="BU254" s="14" t="s">
        <v>9</v>
      </c>
      <c r="BV254" s="14" t="s">
        <v>9</v>
      </c>
      <c r="BW254" s="14">
        <v>0.13100000000000001</v>
      </c>
      <c r="BX254" s="14" t="s">
        <v>9</v>
      </c>
      <c r="BY254" s="14" t="s">
        <v>9</v>
      </c>
      <c r="BZ254" s="14" t="s">
        <v>9</v>
      </c>
      <c r="CA254" s="14" t="s">
        <v>9</v>
      </c>
      <c r="CB254" s="14">
        <v>8.4000000000000005E-2</v>
      </c>
      <c r="CC254" s="14" t="s">
        <v>9</v>
      </c>
      <c r="CD254" s="14" t="s">
        <v>9</v>
      </c>
      <c r="CE254" s="14" t="s">
        <v>9</v>
      </c>
      <c r="CF254" s="14" t="s">
        <v>9</v>
      </c>
      <c r="CG254" s="14">
        <v>7.4999999999999997E-2</v>
      </c>
      <c r="CH254" s="14" t="s">
        <v>9</v>
      </c>
      <c r="CI254" s="14" t="s">
        <v>9</v>
      </c>
      <c r="CJ254" s="14" t="s">
        <v>9</v>
      </c>
      <c r="CK254" s="14" t="s">
        <v>9</v>
      </c>
      <c r="CL254" s="14">
        <v>0.04</v>
      </c>
      <c r="CN254" s="14" t="s">
        <v>9</v>
      </c>
      <c r="CO254" s="14" t="s">
        <v>9</v>
      </c>
      <c r="CP254" s="14" t="s">
        <v>9</v>
      </c>
      <c r="CQ254" s="14" t="s">
        <v>9</v>
      </c>
      <c r="CR254" s="14" t="s">
        <v>9</v>
      </c>
      <c r="CS254" s="14" t="s">
        <v>9</v>
      </c>
      <c r="CT254" s="14" t="s">
        <v>9</v>
      </c>
      <c r="CU254" s="14" t="s">
        <v>9</v>
      </c>
      <c r="CV254" s="14" t="s">
        <v>9</v>
      </c>
      <c r="CW254" s="14" t="s">
        <v>9</v>
      </c>
      <c r="CX254" s="14" t="s">
        <v>9</v>
      </c>
      <c r="CY254" s="14" t="s">
        <v>9</v>
      </c>
      <c r="CZ254" s="14" t="s">
        <v>9</v>
      </c>
      <c r="DA254" s="14" t="s">
        <v>9</v>
      </c>
      <c r="DB254" s="14" t="s">
        <v>9</v>
      </c>
      <c r="DC254" s="14" t="s">
        <v>9</v>
      </c>
      <c r="DD254" s="14" t="s">
        <v>9</v>
      </c>
      <c r="DE254" s="14" t="s">
        <v>9</v>
      </c>
      <c r="DF254" s="14" t="s">
        <v>9</v>
      </c>
      <c r="DG254" s="14">
        <v>2.3E-2</v>
      </c>
      <c r="DI254" s="108">
        <f t="shared" si="7"/>
        <v>4.7289999999999992</v>
      </c>
    </row>
  </sheetData>
  <autoFilter ref="A2:DG243" xr:uid="{00000000-0009-0000-0000-00000C000000}">
    <sortState xmlns:xlrd2="http://schemas.microsoft.com/office/spreadsheetml/2017/richdata2" ref="A3:DG243">
      <sortCondition ref="G2:G243"/>
    </sortState>
  </autoFilter>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14999847407452621"/>
  </sheetPr>
  <dimension ref="A1:DI254"/>
  <sheetViews>
    <sheetView zoomScaleNormal="100" workbookViewId="0">
      <pane xSplit="10" ySplit="2" topLeftCell="K3" activePane="bottomRight" state="frozen"/>
      <selection activeCell="C8" sqref="C8:V8"/>
      <selection pane="topRight" activeCell="C8" sqref="C8:V8"/>
      <selection pane="bottomLeft" activeCell="C8" sqref="C8:V8"/>
      <selection pane="bottomRight" activeCell="H3" sqref="H3"/>
    </sheetView>
  </sheetViews>
  <sheetFormatPr defaultColWidth="8.77734375" defaultRowHeight="10.199999999999999" x14ac:dyDescent="0.2"/>
  <cols>
    <col min="1" max="1" width="8.77734375" style="14"/>
    <col min="2" max="2" width="10.21875" style="14" hidden="1" customWidth="1"/>
    <col min="3" max="3" width="6.21875" style="14" hidden="1" customWidth="1"/>
    <col min="4" max="4" width="0" style="14" hidden="1" customWidth="1"/>
    <col min="5" max="5" width="6.44140625" style="14" customWidth="1"/>
    <col min="6" max="6" width="29.44140625" style="14" customWidth="1"/>
    <col min="7" max="8" width="8.77734375" style="88"/>
    <col min="9" max="10" width="8.77734375" style="15"/>
    <col min="11" max="112" width="8.77734375" style="14"/>
    <col min="113" max="113" width="18.77734375" style="106" bestFit="1" customWidth="1"/>
    <col min="114" max="16384" width="8.77734375" style="14"/>
  </cols>
  <sheetData>
    <row r="1" spans="1:113" ht="15.6" x14ac:dyDescent="0.3">
      <c r="A1" s="320" t="s">
        <v>1675</v>
      </c>
      <c r="B1" s="320"/>
      <c r="C1" s="320"/>
      <c r="D1" s="320"/>
      <c r="E1" s="320"/>
      <c r="F1" s="320"/>
      <c r="G1" s="320"/>
      <c r="H1" s="320"/>
      <c r="I1" s="320"/>
      <c r="J1" s="320"/>
      <c r="K1" s="89"/>
    </row>
    <row r="2" spans="1:113" x14ac:dyDescent="0.2">
      <c r="A2" s="155" t="s">
        <v>1136</v>
      </c>
      <c r="B2" s="155" t="s">
        <v>1135</v>
      </c>
      <c r="C2" s="155" t="s">
        <v>1133</v>
      </c>
      <c r="D2" s="155" t="s">
        <v>1132</v>
      </c>
      <c r="E2" s="155" t="s">
        <v>1131</v>
      </c>
      <c r="F2" s="155" t="s">
        <v>1134</v>
      </c>
      <c r="G2" s="155" t="s">
        <v>1130</v>
      </c>
      <c r="H2" s="155" t="s">
        <v>1659</v>
      </c>
      <c r="I2" s="155" t="s">
        <v>1269</v>
      </c>
      <c r="J2" s="155" t="s">
        <v>1270</v>
      </c>
      <c r="K2" s="156">
        <v>0</v>
      </c>
      <c r="L2" s="156">
        <v>1</v>
      </c>
      <c r="M2" s="156">
        <v>2</v>
      </c>
      <c r="N2" s="156">
        <v>3</v>
      </c>
      <c r="O2" s="156">
        <v>4</v>
      </c>
      <c r="P2" s="156">
        <v>5</v>
      </c>
      <c r="Q2" s="156">
        <v>6</v>
      </c>
      <c r="R2" s="156">
        <v>7</v>
      </c>
      <c r="S2" s="156">
        <v>8</v>
      </c>
      <c r="T2" s="156">
        <v>9</v>
      </c>
      <c r="U2" s="156">
        <v>10</v>
      </c>
      <c r="V2" s="156">
        <v>11</v>
      </c>
      <c r="W2" s="156">
        <v>12</v>
      </c>
      <c r="X2" s="156">
        <v>13</v>
      </c>
      <c r="Y2" s="156">
        <v>14</v>
      </c>
      <c r="Z2" s="156">
        <v>15</v>
      </c>
      <c r="AA2" s="156">
        <v>16</v>
      </c>
      <c r="AB2" s="156">
        <v>17</v>
      </c>
      <c r="AC2" s="156">
        <v>18</v>
      </c>
      <c r="AD2" s="156">
        <v>19</v>
      </c>
      <c r="AE2" s="156">
        <v>20</v>
      </c>
      <c r="AF2" s="156">
        <v>21</v>
      </c>
      <c r="AG2" s="156">
        <v>22</v>
      </c>
      <c r="AH2" s="156">
        <v>23</v>
      </c>
      <c r="AI2" s="156">
        <v>24</v>
      </c>
      <c r="AJ2" s="156">
        <v>25</v>
      </c>
      <c r="AK2" s="156">
        <v>26</v>
      </c>
      <c r="AL2" s="156">
        <v>27</v>
      </c>
      <c r="AM2" s="156">
        <v>28</v>
      </c>
      <c r="AN2" s="156">
        <v>29</v>
      </c>
      <c r="AO2" s="156">
        <v>30</v>
      </c>
      <c r="AP2" s="156">
        <v>31</v>
      </c>
      <c r="AQ2" s="156">
        <v>32</v>
      </c>
      <c r="AR2" s="156">
        <v>33</v>
      </c>
      <c r="AS2" s="156">
        <v>34</v>
      </c>
      <c r="AT2" s="156">
        <v>35</v>
      </c>
      <c r="AU2" s="156">
        <v>36</v>
      </c>
      <c r="AV2" s="156">
        <v>37</v>
      </c>
      <c r="AW2" s="156">
        <v>38</v>
      </c>
      <c r="AX2" s="156">
        <v>39</v>
      </c>
      <c r="AY2" s="156">
        <v>40</v>
      </c>
      <c r="AZ2" s="156">
        <v>41</v>
      </c>
      <c r="BA2" s="156">
        <v>42</v>
      </c>
      <c r="BB2" s="156">
        <v>43</v>
      </c>
      <c r="BC2" s="156">
        <v>44</v>
      </c>
      <c r="BD2" s="156">
        <v>45</v>
      </c>
      <c r="BE2" s="156">
        <v>46</v>
      </c>
      <c r="BF2" s="156">
        <v>47</v>
      </c>
      <c r="BG2" s="156">
        <v>48</v>
      </c>
      <c r="BH2" s="156">
        <v>49</v>
      </c>
      <c r="BI2" s="156">
        <v>50</v>
      </c>
      <c r="BJ2" s="156">
        <v>51</v>
      </c>
      <c r="BK2" s="156">
        <v>52</v>
      </c>
      <c r="BL2" s="156">
        <v>53</v>
      </c>
      <c r="BM2" s="156">
        <v>54</v>
      </c>
      <c r="BN2" s="156">
        <v>55</v>
      </c>
      <c r="BO2" s="156">
        <v>56</v>
      </c>
      <c r="BP2" s="156">
        <v>57</v>
      </c>
      <c r="BQ2" s="156">
        <v>58</v>
      </c>
      <c r="BR2" s="156">
        <v>59</v>
      </c>
      <c r="BS2" s="156">
        <v>60</v>
      </c>
      <c r="BT2" s="156">
        <v>61</v>
      </c>
      <c r="BU2" s="156">
        <v>62</v>
      </c>
      <c r="BV2" s="156">
        <v>63</v>
      </c>
      <c r="BW2" s="156">
        <v>64</v>
      </c>
      <c r="BX2" s="156">
        <v>65</v>
      </c>
      <c r="BY2" s="156">
        <v>66</v>
      </c>
      <c r="BZ2" s="156">
        <v>67</v>
      </c>
      <c r="CA2" s="156">
        <v>68</v>
      </c>
      <c r="CB2" s="156">
        <v>69</v>
      </c>
      <c r="CC2" s="156">
        <v>70</v>
      </c>
      <c r="CD2" s="156">
        <v>71</v>
      </c>
      <c r="CE2" s="156">
        <v>72</v>
      </c>
      <c r="CF2" s="156">
        <v>73</v>
      </c>
      <c r="CG2" s="156">
        <v>74</v>
      </c>
      <c r="CH2" s="156">
        <v>75</v>
      </c>
      <c r="CI2" s="156">
        <v>76</v>
      </c>
      <c r="CJ2" s="156">
        <v>77</v>
      </c>
      <c r="CK2" s="156">
        <v>78</v>
      </c>
      <c r="CL2" s="156">
        <v>79</v>
      </c>
      <c r="CM2" s="156">
        <v>80</v>
      </c>
      <c r="CN2" s="156">
        <v>81</v>
      </c>
      <c r="CO2" s="156">
        <v>82</v>
      </c>
      <c r="CP2" s="156">
        <v>83</v>
      </c>
      <c r="CQ2" s="156">
        <v>84</v>
      </c>
      <c r="CR2" s="156">
        <v>85</v>
      </c>
      <c r="CS2" s="156">
        <v>86</v>
      </c>
      <c r="CT2" s="156">
        <v>87</v>
      </c>
      <c r="CU2" s="156">
        <v>88</v>
      </c>
      <c r="CV2" s="156">
        <v>89</v>
      </c>
      <c r="CW2" s="156">
        <v>90</v>
      </c>
      <c r="CX2" s="156">
        <v>91</v>
      </c>
      <c r="CY2" s="156">
        <v>92</v>
      </c>
      <c r="CZ2" s="156">
        <v>93</v>
      </c>
      <c r="DA2" s="156">
        <v>94</v>
      </c>
      <c r="DB2" s="156">
        <v>95</v>
      </c>
      <c r="DC2" s="156">
        <v>96</v>
      </c>
      <c r="DD2" s="156">
        <v>97</v>
      </c>
      <c r="DE2" s="156">
        <v>98</v>
      </c>
      <c r="DF2" s="156">
        <v>99</v>
      </c>
      <c r="DG2" s="156">
        <v>100</v>
      </c>
      <c r="DI2" s="107" t="s">
        <v>1672</v>
      </c>
    </row>
    <row r="3" spans="1:113" x14ac:dyDescent="0.2">
      <c r="A3" s="14">
        <v>8002</v>
      </c>
      <c r="B3" s="14" t="s">
        <v>1041</v>
      </c>
      <c r="D3" s="14">
        <v>4</v>
      </c>
      <c r="E3" s="14">
        <v>2018</v>
      </c>
      <c r="F3" s="14" t="s">
        <v>5</v>
      </c>
      <c r="G3" s="88" t="s">
        <v>6</v>
      </c>
      <c r="H3" s="88">
        <f>VLOOKUP(G3, '2018 Population by age'!$G:$H, 2, 0)</f>
        <v>18</v>
      </c>
      <c r="I3" s="15">
        <f>IF(H3="-", "-", IF(H3=0, 0, SUM(K3:INDEX($K3:$DG3, H3))))</f>
        <v>8854.9049999999988</v>
      </c>
      <c r="J3" s="15">
        <f>IF(H3="-", "-", SUM(K3:DG3)-I3)</f>
        <v>8782.9760000000097</v>
      </c>
      <c r="K3" s="14">
        <v>539.26499999999999</v>
      </c>
      <c r="L3" s="14">
        <v>528.80600000000004</v>
      </c>
      <c r="M3" s="14">
        <v>520.77499999999998</v>
      </c>
      <c r="N3" s="14">
        <v>502.96199999999999</v>
      </c>
      <c r="O3" s="14">
        <v>504.798</v>
      </c>
      <c r="P3" s="14">
        <v>506.48899999999998</v>
      </c>
      <c r="Q3" s="14">
        <v>507.73899999999998</v>
      </c>
      <c r="R3" s="14">
        <v>508.25</v>
      </c>
      <c r="S3" s="14">
        <v>508.26100000000002</v>
      </c>
      <c r="T3" s="14">
        <v>508.01</v>
      </c>
      <c r="U3" s="14">
        <v>504.524</v>
      </c>
      <c r="V3" s="14">
        <v>496.43599999999998</v>
      </c>
      <c r="W3" s="14">
        <v>485.053</v>
      </c>
      <c r="X3" s="14">
        <v>473.14100000000002</v>
      </c>
      <c r="Y3" s="14">
        <v>460.25299999999999</v>
      </c>
      <c r="Z3" s="14">
        <v>446.84199999999998</v>
      </c>
      <c r="AA3" s="14">
        <v>433.44600000000003</v>
      </c>
      <c r="AB3" s="14">
        <v>419.85500000000002</v>
      </c>
      <c r="AC3" s="14">
        <v>405.53899999999999</v>
      </c>
      <c r="AD3" s="14">
        <v>390.87299999999999</v>
      </c>
      <c r="AE3" s="14">
        <v>375.42</v>
      </c>
      <c r="AF3" s="14">
        <v>359.00200000000001</v>
      </c>
      <c r="AG3" s="14">
        <v>342.108</v>
      </c>
      <c r="AH3" s="14">
        <v>325.43700000000001</v>
      </c>
      <c r="AI3" s="14">
        <v>308.87799999999999</v>
      </c>
      <c r="AJ3" s="14">
        <v>293.512</v>
      </c>
      <c r="AK3" s="14">
        <v>279.96100000000001</v>
      </c>
      <c r="AL3" s="14">
        <v>267.851</v>
      </c>
      <c r="AM3" s="14">
        <v>255.96299999999999</v>
      </c>
      <c r="AN3" s="14">
        <v>244.27099999999999</v>
      </c>
      <c r="AO3" s="14">
        <v>234.24100000000001</v>
      </c>
      <c r="AP3" s="14">
        <v>226.393</v>
      </c>
      <c r="AQ3" s="14">
        <v>220.006</v>
      </c>
      <c r="AR3" s="14">
        <v>213.91399999999999</v>
      </c>
      <c r="AS3" s="14">
        <v>208.44300000000001</v>
      </c>
      <c r="AT3" s="14">
        <v>202.11099999999999</v>
      </c>
      <c r="AU3" s="14">
        <v>194.09200000000001</v>
      </c>
      <c r="AV3" s="14">
        <v>185.06299999999999</v>
      </c>
      <c r="AW3" s="14">
        <v>176.566</v>
      </c>
      <c r="AX3" s="14">
        <v>168.33199999999999</v>
      </c>
      <c r="AY3" s="14">
        <v>160.351</v>
      </c>
      <c r="AZ3" s="14">
        <v>152.78399999999999</v>
      </c>
      <c r="BA3" s="14">
        <v>145.57900000000001</v>
      </c>
      <c r="BB3" s="14">
        <v>138.488</v>
      </c>
      <c r="BC3" s="14">
        <v>131.51599999999999</v>
      </c>
      <c r="BD3" s="14">
        <v>125.095</v>
      </c>
      <c r="BE3" s="14">
        <v>119.40300000000001</v>
      </c>
      <c r="BF3" s="14">
        <v>114.259</v>
      </c>
      <c r="BG3" s="14">
        <v>109.306</v>
      </c>
      <c r="BH3" s="14">
        <v>104.61</v>
      </c>
      <c r="BI3" s="14">
        <v>100.03400000000001</v>
      </c>
      <c r="BJ3" s="14">
        <v>95.472999999999999</v>
      </c>
      <c r="BK3" s="14">
        <v>90.991</v>
      </c>
      <c r="BL3" s="14">
        <v>86.744</v>
      </c>
      <c r="BM3" s="14">
        <v>82.679000000000002</v>
      </c>
      <c r="BN3" s="14">
        <v>78.835999999999999</v>
      </c>
      <c r="BO3" s="14">
        <v>75.242000000000004</v>
      </c>
      <c r="BP3" s="14">
        <v>71.849999999999994</v>
      </c>
      <c r="BQ3" s="14">
        <v>68.596999999999994</v>
      </c>
      <c r="BR3" s="14">
        <v>65.515000000000001</v>
      </c>
      <c r="BS3" s="14">
        <v>62.430999999999997</v>
      </c>
      <c r="BT3" s="14">
        <v>59.258000000000003</v>
      </c>
      <c r="BU3" s="14">
        <v>56.082000000000001</v>
      </c>
      <c r="BV3" s="14">
        <v>52.991999999999997</v>
      </c>
      <c r="BW3" s="14">
        <v>49.875999999999998</v>
      </c>
      <c r="BX3" s="14">
        <v>47.191000000000003</v>
      </c>
      <c r="BY3" s="14">
        <v>45.146000000000001</v>
      </c>
      <c r="BZ3" s="14">
        <v>43.47</v>
      </c>
      <c r="CA3" s="14">
        <v>41.783999999999999</v>
      </c>
      <c r="CB3" s="14">
        <v>40.283000000000001</v>
      </c>
      <c r="CC3" s="14">
        <v>38.091999999999999</v>
      </c>
      <c r="CD3" s="14">
        <v>34.774999999999999</v>
      </c>
      <c r="CE3" s="14">
        <v>30.788</v>
      </c>
      <c r="CF3" s="14">
        <v>26.998999999999999</v>
      </c>
      <c r="CG3" s="14">
        <v>23.204999999999998</v>
      </c>
      <c r="CH3" s="14">
        <v>19.934000000000001</v>
      </c>
      <c r="CI3" s="14">
        <v>17.527999999999999</v>
      </c>
      <c r="CJ3" s="14">
        <v>15.72</v>
      </c>
      <c r="CK3" s="14">
        <v>13.904</v>
      </c>
      <c r="CL3" s="14">
        <v>12.196999999999999</v>
      </c>
      <c r="CM3" s="14">
        <v>10.596</v>
      </c>
      <c r="CN3" s="14">
        <v>9.0359999999999996</v>
      </c>
      <c r="CO3" s="14">
        <v>7.5570000000000004</v>
      </c>
      <c r="CP3" s="14">
        <v>6.2519999999999998</v>
      </c>
      <c r="CQ3" s="14">
        <v>5.0880000000000001</v>
      </c>
      <c r="CR3" s="14">
        <v>4.0880000000000001</v>
      </c>
      <c r="CS3" s="14">
        <v>3.2679999999999998</v>
      </c>
      <c r="CT3" s="14">
        <v>2.5979999999999999</v>
      </c>
      <c r="CU3" s="14">
        <v>1.992</v>
      </c>
      <c r="CV3" s="14">
        <v>1.5229999999999999</v>
      </c>
      <c r="CW3" s="14">
        <v>1.181</v>
      </c>
      <c r="CX3" s="14">
        <v>0.88100000000000001</v>
      </c>
      <c r="CY3" s="14">
        <v>0.61399999999999999</v>
      </c>
      <c r="CZ3" s="14">
        <v>0.41099999999999998</v>
      </c>
      <c r="DA3" s="14">
        <v>0.309</v>
      </c>
      <c r="DB3" s="14">
        <v>0.24399999999999999</v>
      </c>
      <c r="DC3" s="14">
        <v>0.17100000000000001</v>
      </c>
      <c r="DD3" s="14">
        <v>0.09</v>
      </c>
      <c r="DE3" s="14">
        <v>4.8000000000000001E-2</v>
      </c>
      <c r="DF3" s="14">
        <v>2.1999999999999999E-2</v>
      </c>
      <c r="DG3" s="14">
        <v>2.4E-2</v>
      </c>
      <c r="DI3" s="108">
        <f>SUM(K3:DG3)</f>
        <v>17637.881000000008</v>
      </c>
    </row>
    <row r="4" spans="1:113" x14ac:dyDescent="0.2">
      <c r="A4" s="14">
        <v>3014</v>
      </c>
      <c r="B4" s="14" t="s">
        <v>1041</v>
      </c>
      <c r="D4" s="14">
        <v>24</v>
      </c>
      <c r="E4" s="14">
        <v>2018</v>
      </c>
      <c r="F4" s="14" t="s">
        <v>24</v>
      </c>
      <c r="G4" s="88" t="s">
        <v>25</v>
      </c>
      <c r="H4" s="88">
        <f>VLOOKUP(G4, '2018 Population by age'!$G:$H, 2, 0)</f>
        <v>18</v>
      </c>
      <c r="I4" s="15">
        <f>IF(H4="-", "-", IF(H4=0, 0, SUM(K4:INDEX($K4:$DG4, H4))))</f>
        <v>8231.8690000000006</v>
      </c>
      <c r="J4" s="15">
        <f t="shared" ref="J4:J67" si="0">IF(H4="-", "-", SUM(K4:DG4)-I4)</f>
        <v>7447.8199999999979</v>
      </c>
      <c r="K4" s="14">
        <v>582.49300000000005</v>
      </c>
      <c r="L4" s="14">
        <v>566.43499999999995</v>
      </c>
      <c r="M4" s="14">
        <v>550.88199999999995</v>
      </c>
      <c r="N4" s="14">
        <v>532.97400000000005</v>
      </c>
      <c r="O4" s="14">
        <v>519.96699999999998</v>
      </c>
      <c r="P4" s="14">
        <v>506.923</v>
      </c>
      <c r="Q4" s="14">
        <v>493.78399999999999</v>
      </c>
      <c r="R4" s="14">
        <v>480.49</v>
      </c>
      <c r="S4" s="14">
        <v>467.20499999999998</v>
      </c>
      <c r="T4" s="14">
        <v>454.09</v>
      </c>
      <c r="U4" s="14">
        <v>439.983</v>
      </c>
      <c r="V4" s="14">
        <v>424.38299999999998</v>
      </c>
      <c r="W4" s="14">
        <v>407.89400000000001</v>
      </c>
      <c r="X4" s="14">
        <v>391.69200000000001</v>
      </c>
      <c r="Y4" s="14">
        <v>375.62700000000001</v>
      </c>
      <c r="Z4" s="14">
        <v>360.09100000000001</v>
      </c>
      <c r="AA4" s="14">
        <v>345.428</v>
      </c>
      <c r="AB4" s="14">
        <v>331.52800000000002</v>
      </c>
      <c r="AC4" s="14">
        <v>317.85199999999998</v>
      </c>
      <c r="AD4" s="14">
        <v>304.40199999999999</v>
      </c>
      <c r="AE4" s="14">
        <v>292.14</v>
      </c>
      <c r="AF4" s="14">
        <v>281.45600000000002</v>
      </c>
      <c r="AG4" s="14">
        <v>271.94400000000002</v>
      </c>
      <c r="AH4" s="14">
        <v>262.75700000000001</v>
      </c>
      <c r="AI4" s="14">
        <v>254.01</v>
      </c>
      <c r="AJ4" s="14">
        <v>245.56299999999999</v>
      </c>
      <c r="AK4" s="14">
        <v>237.24299999999999</v>
      </c>
      <c r="AL4" s="14">
        <v>229.08799999999999</v>
      </c>
      <c r="AM4" s="14">
        <v>221.352</v>
      </c>
      <c r="AN4" s="14">
        <v>214.03700000000001</v>
      </c>
      <c r="AO4" s="14">
        <v>206.61099999999999</v>
      </c>
      <c r="AP4" s="14">
        <v>198.85400000000001</v>
      </c>
      <c r="AQ4" s="14">
        <v>190.983</v>
      </c>
      <c r="AR4" s="14">
        <v>183.37100000000001</v>
      </c>
      <c r="AS4" s="14">
        <v>175.857</v>
      </c>
      <c r="AT4" s="14">
        <v>168.959</v>
      </c>
      <c r="AU4" s="14">
        <v>162.94399999999999</v>
      </c>
      <c r="AV4" s="14">
        <v>157.51599999999999</v>
      </c>
      <c r="AW4" s="14">
        <v>152.16499999999999</v>
      </c>
      <c r="AX4" s="14">
        <v>147.05600000000001</v>
      </c>
      <c r="AY4" s="14">
        <v>141.62200000000001</v>
      </c>
      <c r="AZ4" s="14">
        <v>135.55000000000001</v>
      </c>
      <c r="BA4" s="14">
        <v>129.13499999999999</v>
      </c>
      <c r="BB4" s="14">
        <v>122.997</v>
      </c>
      <c r="BC4" s="14">
        <v>117.02500000000001</v>
      </c>
      <c r="BD4" s="14">
        <v>111.348</v>
      </c>
      <c r="BE4" s="14">
        <v>106.09699999999999</v>
      </c>
      <c r="BF4" s="14">
        <v>101.20399999999999</v>
      </c>
      <c r="BG4" s="14">
        <v>96.429000000000002</v>
      </c>
      <c r="BH4" s="14">
        <v>91.772000000000006</v>
      </c>
      <c r="BI4" s="14">
        <v>87.548000000000002</v>
      </c>
      <c r="BJ4" s="14">
        <v>83.876000000000005</v>
      </c>
      <c r="BK4" s="14">
        <v>80.608000000000004</v>
      </c>
      <c r="BL4" s="14">
        <v>77.483999999999995</v>
      </c>
      <c r="BM4" s="14">
        <v>74.563999999999993</v>
      </c>
      <c r="BN4" s="14">
        <v>71.625</v>
      </c>
      <c r="BO4" s="14">
        <v>68.533000000000001</v>
      </c>
      <c r="BP4" s="14">
        <v>65.387</v>
      </c>
      <c r="BQ4" s="14">
        <v>62.338000000000001</v>
      </c>
      <c r="BR4" s="14">
        <v>59.256999999999998</v>
      </c>
      <c r="BS4" s="14">
        <v>56.540999999999997</v>
      </c>
      <c r="BT4" s="14">
        <v>54.369</v>
      </c>
      <c r="BU4" s="14">
        <v>52.484999999999999</v>
      </c>
      <c r="BV4" s="14">
        <v>50.6</v>
      </c>
      <c r="BW4" s="14">
        <v>48.948999999999998</v>
      </c>
      <c r="BX4" s="14">
        <v>46.387999999999998</v>
      </c>
      <c r="BY4" s="14">
        <v>42.375</v>
      </c>
      <c r="BZ4" s="14">
        <v>37.518000000000001</v>
      </c>
      <c r="CA4" s="14">
        <v>32.889000000000003</v>
      </c>
      <c r="CB4" s="14">
        <v>28.18</v>
      </c>
      <c r="CC4" s="14">
        <v>24.437999999999999</v>
      </c>
      <c r="CD4" s="14">
        <v>22.26</v>
      </c>
      <c r="CE4" s="14">
        <v>21.119</v>
      </c>
      <c r="CF4" s="14">
        <v>19.89</v>
      </c>
      <c r="CG4" s="14">
        <v>18.803000000000001</v>
      </c>
      <c r="CH4" s="14">
        <v>17.599</v>
      </c>
      <c r="CI4" s="14">
        <v>16.041</v>
      </c>
      <c r="CJ4" s="14">
        <v>14.292999999999999</v>
      </c>
      <c r="CK4" s="14">
        <v>12.766</v>
      </c>
      <c r="CL4" s="14">
        <v>11.385</v>
      </c>
      <c r="CM4" s="14">
        <v>10.06</v>
      </c>
      <c r="CN4" s="14">
        <v>8.7859999999999996</v>
      </c>
      <c r="CO4" s="14">
        <v>7.577</v>
      </c>
      <c r="CP4" s="14">
        <v>6.4420000000000002</v>
      </c>
      <c r="CQ4" s="14">
        <v>5.3739999999999997</v>
      </c>
      <c r="CR4" s="14">
        <v>4.43</v>
      </c>
      <c r="CS4" s="14">
        <v>3.64</v>
      </c>
      <c r="CT4" s="14">
        <v>2.9750000000000001</v>
      </c>
      <c r="CU4" s="14">
        <v>2.335</v>
      </c>
      <c r="CV4" s="14">
        <v>1.8149999999999999</v>
      </c>
      <c r="CW4" s="14">
        <v>1.4359999999999999</v>
      </c>
      <c r="CX4" s="14">
        <v>1.0900000000000001</v>
      </c>
      <c r="CY4" s="14">
        <v>0.76900000000000002</v>
      </c>
      <c r="CZ4" s="14">
        <v>0.51300000000000001</v>
      </c>
      <c r="DA4" s="14">
        <v>0.376</v>
      </c>
      <c r="DB4" s="14">
        <v>0.29699999999999999</v>
      </c>
      <c r="DC4" s="14">
        <v>0.21</v>
      </c>
      <c r="DD4" s="14">
        <v>0.113</v>
      </c>
      <c r="DE4" s="14">
        <v>6.7000000000000004E-2</v>
      </c>
      <c r="DF4" s="14">
        <v>3.2000000000000001E-2</v>
      </c>
      <c r="DG4" s="14">
        <v>3.5999999999999997E-2</v>
      </c>
      <c r="DI4" s="108">
        <f t="shared" ref="DI4:DI67" si="1">SUM(K4:DG4)</f>
        <v>15679.688999999998</v>
      </c>
    </row>
    <row r="5" spans="1:113" x14ac:dyDescent="0.2">
      <c r="A5" s="14">
        <v>13592</v>
      </c>
      <c r="B5" s="14" t="s">
        <v>1041</v>
      </c>
      <c r="D5" s="14">
        <v>8</v>
      </c>
      <c r="E5" s="14">
        <v>2018</v>
      </c>
      <c r="F5" s="14" t="s">
        <v>12</v>
      </c>
      <c r="G5" s="88" t="s">
        <v>13</v>
      </c>
      <c r="H5" s="88">
        <f>VLOOKUP(G5, '2018 Population by age'!$G:$H, 2, 0)</f>
        <v>16</v>
      </c>
      <c r="I5" s="15">
        <f>IF(H5="-", "-", IF(H5=0, 0, SUM(K5:INDEX($K5:$DG5, H5))))</f>
        <v>259.56099999999998</v>
      </c>
      <c r="J5" s="15">
        <f t="shared" si="0"/>
        <v>1194.5099999999998</v>
      </c>
      <c r="K5" s="14">
        <v>16.184000000000001</v>
      </c>
      <c r="L5" s="14">
        <v>16.391999999999999</v>
      </c>
      <c r="M5" s="14">
        <v>16.452999999999999</v>
      </c>
      <c r="N5" s="14">
        <v>17.7</v>
      </c>
      <c r="O5" s="14">
        <v>16.986999999999998</v>
      </c>
      <c r="P5" s="14">
        <v>16.349</v>
      </c>
      <c r="Q5" s="14">
        <v>15.805</v>
      </c>
      <c r="R5" s="14">
        <v>15.375</v>
      </c>
      <c r="S5" s="14">
        <v>15.034000000000001</v>
      </c>
      <c r="T5" s="14">
        <v>14.757999999999999</v>
      </c>
      <c r="U5" s="14">
        <v>14.79</v>
      </c>
      <c r="V5" s="14">
        <v>15.237</v>
      </c>
      <c r="W5" s="14">
        <v>15.987</v>
      </c>
      <c r="X5" s="14">
        <v>16.725000000000001</v>
      </c>
      <c r="Y5" s="14">
        <v>17.402999999999999</v>
      </c>
      <c r="Z5" s="14">
        <v>18.382000000000001</v>
      </c>
      <c r="AA5" s="14">
        <v>19.771000000000001</v>
      </c>
      <c r="AB5" s="14">
        <v>21.344000000000001</v>
      </c>
      <c r="AC5" s="14">
        <v>22.856999999999999</v>
      </c>
      <c r="AD5" s="14">
        <v>24.477</v>
      </c>
      <c r="AE5" s="14">
        <v>25.228000000000002</v>
      </c>
      <c r="AF5" s="14">
        <v>24.638999999999999</v>
      </c>
      <c r="AG5" s="14">
        <v>23.187000000000001</v>
      </c>
      <c r="AH5" s="14">
        <v>21.843</v>
      </c>
      <c r="AI5" s="14">
        <v>20.436</v>
      </c>
      <c r="AJ5" s="14">
        <v>19.260999999999999</v>
      </c>
      <c r="AK5" s="14">
        <v>18.567</v>
      </c>
      <c r="AL5" s="14">
        <v>18.222000000000001</v>
      </c>
      <c r="AM5" s="14">
        <v>17.768000000000001</v>
      </c>
      <c r="AN5" s="14">
        <v>17.207999999999998</v>
      </c>
      <c r="AO5" s="14">
        <v>17.11</v>
      </c>
      <c r="AP5" s="14">
        <v>17.681999999999999</v>
      </c>
      <c r="AQ5" s="14">
        <v>18.664000000000001</v>
      </c>
      <c r="AR5" s="14">
        <v>19.626999999999999</v>
      </c>
      <c r="AS5" s="14">
        <v>20.704999999999998</v>
      </c>
      <c r="AT5" s="14">
        <v>21.344999999999999</v>
      </c>
      <c r="AU5" s="14">
        <v>21.242000000000001</v>
      </c>
      <c r="AV5" s="14">
        <v>20.669</v>
      </c>
      <c r="AW5" s="14">
        <v>20.196999999999999</v>
      </c>
      <c r="AX5" s="14">
        <v>19.707000000000001</v>
      </c>
      <c r="AY5" s="14">
        <v>19.353999999999999</v>
      </c>
      <c r="AZ5" s="14">
        <v>19.268999999999998</v>
      </c>
      <c r="BA5" s="14">
        <v>19.356999999999999</v>
      </c>
      <c r="BB5" s="14">
        <v>19.396000000000001</v>
      </c>
      <c r="BC5" s="14">
        <v>19.434000000000001</v>
      </c>
      <c r="BD5" s="14">
        <v>19.478999999999999</v>
      </c>
      <c r="BE5" s="14">
        <v>19.513000000000002</v>
      </c>
      <c r="BF5" s="14">
        <v>19.553999999999998</v>
      </c>
      <c r="BG5" s="14">
        <v>19.602</v>
      </c>
      <c r="BH5" s="14">
        <v>19.619</v>
      </c>
      <c r="BI5" s="14">
        <v>19.779</v>
      </c>
      <c r="BJ5" s="14">
        <v>20.157</v>
      </c>
      <c r="BK5" s="14">
        <v>20.648</v>
      </c>
      <c r="BL5" s="14">
        <v>21.074999999999999</v>
      </c>
      <c r="BM5" s="14">
        <v>21.472999999999999</v>
      </c>
      <c r="BN5" s="14">
        <v>21.684000000000001</v>
      </c>
      <c r="BO5" s="14">
        <v>21.61</v>
      </c>
      <c r="BP5" s="14">
        <v>21.317</v>
      </c>
      <c r="BQ5" s="14">
        <v>20.992999999999999</v>
      </c>
      <c r="BR5" s="14">
        <v>20.631</v>
      </c>
      <c r="BS5" s="14">
        <v>20.064</v>
      </c>
      <c r="BT5" s="14">
        <v>19.234000000000002</v>
      </c>
      <c r="BU5" s="14">
        <v>18.225999999999999</v>
      </c>
      <c r="BV5" s="14">
        <v>17.2</v>
      </c>
      <c r="BW5" s="14">
        <v>16.154</v>
      </c>
      <c r="BX5" s="14">
        <v>15.1</v>
      </c>
      <c r="BY5" s="14">
        <v>14.071</v>
      </c>
      <c r="BZ5" s="14">
        <v>13.086</v>
      </c>
      <c r="CA5" s="14">
        <v>12.095000000000001</v>
      </c>
      <c r="CB5" s="14">
        <v>11.063000000000001</v>
      </c>
      <c r="CC5" s="14">
        <v>10.329000000000001</v>
      </c>
      <c r="CD5" s="14">
        <v>10.042999999999999</v>
      </c>
      <c r="CE5" s="14">
        <v>10.042</v>
      </c>
      <c r="CF5" s="14">
        <v>10.012</v>
      </c>
      <c r="CG5" s="14">
        <v>10.013999999999999</v>
      </c>
      <c r="CH5" s="14">
        <v>9.8930000000000007</v>
      </c>
      <c r="CI5" s="14">
        <v>9.5370000000000008</v>
      </c>
      <c r="CJ5" s="14">
        <v>9.0190000000000001</v>
      </c>
      <c r="CK5" s="14">
        <v>8.5459999999999994</v>
      </c>
      <c r="CL5" s="14">
        <v>8.109</v>
      </c>
      <c r="CM5" s="14">
        <v>7.5250000000000004</v>
      </c>
      <c r="CN5" s="14">
        <v>6.734</v>
      </c>
      <c r="CO5" s="14">
        <v>5.8230000000000004</v>
      </c>
      <c r="CP5" s="14">
        <v>4.9279999999999999</v>
      </c>
      <c r="CQ5" s="14">
        <v>4.0119999999999996</v>
      </c>
      <c r="CR5" s="14">
        <v>3.2509999999999999</v>
      </c>
      <c r="CS5" s="14">
        <v>2.7429999999999999</v>
      </c>
      <c r="CT5" s="14">
        <v>2.4079999999999999</v>
      </c>
      <c r="CU5" s="14">
        <v>2.052</v>
      </c>
      <c r="CV5" s="14">
        <v>1.7689999999999999</v>
      </c>
      <c r="CW5" s="14">
        <v>1.508</v>
      </c>
      <c r="CX5" s="14">
        <v>1.2070000000000001</v>
      </c>
      <c r="CY5" s="14">
        <v>0.876</v>
      </c>
      <c r="CZ5" s="14">
        <v>0.61399999999999999</v>
      </c>
      <c r="DA5" s="14">
        <v>0.47199999999999998</v>
      </c>
      <c r="DB5" s="14">
        <v>0.38200000000000001</v>
      </c>
      <c r="DC5" s="14">
        <v>0.27900000000000003</v>
      </c>
      <c r="DD5" s="14">
        <v>0.161</v>
      </c>
      <c r="DE5" s="14">
        <v>0.108</v>
      </c>
      <c r="DF5" s="14">
        <v>5.3999999999999999E-2</v>
      </c>
      <c r="DG5" s="14">
        <v>6.7000000000000004E-2</v>
      </c>
      <c r="DI5" s="108">
        <f t="shared" si="1"/>
        <v>1454.0709999999997</v>
      </c>
    </row>
    <row r="6" spans="1:113" x14ac:dyDescent="0.2">
      <c r="A6" s="14">
        <v>11270</v>
      </c>
      <c r="B6" s="14" t="s">
        <v>1041</v>
      </c>
      <c r="D6" s="14">
        <v>784</v>
      </c>
      <c r="E6" s="14">
        <v>2018</v>
      </c>
      <c r="F6" s="14" t="s">
        <v>396</v>
      </c>
      <c r="G6" s="88" t="s">
        <v>397</v>
      </c>
      <c r="H6" s="88">
        <f>VLOOKUP(G6, '2018 Population by age'!$G:$H, 2, 0)</f>
        <v>25</v>
      </c>
      <c r="I6" s="15">
        <f>IF(H6="-", "-", IF(H6=0, 0, SUM(K6:INDEX($K6:$DG6, H6))))</f>
        <v>1029.8970000000002</v>
      </c>
      <c r="J6" s="15">
        <f t="shared" si="0"/>
        <v>1635.7660000000008</v>
      </c>
      <c r="K6" s="14">
        <v>40.250999999999998</v>
      </c>
      <c r="L6" s="14">
        <v>43.052</v>
      </c>
      <c r="M6" s="14">
        <v>45.095999999999997</v>
      </c>
      <c r="N6" s="14">
        <v>45.741</v>
      </c>
      <c r="O6" s="14">
        <v>46.567</v>
      </c>
      <c r="P6" s="14">
        <v>46.911000000000001</v>
      </c>
      <c r="Q6" s="14">
        <v>46.829000000000001</v>
      </c>
      <c r="R6" s="14">
        <v>46.377000000000002</v>
      </c>
      <c r="S6" s="14">
        <v>45.652000000000001</v>
      </c>
      <c r="T6" s="14">
        <v>44.753</v>
      </c>
      <c r="U6" s="14">
        <v>43.524999999999999</v>
      </c>
      <c r="V6" s="14">
        <v>41.936999999999998</v>
      </c>
      <c r="W6" s="14">
        <v>40.173999999999999</v>
      </c>
      <c r="X6" s="14">
        <v>38.421999999999997</v>
      </c>
      <c r="Y6" s="14">
        <v>36.615000000000002</v>
      </c>
      <c r="Z6" s="14">
        <v>35.417999999999999</v>
      </c>
      <c r="AA6" s="14">
        <v>35.176000000000002</v>
      </c>
      <c r="AB6" s="14">
        <v>35.618000000000002</v>
      </c>
      <c r="AC6" s="14">
        <v>36.170999999999999</v>
      </c>
      <c r="AD6" s="14">
        <v>36.994999999999997</v>
      </c>
      <c r="AE6" s="14">
        <v>37.883000000000003</v>
      </c>
      <c r="AF6" s="14">
        <v>38.69</v>
      </c>
      <c r="AG6" s="14">
        <v>39.575000000000003</v>
      </c>
      <c r="AH6" s="14">
        <v>40.680999999999997</v>
      </c>
      <c r="AI6" s="14">
        <v>41.787999999999997</v>
      </c>
      <c r="AJ6" s="14">
        <v>43.851999999999997</v>
      </c>
      <c r="AK6" s="14">
        <v>47.301000000000002</v>
      </c>
      <c r="AL6" s="14">
        <v>51.585000000000001</v>
      </c>
      <c r="AM6" s="14">
        <v>55.648000000000003</v>
      </c>
      <c r="AN6" s="14">
        <v>59.613</v>
      </c>
      <c r="AO6" s="14">
        <v>63.093000000000004</v>
      </c>
      <c r="AP6" s="14">
        <v>65.763000000000005</v>
      </c>
      <c r="AQ6" s="14">
        <v>67.713999999999999</v>
      </c>
      <c r="AR6" s="14">
        <v>69.495000000000005</v>
      </c>
      <c r="AS6" s="14">
        <v>71.147999999999996</v>
      </c>
      <c r="AT6" s="14">
        <v>71.507000000000005</v>
      </c>
      <c r="AU6" s="14">
        <v>70.094999999999999</v>
      </c>
      <c r="AV6" s="14">
        <v>67.441000000000003</v>
      </c>
      <c r="AW6" s="14">
        <v>64.572999999999993</v>
      </c>
      <c r="AX6" s="14">
        <v>61.311999999999998</v>
      </c>
      <c r="AY6" s="14">
        <v>58.103999999999999</v>
      </c>
      <c r="AZ6" s="14">
        <v>55.281999999999996</v>
      </c>
      <c r="BA6" s="14">
        <v>52.66</v>
      </c>
      <c r="BB6" s="14">
        <v>49.764000000000003</v>
      </c>
      <c r="BC6" s="14">
        <v>46.741999999999997</v>
      </c>
      <c r="BD6" s="14">
        <v>43.61</v>
      </c>
      <c r="BE6" s="14">
        <v>40.347000000000001</v>
      </c>
      <c r="BF6" s="14">
        <v>37.042000000000002</v>
      </c>
      <c r="BG6" s="14">
        <v>33.777999999999999</v>
      </c>
      <c r="BH6" s="14">
        <v>30.507999999999999</v>
      </c>
      <c r="BI6" s="14">
        <v>27.602</v>
      </c>
      <c r="BJ6" s="14">
        <v>25.242999999999999</v>
      </c>
      <c r="BK6" s="14">
        <v>23.268000000000001</v>
      </c>
      <c r="BL6" s="14">
        <v>21.346</v>
      </c>
      <c r="BM6" s="14">
        <v>19.562999999999999</v>
      </c>
      <c r="BN6" s="14">
        <v>17.751999999999999</v>
      </c>
      <c r="BO6" s="14">
        <v>15.802</v>
      </c>
      <c r="BP6" s="14">
        <v>13.816000000000001</v>
      </c>
      <c r="BQ6" s="14">
        <v>11.996</v>
      </c>
      <c r="BR6" s="14">
        <v>10.289</v>
      </c>
      <c r="BS6" s="14">
        <v>8.8070000000000004</v>
      </c>
      <c r="BT6" s="14">
        <v>7.6210000000000004</v>
      </c>
      <c r="BU6" s="14">
        <v>6.6669999999999998</v>
      </c>
      <c r="BV6" s="14">
        <v>5.7889999999999997</v>
      </c>
      <c r="BW6" s="14">
        <v>4.9939999999999998</v>
      </c>
      <c r="BX6" s="14">
        <v>4.3490000000000002</v>
      </c>
      <c r="BY6" s="14">
        <v>3.8620000000000001</v>
      </c>
      <c r="BZ6" s="14">
        <v>3.4950000000000001</v>
      </c>
      <c r="CA6" s="14">
        <v>3.2040000000000002</v>
      </c>
      <c r="CB6" s="14">
        <v>3.0059999999999998</v>
      </c>
      <c r="CC6" s="14">
        <v>2.7639999999999998</v>
      </c>
      <c r="CD6" s="14">
        <v>2.4079999999999999</v>
      </c>
      <c r="CE6" s="14">
        <v>1.9930000000000001</v>
      </c>
      <c r="CF6" s="14">
        <v>1.641</v>
      </c>
      <c r="CG6" s="14">
        <v>1.32</v>
      </c>
      <c r="CH6" s="14">
        <v>1.07</v>
      </c>
      <c r="CI6" s="14">
        <v>0.92</v>
      </c>
      <c r="CJ6" s="14">
        <v>0.84199999999999997</v>
      </c>
      <c r="CK6" s="14">
        <v>0.77200000000000002</v>
      </c>
      <c r="CL6" s="14">
        <v>0.72</v>
      </c>
      <c r="CM6" s="14">
        <v>0.67200000000000004</v>
      </c>
      <c r="CN6" s="14">
        <v>0.61599999999999999</v>
      </c>
      <c r="CO6" s="14">
        <v>0.55500000000000005</v>
      </c>
      <c r="CP6" s="14">
        <v>0.51100000000000001</v>
      </c>
      <c r="CQ6" s="14">
        <v>0.48299999999999998</v>
      </c>
      <c r="CR6" s="14">
        <v>0.442</v>
      </c>
      <c r="CS6" s="14">
        <v>0.376</v>
      </c>
      <c r="CT6" s="14">
        <v>0.29599999999999999</v>
      </c>
      <c r="CU6" s="14">
        <v>0.216</v>
      </c>
      <c r="CV6" s="14">
        <v>0.14399999999999999</v>
      </c>
      <c r="CW6" s="14">
        <v>0.106</v>
      </c>
      <c r="CX6" s="14">
        <v>8.4000000000000005E-2</v>
      </c>
      <c r="CY6" s="14">
        <v>7.1999999999999995E-2</v>
      </c>
      <c r="CZ6" s="14">
        <v>6.9000000000000006E-2</v>
      </c>
      <c r="DA6" s="14">
        <v>6.3E-2</v>
      </c>
      <c r="DB6" s="14">
        <v>5.2999999999999999E-2</v>
      </c>
      <c r="DC6" s="14">
        <v>4.1000000000000002E-2</v>
      </c>
      <c r="DD6" s="14">
        <v>2.4E-2</v>
      </c>
      <c r="DE6" s="14">
        <v>1.7000000000000001E-2</v>
      </c>
      <c r="DF6" s="14">
        <v>0.01</v>
      </c>
      <c r="DG6" s="14">
        <v>1.7999999999999999E-2</v>
      </c>
      <c r="DI6" s="108">
        <f t="shared" si="1"/>
        <v>2665.6630000000009</v>
      </c>
    </row>
    <row r="7" spans="1:113" x14ac:dyDescent="0.2">
      <c r="A7" s="14">
        <v>17806</v>
      </c>
      <c r="B7" s="14" t="s">
        <v>1041</v>
      </c>
      <c r="D7" s="14">
        <v>32</v>
      </c>
      <c r="E7" s="14">
        <v>2018</v>
      </c>
      <c r="F7" s="14" t="s">
        <v>31</v>
      </c>
      <c r="G7" s="88" t="s">
        <v>32</v>
      </c>
      <c r="H7" s="88">
        <f>VLOOKUP(G7, '2018 Population by age'!$G:$H, 2, 0)</f>
        <v>16</v>
      </c>
      <c r="I7" s="15">
        <f>IF(H7="-", "-", IF(H7=0, 0, SUM(K7:INDEX($K7:$DG7, H7))))</f>
        <v>5774.7730000000001</v>
      </c>
      <c r="J7" s="15">
        <f t="shared" si="0"/>
        <v>17038.900000000016</v>
      </c>
      <c r="K7" s="14">
        <v>364.94099999999997</v>
      </c>
      <c r="L7" s="14">
        <v>365.23399999999998</v>
      </c>
      <c r="M7" s="14">
        <v>365.315</v>
      </c>
      <c r="N7" s="14">
        <v>368.18700000000001</v>
      </c>
      <c r="O7" s="14">
        <v>366.66699999999997</v>
      </c>
      <c r="P7" s="14">
        <v>365.13799999999998</v>
      </c>
      <c r="Q7" s="14">
        <v>363.61099999999999</v>
      </c>
      <c r="R7" s="14">
        <v>362.1</v>
      </c>
      <c r="S7" s="14">
        <v>360.524</v>
      </c>
      <c r="T7" s="14">
        <v>358.8</v>
      </c>
      <c r="U7" s="14">
        <v>357.41399999999999</v>
      </c>
      <c r="V7" s="14">
        <v>356.56900000000002</v>
      </c>
      <c r="W7" s="14">
        <v>355.99400000000003</v>
      </c>
      <c r="X7" s="14">
        <v>355.416</v>
      </c>
      <c r="Y7" s="14">
        <v>355.12700000000001</v>
      </c>
      <c r="Z7" s="14">
        <v>353.73599999999999</v>
      </c>
      <c r="AA7" s="14">
        <v>350.59800000000001</v>
      </c>
      <c r="AB7" s="14">
        <v>346.47399999999999</v>
      </c>
      <c r="AC7" s="14">
        <v>342.53699999999998</v>
      </c>
      <c r="AD7" s="14">
        <v>338.27100000000002</v>
      </c>
      <c r="AE7" s="14">
        <v>335.76499999999999</v>
      </c>
      <c r="AF7" s="14">
        <v>336.08699999999999</v>
      </c>
      <c r="AG7" s="14">
        <v>338.13400000000001</v>
      </c>
      <c r="AH7" s="14">
        <v>339.81299999999999</v>
      </c>
      <c r="AI7" s="14">
        <v>341.63600000000002</v>
      </c>
      <c r="AJ7" s="14">
        <v>342.24099999999999</v>
      </c>
      <c r="AK7" s="14">
        <v>340.767</v>
      </c>
      <c r="AL7" s="14">
        <v>337.91800000000001</v>
      </c>
      <c r="AM7" s="14">
        <v>335.43700000000001</v>
      </c>
      <c r="AN7" s="14">
        <v>333.19499999999999</v>
      </c>
      <c r="AO7" s="14">
        <v>330.435</v>
      </c>
      <c r="AP7" s="14">
        <v>327.02999999999997</v>
      </c>
      <c r="AQ7" s="14">
        <v>323.36799999999999</v>
      </c>
      <c r="AR7" s="14">
        <v>319.35700000000003</v>
      </c>
      <c r="AS7" s="14">
        <v>314.28300000000002</v>
      </c>
      <c r="AT7" s="14">
        <v>312.18799999999999</v>
      </c>
      <c r="AU7" s="14">
        <v>314.84100000000001</v>
      </c>
      <c r="AV7" s="14">
        <v>320.04399999999998</v>
      </c>
      <c r="AW7" s="14">
        <v>324.43</v>
      </c>
      <c r="AX7" s="14">
        <v>329.392</v>
      </c>
      <c r="AY7" s="14">
        <v>329.06</v>
      </c>
      <c r="AZ7" s="14">
        <v>320.40199999999999</v>
      </c>
      <c r="BA7" s="14">
        <v>306.43700000000001</v>
      </c>
      <c r="BB7" s="14">
        <v>293.21699999999998</v>
      </c>
      <c r="BC7" s="14">
        <v>279.53100000000001</v>
      </c>
      <c r="BD7" s="14">
        <v>267.76400000000001</v>
      </c>
      <c r="BE7" s="14">
        <v>259.71100000000001</v>
      </c>
      <c r="BF7" s="14">
        <v>254.17599999999999</v>
      </c>
      <c r="BG7" s="14">
        <v>248.02</v>
      </c>
      <c r="BH7" s="14">
        <v>241.702</v>
      </c>
      <c r="BI7" s="14">
        <v>236.52699999999999</v>
      </c>
      <c r="BJ7" s="14">
        <v>232.77799999999999</v>
      </c>
      <c r="BK7" s="14">
        <v>230.03100000000001</v>
      </c>
      <c r="BL7" s="14">
        <v>227.535</v>
      </c>
      <c r="BM7" s="14">
        <v>225.387</v>
      </c>
      <c r="BN7" s="14">
        <v>223.09800000000001</v>
      </c>
      <c r="BO7" s="14">
        <v>220.32900000000001</v>
      </c>
      <c r="BP7" s="14">
        <v>217.233</v>
      </c>
      <c r="BQ7" s="14">
        <v>214.256</v>
      </c>
      <c r="BR7" s="14">
        <v>211.25399999999999</v>
      </c>
      <c r="BS7" s="14">
        <v>208.09299999999999</v>
      </c>
      <c r="BT7" s="14">
        <v>204.73400000000001</v>
      </c>
      <c r="BU7" s="14">
        <v>201.126</v>
      </c>
      <c r="BV7" s="14">
        <v>197.32900000000001</v>
      </c>
      <c r="BW7" s="14">
        <v>193.40600000000001</v>
      </c>
      <c r="BX7" s="14">
        <v>188.768</v>
      </c>
      <c r="BY7" s="14">
        <v>183.154</v>
      </c>
      <c r="BZ7" s="14">
        <v>176.845</v>
      </c>
      <c r="CA7" s="14">
        <v>170.43100000000001</v>
      </c>
      <c r="CB7" s="14">
        <v>163.84700000000001</v>
      </c>
      <c r="CC7" s="14">
        <v>157.14599999999999</v>
      </c>
      <c r="CD7" s="14">
        <v>150.429</v>
      </c>
      <c r="CE7" s="14">
        <v>143.70400000000001</v>
      </c>
      <c r="CF7" s="14">
        <v>136.87700000000001</v>
      </c>
      <c r="CG7" s="14">
        <v>129.97300000000001</v>
      </c>
      <c r="CH7" s="14">
        <v>123.255</v>
      </c>
      <c r="CI7" s="14">
        <v>116.849</v>
      </c>
      <c r="CJ7" s="14">
        <v>110.68</v>
      </c>
      <c r="CK7" s="14">
        <v>104.51900000000001</v>
      </c>
      <c r="CL7" s="14">
        <v>98.382000000000005</v>
      </c>
      <c r="CM7" s="14">
        <v>92.466999999999999</v>
      </c>
      <c r="CN7" s="14">
        <v>86.843000000000004</v>
      </c>
      <c r="CO7" s="14">
        <v>81.418999999999997</v>
      </c>
      <c r="CP7" s="14">
        <v>76.075000000000003</v>
      </c>
      <c r="CQ7" s="14">
        <v>70.876999999999995</v>
      </c>
      <c r="CR7" s="14">
        <v>65.524000000000001</v>
      </c>
      <c r="CS7" s="14">
        <v>59.868000000000002</v>
      </c>
      <c r="CT7" s="14">
        <v>54.066000000000003</v>
      </c>
      <c r="CU7" s="14">
        <v>48.204000000000001</v>
      </c>
      <c r="CV7" s="14">
        <v>43.338999999999999</v>
      </c>
      <c r="CW7" s="14">
        <v>38.603000000000002</v>
      </c>
      <c r="CX7" s="14">
        <v>32.906999999999996</v>
      </c>
      <c r="CY7" s="14">
        <v>26.347000000000001</v>
      </c>
      <c r="CZ7" s="14">
        <v>21.091999999999999</v>
      </c>
      <c r="DA7" s="14">
        <v>18.021999999999998</v>
      </c>
      <c r="DB7" s="14">
        <v>15.289</v>
      </c>
      <c r="DC7" s="14">
        <v>11.885</v>
      </c>
      <c r="DD7" s="14">
        <v>7.81</v>
      </c>
      <c r="DE7" s="14">
        <v>6.1390000000000002</v>
      </c>
      <c r="DF7" s="14">
        <v>3.5790000000000002</v>
      </c>
      <c r="DG7" s="14">
        <v>6.3090000000000002</v>
      </c>
      <c r="DI7" s="108">
        <f t="shared" si="1"/>
        <v>22813.673000000017</v>
      </c>
    </row>
    <row r="8" spans="1:113" x14ac:dyDescent="0.2">
      <c r="A8" s="14">
        <v>9894</v>
      </c>
      <c r="B8" s="14" t="s">
        <v>1041</v>
      </c>
      <c r="D8" s="14">
        <v>51</v>
      </c>
      <c r="E8" s="14">
        <v>2018</v>
      </c>
      <c r="F8" s="14" t="s">
        <v>33</v>
      </c>
      <c r="G8" s="88" t="s">
        <v>34</v>
      </c>
      <c r="H8" s="88">
        <f>VLOOKUP(G8, '2018 Population by age'!$G:$H, 2, 0)</f>
        <v>18</v>
      </c>
      <c r="I8" s="15">
        <f>IF(H8="-", "-", IF(H8=0, 0, SUM(K8:INDEX($K8:$DG8, H8))))</f>
        <v>322.065</v>
      </c>
      <c r="J8" s="15">
        <f t="shared" si="0"/>
        <v>1231.7919999999992</v>
      </c>
      <c r="K8" s="14">
        <v>16.832000000000001</v>
      </c>
      <c r="L8" s="14">
        <v>17.824999999999999</v>
      </c>
      <c r="M8" s="14">
        <v>18.574999999999999</v>
      </c>
      <c r="N8" s="14">
        <v>18.713999999999999</v>
      </c>
      <c r="O8" s="14">
        <v>19.181000000000001</v>
      </c>
      <c r="P8" s="14">
        <v>19.454999999999998</v>
      </c>
      <c r="Q8" s="14">
        <v>19.556000000000001</v>
      </c>
      <c r="R8" s="14">
        <v>19.501999999999999</v>
      </c>
      <c r="S8" s="14">
        <v>19.338000000000001</v>
      </c>
      <c r="T8" s="14">
        <v>19.106999999999999</v>
      </c>
      <c r="U8" s="14">
        <v>18.710999999999999</v>
      </c>
      <c r="V8" s="14">
        <v>18.123999999999999</v>
      </c>
      <c r="W8" s="14">
        <v>17.436</v>
      </c>
      <c r="X8" s="14">
        <v>16.786999999999999</v>
      </c>
      <c r="Y8" s="14">
        <v>16.18</v>
      </c>
      <c r="Z8" s="14">
        <v>15.726000000000001</v>
      </c>
      <c r="AA8" s="14">
        <v>15.507</v>
      </c>
      <c r="AB8" s="14">
        <v>15.509</v>
      </c>
      <c r="AC8" s="14">
        <v>15.558</v>
      </c>
      <c r="AD8" s="14">
        <v>15.592000000000001</v>
      </c>
      <c r="AE8" s="14">
        <v>16.181999999999999</v>
      </c>
      <c r="AF8" s="14">
        <v>17.565999999999999</v>
      </c>
      <c r="AG8" s="14">
        <v>19.451000000000001</v>
      </c>
      <c r="AH8" s="14">
        <v>21.283000000000001</v>
      </c>
      <c r="AI8" s="14">
        <v>23.145</v>
      </c>
      <c r="AJ8" s="14">
        <v>24.768999999999998</v>
      </c>
      <c r="AK8" s="14">
        <v>25.957000000000001</v>
      </c>
      <c r="AL8" s="14">
        <v>26.803000000000001</v>
      </c>
      <c r="AM8" s="14">
        <v>27.631</v>
      </c>
      <c r="AN8" s="14">
        <v>28.417000000000002</v>
      </c>
      <c r="AO8" s="14">
        <v>28.8</v>
      </c>
      <c r="AP8" s="14">
        <v>28.648</v>
      </c>
      <c r="AQ8" s="14">
        <v>28.103000000000002</v>
      </c>
      <c r="AR8" s="14">
        <v>27.478999999999999</v>
      </c>
      <c r="AS8" s="14">
        <v>26.754999999999999</v>
      </c>
      <c r="AT8" s="14">
        <v>25.893000000000001</v>
      </c>
      <c r="AU8" s="14">
        <v>24.920999999999999</v>
      </c>
      <c r="AV8" s="14">
        <v>23.879000000000001</v>
      </c>
      <c r="AW8" s="14">
        <v>22.795999999999999</v>
      </c>
      <c r="AX8" s="14">
        <v>21.681000000000001</v>
      </c>
      <c r="AY8" s="14">
        <v>20.678000000000001</v>
      </c>
      <c r="AZ8" s="14">
        <v>19.866</v>
      </c>
      <c r="BA8" s="14">
        <v>19.213999999999999</v>
      </c>
      <c r="BB8" s="14">
        <v>18.611000000000001</v>
      </c>
      <c r="BC8" s="14">
        <v>18.077999999999999</v>
      </c>
      <c r="BD8" s="14">
        <v>17.722000000000001</v>
      </c>
      <c r="BE8" s="14">
        <v>17.585000000000001</v>
      </c>
      <c r="BF8" s="14">
        <v>17.635999999999999</v>
      </c>
      <c r="BG8" s="14">
        <v>17.741</v>
      </c>
      <c r="BH8" s="14">
        <v>17.849</v>
      </c>
      <c r="BI8" s="14">
        <v>18.292000000000002</v>
      </c>
      <c r="BJ8" s="14">
        <v>19.196000000000002</v>
      </c>
      <c r="BK8" s="14">
        <v>20.37</v>
      </c>
      <c r="BL8" s="14">
        <v>21.474</v>
      </c>
      <c r="BM8" s="14">
        <v>22.552</v>
      </c>
      <c r="BN8" s="14">
        <v>23.382000000000001</v>
      </c>
      <c r="BO8" s="14">
        <v>23.812000000000001</v>
      </c>
      <c r="BP8" s="14">
        <v>23.908999999999999</v>
      </c>
      <c r="BQ8" s="14">
        <v>23.966999999999999</v>
      </c>
      <c r="BR8" s="14">
        <v>24.015000000000001</v>
      </c>
      <c r="BS8" s="14">
        <v>23.518000000000001</v>
      </c>
      <c r="BT8" s="14">
        <v>22.265999999999998</v>
      </c>
      <c r="BU8" s="14">
        <v>20.521000000000001</v>
      </c>
      <c r="BV8" s="14">
        <v>18.741</v>
      </c>
      <c r="BW8" s="14">
        <v>16.818000000000001</v>
      </c>
      <c r="BX8" s="14">
        <v>15.166</v>
      </c>
      <c r="BY8" s="14">
        <v>14.03</v>
      </c>
      <c r="BZ8" s="14">
        <v>13.225</v>
      </c>
      <c r="CA8" s="14">
        <v>12.378</v>
      </c>
      <c r="CB8" s="14">
        <v>11.635999999999999</v>
      </c>
      <c r="CC8" s="14">
        <v>10.702</v>
      </c>
      <c r="CD8" s="14">
        <v>9.4169999999999998</v>
      </c>
      <c r="CE8" s="14">
        <v>7.9880000000000004</v>
      </c>
      <c r="CF8" s="14">
        <v>6.6539999999999999</v>
      </c>
      <c r="CG8" s="14">
        <v>5.2119999999999997</v>
      </c>
      <c r="CH8" s="14">
        <v>4.6020000000000003</v>
      </c>
      <c r="CI8" s="14">
        <v>5.266</v>
      </c>
      <c r="CJ8" s="14">
        <v>6.6920000000000002</v>
      </c>
      <c r="CK8" s="14">
        <v>8.02</v>
      </c>
      <c r="CL8" s="14">
        <v>9.5329999999999995</v>
      </c>
      <c r="CM8" s="14">
        <v>10.176</v>
      </c>
      <c r="CN8" s="14">
        <v>9.3729999999999993</v>
      </c>
      <c r="CO8" s="14">
        <v>7.6619999999999999</v>
      </c>
      <c r="CP8" s="14">
        <v>6.133</v>
      </c>
      <c r="CQ8" s="14">
        <v>4.532</v>
      </c>
      <c r="CR8" s="14">
        <v>3.3380000000000001</v>
      </c>
      <c r="CS8" s="14">
        <v>2.8849999999999998</v>
      </c>
      <c r="CT8" s="14">
        <v>2.903</v>
      </c>
      <c r="CU8" s="14">
        <v>2.867</v>
      </c>
      <c r="CV8" s="14">
        <v>2.77</v>
      </c>
      <c r="CW8" s="14">
        <v>2.5230000000000001</v>
      </c>
      <c r="CX8" s="14">
        <v>2.0699999999999998</v>
      </c>
      <c r="CY8" s="14">
        <v>1.46</v>
      </c>
      <c r="CZ8" s="14">
        <v>0.94599999999999995</v>
      </c>
      <c r="DA8" s="14">
        <v>0.65700000000000003</v>
      </c>
      <c r="DB8" s="14">
        <v>0.52900000000000003</v>
      </c>
      <c r="DC8" s="14">
        <v>0.39900000000000002</v>
      </c>
      <c r="DD8" s="14">
        <v>0.26700000000000002</v>
      </c>
      <c r="DE8" s="14">
        <v>0.189</v>
      </c>
      <c r="DF8" s="14">
        <v>0.13300000000000001</v>
      </c>
      <c r="DG8" s="14">
        <v>0.33700000000000002</v>
      </c>
      <c r="DI8" s="108">
        <f t="shared" si="1"/>
        <v>1553.8569999999993</v>
      </c>
    </row>
    <row r="9" spans="1:113" x14ac:dyDescent="0.2">
      <c r="A9" s="14">
        <v>15484</v>
      </c>
      <c r="B9" s="14" t="s">
        <v>1041</v>
      </c>
      <c r="D9" s="14">
        <v>28</v>
      </c>
      <c r="E9" s="14">
        <v>2018</v>
      </c>
      <c r="F9" s="14" t="s">
        <v>28</v>
      </c>
      <c r="G9" s="88" t="s">
        <v>29</v>
      </c>
      <c r="H9" s="88">
        <f>VLOOKUP(G9, '2018 Population by age'!$G:$H, 2, 0)</f>
        <v>18</v>
      </c>
      <c r="I9" s="15">
        <f>IF(H9="-", "-", IF(H9=0, 0, SUM(K9:INDEX($K9:$DG9, H9))))</f>
        <v>14.644</v>
      </c>
      <c r="J9" s="15">
        <f t="shared" si="0"/>
        <v>38.932000000000009</v>
      </c>
      <c r="K9" s="14">
        <v>0.81299999999999994</v>
      </c>
      <c r="L9" s="14">
        <v>0.80600000000000005</v>
      </c>
      <c r="M9" s="14">
        <v>0.80100000000000005</v>
      </c>
      <c r="N9" s="14">
        <v>0.80200000000000005</v>
      </c>
      <c r="O9" s="14">
        <v>0.79800000000000004</v>
      </c>
      <c r="P9" s="14">
        <v>0.79700000000000004</v>
      </c>
      <c r="Q9" s="14">
        <v>0.79600000000000004</v>
      </c>
      <c r="R9" s="14">
        <v>0.79700000000000004</v>
      </c>
      <c r="S9" s="14">
        <v>0.79900000000000004</v>
      </c>
      <c r="T9" s="14">
        <v>0.80200000000000005</v>
      </c>
      <c r="U9" s="14">
        <v>0.80600000000000005</v>
      </c>
      <c r="V9" s="14">
        <v>0.81200000000000006</v>
      </c>
      <c r="W9" s="14">
        <v>0.81899999999999995</v>
      </c>
      <c r="X9" s="14">
        <v>0.82699999999999996</v>
      </c>
      <c r="Y9" s="14">
        <v>0.83499999999999996</v>
      </c>
      <c r="Z9" s="14">
        <v>0.84099999999999997</v>
      </c>
      <c r="AA9" s="14">
        <v>0.84499999999999997</v>
      </c>
      <c r="AB9" s="14">
        <v>0.84799999999999998</v>
      </c>
      <c r="AC9" s="14">
        <v>0.85</v>
      </c>
      <c r="AD9" s="14">
        <v>0.85199999999999998</v>
      </c>
      <c r="AE9" s="14">
        <v>0.85399999999999998</v>
      </c>
      <c r="AF9" s="14">
        <v>0.85699999999999998</v>
      </c>
      <c r="AG9" s="14">
        <v>0.86</v>
      </c>
      <c r="AH9" s="14">
        <v>0.86299999999999999</v>
      </c>
      <c r="AI9" s="14">
        <v>0.86499999999999999</v>
      </c>
      <c r="AJ9" s="14">
        <v>0.86199999999999999</v>
      </c>
      <c r="AK9" s="14">
        <v>0.85199999999999998</v>
      </c>
      <c r="AL9" s="14">
        <v>0.83599999999999997</v>
      </c>
      <c r="AM9" s="14">
        <v>0.82</v>
      </c>
      <c r="AN9" s="14">
        <v>0.80200000000000005</v>
      </c>
      <c r="AO9" s="14">
        <v>0.78800000000000003</v>
      </c>
      <c r="AP9" s="14">
        <v>0.78100000000000003</v>
      </c>
      <c r="AQ9" s="14">
        <v>0.77900000000000003</v>
      </c>
      <c r="AR9" s="14">
        <v>0.77700000000000002</v>
      </c>
      <c r="AS9" s="14">
        <v>0.77900000000000003</v>
      </c>
      <c r="AT9" s="14">
        <v>0.76800000000000002</v>
      </c>
      <c r="AU9" s="14">
        <v>0.73499999999999999</v>
      </c>
      <c r="AV9" s="14">
        <v>0.69199999999999995</v>
      </c>
      <c r="AW9" s="14">
        <v>0.65400000000000003</v>
      </c>
      <c r="AX9" s="14">
        <v>0.61299999999999999</v>
      </c>
      <c r="AY9" s="14">
        <v>0.59899999999999998</v>
      </c>
      <c r="AZ9" s="14">
        <v>0.625</v>
      </c>
      <c r="BA9" s="14">
        <v>0.67700000000000005</v>
      </c>
      <c r="BB9" s="14">
        <v>0.72399999999999998</v>
      </c>
      <c r="BC9" s="14">
        <v>0.76900000000000002</v>
      </c>
      <c r="BD9" s="14">
        <v>0.81399999999999995</v>
      </c>
      <c r="BE9" s="14">
        <v>0.85499999999999998</v>
      </c>
      <c r="BF9" s="14">
        <v>0.88900000000000001</v>
      </c>
      <c r="BG9" s="14">
        <v>0.92300000000000004</v>
      </c>
      <c r="BH9" s="14">
        <v>0.96</v>
      </c>
      <c r="BI9" s="14">
        <v>0.96599999999999997</v>
      </c>
      <c r="BJ9" s="14">
        <v>0.92600000000000005</v>
      </c>
      <c r="BK9" s="14">
        <v>0.85499999999999998</v>
      </c>
      <c r="BL9" s="14">
        <v>0.78500000000000003</v>
      </c>
      <c r="BM9" s="14">
        <v>0.70899999999999996</v>
      </c>
      <c r="BN9" s="14">
        <v>0.64500000000000002</v>
      </c>
      <c r="BO9" s="14">
        <v>0.60699999999999998</v>
      </c>
      <c r="BP9" s="14">
        <v>0.58399999999999996</v>
      </c>
      <c r="BQ9" s="14">
        <v>0.55600000000000005</v>
      </c>
      <c r="BR9" s="14">
        <v>0.52600000000000002</v>
      </c>
      <c r="BS9" s="14">
        <v>0.496</v>
      </c>
      <c r="BT9" s="14">
        <v>0.46600000000000003</v>
      </c>
      <c r="BU9" s="14">
        <v>0.436</v>
      </c>
      <c r="BV9" s="14">
        <v>0.40799999999999997</v>
      </c>
      <c r="BW9" s="14">
        <v>0.38400000000000001</v>
      </c>
      <c r="BX9" s="14">
        <v>0.35499999999999998</v>
      </c>
      <c r="BY9" s="14">
        <v>0.317</v>
      </c>
      <c r="BZ9" s="14">
        <v>0.27700000000000002</v>
      </c>
      <c r="CA9" s="14">
        <v>0.23799999999999999</v>
      </c>
      <c r="CB9" s="14">
        <v>0.19900000000000001</v>
      </c>
      <c r="CC9" s="14">
        <v>0.17399999999999999</v>
      </c>
      <c r="CD9" s="14">
        <v>0.17</v>
      </c>
      <c r="CE9" s="14">
        <v>0.18</v>
      </c>
      <c r="CF9" s="14">
        <v>0.189</v>
      </c>
      <c r="CG9" s="14">
        <v>0.20100000000000001</v>
      </c>
      <c r="CH9" s="14">
        <v>0.20499999999999999</v>
      </c>
      <c r="CI9" s="14">
        <v>0.19500000000000001</v>
      </c>
      <c r="CJ9" s="14">
        <v>0.17699999999999999</v>
      </c>
      <c r="CK9" s="14">
        <v>0.161</v>
      </c>
      <c r="CL9" s="14">
        <v>0.14599999999999999</v>
      </c>
      <c r="CM9" s="14">
        <v>0.13200000000000001</v>
      </c>
      <c r="CN9" s="14">
        <v>0.12</v>
      </c>
      <c r="CO9" s="14">
        <v>0.109</v>
      </c>
      <c r="CP9" s="14">
        <v>9.7000000000000003E-2</v>
      </c>
      <c r="CQ9" s="14">
        <v>8.5000000000000006E-2</v>
      </c>
      <c r="CR9" s="14">
        <v>7.4999999999999997E-2</v>
      </c>
      <c r="CS9" s="14">
        <v>6.5000000000000002E-2</v>
      </c>
      <c r="CT9" s="14">
        <v>5.7000000000000002E-2</v>
      </c>
      <c r="CU9" s="14">
        <v>4.9000000000000002E-2</v>
      </c>
      <c r="CV9" s="14">
        <v>4.2000000000000003E-2</v>
      </c>
      <c r="CW9" s="14">
        <v>3.5999999999999997E-2</v>
      </c>
      <c r="CX9" s="14">
        <v>3.1E-2</v>
      </c>
      <c r="CY9" s="14">
        <v>2.5999999999999999E-2</v>
      </c>
      <c r="CZ9" s="14">
        <v>2.3E-2</v>
      </c>
      <c r="DA9" s="14">
        <v>2.1999999999999999E-2</v>
      </c>
      <c r="DB9" s="14">
        <v>1.9E-2</v>
      </c>
      <c r="DC9" s="14">
        <v>1.4E-2</v>
      </c>
      <c r="DD9" s="14">
        <v>8.9999999999999993E-3</v>
      </c>
      <c r="DE9" s="14">
        <v>6.0000000000000001E-3</v>
      </c>
      <c r="DF9" s="14">
        <v>3.0000000000000001E-3</v>
      </c>
      <c r="DG9" s="14">
        <v>5.0000000000000001E-3</v>
      </c>
      <c r="DI9" s="108">
        <f t="shared" si="1"/>
        <v>53.576000000000008</v>
      </c>
    </row>
    <row r="10" spans="1:113" x14ac:dyDescent="0.2">
      <c r="A10" s="14">
        <v>19354</v>
      </c>
      <c r="B10" s="14" t="s">
        <v>1041</v>
      </c>
      <c r="C10" s="14">
        <v>28</v>
      </c>
      <c r="D10" s="14">
        <v>36</v>
      </c>
      <c r="E10" s="14">
        <v>2018</v>
      </c>
      <c r="F10" s="14" t="s">
        <v>35</v>
      </c>
      <c r="G10" s="88" t="s">
        <v>36</v>
      </c>
      <c r="H10" s="88">
        <f>VLOOKUP(G10, '2018 Population by age'!$G:$H, 2, 0)</f>
        <v>18</v>
      </c>
      <c r="I10" s="15">
        <f>IF(H10="-", "-", IF(H10=0, 0, SUM(K10:INDEX($K10:$DG10, H10))))</f>
        <v>2739.9169999999999</v>
      </c>
      <c r="J10" s="15">
        <f t="shared" si="0"/>
        <v>9691.4029999999984</v>
      </c>
      <c r="K10" s="14">
        <v>157.608</v>
      </c>
      <c r="L10" s="14">
        <v>158.00399999999999</v>
      </c>
      <c r="M10" s="14">
        <v>158.07900000000001</v>
      </c>
      <c r="N10" s="14">
        <v>153.69999999999999</v>
      </c>
      <c r="O10" s="14">
        <v>155.083</v>
      </c>
      <c r="P10" s="14">
        <v>155.93600000000001</v>
      </c>
      <c r="Q10" s="14">
        <v>156.303</v>
      </c>
      <c r="R10" s="14">
        <v>156.22200000000001</v>
      </c>
      <c r="S10" s="14">
        <v>155.88399999999999</v>
      </c>
      <c r="T10" s="14">
        <v>155.47800000000001</v>
      </c>
      <c r="U10" s="14">
        <v>154.30500000000001</v>
      </c>
      <c r="V10" s="14">
        <v>152.11000000000001</v>
      </c>
      <c r="W10" s="14">
        <v>149.37799999999999</v>
      </c>
      <c r="X10" s="14">
        <v>146.792</v>
      </c>
      <c r="Y10" s="14">
        <v>144.14500000000001</v>
      </c>
      <c r="Z10" s="14">
        <v>142.714</v>
      </c>
      <c r="AA10" s="14">
        <v>143.18100000000001</v>
      </c>
      <c r="AB10" s="14">
        <v>144.995</v>
      </c>
      <c r="AC10" s="14">
        <v>146.81100000000001</v>
      </c>
      <c r="AD10" s="14">
        <v>148.76499999999999</v>
      </c>
      <c r="AE10" s="14">
        <v>151.30799999999999</v>
      </c>
      <c r="AF10" s="14">
        <v>154.488</v>
      </c>
      <c r="AG10" s="14">
        <v>158.08799999999999</v>
      </c>
      <c r="AH10" s="14">
        <v>161.76900000000001</v>
      </c>
      <c r="AI10" s="14">
        <v>165.50399999999999</v>
      </c>
      <c r="AJ10" s="14">
        <v>169.08099999999999</v>
      </c>
      <c r="AK10" s="14">
        <v>172.32499999999999</v>
      </c>
      <c r="AL10" s="14">
        <v>175.22200000000001</v>
      </c>
      <c r="AM10" s="14">
        <v>177.905</v>
      </c>
      <c r="AN10" s="14">
        <v>180.32300000000001</v>
      </c>
      <c r="AO10" s="14">
        <v>182.07300000000001</v>
      </c>
      <c r="AP10" s="14">
        <v>182.96</v>
      </c>
      <c r="AQ10" s="14">
        <v>183.07900000000001</v>
      </c>
      <c r="AR10" s="14">
        <v>183.066</v>
      </c>
      <c r="AS10" s="14">
        <v>183.202</v>
      </c>
      <c r="AT10" s="14">
        <v>181.59800000000001</v>
      </c>
      <c r="AU10" s="14">
        <v>177.50800000000001</v>
      </c>
      <c r="AV10" s="14">
        <v>171.99799999999999</v>
      </c>
      <c r="AW10" s="14">
        <v>166.53299999999999</v>
      </c>
      <c r="AX10" s="14">
        <v>160.40299999999999</v>
      </c>
      <c r="AY10" s="14">
        <v>157.03399999999999</v>
      </c>
      <c r="AZ10" s="14">
        <v>158.14599999999999</v>
      </c>
      <c r="BA10" s="14">
        <v>162.01300000000001</v>
      </c>
      <c r="BB10" s="14">
        <v>165.40899999999999</v>
      </c>
      <c r="BC10" s="14">
        <v>169.244</v>
      </c>
      <c r="BD10" s="14">
        <v>171.01900000000001</v>
      </c>
      <c r="BE10" s="14">
        <v>169.251</v>
      </c>
      <c r="BF10" s="14">
        <v>165.29599999999999</v>
      </c>
      <c r="BG10" s="14">
        <v>161.83099999999999</v>
      </c>
      <c r="BH10" s="14">
        <v>158.12200000000001</v>
      </c>
      <c r="BI10" s="14">
        <v>155.74799999999999</v>
      </c>
      <c r="BJ10" s="14">
        <v>155.69800000000001</v>
      </c>
      <c r="BK10" s="14">
        <v>157.03800000000001</v>
      </c>
      <c r="BL10" s="14">
        <v>157.87</v>
      </c>
      <c r="BM10" s="14">
        <v>158.60599999999999</v>
      </c>
      <c r="BN10" s="14">
        <v>158.512</v>
      </c>
      <c r="BO10" s="14">
        <v>157.041</v>
      </c>
      <c r="BP10" s="14">
        <v>154.60300000000001</v>
      </c>
      <c r="BQ10" s="14">
        <v>152.239</v>
      </c>
      <c r="BR10" s="14">
        <v>149.845</v>
      </c>
      <c r="BS10" s="14">
        <v>146.952</v>
      </c>
      <c r="BT10" s="14">
        <v>143.465</v>
      </c>
      <c r="BU10" s="14">
        <v>139.59299999999999</v>
      </c>
      <c r="BV10" s="14">
        <v>135.47300000000001</v>
      </c>
      <c r="BW10" s="14">
        <v>130.875</v>
      </c>
      <c r="BX10" s="14">
        <v>127.104</v>
      </c>
      <c r="BY10" s="14">
        <v>124.758</v>
      </c>
      <c r="BZ10" s="14">
        <v>123.157</v>
      </c>
      <c r="CA10" s="14">
        <v>121.239</v>
      </c>
      <c r="CB10" s="14">
        <v>119.47499999999999</v>
      </c>
      <c r="CC10" s="14">
        <v>116.036</v>
      </c>
      <c r="CD10" s="14">
        <v>109.98699999999999</v>
      </c>
      <c r="CE10" s="14">
        <v>102.31</v>
      </c>
      <c r="CF10" s="14">
        <v>94.891999999999996</v>
      </c>
      <c r="CG10" s="14">
        <v>87.322000000000003</v>
      </c>
      <c r="CH10" s="14">
        <v>80.647999999999996</v>
      </c>
      <c r="CI10" s="14">
        <v>75.570999999999998</v>
      </c>
      <c r="CJ10" s="14">
        <v>71.578000000000003</v>
      </c>
      <c r="CK10" s="14">
        <v>67.397000000000006</v>
      </c>
      <c r="CL10" s="14">
        <v>63.220999999999997</v>
      </c>
      <c r="CM10" s="14">
        <v>59.384</v>
      </c>
      <c r="CN10" s="14">
        <v>55.905999999999999</v>
      </c>
      <c r="CO10" s="14">
        <v>52.685000000000002</v>
      </c>
      <c r="CP10" s="14">
        <v>49.616999999999997</v>
      </c>
      <c r="CQ10" s="14">
        <v>46.741</v>
      </c>
      <c r="CR10" s="14">
        <v>43.694000000000003</v>
      </c>
      <c r="CS10" s="14">
        <v>40.29</v>
      </c>
      <c r="CT10" s="14">
        <v>36.677999999999997</v>
      </c>
      <c r="CU10" s="14">
        <v>33.054000000000002</v>
      </c>
      <c r="CV10" s="14">
        <v>30.154</v>
      </c>
      <c r="CW10" s="14">
        <v>27.173999999999999</v>
      </c>
      <c r="CX10" s="14">
        <v>23.369</v>
      </c>
      <c r="CY10" s="14">
        <v>18.824999999999999</v>
      </c>
      <c r="CZ10" s="14">
        <v>15.237</v>
      </c>
      <c r="DA10" s="14">
        <v>13.329000000000001</v>
      </c>
      <c r="DB10" s="14">
        <v>11.372999999999999</v>
      </c>
      <c r="DC10" s="14">
        <v>8.7590000000000003</v>
      </c>
      <c r="DD10" s="14">
        <v>5.49</v>
      </c>
      <c r="DE10" s="14">
        <v>4.1100000000000003</v>
      </c>
      <c r="DF10" s="14">
        <v>2.2810000000000001</v>
      </c>
      <c r="DG10" s="14">
        <v>3.6259999999999999</v>
      </c>
      <c r="DI10" s="108">
        <f t="shared" si="1"/>
        <v>12431.319999999998</v>
      </c>
    </row>
    <row r="11" spans="1:113" x14ac:dyDescent="0.2">
      <c r="A11" s="14">
        <v>14710</v>
      </c>
      <c r="B11" s="14" t="s">
        <v>1041</v>
      </c>
      <c r="D11" s="14">
        <v>40</v>
      </c>
      <c r="E11" s="14">
        <v>2018</v>
      </c>
      <c r="F11" s="14" t="s">
        <v>39</v>
      </c>
      <c r="G11" s="88" t="s">
        <v>40</v>
      </c>
      <c r="H11" s="88">
        <f>VLOOKUP(G11, '2018 Population by age'!$G:$H, 2, 0)</f>
        <v>16</v>
      </c>
      <c r="I11" s="15">
        <f>IF(H11="-", "-", IF(H11=0, 0, SUM(K11:INDEX($K11:$DG11, H11))))</f>
        <v>641.37699999999995</v>
      </c>
      <c r="J11" s="15">
        <f t="shared" si="0"/>
        <v>3816.3620000000005</v>
      </c>
      <c r="K11" s="14">
        <v>41.863999999999997</v>
      </c>
      <c r="L11" s="14">
        <v>41.351999999999997</v>
      </c>
      <c r="M11" s="14">
        <v>40.886000000000003</v>
      </c>
      <c r="N11" s="14">
        <v>40.384</v>
      </c>
      <c r="O11" s="14">
        <v>40.042999999999999</v>
      </c>
      <c r="P11" s="14">
        <v>39.747999999999998</v>
      </c>
      <c r="Q11" s="14">
        <v>39.505000000000003</v>
      </c>
      <c r="R11" s="14">
        <v>39.323999999999998</v>
      </c>
      <c r="S11" s="14">
        <v>39.204999999999998</v>
      </c>
      <c r="T11" s="14">
        <v>39.151000000000003</v>
      </c>
      <c r="U11" s="14">
        <v>39.198</v>
      </c>
      <c r="V11" s="14">
        <v>39.368000000000002</v>
      </c>
      <c r="W11" s="14">
        <v>39.65</v>
      </c>
      <c r="X11" s="14">
        <v>40.034999999999997</v>
      </c>
      <c r="Y11" s="14">
        <v>40.555</v>
      </c>
      <c r="Z11" s="14">
        <v>41.109000000000002</v>
      </c>
      <c r="AA11" s="14">
        <v>41.656999999999996</v>
      </c>
      <c r="AB11" s="14">
        <v>42.262999999999998</v>
      </c>
      <c r="AC11" s="14">
        <v>42.938000000000002</v>
      </c>
      <c r="AD11" s="14">
        <v>43.561999999999998</v>
      </c>
      <c r="AE11" s="14">
        <v>44.741</v>
      </c>
      <c r="AF11" s="14">
        <v>46.741</v>
      </c>
      <c r="AG11" s="14">
        <v>49.222000000000001</v>
      </c>
      <c r="AH11" s="14">
        <v>51.625</v>
      </c>
      <c r="AI11" s="14">
        <v>54.116</v>
      </c>
      <c r="AJ11" s="14">
        <v>55.997999999999998</v>
      </c>
      <c r="AK11" s="14">
        <v>56.883000000000003</v>
      </c>
      <c r="AL11" s="14">
        <v>57.106000000000002</v>
      </c>
      <c r="AM11" s="14">
        <v>57.345999999999997</v>
      </c>
      <c r="AN11" s="14">
        <v>57.414999999999999</v>
      </c>
      <c r="AO11" s="14">
        <v>57.662999999999997</v>
      </c>
      <c r="AP11" s="14">
        <v>58.316000000000003</v>
      </c>
      <c r="AQ11" s="14">
        <v>59.151000000000003</v>
      </c>
      <c r="AR11" s="14">
        <v>59.854999999999997</v>
      </c>
      <c r="AS11" s="14">
        <v>60.654000000000003</v>
      </c>
      <c r="AT11" s="14">
        <v>60.698</v>
      </c>
      <c r="AU11" s="14">
        <v>59.585999999999999</v>
      </c>
      <c r="AV11" s="14">
        <v>57.811999999999998</v>
      </c>
      <c r="AW11" s="14">
        <v>56.225000000000001</v>
      </c>
      <c r="AX11" s="14">
        <v>54.597000000000001</v>
      </c>
      <c r="AY11" s="14">
        <v>53.8</v>
      </c>
      <c r="AZ11" s="14">
        <v>54.332999999999998</v>
      </c>
      <c r="BA11" s="14">
        <v>55.784999999999997</v>
      </c>
      <c r="BB11" s="14">
        <v>57.112000000000002</v>
      </c>
      <c r="BC11" s="14">
        <v>58.368000000000002</v>
      </c>
      <c r="BD11" s="14">
        <v>60.101999999999997</v>
      </c>
      <c r="BE11" s="14">
        <v>62.432000000000002</v>
      </c>
      <c r="BF11" s="14">
        <v>65.063999999999993</v>
      </c>
      <c r="BG11" s="14">
        <v>67.613</v>
      </c>
      <c r="BH11" s="14">
        <v>70.191000000000003</v>
      </c>
      <c r="BI11" s="14">
        <v>71.956999999999994</v>
      </c>
      <c r="BJ11" s="14">
        <v>72.459999999999994</v>
      </c>
      <c r="BK11" s="14">
        <v>72.051000000000002</v>
      </c>
      <c r="BL11" s="14">
        <v>71.567999999999998</v>
      </c>
      <c r="BM11" s="14">
        <v>70.896000000000001</v>
      </c>
      <c r="BN11" s="14">
        <v>69.834000000000003</v>
      </c>
      <c r="BO11" s="14">
        <v>68.38</v>
      </c>
      <c r="BP11" s="14">
        <v>66.608000000000004</v>
      </c>
      <c r="BQ11" s="14">
        <v>64.682000000000002</v>
      </c>
      <c r="BR11" s="14">
        <v>62.676000000000002</v>
      </c>
      <c r="BS11" s="14">
        <v>60.393000000000001</v>
      </c>
      <c r="BT11" s="14">
        <v>57.783999999999999</v>
      </c>
      <c r="BU11" s="14">
        <v>55.031999999999996</v>
      </c>
      <c r="BV11" s="14">
        <v>52.311999999999998</v>
      </c>
      <c r="BW11" s="14">
        <v>49.527000000000001</v>
      </c>
      <c r="BX11" s="14">
        <v>47.427</v>
      </c>
      <c r="BY11" s="14">
        <v>46.384</v>
      </c>
      <c r="BZ11" s="14">
        <v>46.064999999999998</v>
      </c>
      <c r="CA11" s="14">
        <v>45.654000000000003</v>
      </c>
      <c r="CB11" s="14">
        <v>45.183999999999997</v>
      </c>
      <c r="CC11" s="14">
        <v>45.030999999999999</v>
      </c>
      <c r="CD11" s="14">
        <v>45.26</v>
      </c>
      <c r="CE11" s="14">
        <v>45.646000000000001</v>
      </c>
      <c r="CF11" s="14">
        <v>45.994</v>
      </c>
      <c r="CG11" s="14">
        <v>46.454000000000001</v>
      </c>
      <c r="CH11" s="14">
        <v>45.968000000000004</v>
      </c>
      <c r="CI11" s="14">
        <v>44.026000000000003</v>
      </c>
      <c r="CJ11" s="14">
        <v>41.122</v>
      </c>
      <c r="CK11" s="14">
        <v>38.292999999999999</v>
      </c>
      <c r="CL11" s="14">
        <v>35.369</v>
      </c>
      <c r="CM11" s="14">
        <v>32.542999999999999</v>
      </c>
      <c r="CN11" s="14">
        <v>30.024999999999999</v>
      </c>
      <c r="CO11" s="14">
        <v>27.728000000000002</v>
      </c>
      <c r="CP11" s="14">
        <v>25.315000000000001</v>
      </c>
      <c r="CQ11" s="14">
        <v>22.809000000000001</v>
      </c>
      <c r="CR11" s="14">
        <v>20.643999999999998</v>
      </c>
      <c r="CS11" s="14">
        <v>18.989000000000001</v>
      </c>
      <c r="CT11" s="14">
        <v>17.670999999999999</v>
      </c>
      <c r="CU11" s="14">
        <v>16.318999999999999</v>
      </c>
      <c r="CV11" s="14">
        <v>15.388</v>
      </c>
      <c r="CW11" s="14">
        <v>14.090999999999999</v>
      </c>
      <c r="CX11" s="14">
        <v>12.212999999999999</v>
      </c>
      <c r="CY11" s="14">
        <v>9.8450000000000006</v>
      </c>
      <c r="CZ11" s="14">
        <v>7.9850000000000003</v>
      </c>
      <c r="DA11" s="14">
        <v>7.1580000000000004</v>
      </c>
      <c r="DB11" s="14">
        <v>6.109</v>
      </c>
      <c r="DC11" s="14">
        <v>4.548</v>
      </c>
      <c r="DD11" s="14">
        <v>2.4750000000000001</v>
      </c>
      <c r="DE11" s="14">
        <v>1.6739999999999999</v>
      </c>
      <c r="DF11" s="14">
        <v>0.82799999999999996</v>
      </c>
      <c r="DG11" s="14">
        <v>0.998</v>
      </c>
      <c r="DI11" s="108">
        <f t="shared" si="1"/>
        <v>4457.7390000000005</v>
      </c>
    </row>
    <row r="12" spans="1:113" x14ac:dyDescent="0.2">
      <c r="A12" s="14">
        <v>9980</v>
      </c>
      <c r="B12" s="14" t="s">
        <v>1041</v>
      </c>
      <c r="C12" s="14">
        <v>9</v>
      </c>
      <c r="D12" s="14">
        <v>31</v>
      </c>
      <c r="E12" s="14">
        <v>2018</v>
      </c>
      <c r="F12" s="14" t="s">
        <v>42</v>
      </c>
      <c r="G12" s="88" t="s">
        <v>43</v>
      </c>
      <c r="H12" s="88">
        <f>VLOOKUP(G12, '2018 Population by age'!$G:$H, 2, 0)</f>
        <v>18</v>
      </c>
      <c r="I12" s="15">
        <f>IF(H12="-", "-", IF(H12=0, 0, SUM(K12:INDEX($K12:$DG12, H12))))</f>
        <v>1254.5440000000001</v>
      </c>
      <c r="J12" s="15">
        <f t="shared" si="0"/>
        <v>3724.4690000000001</v>
      </c>
      <c r="K12" s="14">
        <v>73.980999999999995</v>
      </c>
      <c r="L12" s="14">
        <v>78.167000000000002</v>
      </c>
      <c r="M12" s="14">
        <v>80.7</v>
      </c>
      <c r="N12" s="14">
        <v>85.676000000000002</v>
      </c>
      <c r="O12" s="14">
        <v>83.525000000000006</v>
      </c>
      <c r="P12" s="14">
        <v>80.811000000000007</v>
      </c>
      <c r="Q12" s="14">
        <v>77.695999999999998</v>
      </c>
      <c r="R12" s="14">
        <v>74.337999999999994</v>
      </c>
      <c r="S12" s="14">
        <v>70.775999999999996</v>
      </c>
      <c r="T12" s="14">
        <v>67.046999999999997</v>
      </c>
      <c r="U12" s="14">
        <v>63.920999999999999</v>
      </c>
      <c r="V12" s="14">
        <v>61.802</v>
      </c>
      <c r="W12" s="14">
        <v>60.484000000000002</v>
      </c>
      <c r="X12" s="14">
        <v>59.323999999999998</v>
      </c>
      <c r="Y12" s="14">
        <v>58.411999999999999</v>
      </c>
      <c r="Z12" s="14">
        <v>58.258000000000003</v>
      </c>
      <c r="AA12" s="14">
        <v>59.04</v>
      </c>
      <c r="AB12" s="14">
        <v>60.585999999999999</v>
      </c>
      <c r="AC12" s="14">
        <v>62.363</v>
      </c>
      <c r="AD12" s="14">
        <v>64.259</v>
      </c>
      <c r="AE12" s="14">
        <v>67.06</v>
      </c>
      <c r="AF12" s="14">
        <v>71.031999999999996</v>
      </c>
      <c r="AG12" s="14">
        <v>75.694999999999993</v>
      </c>
      <c r="AH12" s="14">
        <v>80.239000000000004</v>
      </c>
      <c r="AI12" s="14">
        <v>84.754999999999995</v>
      </c>
      <c r="AJ12" s="14">
        <v>88.602000000000004</v>
      </c>
      <c r="AK12" s="14">
        <v>91.356999999999999</v>
      </c>
      <c r="AL12" s="14">
        <v>93.201999999999998</v>
      </c>
      <c r="AM12" s="14">
        <v>94.878</v>
      </c>
      <c r="AN12" s="14">
        <v>96.397999999999996</v>
      </c>
      <c r="AO12" s="14">
        <v>96.600999999999999</v>
      </c>
      <c r="AP12" s="14">
        <v>95.037000000000006</v>
      </c>
      <c r="AQ12" s="14">
        <v>92.23</v>
      </c>
      <c r="AR12" s="14">
        <v>89.281000000000006</v>
      </c>
      <c r="AS12" s="14">
        <v>86.113</v>
      </c>
      <c r="AT12" s="14">
        <v>82.739000000000004</v>
      </c>
      <c r="AU12" s="14">
        <v>79.319999999999993</v>
      </c>
      <c r="AV12" s="14">
        <v>75.95</v>
      </c>
      <c r="AW12" s="14">
        <v>72.503</v>
      </c>
      <c r="AX12" s="14">
        <v>68.938000000000002</v>
      </c>
      <c r="AY12" s="14">
        <v>66.263999999999996</v>
      </c>
      <c r="AZ12" s="14">
        <v>64.953000000000003</v>
      </c>
      <c r="BA12" s="14">
        <v>64.599999999999994</v>
      </c>
      <c r="BB12" s="14">
        <v>64.292000000000002</v>
      </c>
      <c r="BC12" s="14">
        <v>64.164000000000001</v>
      </c>
      <c r="BD12" s="14">
        <v>64.262</v>
      </c>
      <c r="BE12" s="14">
        <v>64.5</v>
      </c>
      <c r="BF12" s="14">
        <v>64.869</v>
      </c>
      <c r="BG12" s="14">
        <v>65.293999999999997</v>
      </c>
      <c r="BH12" s="14">
        <v>65.606999999999999</v>
      </c>
      <c r="BI12" s="14">
        <v>66.322000000000003</v>
      </c>
      <c r="BJ12" s="14">
        <v>67.631</v>
      </c>
      <c r="BK12" s="14">
        <v>69.150999999999996</v>
      </c>
      <c r="BL12" s="14">
        <v>70.430999999999997</v>
      </c>
      <c r="BM12" s="14">
        <v>71.704999999999998</v>
      </c>
      <c r="BN12" s="14">
        <v>71.572000000000003</v>
      </c>
      <c r="BO12" s="14">
        <v>69.335999999999999</v>
      </c>
      <c r="BP12" s="14">
        <v>65.659000000000006</v>
      </c>
      <c r="BQ12" s="14">
        <v>61.954999999999998</v>
      </c>
      <c r="BR12" s="14">
        <v>58.006</v>
      </c>
      <c r="BS12" s="14">
        <v>53.99</v>
      </c>
      <c r="BT12" s="14">
        <v>50.161000000000001</v>
      </c>
      <c r="BU12" s="14">
        <v>46.436999999999998</v>
      </c>
      <c r="BV12" s="14">
        <v>42.542999999999999</v>
      </c>
      <c r="BW12" s="14">
        <v>38.601999999999997</v>
      </c>
      <c r="BX12" s="14">
        <v>34.710999999999999</v>
      </c>
      <c r="BY12" s="14">
        <v>30.911999999999999</v>
      </c>
      <c r="BZ12" s="14">
        <v>27.271999999999998</v>
      </c>
      <c r="CA12" s="14">
        <v>23.798999999999999</v>
      </c>
      <c r="CB12" s="14">
        <v>20.472000000000001</v>
      </c>
      <c r="CC12" s="14">
        <v>17.709</v>
      </c>
      <c r="CD12" s="14">
        <v>15.715</v>
      </c>
      <c r="CE12" s="14">
        <v>14.327</v>
      </c>
      <c r="CF12" s="14">
        <v>13.045</v>
      </c>
      <c r="CG12" s="14">
        <v>11.807</v>
      </c>
      <c r="CH12" s="14">
        <v>11.265000000000001</v>
      </c>
      <c r="CI12" s="14">
        <v>11.638999999999999</v>
      </c>
      <c r="CJ12" s="14">
        <v>12.558999999999999</v>
      </c>
      <c r="CK12" s="14">
        <v>13.52</v>
      </c>
      <c r="CL12" s="14">
        <v>14.733000000000001</v>
      </c>
      <c r="CM12" s="14">
        <v>15.055</v>
      </c>
      <c r="CN12" s="14">
        <v>13.903</v>
      </c>
      <c r="CO12" s="14">
        <v>11.815</v>
      </c>
      <c r="CP12" s="14">
        <v>9.9190000000000005</v>
      </c>
      <c r="CQ12" s="14">
        <v>7.9889999999999999</v>
      </c>
      <c r="CR12" s="14">
        <v>6.3449999999999998</v>
      </c>
      <c r="CS12" s="14">
        <v>5.2590000000000003</v>
      </c>
      <c r="CT12" s="14">
        <v>4.55</v>
      </c>
      <c r="CU12" s="14">
        <v>3.69</v>
      </c>
      <c r="CV12" s="14">
        <v>2.9060000000000001</v>
      </c>
      <c r="CW12" s="14">
        <v>2.343</v>
      </c>
      <c r="CX12" s="14">
        <v>1.8180000000000001</v>
      </c>
      <c r="CY12" s="14">
        <v>1.3180000000000001</v>
      </c>
      <c r="CZ12" s="14">
        <v>0.93200000000000005</v>
      </c>
      <c r="DA12" s="14">
        <v>0.72699999999999998</v>
      </c>
      <c r="DB12" s="14">
        <v>0.58399999999999996</v>
      </c>
      <c r="DC12" s="14">
        <v>0.41899999999999998</v>
      </c>
      <c r="DD12" s="14">
        <v>0.23100000000000001</v>
      </c>
      <c r="DE12" s="14">
        <v>0.14299999999999999</v>
      </c>
      <c r="DF12" s="14">
        <v>7.3999999999999996E-2</v>
      </c>
      <c r="DG12" s="14">
        <v>0.106</v>
      </c>
      <c r="DI12" s="108">
        <f t="shared" si="1"/>
        <v>4979.0129999999999</v>
      </c>
    </row>
    <row r="13" spans="1:113" x14ac:dyDescent="0.2">
      <c r="A13" s="14">
        <v>1208</v>
      </c>
      <c r="B13" s="14" t="s">
        <v>1041</v>
      </c>
      <c r="D13" s="14">
        <v>108</v>
      </c>
      <c r="E13" s="14">
        <v>2018</v>
      </c>
      <c r="F13" s="14" t="s">
        <v>76</v>
      </c>
      <c r="G13" s="88" t="s">
        <v>77</v>
      </c>
      <c r="H13" s="88">
        <f>VLOOKUP(G13, '2018 Population by age'!$G:$H, 2, 0)</f>
        <v>18</v>
      </c>
      <c r="I13" s="15">
        <f>IF(H13="-", "-", IF(H13=0, 0, SUM(K13:INDEX($K13:$DG13, H13))))</f>
        <v>2869.5880000000006</v>
      </c>
      <c r="J13" s="15">
        <f t="shared" si="0"/>
        <v>2824.8139999999976</v>
      </c>
      <c r="K13" s="14">
        <v>211.63499999999999</v>
      </c>
      <c r="L13" s="14">
        <v>205.72499999999999</v>
      </c>
      <c r="M13" s="14">
        <v>199.625</v>
      </c>
      <c r="N13" s="14">
        <v>192.33699999999999</v>
      </c>
      <c r="O13" s="14">
        <v>186.596</v>
      </c>
      <c r="P13" s="14">
        <v>180.685</v>
      </c>
      <c r="Q13" s="14">
        <v>174.63900000000001</v>
      </c>
      <c r="R13" s="14">
        <v>168.49299999999999</v>
      </c>
      <c r="S13" s="14">
        <v>162.358</v>
      </c>
      <c r="T13" s="14">
        <v>156.345</v>
      </c>
      <c r="U13" s="14">
        <v>150.108</v>
      </c>
      <c r="V13" s="14">
        <v>143.53100000000001</v>
      </c>
      <c r="W13" s="14">
        <v>136.876</v>
      </c>
      <c r="X13" s="14">
        <v>130.48500000000001</v>
      </c>
      <c r="Y13" s="14">
        <v>124.24299999999999</v>
      </c>
      <c r="Z13" s="14">
        <v>118.93300000000001</v>
      </c>
      <c r="AA13" s="14">
        <v>114.967</v>
      </c>
      <c r="AB13" s="14">
        <v>112.00700000000001</v>
      </c>
      <c r="AC13" s="14">
        <v>109.167</v>
      </c>
      <c r="AD13" s="14">
        <v>106.465</v>
      </c>
      <c r="AE13" s="14">
        <v>104.48699999999999</v>
      </c>
      <c r="AF13" s="14">
        <v>103.38200000000001</v>
      </c>
      <c r="AG13" s="14">
        <v>102.82899999999999</v>
      </c>
      <c r="AH13" s="14">
        <v>102.32</v>
      </c>
      <c r="AI13" s="14">
        <v>101.92100000000001</v>
      </c>
      <c r="AJ13" s="14">
        <v>101.074</v>
      </c>
      <c r="AK13" s="14">
        <v>99.436999999999998</v>
      </c>
      <c r="AL13" s="14">
        <v>97.186999999999998</v>
      </c>
      <c r="AM13" s="14">
        <v>94.942999999999998</v>
      </c>
      <c r="AN13" s="14">
        <v>92.703999999999994</v>
      </c>
      <c r="AO13" s="14">
        <v>89.680999999999997</v>
      </c>
      <c r="AP13" s="14">
        <v>85.584999999999994</v>
      </c>
      <c r="AQ13" s="14">
        <v>80.775999999999996</v>
      </c>
      <c r="AR13" s="14">
        <v>75.959999999999994</v>
      </c>
      <c r="AS13" s="14">
        <v>71.057000000000002</v>
      </c>
      <c r="AT13" s="14">
        <v>66.277000000000001</v>
      </c>
      <c r="AU13" s="14">
        <v>61.813000000000002</v>
      </c>
      <c r="AV13" s="14">
        <v>57.622999999999998</v>
      </c>
      <c r="AW13" s="14">
        <v>53.481000000000002</v>
      </c>
      <c r="AX13" s="14">
        <v>49.442999999999998</v>
      </c>
      <c r="AY13" s="14">
        <v>45.825000000000003</v>
      </c>
      <c r="AZ13" s="14">
        <v>42.762999999999998</v>
      </c>
      <c r="BA13" s="14">
        <v>40.183999999999997</v>
      </c>
      <c r="BB13" s="14">
        <v>37.767000000000003</v>
      </c>
      <c r="BC13" s="14">
        <v>35.451000000000001</v>
      </c>
      <c r="BD13" s="14">
        <v>33.863</v>
      </c>
      <c r="BE13" s="14">
        <v>33.238999999999997</v>
      </c>
      <c r="BF13" s="14">
        <v>33.247999999999998</v>
      </c>
      <c r="BG13" s="14">
        <v>33.348999999999997</v>
      </c>
      <c r="BH13" s="14">
        <v>33.686999999999998</v>
      </c>
      <c r="BI13" s="14">
        <v>33.590000000000003</v>
      </c>
      <c r="BJ13" s="14">
        <v>32.677999999999997</v>
      </c>
      <c r="BK13" s="14">
        <v>31.257999999999999</v>
      </c>
      <c r="BL13" s="14">
        <v>29.983000000000001</v>
      </c>
      <c r="BM13" s="14">
        <v>28.687000000000001</v>
      </c>
      <c r="BN13" s="14">
        <v>27.577999999999999</v>
      </c>
      <c r="BO13" s="14">
        <v>26.814</v>
      </c>
      <c r="BP13" s="14">
        <v>26.239000000000001</v>
      </c>
      <c r="BQ13" s="14">
        <v>25.565999999999999</v>
      </c>
      <c r="BR13" s="14">
        <v>24.884</v>
      </c>
      <c r="BS13" s="14">
        <v>23.943999999999999</v>
      </c>
      <c r="BT13" s="14">
        <v>22.600999999999999</v>
      </c>
      <c r="BU13" s="14">
        <v>20.995000000000001</v>
      </c>
      <c r="BV13" s="14">
        <v>19.437000000000001</v>
      </c>
      <c r="BW13" s="14">
        <v>17.899000000000001</v>
      </c>
      <c r="BX13" s="14">
        <v>16.341000000000001</v>
      </c>
      <c r="BY13" s="14">
        <v>14.784000000000001</v>
      </c>
      <c r="BZ13" s="14">
        <v>13.262</v>
      </c>
      <c r="CA13" s="14">
        <v>11.757999999999999</v>
      </c>
      <c r="CB13" s="14">
        <v>10.246</v>
      </c>
      <c r="CC13" s="14">
        <v>9.0210000000000008</v>
      </c>
      <c r="CD13" s="14">
        <v>8.2189999999999994</v>
      </c>
      <c r="CE13" s="14">
        <v>7.7069999999999999</v>
      </c>
      <c r="CF13" s="14">
        <v>7.2140000000000004</v>
      </c>
      <c r="CG13" s="14">
        <v>6.7939999999999996</v>
      </c>
      <c r="CH13" s="14">
        <v>6.3529999999999998</v>
      </c>
      <c r="CI13" s="14">
        <v>5.8170000000000002</v>
      </c>
      <c r="CJ13" s="14">
        <v>5.234</v>
      </c>
      <c r="CK13" s="14">
        <v>4.726</v>
      </c>
      <c r="CL13" s="14">
        <v>4.2709999999999999</v>
      </c>
      <c r="CM13" s="14">
        <v>3.8290000000000002</v>
      </c>
      <c r="CN13" s="14">
        <v>3.3919999999999999</v>
      </c>
      <c r="CO13" s="14">
        <v>2.9689999999999999</v>
      </c>
      <c r="CP13" s="14">
        <v>2.5739999999999998</v>
      </c>
      <c r="CQ13" s="14">
        <v>2.2040000000000002</v>
      </c>
      <c r="CR13" s="14">
        <v>1.865</v>
      </c>
      <c r="CS13" s="14">
        <v>1.5609999999999999</v>
      </c>
      <c r="CT13" s="14">
        <v>1.2909999999999999</v>
      </c>
      <c r="CU13" s="14">
        <v>1.026</v>
      </c>
      <c r="CV13" s="14">
        <v>0.80300000000000005</v>
      </c>
      <c r="CW13" s="14">
        <v>0.64300000000000002</v>
      </c>
      <c r="CX13" s="14">
        <v>0.5</v>
      </c>
      <c r="CY13" s="14">
        <v>0.37</v>
      </c>
      <c r="CZ13" s="14">
        <v>0.26600000000000001</v>
      </c>
      <c r="DA13" s="14">
        <v>0.20799999999999999</v>
      </c>
      <c r="DB13" s="14">
        <v>0.16700000000000001</v>
      </c>
      <c r="DC13" s="14">
        <v>0.11899999999999999</v>
      </c>
      <c r="DD13" s="14">
        <v>6.4000000000000001E-2</v>
      </c>
      <c r="DE13" s="14">
        <v>3.6999999999999998E-2</v>
      </c>
      <c r="DF13" s="14">
        <v>1.7999999999999999E-2</v>
      </c>
      <c r="DG13" s="14">
        <v>0.02</v>
      </c>
      <c r="DI13" s="108">
        <f t="shared" si="1"/>
        <v>5694.4019999999982</v>
      </c>
    </row>
    <row r="14" spans="1:113" x14ac:dyDescent="0.2">
      <c r="A14" s="14">
        <v>14796</v>
      </c>
      <c r="B14" s="14" t="s">
        <v>1041</v>
      </c>
      <c r="D14" s="14">
        <v>56</v>
      </c>
      <c r="E14" s="14">
        <v>2018</v>
      </c>
      <c r="F14" s="14" t="s">
        <v>54</v>
      </c>
      <c r="G14" s="88" t="s">
        <v>55</v>
      </c>
      <c r="H14" s="88">
        <f>VLOOKUP(G14, '2018 Population by age'!$G:$H, 2, 0)</f>
        <v>18</v>
      </c>
      <c r="I14" s="15">
        <f>IF(H14="-", "-", IF(H14=0, 0, SUM(K14:INDEX($K14:$DG14, H14))))</f>
        <v>1144.5509999999999</v>
      </c>
      <c r="J14" s="15">
        <f t="shared" si="0"/>
        <v>4672.6739999999991</v>
      </c>
      <c r="K14" s="14">
        <v>63.338000000000001</v>
      </c>
      <c r="L14" s="14">
        <v>63.804000000000002</v>
      </c>
      <c r="M14" s="14">
        <v>64.174000000000007</v>
      </c>
      <c r="N14" s="14">
        <v>62.859000000000002</v>
      </c>
      <c r="O14" s="14">
        <v>63.673999999999999</v>
      </c>
      <c r="P14" s="14">
        <v>64.301000000000002</v>
      </c>
      <c r="Q14" s="14">
        <v>64.747</v>
      </c>
      <c r="R14" s="14">
        <v>65.019000000000005</v>
      </c>
      <c r="S14" s="14">
        <v>65.180000000000007</v>
      </c>
      <c r="T14" s="14">
        <v>65.293999999999997</v>
      </c>
      <c r="U14" s="14">
        <v>65.093999999999994</v>
      </c>
      <c r="V14" s="14">
        <v>64.475999999999999</v>
      </c>
      <c r="W14" s="14">
        <v>63.613999999999997</v>
      </c>
      <c r="X14" s="14">
        <v>62.795000000000002</v>
      </c>
      <c r="Y14" s="14">
        <v>61.975000000000001</v>
      </c>
      <c r="Z14" s="14">
        <v>61.417999999999999</v>
      </c>
      <c r="AA14" s="14">
        <v>61.29</v>
      </c>
      <c r="AB14" s="14">
        <v>61.499000000000002</v>
      </c>
      <c r="AC14" s="14">
        <v>61.712000000000003</v>
      </c>
      <c r="AD14" s="14">
        <v>61.901000000000003</v>
      </c>
      <c r="AE14" s="14">
        <v>62.576999999999998</v>
      </c>
      <c r="AF14" s="14">
        <v>63.932000000000002</v>
      </c>
      <c r="AG14" s="14">
        <v>65.706999999999994</v>
      </c>
      <c r="AH14" s="14">
        <v>67.477999999999994</v>
      </c>
      <c r="AI14" s="14">
        <v>69.356999999999999</v>
      </c>
      <c r="AJ14" s="14">
        <v>70.852000000000004</v>
      </c>
      <c r="AK14" s="14">
        <v>71.683999999999997</v>
      </c>
      <c r="AL14" s="14">
        <v>72.076999999999998</v>
      </c>
      <c r="AM14" s="14">
        <v>72.516000000000005</v>
      </c>
      <c r="AN14" s="14">
        <v>72.881</v>
      </c>
      <c r="AO14" s="14">
        <v>73.299000000000007</v>
      </c>
      <c r="AP14" s="14">
        <v>73.876000000000005</v>
      </c>
      <c r="AQ14" s="14">
        <v>74.510999999999996</v>
      </c>
      <c r="AR14" s="14">
        <v>75.046000000000006</v>
      </c>
      <c r="AS14" s="14">
        <v>75.572999999999993</v>
      </c>
      <c r="AT14" s="14">
        <v>75.777000000000001</v>
      </c>
      <c r="AU14" s="14">
        <v>75.503</v>
      </c>
      <c r="AV14" s="14">
        <v>74.936999999999998</v>
      </c>
      <c r="AW14" s="14">
        <v>74.412000000000006</v>
      </c>
      <c r="AX14" s="14">
        <v>73.86</v>
      </c>
      <c r="AY14" s="14">
        <v>73.516000000000005</v>
      </c>
      <c r="AZ14" s="14">
        <v>73.533000000000001</v>
      </c>
      <c r="BA14" s="14">
        <v>73.805999999999997</v>
      </c>
      <c r="BB14" s="14">
        <v>74.046000000000006</v>
      </c>
      <c r="BC14" s="14">
        <v>74.271000000000001</v>
      </c>
      <c r="BD14" s="14">
        <v>74.683999999999997</v>
      </c>
      <c r="BE14" s="14">
        <v>75.344999999999999</v>
      </c>
      <c r="BF14" s="14">
        <v>76.158000000000001</v>
      </c>
      <c r="BG14" s="14">
        <v>76.930999999999997</v>
      </c>
      <c r="BH14" s="14">
        <v>77.656999999999996</v>
      </c>
      <c r="BI14" s="14">
        <v>78.36</v>
      </c>
      <c r="BJ14" s="14">
        <v>79.016000000000005</v>
      </c>
      <c r="BK14" s="14">
        <v>79.578000000000003</v>
      </c>
      <c r="BL14" s="14">
        <v>80.043999999999997</v>
      </c>
      <c r="BM14" s="14">
        <v>80.444999999999993</v>
      </c>
      <c r="BN14" s="14">
        <v>80.429000000000002</v>
      </c>
      <c r="BO14" s="14">
        <v>79.831000000000003</v>
      </c>
      <c r="BP14" s="14">
        <v>78.804000000000002</v>
      </c>
      <c r="BQ14" s="14">
        <v>77.712000000000003</v>
      </c>
      <c r="BR14" s="14">
        <v>76.537999999999997</v>
      </c>
      <c r="BS14" s="14">
        <v>75.138999999999996</v>
      </c>
      <c r="BT14" s="14">
        <v>73.497</v>
      </c>
      <c r="BU14" s="14">
        <v>71.7</v>
      </c>
      <c r="BV14" s="14">
        <v>69.754000000000005</v>
      </c>
      <c r="BW14" s="14">
        <v>67.534999999999997</v>
      </c>
      <c r="BX14" s="14">
        <v>65.808999999999997</v>
      </c>
      <c r="BY14" s="14">
        <v>64.918999999999997</v>
      </c>
      <c r="BZ14" s="14">
        <v>64.466999999999999</v>
      </c>
      <c r="CA14" s="14">
        <v>63.898000000000003</v>
      </c>
      <c r="CB14" s="14">
        <v>63.542999999999999</v>
      </c>
      <c r="CC14" s="14">
        <v>62.018000000000001</v>
      </c>
      <c r="CD14" s="14">
        <v>58.648000000000003</v>
      </c>
      <c r="CE14" s="14">
        <v>54.191000000000003</v>
      </c>
      <c r="CF14" s="14">
        <v>49.939</v>
      </c>
      <c r="CG14" s="14">
        <v>45.466999999999999</v>
      </c>
      <c r="CH14" s="14">
        <v>42.293999999999997</v>
      </c>
      <c r="CI14" s="14">
        <v>41.253</v>
      </c>
      <c r="CJ14" s="14">
        <v>41.555999999999997</v>
      </c>
      <c r="CK14" s="14">
        <v>41.576000000000001</v>
      </c>
      <c r="CL14" s="14">
        <v>41.628999999999998</v>
      </c>
      <c r="CM14" s="14">
        <v>41.24</v>
      </c>
      <c r="CN14" s="14">
        <v>40.006</v>
      </c>
      <c r="CO14" s="14">
        <v>38.183</v>
      </c>
      <c r="CP14" s="14">
        <v>36.494</v>
      </c>
      <c r="CQ14" s="14">
        <v>34.869</v>
      </c>
      <c r="CR14" s="14">
        <v>32.82</v>
      </c>
      <c r="CS14" s="14">
        <v>30.202000000000002</v>
      </c>
      <c r="CT14" s="14">
        <v>27.216000000000001</v>
      </c>
      <c r="CU14" s="14">
        <v>24.030999999999999</v>
      </c>
      <c r="CV14" s="14">
        <v>21.242000000000001</v>
      </c>
      <c r="CW14" s="14">
        <v>18.832000000000001</v>
      </c>
      <c r="CX14" s="14">
        <v>15.984999999999999</v>
      </c>
      <c r="CY14" s="14">
        <v>12.718</v>
      </c>
      <c r="CZ14" s="14">
        <v>10.14</v>
      </c>
      <c r="DA14" s="14">
        <v>8.8170000000000002</v>
      </c>
      <c r="DB14" s="14">
        <v>7.4409999999999998</v>
      </c>
      <c r="DC14" s="14">
        <v>5.5419999999999998</v>
      </c>
      <c r="DD14" s="14">
        <v>3.121</v>
      </c>
      <c r="DE14" s="14">
        <v>2.1859999999999999</v>
      </c>
      <c r="DF14" s="14">
        <v>1.1160000000000001</v>
      </c>
      <c r="DG14" s="14">
        <v>1.4690000000000001</v>
      </c>
      <c r="DI14" s="108">
        <f t="shared" si="1"/>
        <v>5817.2249999999995</v>
      </c>
    </row>
    <row r="15" spans="1:113" x14ac:dyDescent="0.2">
      <c r="A15" s="14">
        <v>5078</v>
      </c>
      <c r="B15" s="14" t="s">
        <v>1041</v>
      </c>
      <c r="D15" s="14">
        <v>204</v>
      </c>
      <c r="E15" s="14">
        <v>2018</v>
      </c>
      <c r="F15" s="14" t="s">
        <v>58</v>
      </c>
      <c r="G15" s="88" t="s">
        <v>59</v>
      </c>
      <c r="H15" s="88">
        <f>VLOOKUP(G15, '2018 Population by age'!$G:$H, 2, 0)</f>
        <v>18</v>
      </c>
      <c r="I15" s="15">
        <f>IF(H15="-", "-", IF(H15=0, 0, SUM(K15:INDEX($K15:$DG15, H15))))</f>
        <v>2775.2109999999998</v>
      </c>
      <c r="J15" s="15">
        <f t="shared" si="0"/>
        <v>2978.8950000000018</v>
      </c>
      <c r="K15" s="14">
        <v>190.40600000000001</v>
      </c>
      <c r="L15" s="14">
        <v>185.69499999999999</v>
      </c>
      <c r="M15" s="14">
        <v>181.07400000000001</v>
      </c>
      <c r="N15" s="14">
        <v>177.11699999999999</v>
      </c>
      <c r="O15" s="14">
        <v>172.59200000000001</v>
      </c>
      <c r="P15" s="14">
        <v>168.16800000000001</v>
      </c>
      <c r="Q15" s="14">
        <v>163.83799999999999</v>
      </c>
      <c r="R15" s="14">
        <v>159.595</v>
      </c>
      <c r="S15" s="14">
        <v>155.447</v>
      </c>
      <c r="T15" s="14">
        <v>151.40299999999999</v>
      </c>
      <c r="U15" s="14">
        <v>147.37899999999999</v>
      </c>
      <c r="V15" s="14">
        <v>143.33799999999999</v>
      </c>
      <c r="W15" s="14">
        <v>139.32</v>
      </c>
      <c r="X15" s="14">
        <v>135.38399999999999</v>
      </c>
      <c r="Y15" s="14">
        <v>131.501</v>
      </c>
      <c r="Z15" s="14">
        <v>127.777</v>
      </c>
      <c r="AA15" s="14">
        <v>124.267</v>
      </c>
      <c r="AB15" s="14">
        <v>120.91</v>
      </c>
      <c r="AC15" s="14">
        <v>117.592</v>
      </c>
      <c r="AD15" s="14">
        <v>114.339</v>
      </c>
      <c r="AE15" s="14">
        <v>111.07899999999999</v>
      </c>
      <c r="AF15" s="14">
        <v>107.76600000000001</v>
      </c>
      <c r="AG15" s="14">
        <v>104.43300000000001</v>
      </c>
      <c r="AH15" s="14">
        <v>101.17100000000001</v>
      </c>
      <c r="AI15" s="14">
        <v>97.98</v>
      </c>
      <c r="AJ15" s="14">
        <v>94.778999999999996</v>
      </c>
      <c r="AK15" s="14">
        <v>91.546000000000006</v>
      </c>
      <c r="AL15" s="14">
        <v>88.319000000000003</v>
      </c>
      <c r="AM15" s="14">
        <v>85.159000000000006</v>
      </c>
      <c r="AN15" s="14">
        <v>82.049000000000007</v>
      </c>
      <c r="AO15" s="14">
        <v>79.075000000000003</v>
      </c>
      <c r="AP15" s="14">
        <v>76.281999999999996</v>
      </c>
      <c r="AQ15" s="14">
        <v>73.635999999999996</v>
      </c>
      <c r="AR15" s="14">
        <v>71.046999999999997</v>
      </c>
      <c r="AS15" s="14">
        <v>68.528999999999996</v>
      </c>
      <c r="AT15" s="14">
        <v>66.102999999999994</v>
      </c>
      <c r="AU15" s="14">
        <v>63.767000000000003</v>
      </c>
      <c r="AV15" s="14">
        <v>61.515999999999998</v>
      </c>
      <c r="AW15" s="14">
        <v>59.341000000000001</v>
      </c>
      <c r="AX15" s="14">
        <v>57.244</v>
      </c>
      <c r="AY15" s="14">
        <v>55.201000000000001</v>
      </c>
      <c r="AZ15" s="14">
        <v>53.201999999999998</v>
      </c>
      <c r="BA15" s="14">
        <v>51.253</v>
      </c>
      <c r="BB15" s="14">
        <v>49.366</v>
      </c>
      <c r="BC15" s="14">
        <v>47.529000000000003</v>
      </c>
      <c r="BD15" s="14">
        <v>45.774000000000001</v>
      </c>
      <c r="BE15" s="14">
        <v>44.115000000000002</v>
      </c>
      <c r="BF15" s="14">
        <v>42.527999999999999</v>
      </c>
      <c r="BG15" s="14">
        <v>40.98</v>
      </c>
      <c r="BH15" s="14">
        <v>39.476999999999997</v>
      </c>
      <c r="BI15" s="14">
        <v>37.981999999999999</v>
      </c>
      <c r="BJ15" s="14">
        <v>36.473999999999997</v>
      </c>
      <c r="BK15" s="14">
        <v>34.966999999999999</v>
      </c>
      <c r="BL15" s="14">
        <v>33.500999999999998</v>
      </c>
      <c r="BM15" s="14">
        <v>32.073</v>
      </c>
      <c r="BN15" s="14">
        <v>30.652000000000001</v>
      </c>
      <c r="BO15" s="14">
        <v>29.228000000000002</v>
      </c>
      <c r="BP15" s="14">
        <v>27.815000000000001</v>
      </c>
      <c r="BQ15" s="14">
        <v>26.440999999999999</v>
      </c>
      <c r="BR15" s="14">
        <v>25.106000000000002</v>
      </c>
      <c r="BS15" s="14">
        <v>23.81</v>
      </c>
      <c r="BT15" s="14">
        <v>22.558</v>
      </c>
      <c r="BU15" s="14">
        <v>21.353999999999999</v>
      </c>
      <c r="BV15" s="14">
        <v>20.184999999999999</v>
      </c>
      <c r="BW15" s="14">
        <v>19.039000000000001</v>
      </c>
      <c r="BX15" s="14">
        <v>18.001000000000001</v>
      </c>
      <c r="BY15" s="14">
        <v>17.106999999999999</v>
      </c>
      <c r="BZ15" s="14">
        <v>16.314</v>
      </c>
      <c r="CA15" s="14">
        <v>15.535</v>
      </c>
      <c r="CB15" s="14">
        <v>14.782</v>
      </c>
      <c r="CC15" s="14">
        <v>14.022</v>
      </c>
      <c r="CD15" s="14">
        <v>13.23</v>
      </c>
      <c r="CE15" s="14">
        <v>12.414</v>
      </c>
      <c r="CF15" s="14">
        <v>11.629</v>
      </c>
      <c r="CG15" s="14">
        <v>10.882</v>
      </c>
      <c r="CH15" s="14">
        <v>10.057</v>
      </c>
      <c r="CI15" s="14">
        <v>9.1069999999999993</v>
      </c>
      <c r="CJ15" s="14">
        <v>8.0909999999999993</v>
      </c>
      <c r="CK15" s="14">
        <v>7.1120000000000001</v>
      </c>
      <c r="CL15" s="14">
        <v>6.1479999999999997</v>
      </c>
      <c r="CM15" s="14">
        <v>5.2830000000000004</v>
      </c>
      <c r="CN15" s="14">
        <v>4.5670000000000002</v>
      </c>
      <c r="CO15" s="14">
        <v>3.964</v>
      </c>
      <c r="CP15" s="14">
        <v>3.3839999999999999</v>
      </c>
      <c r="CQ15" s="14">
        <v>2.84</v>
      </c>
      <c r="CR15" s="14">
        <v>2.359</v>
      </c>
      <c r="CS15" s="14">
        <v>1.9430000000000001</v>
      </c>
      <c r="CT15" s="14">
        <v>1.5860000000000001</v>
      </c>
      <c r="CU15" s="14">
        <v>1.254</v>
      </c>
      <c r="CV15" s="14">
        <v>0.98799999999999999</v>
      </c>
      <c r="CW15" s="14">
        <v>0.79100000000000004</v>
      </c>
      <c r="CX15" s="14">
        <v>0.61199999999999999</v>
      </c>
      <c r="CY15" s="14">
        <v>0.44500000000000001</v>
      </c>
      <c r="CZ15" s="14">
        <v>0.316</v>
      </c>
      <c r="DA15" s="14">
        <v>0.245</v>
      </c>
      <c r="DB15" s="14">
        <v>0.19700000000000001</v>
      </c>
      <c r="DC15" s="14">
        <v>0.14299999999999999</v>
      </c>
      <c r="DD15" s="14">
        <v>8.2000000000000003E-2</v>
      </c>
      <c r="DE15" s="14">
        <v>4.8000000000000001E-2</v>
      </c>
      <c r="DF15" s="14">
        <v>2.4E-2</v>
      </c>
      <c r="DG15" s="14">
        <v>3.1E-2</v>
      </c>
      <c r="DI15" s="108">
        <f t="shared" si="1"/>
        <v>5754.1060000000016</v>
      </c>
    </row>
    <row r="16" spans="1:113" x14ac:dyDescent="0.2">
      <c r="A16" s="14">
        <v>5164</v>
      </c>
      <c r="B16" s="14" t="s">
        <v>1041</v>
      </c>
      <c r="D16" s="14">
        <v>854</v>
      </c>
      <c r="E16" s="14">
        <v>2018</v>
      </c>
      <c r="F16" s="14" t="s">
        <v>74</v>
      </c>
      <c r="G16" s="88" t="s">
        <v>75</v>
      </c>
      <c r="H16" s="88">
        <f>VLOOKUP(G16, '2018 Population by age'!$G:$H, 2, 0)</f>
        <v>18</v>
      </c>
      <c r="I16" s="15">
        <f>IF(H16="-", "-", IF(H16=0, 0, SUM(K16:INDEX($K16:$DG16, H16))))</f>
        <v>5017.7060000000001</v>
      </c>
      <c r="J16" s="15">
        <f t="shared" si="0"/>
        <v>4876.9619999999977</v>
      </c>
      <c r="K16" s="14">
        <v>344.65600000000001</v>
      </c>
      <c r="L16" s="14">
        <v>336.55799999999999</v>
      </c>
      <c r="M16" s="14">
        <v>328.6</v>
      </c>
      <c r="N16" s="14">
        <v>319.96499999999997</v>
      </c>
      <c r="O16" s="14">
        <v>312.87900000000002</v>
      </c>
      <c r="P16" s="14">
        <v>305.75099999999998</v>
      </c>
      <c r="Q16" s="14">
        <v>298.55799999999999</v>
      </c>
      <c r="R16" s="14">
        <v>291.28199999999998</v>
      </c>
      <c r="S16" s="14">
        <v>283.99200000000002</v>
      </c>
      <c r="T16" s="14">
        <v>276.75799999999998</v>
      </c>
      <c r="U16" s="14">
        <v>269.10599999999999</v>
      </c>
      <c r="V16" s="14">
        <v>260.83499999999998</v>
      </c>
      <c r="W16" s="14">
        <v>252.197</v>
      </c>
      <c r="X16" s="14">
        <v>243.64699999999999</v>
      </c>
      <c r="Y16" s="14">
        <v>235.1</v>
      </c>
      <c r="Z16" s="14">
        <v>226.86500000000001</v>
      </c>
      <c r="AA16" s="14">
        <v>219.14500000000001</v>
      </c>
      <c r="AB16" s="14">
        <v>211.81200000000001</v>
      </c>
      <c r="AC16" s="14">
        <v>204.53899999999999</v>
      </c>
      <c r="AD16" s="14">
        <v>197.399</v>
      </c>
      <c r="AE16" s="14">
        <v>190.453</v>
      </c>
      <c r="AF16" s="14">
        <v>183.703</v>
      </c>
      <c r="AG16" s="14">
        <v>177.15799999999999</v>
      </c>
      <c r="AH16" s="14">
        <v>170.82</v>
      </c>
      <c r="AI16" s="14">
        <v>164.685</v>
      </c>
      <c r="AJ16" s="14">
        <v>158.80000000000001</v>
      </c>
      <c r="AK16" s="14">
        <v>153.18700000000001</v>
      </c>
      <c r="AL16" s="14">
        <v>147.82599999999999</v>
      </c>
      <c r="AM16" s="14">
        <v>142.63</v>
      </c>
      <c r="AN16" s="14">
        <v>137.566</v>
      </c>
      <c r="AO16" s="14">
        <v>132.83699999999999</v>
      </c>
      <c r="AP16" s="14">
        <v>128.518</v>
      </c>
      <c r="AQ16" s="14">
        <v>124.488</v>
      </c>
      <c r="AR16" s="14">
        <v>120.56</v>
      </c>
      <c r="AS16" s="14">
        <v>116.789</v>
      </c>
      <c r="AT16" s="14">
        <v>112.889</v>
      </c>
      <c r="AU16" s="14">
        <v>108.708</v>
      </c>
      <c r="AV16" s="14">
        <v>104.36799999999999</v>
      </c>
      <c r="AW16" s="14">
        <v>100.185</v>
      </c>
      <c r="AX16" s="14">
        <v>96.137</v>
      </c>
      <c r="AY16" s="14">
        <v>92.073999999999998</v>
      </c>
      <c r="AZ16" s="14">
        <v>87.966999999999999</v>
      </c>
      <c r="BA16" s="14">
        <v>83.891999999999996</v>
      </c>
      <c r="BB16" s="14">
        <v>79.918000000000006</v>
      </c>
      <c r="BC16" s="14">
        <v>75.984999999999999</v>
      </c>
      <c r="BD16" s="14">
        <v>72.468999999999994</v>
      </c>
      <c r="BE16" s="14">
        <v>69.548000000000002</v>
      </c>
      <c r="BF16" s="14">
        <v>67.039000000000001</v>
      </c>
      <c r="BG16" s="14">
        <v>64.587999999999994</v>
      </c>
      <c r="BH16" s="14">
        <v>62.276000000000003</v>
      </c>
      <c r="BI16" s="14">
        <v>59.905000000000001</v>
      </c>
      <c r="BJ16" s="14">
        <v>57.344999999999999</v>
      </c>
      <c r="BK16" s="14">
        <v>54.695</v>
      </c>
      <c r="BL16" s="14">
        <v>52.177999999999997</v>
      </c>
      <c r="BM16" s="14">
        <v>49.734000000000002</v>
      </c>
      <c r="BN16" s="14">
        <v>47.420999999999999</v>
      </c>
      <c r="BO16" s="14">
        <v>45.283000000000001</v>
      </c>
      <c r="BP16" s="14">
        <v>43.273000000000003</v>
      </c>
      <c r="BQ16" s="14">
        <v>41.3</v>
      </c>
      <c r="BR16" s="14">
        <v>39.387999999999998</v>
      </c>
      <c r="BS16" s="14">
        <v>37.469000000000001</v>
      </c>
      <c r="BT16" s="14">
        <v>35.500999999999998</v>
      </c>
      <c r="BU16" s="14">
        <v>33.518999999999998</v>
      </c>
      <c r="BV16" s="14">
        <v>31.600999999999999</v>
      </c>
      <c r="BW16" s="14">
        <v>29.728999999999999</v>
      </c>
      <c r="BX16" s="14">
        <v>27.916</v>
      </c>
      <c r="BY16" s="14">
        <v>26.177</v>
      </c>
      <c r="BZ16" s="14">
        <v>24.501999999999999</v>
      </c>
      <c r="CA16" s="14">
        <v>22.861999999999998</v>
      </c>
      <c r="CB16" s="14">
        <v>21.257000000000001</v>
      </c>
      <c r="CC16" s="14">
        <v>19.716000000000001</v>
      </c>
      <c r="CD16" s="14">
        <v>18.248999999999999</v>
      </c>
      <c r="CE16" s="14">
        <v>16.841000000000001</v>
      </c>
      <c r="CF16" s="14">
        <v>15.48</v>
      </c>
      <c r="CG16" s="14">
        <v>14.186999999999999</v>
      </c>
      <c r="CH16" s="14">
        <v>12.863</v>
      </c>
      <c r="CI16" s="14">
        <v>11.467000000000001</v>
      </c>
      <c r="CJ16" s="14">
        <v>10.048999999999999</v>
      </c>
      <c r="CK16" s="14">
        <v>8.7070000000000007</v>
      </c>
      <c r="CL16" s="14">
        <v>7.42</v>
      </c>
      <c r="CM16" s="14">
        <v>6.2560000000000002</v>
      </c>
      <c r="CN16" s="14">
        <v>5.2569999999999997</v>
      </c>
      <c r="CO16" s="14">
        <v>4.3949999999999996</v>
      </c>
      <c r="CP16" s="14">
        <v>3.5880000000000001</v>
      </c>
      <c r="CQ16" s="14">
        <v>2.8439999999999999</v>
      </c>
      <c r="CR16" s="14">
        <v>2.2160000000000002</v>
      </c>
      <c r="CS16" s="14">
        <v>1.7210000000000001</v>
      </c>
      <c r="CT16" s="14">
        <v>1.333</v>
      </c>
      <c r="CU16" s="14">
        <v>0.98899999999999999</v>
      </c>
      <c r="CV16" s="14">
        <v>0.72799999999999998</v>
      </c>
      <c r="CW16" s="14">
        <v>0.53700000000000003</v>
      </c>
      <c r="CX16" s="14">
        <v>0.38100000000000001</v>
      </c>
      <c r="CY16" s="14">
        <v>0.251</v>
      </c>
      <c r="CZ16" s="14">
        <v>0.151</v>
      </c>
      <c r="DA16" s="14">
        <v>0.105</v>
      </c>
      <c r="DB16" s="14">
        <v>8.1000000000000003E-2</v>
      </c>
      <c r="DC16" s="14">
        <v>5.3999999999999999E-2</v>
      </c>
      <c r="DD16" s="14">
        <v>2.5000000000000001E-2</v>
      </c>
      <c r="DE16" s="14">
        <v>0.01</v>
      </c>
      <c r="DF16" s="14">
        <v>4.0000000000000001E-3</v>
      </c>
      <c r="DG16" s="14">
        <v>1E-3</v>
      </c>
      <c r="DI16" s="108">
        <f t="shared" si="1"/>
        <v>9894.6679999999978</v>
      </c>
    </row>
    <row r="17" spans="1:113" x14ac:dyDescent="0.2">
      <c r="A17" s="14">
        <v>8088</v>
      </c>
      <c r="B17" s="14" t="s">
        <v>1041</v>
      </c>
      <c r="D17" s="14">
        <v>50</v>
      </c>
      <c r="E17" s="14">
        <v>2018</v>
      </c>
      <c r="F17" s="14" t="s">
        <v>48</v>
      </c>
      <c r="G17" s="88" t="s">
        <v>49</v>
      </c>
      <c r="H17" s="88">
        <f>VLOOKUP(G17, '2018 Population by age'!$G:$H, 2, 0)</f>
        <v>18</v>
      </c>
      <c r="I17" s="15">
        <f>IF(H17="-", "-", IF(H17=0, 0, SUM(K17:INDEX($K17:$DG17, H17))))</f>
        <v>27438.536</v>
      </c>
      <c r="J17" s="15">
        <f t="shared" si="0"/>
        <v>55068.922000000028</v>
      </c>
      <c r="K17" s="14">
        <v>1473.3630000000001</v>
      </c>
      <c r="L17" s="14">
        <v>1466.7429999999999</v>
      </c>
      <c r="M17" s="14">
        <v>1464.4870000000001</v>
      </c>
      <c r="N17" s="14">
        <v>1481.7049999999999</v>
      </c>
      <c r="O17" s="14">
        <v>1481.095</v>
      </c>
      <c r="P17" s="14">
        <v>1483.7729999999999</v>
      </c>
      <c r="Q17" s="14">
        <v>1489.2829999999999</v>
      </c>
      <c r="R17" s="14">
        <v>1497.1679999999999</v>
      </c>
      <c r="S17" s="14">
        <v>1506.567</v>
      </c>
      <c r="T17" s="14">
        <v>1516.617</v>
      </c>
      <c r="U17" s="14">
        <v>1528.884</v>
      </c>
      <c r="V17" s="14">
        <v>1543.7170000000001</v>
      </c>
      <c r="W17" s="14">
        <v>1559.4480000000001</v>
      </c>
      <c r="X17" s="14">
        <v>1574.6030000000001</v>
      </c>
      <c r="Y17" s="14">
        <v>1590.1369999999999</v>
      </c>
      <c r="Z17" s="14">
        <v>1598.54</v>
      </c>
      <c r="AA17" s="14">
        <v>1596.13</v>
      </c>
      <c r="AB17" s="14">
        <v>1586.2760000000001</v>
      </c>
      <c r="AC17" s="14">
        <v>1576.37</v>
      </c>
      <c r="AD17" s="14">
        <v>1565.3409999999999</v>
      </c>
      <c r="AE17" s="14">
        <v>1553.376</v>
      </c>
      <c r="AF17" s="14">
        <v>1541.443</v>
      </c>
      <c r="AG17" s="14">
        <v>1529.463</v>
      </c>
      <c r="AH17" s="14">
        <v>1515.8620000000001</v>
      </c>
      <c r="AI17" s="14">
        <v>1500.3240000000001</v>
      </c>
      <c r="AJ17" s="14">
        <v>1487.7180000000001</v>
      </c>
      <c r="AK17" s="14">
        <v>1480.11</v>
      </c>
      <c r="AL17" s="14">
        <v>1475.248</v>
      </c>
      <c r="AM17" s="14">
        <v>1468.6110000000001</v>
      </c>
      <c r="AN17" s="14">
        <v>1460.857</v>
      </c>
      <c r="AO17" s="14">
        <v>1450.721</v>
      </c>
      <c r="AP17" s="14">
        <v>1437.037</v>
      </c>
      <c r="AQ17" s="14">
        <v>1420.242</v>
      </c>
      <c r="AR17" s="14">
        <v>1402.1279999999999</v>
      </c>
      <c r="AS17" s="14">
        <v>1382.558</v>
      </c>
      <c r="AT17" s="14">
        <v>1359.0640000000001</v>
      </c>
      <c r="AU17" s="14">
        <v>1330.664</v>
      </c>
      <c r="AV17" s="14">
        <v>1298.32</v>
      </c>
      <c r="AW17" s="14">
        <v>1265.3209999999999</v>
      </c>
      <c r="AX17" s="14">
        <v>1232.6179999999999</v>
      </c>
      <c r="AY17" s="14">
        <v>1194.2270000000001</v>
      </c>
      <c r="AZ17" s="14">
        <v>1148.0239999999999</v>
      </c>
      <c r="BA17" s="14">
        <v>1097.6610000000001</v>
      </c>
      <c r="BB17" s="14">
        <v>1047.3879999999999</v>
      </c>
      <c r="BC17" s="14">
        <v>994.52</v>
      </c>
      <c r="BD17" s="14">
        <v>953.59699999999998</v>
      </c>
      <c r="BE17" s="14">
        <v>931.70100000000002</v>
      </c>
      <c r="BF17" s="14">
        <v>921.56200000000001</v>
      </c>
      <c r="BG17" s="14">
        <v>908.99</v>
      </c>
      <c r="BH17" s="14">
        <v>897.02</v>
      </c>
      <c r="BI17" s="14">
        <v>878.524</v>
      </c>
      <c r="BJ17" s="14">
        <v>848.58500000000004</v>
      </c>
      <c r="BK17" s="14">
        <v>810.75300000000004</v>
      </c>
      <c r="BL17" s="14">
        <v>774.36099999999999</v>
      </c>
      <c r="BM17" s="14">
        <v>738.572</v>
      </c>
      <c r="BN17" s="14">
        <v>698.38400000000001</v>
      </c>
      <c r="BO17" s="14">
        <v>652.57299999999998</v>
      </c>
      <c r="BP17" s="14">
        <v>603.38699999999994</v>
      </c>
      <c r="BQ17" s="14">
        <v>554.97699999999998</v>
      </c>
      <c r="BR17" s="14">
        <v>507.32600000000002</v>
      </c>
      <c r="BS17" s="14">
        <v>461.50700000000001</v>
      </c>
      <c r="BT17" s="14">
        <v>418.74400000000003</v>
      </c>
      <c r="BU17" s="14">
        <v>379.35</v>
      </c>
      <c r="BV17" s="14">
        <v>341.13600000000002</v>
      </c>
      <c r="BW17" s="14">
        <v>303.00400000000002</v>
      </c>
      <c r="BX17" s="14">
        <v>275.59899999999999</v>
      </c>
      <c r="BY17" s="14">
        <v>263.51499999999999</v>
      </c>
      <c r="BZ17" s="14">
        <v>261.55700000000002</v>
      </c>
      <c r="CA17" s="14">
        <v>260.03800000000001</v>
      </c>
      <c r="CB17" s="14">
        <v>261.017</v>
      </c>
      <c r="CC17" s="14">
        <v>258.26400000000001</v>
      </c>
      <c r="CD17" s="14">
        <v>247.733</v>
      </c>
      <c r="CE17" s="14">
        <v>232.291</v>
      </c>
      <c r="CF17" s="14">
        <v>219.04499999999999</v>
      </c>
      <c r="CG17" s="14">
        <v>206.81200000000001</v>
      </c>
      <c r="CH17" s="14">
        <v>193.827</v>
      </c>
      <c r="CI17" s="14">
        <v>179.99799999999999</v>
      </c>
      <c r="CJ17" s="14">
        <v>165.71700000000001</v>
      </c>
      <c r="CK17" s="14">
        <v>151.45500000000001</v>
      </c>
      <c r="CL17" s="14">
        <v>137.101</v>
      </c>
      <c r="CM17" s="14">
        <v>123.821</v>
      </c>
      <c r="CN17" s="14">
        <v>112.236</v>
      </c>
      <c r="CO17" s="14">
        <v>101.90900000000001</v>
      </c>
      <c r="CP17" s="14">
        <v>91.775999999999996</v>
      </c>
      <c r="CQ17" s="14">
        <v>82.052000000000007</v>
      </c>
      <c r="CR17" s="14">
        <v>72.863</v>
      </c>
      <c r="CS17" s="14">
        <v>64.168000000000006</v>
      </c>
      <c r="CT17" s="14">
        <v>55.994999999999997</v>
      </c>
      <c r="CU17" s="14">
        <v>48.100999999999999</v>
      </c>
      <c r="CV17" s="14">
        <v>41.537999999999997</v>
      </c>
      <c r="CW17" s="14">
        <v>35.701000000000001</v>
      </c>
      <c r="CX17" s="14">
        <v>29.481000000000002</v>
      </c>
      <c r="CY17" s="14">
        <v>22.888000000000002</v>
      </c>
      <c r="CZ17" s="14">
        <v>17.606999999999999</v>
      </c>
      <c r="DA17" s="14">
        <v>14.462</v>
      </c>
      <c r="DB17" s="14">
        <v>12.010999999999999</v>
      </c>
      <c r="DC17" s="14">
        <v>9.1630000000000003</v>
      </c>
      <c r="DD17" s="14">
        <v>5.9180000000000001</v>
      </c>
      <c r="DE17" s="14">
        <v>4.8360000000000003</v>
      </c>
      <c r="DF17" s="14">
        <v>3.0179999999999998</v>
      </c>
      <c r="DG17" s="14">
        <v>6.14</v>
      </c>
      <c r="DI17" s="108">
        <f t="shared" si="1"/>
        <v>82507.458000000028</v>
      </c>
    </row>
    <row r="18" spans="1:113" x14ac:dyDescent="0.2">
      <c r="A18" s="14">
        <v>11700</v>
      </c>
      <c r="B18" s="14" t="s">
        <v>1041</v>
      </c>
      <c r="D18" s="14">
        <v>100</v>
      </c>
      <c r="E18" s="14">
        <v>2018</v>
      </c>
      <c r="F18" s="14" t="s">
        <v>72</v>
      </c>
      <c r="G18" s="88" t="s">
        <v>73</v>
      </c>
      <c r="H18" s="88">
        <f>VLOOKUP(G18, '2018 Population by age'!$G:$H, 2, 0)</f>
        <v>18</v>
      </c>
      <c r="I18" s="15">
        <f>IF(H18="-", "-", IF(H18=0, 0, SUM(K18:INDEX($K18:$DG18, H18))))</f>
        <v>580.77400000000011</v>
      </c>
      <c r="J18" s="15">
        <f t="shared" si="0"/>
        <v>3035.63</v>
      </c>
      <c r="K18" s="14">
        <v>30.847000000000001</v>
      </c>
      <c r="L18" s="14">
        <v>31.326000000000001</v>
      </c>
      <c r="M18" s="14">
        <v>31.803000000000001</v>
      </c>
      <c r="N18" s="14">
        <v>30.498000000000001</v>
      </c>
      <c r="O18" s="14">
        <v>31.738</v>
      </c>
      <c r="P18" s="14">
        <v>32.770000000000003</v>
      </c>
      <c r="Q18" s="14">
        <v>33.591000000000001</v>
      </c>
      <c r="R18" s="14">
        <v>34.195</v>
      </c>
      <c r="S18" s="14">
        <v>34.652000000000001</v>
      </c>
      <c r="T18" s="14">
        <v>35.033000000000001</v>
      </c>
      <c r="U18" s="14">
        <v>34.957000000000001</v>
      </c>
      <c r="V18" s="14">
        <v>34.271000000000001</v>
      </c>
      <c r="W18" s="14">
        <v>33.195</v>
      </c>
      <c r="X18" s="14">
        <v>32.158999999999999</v>
      </c>
      <c r="Y18" s="14">
        <v>31.146000000000001</v>
      </c>
      <c r="Z18" s="14">
        <v>30.215</v>
      </c>
      <c r="AA18" s="14">
        <v>29.460999999999999</v>
      </c>
      <c r="AB18" s="14">
        <v>28.917000000000002</v>
      </c>
      <c r="AC18" s="14">
        <v>28.437000000000001</v>
      </c>
      <c r="AD18" s="14">
        <v>27.956</v>
      </c>
      <c r="AE18" s="14">
        <v>28.231000000000002</v>
      </c>
      <c r="AF18" s="14">
        <v>29.593</v>
      </c>
      <c r="AG18" s="14">
        <v>31.689</v>
      </c>
      <c r="AH18" s="14">
        <v>33.750999999999998</v>
      </c>
      <c r="AI18" s="14">
        <v>35.841000000000001</v>
      </c>
      <c r="AJ18" s="14">
        <v>38.003999999999998</v>
      </c>
      <c r="AK18" s="14">
        <v>40.155999999999999</v>
      </c>
      <c r="AL18" s="14">
        <v>42.223999999999997</v>
      </c>
      <c r="AM18" s="14">
        <v>44.353000000000002</v>
      </c>
      <c r="AN18" s="14">
        <v>46.676000000000002</v>
      </c>
      <c r="AO18" s="14">
        <v>48.048000000000002</v>
      </c>
      <c r="AP18" s="14">
        <v>47.965000000000003</v>
      </c>
      <c r="AQ18" s="14">
        <v>46.988</v>
      </c>
      <c r="AR18" s="14">
        <v>46.072000000000003</v>
      </c>
      <c r="AS18" s="14">
        <v>44.893999999999998</v>
      </c>
      <c r="AT18" s="14">
        <v>44.603000000000002</v>
      </c>
      <c r="AU18" s="14">
        <v>45.825000000000003</v>
      </c>
      <c r="AV18" s="14">
        <v>47.957999999999998</v>
      </c>
      <c r="AW18" s="14">
        <v>49.8</v>
      </c>
      <c r="AX18" s="14">
        <v>51.621000000000002</v>
      </c>
      <c r="AY18" s="14">
        <v>52.883000000000003</v>
      </c>
      <c r="AZ18" s="14">
        <v>53.207999999999998</v>
      </c>
      <c r="BA18" s="14">
        <v>52.887999999999998</v>
      </c>
      <c r="BB18" s="14">
        <v>52.661999999999999</v>
      </c>
      <c r="BC18" s="14">
        <v>52.459000000000003</v>
      </c>
      <c r="BD18" s="14">
        <v>51.966000000000001</v>
      </c>
      <c r="BE18" s="14">
        <v>51.125999999999998</v>
      </c>
      <c r="BF18" s="14">
        <v>50.085000000000001</v>
      </c>
      <c r="BG18" s="14">
        <v>49.024999999999999</v>
      </c>
      <c r="BH18" s="14">
        <v>47.881999999999998</v>
      </c>
      <c r="BI18" s="14">
        <v>47.118000000000002</v>
      </c>
      <c r="BJ18" s="14">
        <v>46.975999999999999</v>
      </c>
      <c r="BK18" s="14">
        <v>47.256</v>
      </c>
      <c r="BL18" s="14">
        <v>47.503</v>
      </c>
      <c r="BM18" s="14">
        <v>47.786999999999999</v>
      </c>
      <c r="BN18" s="14">
        <v>48.145000000000003</v>
      </c>
      <c r="BO18" s="14">
        <v>48.543999999999997</v>
      </c>
      <c r="BP18" s="14">
        <v>48.975999999999999</v>
      </c>
      <c r="BQ18" s="14">
        <v>49.457999999999998</v>
      </c>
      <c r="BR18" s="14">
        <v>49.969000000000001</v>
      </c>
      <c r="BS18" s="14">
        <v>50.470999999999997</v>
      </c>
      <c r="BT18" s="14">
        <v>50.942999999999998</v>
      </c>
      <c r="BU18" s="14">
        <v>51.375</v>
      </c>
      <c r="BV18" s="14">
        <v>51.688000000000002</v>
      </c>
      <c r="BW18" s="14">
        <v>51.781999999999996</v>
      </c>
      <c r="BX18" s="14">
        <v>52.048999999999999</v>
      </c>
      <c r="BY18" s="14">
        <v>52.637999999999998</v>
      </c>
      <c r="BZ18" s="14">
        <v>53.29</v>
      </c>
      <c r="CA18" s="14">
        <v>53.747999999999998</v>
      </c>
      <c r="CB18" s="14">
        <v>54.247999999999998</v>
      </c>
      <c r="CC18" s="14">
        <v>53.536000000000001</v>
      </c>
      <c r="CD18" s="14">
        <v>51.024000000000001</v>
      </c>
      <c r="CE18" s="14">
        <v>47.357999999999997</v>
      </c>
      <c r="CF18" s="14">
        <v>43.735999999999997</v>
      </c>
      <c r="CG18" s="14">
        <v>39.872999999999998</v>
      </c>
      <c r="CH18" s="14">
        <v>36.624000000000002</v>
      </c>
      <c r="CI18" s="14">
        <v>34.524000000000001</v>
      </c>
      <c r="CJ18" s="14">
        <v>33.151000000000003</v>
      </c>
      <c r="CK18" s="14">
        <v>31.536999999999999</v>
      </c>
      <c r="CL18" s="14">
        <v>29.853000000000002</v>
      </c>
      <c r="CM18" s="14">
        <v>28.15</v>
      </c>
      <c r="CN18" s="14">
        <v>26.349</v>
      </c>
      <c r="CO18" s="14">
        <v>24.472999999999999</v>
      </c>
      <c r="CP18" s="14">
        <v>22.689</v>
      </c>
      <c r="CQ18" s="14">
        <v>21.045000000000002</v>
      </c>
      <c r="CR18" s="14">
        <v>19.073</v>
      </c>
      <c r="CS18" s="14">
        <v>16.584</v>
      </c>
      <c r="CT18" s="14">
        <v>13.816000000000001</v>
      </c>
      <c r="CU18" s="14">
        <v>10.888999999999999</v>
      </c>
      <c r="CV18" s="14">
        <v>8.3149999999999995</v>
      </c>
      <c r="CW18" s="14">
        <v>6.6879999999999997</v>
      </c>
      <c r="CX18" s="14">
        <v>5.2249999999999996</v>
      </c>
      <c r="CY18" s="14">
        <v>3.8610000000000002</v>
      </c>
      <c r="CZ18" s="14">
        <v>2.6779999999999999</v>
      </c>
      <c r="DA18" s="14">
        <v>1.9670000000000001</v>
      </c>
      <c r="DB18" s="14">
        <v>1.571</v>
      </c>
      <c r="DC18" s="14">
        <v>1.097</v>
      </c>
      <c r="DD18" s="14">
        <v>0.54200000000000004</v>
      </c>
      <c r="DE18" s="14">
        <v>0.27500000000000002</v>
      </c>
      <c r="DF18" s="14">
        <v>0.13300000000000001</v>
      </c>
      <c r="DG18" s="14">
        <v>0.161</v>
      </c>
      <c r="DI18" s="108">
        <f t="shared" si="1"/>
        <v>3616.404</v>
      </c>
    </row>
    <row r="19" spans="1:113" x14ac:dyDescent="0.2">
      <c r="A19" s="14">
        <v>10066</v>
      </c>
      <c r="B19" s="14" t="s">
        <v>1041</v>
      </c>
      <c r="D19" s="14">
        <v>48</v>
      </c>
      <c r="E19" s="14">
        <v>2018</v>
      </c>
      <c r="F19" s="14" t="s">
        <v>46</v>
      </c>
      <c r="G19" s="88" t="s">
        <v>47</v>
      </c>
      <c r="H19" s="88">
        <f>VLOOKUP(G19, '2018 Population by age'!$G:$H, 2, 0)</f>
        <v>0</v>
      </c>
      <c r="I19" s="15">
        <f>IF(H19="-", "-", IF(H19=0, 0, SUM(K19:INDEX($K19:$DG19, H19))))</f>
        <v>0</v>
      </c>
      <c r="J19" s="15">
        <f t="shared" si="0"/>
        <v>573.89199999999948</v>
      </c>
      <c r="K19" s="14">
        <v>10.622999999999999</v>
      </c>
      <c r="L19" s="14">
        <v>10.673</v>
      </c>
      <c r="M19" s="14">
        <v>10.670999999999999</v>
      </c>
      <c r="N19" s="14">
        <v>10.523</v>
      </c>
      <c r="O19" s="14">
        <v>10.459</v>
      </c>
      <c r="P19" s="14">
        <v>10.355</v>
      </c>
      <c r="Q19" s="14">
        <v>10.218</v>
      </c>
      <c r="R19" s="14">
        <v>10.050000000000001</v>
      </c>
      <c r="S19" s="14">
        <v>9.8650000000000002</v>
      </c>
      <c r="T19" s="14">
        <v>9.6769999999999996</v>
      </c>
      <c r="U19" s="14">
        <v>9.4410000000000007</v>
      </c>
      <c r="V19" s="14">
        <v>9.141</v>
      </c>
      <c r="W19" s="14">
        <v>8.8109999999999999</v>
      </c>
      <c r="X19" s="14">
        <v>8.516</v>
      </c>
      <c r="Y19" s="14">
        <v>8.266</v>
      </c>
      <c r="Z19" s="14">
        <v>8.0410000000000004</v>
      </c>
      <c r="AA19" s="14">
        <v>7.8460000000000001</v>
      </c>
      <c r="AB19" s="14">
        <v>7.7080000000000002</v>
      </c>
      <c r="AC19" s="14">
        <v>7.601</v>
      </c>
      <c r="AD19" s="14">
        <v>7.4720000000000004</v>
      </c>
      <c r="AE19" s="14">
        <v>7.6680000000000001</v>
      </c>
      <c r="AF19" s="14">
        <v>8.3409999999999993</v>
      </c>
      <c r="AG19" s="14">
        <v>9.3070000000000004</v>
      </c>
      <c r="AH19" s="14">
        <v>10.234999999999999</v>
      </c>
      <c r="AI19" s="14">
        <v>11.191000000000001</v>
      </c>
      <c r="AJ19" s="14">
        <v>11.95</v>
      </c>
      <c r="AK19" s="14">
        <v>12.366</v>
      </c>
      <c r="AL19" s="14">
        <v>12.537000000000001</v>
      </c>
      <c r="AM19" s="14">
        <v>12.722</v>
      </c>
      <c r="AN19" s="14">
        <v>12.89</v>
      </c>
      <c r="AO19" s="14">
        <v>12.907</v>
      </c>
      <c r="AP19" s="14">
        <v>12.741</v>
      </c>
      <c r="AQ19" s="14">
        <v>12.441000000000001</v>
      </c>
      <c r="AR19" s="14">
        <v>12.093</v>
      </c>
      <c r="AS19" s="14">
        <v>11.68</v>
      </c>
      <c r="AT19" s="14">
        <v>11.284000000000001</v>
      </c>
      <c r="AU19" s="14">
        <v>10.955</v>
      </c>
      <c r="AV19" s="14">
        <v>10.661</v>
      </c>
      <c r="AW19" s="14">
        <v>10.33</v>
      </c>
      <c r="AX19" s="14">
        <v>9.9890000000000008</v>
      </c>
      <c r="AY19" s="14">
        <v>9.6029999999999998</v>
      </c>
      <c r="AZ19" s="14">
        <v>9.1509999999999998</v>
      </c>
      <c r="BA19" s="14">
        <v>8.6660000000000004</v>
      </c>
      <c r="BB19" s="14">
        <v>8.1910000000000007</v>
      </c>
      <c r="BC19" s="14">
        <v>7.71</v>
      </c>
      <c r="BD19" s="14">
        <v>7.3140000000000001</v>
      </c>
      <c r="BE19" s="14">
        <v>7.0519999999999996</v>
      </c>
      <c r="BF19" s="14">
        <v>6.88</v>
      </c>
      <c r="BG19" s="14">
        <v>6.6980000000000004</v>
      </c>
      <c r="BH19" s="14">
        <v>6.52</v>
      </c>
      <c r="BI19" s="14">
        <v>6.3470000000000004</v>
      </c>
      <c r="BJ19" s="14">
        <v>6.1680000000000001</v>
      </c>
      <c r="BK19" s="14">
        <v>5.9809999999999999</v>
      </c>
      <c r="BL19" s="14">
        <v>5.798</v>
      </c>
      <c r="BM19" s="14">
        <v>5.6219999999999999</v>
      </c>
      <c r="BN19" s="14">
        <v>5.399</v>
      </c>
      <c r="BO19" s="14">
        <v>5.1050000000000004</v>
      </c>
      <c r="BP19" s="14">
        <v>4.7610000000000001</v>
      </c>
      <c r="BQ19" s="14">
        <v>4.4240000000000004</v>
      </c>
      <c r="BR19" s="14">
        <v>4.0940000000000003</v>
      </c>
      <c r="BS19" s="14">
        <v>3.7320000000000002</v>
      </c>
      <c r="BT19" s="14">
        <v>3.3279999999999998</v>
      </c>
      <c r="BU19" s="14">
        <v>2.907</v>
      </c>
      <c r="BV19" s="14">
        <v>2.496</v>
      </c>
      <c r="BW19" s="14">
        <v>2.0859999999999999</v>
      </c>
      <c r="BX19" s="14">
        <v>1.748</v>
      </c>
      <c r="BY19" s="14">
        <v>1.5189999999999999</v>
      </c>
      <c r="BZ19" s="14">
        <v>1.3680000000000001</v>
      </c>
      <c r="CA19" s="14">
        <v>1.2230000000000001</v>
      </c>
      <c r="CB19" s="14">
        <v>1.093</v>
      </c>
      <c r="CC19" s="14">
        <v>0.99199999999999999</v>
      </c>
      <c r="CD19" s="14">
        <v>0.91700000000000004</v>
      </c>
      <c r="CE19" s="14">
        <v>0.86199999999999999</v>
      </c>
      <c r="CF19" s="14">
        <v>0.82399999999999995</v>
      </c>
      <c r="CG19" s="14">
        <v>0.80200000000000005</v>
      </c>
      <c r="CH19" s="14">
        <v>0.77300000000000002</v>
      </c>
      <c r="CI19" s="14">
        <v>0.72699999999999998</v>
      </c>
      <c r="CJ19" s="14">
        <v>0.66900000000000004</v>
      </c>
      <c r="CK19" s="14">
        <v>0.62</v>
      </c>
      <c r="CL19" s="14">
        <v>0.57999999999999996</v>
      </c>
      <c r="CM19" s="14">
        <v>0.52900000000000003</v>
      </c>
      <c r="CN19" s="14">
        <v>0.46100000000000002</v>
      </c>
      <c r="CO19" s="14">
        <v>0.38300000000000001</v>
      </c>
      <c r="CP19" s="14">
        <v>0.31</v>
      </c>
      <c r="CQ19" s="14">
        <v>0.23599999999999999</v>
      </c>
      <c r="CR19" s="14">
        <v>0.17799999999999999</v>
      </c>
      <c r="CS19" s="14">
        <v>0.14599999999999999</v>
      </c>
      <c r="CT19" s="14">
        <v>0.13100000000000001</v>
      </c>
      <c r="CU19" s="14">
        <v>0.11700000000000001</v>
      </c>
      <c r="CV19" s="14">
        <v>0.107</v>
      </c>
      <c r="CW19" s="14">
        <v>9.2999999999999999E-2</v>
      </c>
      <c r="CX19" s="14">
        <v>7.2999999999999995E-2</v>
      </c>
      <c r="CY19" s="14">
        <v>4.9000000000000002E-2</v>
      </c>
      <c r="CZ19" s="14">
        <v>2.8000000000000001E-2</v>
      </c>
      <c r="DA19" s="14">
        <v>1.7000000000000001E-2</v>
      </c>
      <c r="DB19" s="14">
        <v>1.2999999999999999E-2</v>
      </c>
      <c r="DC19" s="14">
        <v>8.9999999999999993E-3</v>
      </c>
      <c r="DD19" s="14">
        <v>6.0000000000000001E-3</v>
      </c>
      <c r="DE19" s="14">
        <v>4.0000000000000001E-3</v>
      </c>
      <c r="DF19" s="14">
        <v>2E-3</v>
      </c>
      <c r="DG19" s="14">
        <v>5.0000000000000001E-3</v>
      </c>
      <c r="DI19" s="108">
        <f>SUM(K19:DG19)</f>
        <v>573.89199999999948</v>
      </c>
    </row>
    <row r="20" spans="1:113" x14ac:dyDescent="0.2">
      <c r="A20" s="14">
        <v>15656</v>
      </c>
      <c r="B20" s="14" t="s">
        <v>1041</v>
      </c>
      <c r="D20" s="14">
        <v>44</v>
      </c>
      <c r="E20" s="14">
        <v>2018</v>
      </c>
      <c r="F20" s="14" t="s">
        <v>1065</v>
      </c>
      <c r="G20" s="88" t="s">
        <v>45</v>
      </c>
      <c r="H20" s="88">
        <f>VLOOKUP(G20, '2018 Population by age'!$G:$H, 2, 0)</f>
        <v>18</v>
      </c>
      <c r="I20" s="15">
        <f>IF(H20="-", "-", IF(H20=0, 0, SUM(K20:INDEX($K20:$DG20, H20))))</f>
        <v>47.392000000000003</v>
      </c>
      <c r="J20" s="15">
        <f t="shared" si="0"/>
        <v>156.37100000000004</v>
      </c>
      <c r="K20" s="14">
        <v>2.62</v>
      </c>
      <c r="L20" s="14">
        <v>2.7029999999999998</v>
      </c>
      <c r="M20" s="14">
        <v>2.758</v>
      </c>
      <c r="N20" s="14">
        <v>2.6659999999999999</v>
      </c>
      <c r="O20" s="14">
        <v>2.7170000000000001</v>
      </c>
      <c r="P20" s="14">
        <v>2.7469999999999999</v>
      </c>
      <c r="Q20" s="14">
        <v>2.7570000000000001</v>
      </c>
      <c r="R20" s="14">
        <v>2.7509999999999999</v>
      </c>
      <c r="S20" s="14">
        <v>2.7370000000000001</v>
      </c>
      <c r="T20" s="14">
        <v>2.72</v>
      </c>
      <c r="U20" s="14">
        <v>2.6829999999999998</v>
      </c>
      <c r="V20" s="14">
        <v>2.6190000000000002</v>
      </c>
      <c r="W20" s="14">
        <v>2.544</v>
      </c>
      <c r="X20" s="14">
        <v>2.472</v>
      </c>
      <c r="Y20" s="14">
        <v>2.3919999999999999</v>
      </c>
      <c r="Z20" s="14">
        <v>2.3809999999999998</v>
      </c>
      <c r="AA20" s="14">
        <v>2.4790000000000001</v>
      </c>
      <c r="AB20" s="14">
        <v>2.6459999999999999</v>
      </c>
      <c r="AC20" s="14">
        <v>2.8039999999999998</v>
      </c>
      <c r="AD20" s="14">
        <v>2.964</v>
      </c>
      <c r="AE20" s="14">
        <v>3.1080000000000001</v>
      </c>
      <c r="AF20" s="14">
        <v>3.2160000000000002</v>
      </c>
      <c r="AG20" s="14">
        <v>3.2959999999999998</v>
      </c>
      <c r="AH20" s="14">
        <v>3.3809999999999998</v>
      </c>
      <c r="AI20" s="14">
        <v>3.4689999999999999</v>
      </c>
      <c r="AJ20" s="14">
        <v>3.516</v>
      </c>
      <c r="AK20" s="14">
        <v>3.5049999999999999</v>
      </c>
      <c r="AL20" s="14">
        <v>3.4550000000000001</v>
      </c>
      <c r="AM20" s="14">
        <v>3.399</v>
      </c>
      <c r="AN20" s="14">
        <v>3.3260000000000001</v>
      </c>
      <c r="AO20" s="14">
        <v>3.2749999999999999</v>
      </c>
      <c r="AP20" s="14">
        <v>3.2650000000000001</v>
      </c>
      <c r="AQ20" s="14">
        <v>3.2759999999999998</v>
      </c>
      <c r="AR20" s="14">
        <v>3.2789999999999999</v>
      </c>
      <c r="AS20" s="14">
        <v>3.2890000000000001</v>
      </c>
      <c r="AT20" s="14">
        <v>3.2519999999999998</v>
      </c>
      <c r="AU20" s="14">
        <v>3.141</v>
      </c>
      <c r="AV20" s="14">
        <v>2.99</v>
      </c>
      <c r="AW20" s="14">
        <v>2.8460000000000001</v>
      </c>
      <c r="AX20" s="14">
        <v>2.69</v>
      </c>
      <c r="AY20" s="14">
        <v>2.6040000000000001</v>
      </c>
      <c r="AZ20" s="14">
        <v>2.6309999999999998</v>
      </c>
      <c r="BA20" s="14">
        <v>2.7290000000000001</v>
      </c>
      <c r="BB20" s="14">
        <v>2.8159999999999998</v>
      </c>
      <c r="BC20" s="14">
        <v>2.915</v>
      </c>
      <c r="BD20" s="14">
        <v>2.964</v>
      </c>
      <c r="BE20" s="14">
        <v>2.9239999999999999</v>
      </c>
      <c r="BF20" s="14">
        <v>2.8290000000000002</v>
      </c>
      <c r="BG20" s="14">
        <v>2.746</v>
      </c>
      <c r="BH20" s="14">
        <v>2.6539999999999999</v>
      </c>
      <c r="BI20" s="14">
        <v>2.6019999999999999</v>
      </c>
      <c r="BJ20" s="14">
        <v>2.62</v>
      </c>
      <c r="BK20" s="14">
        <v>2.6779999999999999</v>
      </c>
      <c r="BL20" s="14">
        <v>2.7210000000000001</v>
      </c>
      <c r="BM20" s="14">
        <v>2.7639999999999998</v>
      </c>
      <c r="BN20" s="14">
        <v>2.7629999999999999</v>
      </c>
      <c r="BO20" s="14">
        <v>2.6890000000000001</v>
      </c>
      <c r="BP20" s="14">
        <v>2.569</v>
      </c>
      <c r="BQ20" s="14">
        <v>2.452</v>
      </c>
      <c r="BR20" s="14">
        <v>2.33</v>
      </c>
      <c r="BS20" s="14">
        <v>2.214</v>
      </c>
      <c r="BT20" s="14">
        <v>2.117</v>
      </c>
      <c r="BU20" s="14">
        <v>2.0310000000000001</v>
      </c>
      <c r="BV20" s="14">
        <v>1.9370000000000001</v>
      </c>
      <c r="BW20" s="14">
        <v>1.84</v>
      </c>
      <c r="BX20" s="14">
        <v>1.7410000000000001</v>
      </c>
      <c r="BY20" s="14">
        <v>1.64</v>
      </c>
      <c r="BZ20" s="14">
        <v>1.5369999999999999</v>
      </c>
      <c r="CA20" s="14">
        <v>1.4370000000000001</v>
      </c>
      <c r="CB20" s="14">
        <v>1.34</v>
      </c>
      <c r="CC20" s="14">
        <v>1.2450000000000001</v>
      </c>
      <c r="CD20" s="14">
        <v>1.153</v>
      </c>
      <c r="CE20" s="14">
        <v>1.0640000000000001</v>
      </c>
      <c r="CF20" s="14">
        <v>0.97799999999999998</v>
      </c>
      <c r="CG20" s="14">
        <v>0.89300000000000002</v>
      </c>
      <c r="CH20" s="14">
        <v>0.82299999999999995</v>
      </c>
      <c r="CI20" s="14">
        <v>0.77500000000000002</v>
      </c>
      <c r="CJ20" s="14">
        <v>0.74199999999999999</v>
      </c>
      <c r="CK20" s="14">
        <v>0.71</v>
      </c>
      <c r="CL20" s="14">
        <v>0.68300000000000005</v>
      </c>
      <c r="CM20" s="14">
        <v>0.64700000000000002</v>
      </c>
      <c r="CN20" s="14">
        <v>0.59199999999999997</v>
      </c>
      <c r="CO20" s="14">
        <v>0.52700000000000002</v>
      </c>
      <c r="CP20" s="14">
        <v>0.46800000000000003</v>
      </c>
      <c r="CQ20" s="14">
        <v>0.41</v>
      </c>
      <c r="CR20" s="14">
        <v>0.35599999999999998</v>
      </c>
      <c r="CS20" s="14">
        <v>0.309</v>
      </c>
      <c r="CT20" s="14">
        <v>0.26700000000000002</v>
      </c>
      <c r="CU20" s="14">
        <v>0.224</v>
      </c>
      <c r="CV20" s="14">
        <v>0.185</v>
      </c>
      <c r="CW20" s="14">
        <v>0.157</v>
      </c>
      <c r="CX20" s="14">
        <v>0.13</v>
      </c>
      <c r="CY20" s="14">
        <v>0.10299999999999999</v>
      </c>
      <c r="CZ20" s="14">
        <v>8.4000000000000005E-2</v>
      </c>
      <c r="DA20" s="14">
        <v>7.2999999999999995E-2</v>
      </c>
      <c r="DB20" s="14">
        <v>6.2E-2</v>
      </c>
      <c r="DC20" s="14">
        <v>4.7E-2</v>
      </c>
      <c r="DD20" s="14">
        <v>0.03</v>
      </c>
      <c r="DE20" s="14">
        <v>2.4E-2</v>
      </c>
      <c r="DF20" s="14">
        <v>1.2999999999999999E-2</v>
      </c>
      <c r="DG20" s="14">
        <v>2.1000000000000001E-2</v>
      </c>
      <c r="DI20" s="108">
        <f t="shared" si="1"/>
        <v>203.76300000000003</v>
      </c>
    </row>
    <row r="21" spans="1:113" x14ac:dyDescent="0.2">
      <c r="A21" s="14">
        <v>13678</v>
      </c>
      <c r="B21" s="14" t="s">
        <v>1041</v>
      </c>
      <c r="D21" s="14">
        <v>70</v>
      </c>
      <c r="E21" s="14">
        <v>2018</v>
      </c>
      <c r="F21" s="14" t="s">
        <v>64</v>
      </c>
      <c r="G21" s="88" t="s">
        <v>65</v>
      </c>
      <c r="H21" s="88">
        <f>VLOOKUP(G21, '2018 Population by age'!$G:$H, 2, 0)</f>
        <v>18</v>
      </c>
      <c r="I21" s="15">
        <f>IF(H21="-", "-", IF(H21=0, 0, SUM(K21:INDEX($K21:$DG21, H21))))</f>
        <v>293.40000000000003</v>
      </c>
      <c r="J21" s="15">
        <f t="shared" si="0"/>
        <v>1489.7519999999993</v>
      </c>
      <c r="K21" s="14">
        <v>15.021000000000001</v>
      </c>
      <c r="L21" s="14">
        <v>15.384</v>
      </c>
      <c r="M21" s="14">
        <v>15.65</v>
      </c>
      <c r="N21" s="14">
        <v>14.92</v>
      </c>
      <c r="O21" s="14">
        <v>15.384</v>
      </c>
      <c r="P21" s="14">
        <v>15.760999999999999</v>
      </c>
      <c r="Q21" s="14">
        <v>16.061</v>
      </c>
      <c r="R21" s="14">
        <v>16.297000000000001</v>
      </c>
      <c r="S21" s="14">
        <v>16.512</v>
      </c>
      <c r="T21" s="14">
        <v>16.751000000000001</v>
      </c>
      <c r="U21" s="14">
        <v>16.852</v>
      </c>
      <c r="V21" s="14">
        <v>16.756</v>
      </c>
      <c r="W21" s="14">
        <v>16.576000000000001</v>
      </c>
      <c r="X21" s="14">
        <v>16.407</v>
      </c>
      <c r="Y21" s="14">
        <v>16.132999999999999</v>
      </c>
      <c r="Z21" s="14">
        <v>16.391999999999999</v>
      </c>
      <c r="AA21" s="14">
        <v>17.478999999999999</v>
      </c>
      <c r="AB21" s="14">
        <v>19.064</v>
      </c>
      <c r="AC21" s="14">
        <v>20.562999999999999</v>
      </c>
      <c r="AD21" s="14">
        <v>22.145</v>
      </c>
      <c r="AE21" s="14">
        <v>23.234999999999999</v>
      </c>
      <c r="AF21" s="14">
        <v>23.507000000000001</v>
      </c>
      <c r="AG21" s="14">
        <v>23.25</v>
      </c>
      <c r="AH21" s="14">
        <v>23.074000000000002</v>
      </c>
      <c r="AI21" s="14">
        <v>22.841999999999999</v>
      </c>
      <c r="AJ21" s="14">
        <v>22.748999999999999</v>
      </c>
      <c r="AK21" s="14">
        <v>22.946000000000002</v>
      </c>
      <c r="AL21" s="14">
        <v>23.312999999999999</v>
      </c>
      <c r="AM21" s="14">
        <v>23.585999999999999</v>
      </c>
      <c r="AN21" s="14">
        <v>23.827999999999999</v>
      </c>
      <c r="AO21" s="14">
        <v>23.984999999999999</v>
      </c>
      <c r="AP21" s="14">
        <v>24.004999999999999</v>
      </c>
      <c r="AQ21" s="14">
        <v>23.937000000000001</v>
      </c>
      <c r="AR21" s="14">
        <v>23.882999999999999</v>
      </c>
      <c r="AS21" s="14">
        <v>23.827999999999999</v>
      </c>
      <c r="AT21" s="14">
        <v>23.782</v>
      </c>
      <c r="AU21" s="14">
        <v>23.763999999999999</v>
      </c>
      <c r="AV21" s="14">
        <v>23.768000000000001</v>
      </c>
      <c r="AW21" s="14">
        <v>23.757999999999999</v>
      </c>
      <c r="AX21" s="14">
        <v>23.725000000000001</v>
      </c>
      <c r="AY21" s="14">
        <v>23.768000000000001</v>
      </c>
      <c r="AZ21" s="14">
        <v>23.928000000000001</v>
      </c>
      <c r="BA21" s="14">
        <v>24.155000000000001</v>
      </c>
      <c r="BB21" s="14">
        <v>24.396000000000001</v>
      </c>
      <c r="BC21" s="14">
        <v>24.707999999999998</v>
      </c>
      <c r="BD21" s="14">
        <v>24.827999999999999</v>
      </c>
      <c r="BE21" s="14">
        <v>24.632999999999999</v>
      </c>
      <c r="BF21" s="14">
        <v>24.27</v>
      </c>
      <c r="BG21" s="14">
        <v>23.933</v>
      </c>
      <c r="BH21" s="14">
        <v>23.492999999999999</v>
      </c>
      <c r="BI21" s="14">
        <v>23.509</v>
      </c>
      <c r="BJ21" s="14">
        <v>24.251000000000001</v>
      </c>
      <c r="BK21" s="14">
        <v>25.413</v>
      </c>
      <c r="BL21" s="14">
        <v>26.475000000000001</v>
      </c>
      <c r="BM21" s="14">
        <v>27.603999999999999</v>
      </c>
      <c r="BN21" s="14">
        <v>28.198</v>
      </c>
      <c r="BO21" s="14">
        <v>27.925999999999998</v>
      </c>
      <c r="BP21" s="14">
        <v>27.096</v>
      </c>
      <c r="BQ21" s="14">
        <v>26.312000000000001</v>
      </c>
      <c r="BR21" s="14">
        <v>25.407</v>
      </c>
      <c r="BS21" s="14">
        <v>24.760999999999999</v>
      </c>
      <c r="BT21" s="14">
        <v>24.611000000000001</v>
      </c>
      <c r="BU21" s="14">
        <v>24.734000000000002</v>
      </c>
      <c r="BV21" s="14">
        <v>24.692</v>
      </c>
      <c r="BW21" s="14">
        <v>24.593</v>
      </c>
      <c r="BX21" s="14">
        <v>24.212</v>
      </c>
      <c r="BY21" s="14">
        <v>23.398</v>
      </c>
      <c r="BZ21" s="14">
        <v>22.280999999999999</v>
      </c>
      <c r="CA21" s="14">
        <v>21.221</v>
      </c>
      <c r="CB21" s="14">
        <v>20.247</v>
      </c>
      <c r="CC21" s="14">
        <v>18.986999999999998</v>
      </c>
      <c r="CD21" s="14">
        <v>17.327000000000002</v>
      </c>
      <c r="CE21" s="14">
        <v>15.483000000000001</v>
      </c>
      <c r="CF21" s="14">
        <v>13.654</v>
      </c>
      <c r="CG21" s="14">
        <v>11.641999999999999</v>
      </c>
      <c r="CH21" s="14">
        <v>10.542</v>
      </c>
      <c r="CI21" s="14">
        <v>10.867000000000001</v>
      </c>
      <c r="CJ21" s="14">
        <v>12.055999999999999</v>
      </c>
      <c r="CK21" s="14">
        <v>13.105</v>
      </c>
      <c r="CL21" s="14">
        <v>14.305</v>
      </c>
      <c r="CM21" s="14">
        <v>14.706</v>
      </c>
      <c r="CN21" s="14">
        <v>13.763</v>
      </c>
      <c r="CO21" s="14">
        <v>11.962999999999999</v>
      </c>
      <c r="CP21" s="14">
        <v>10.345000000000001</v>
      </c>
      <c r="CQ21" s="14">
        <v>8.7059999999999995</v>
      </c>
      <c r="CR21" s="14">
        <v>7.2640000000000002</v>
      </c>
      <c r="CS21" s="14">
        <v>6.2329999999999997</v>
      </c>
      <c r="CT21" s="14">
        <v>5.4790000000000001</v>
      </c>
      <c r="CU21" s="14">
        <v>4.5869999999999997</v>
      </c>
      <c r="CV21" s="14">
        <v>3.774</v>
      </c>
      <c r="CW21" s="14">
        <v>3.1509999999999998</v>
      </c>
      <c r="CX21" s="14">
        <v>2.5219999999999998</v>
      </c>
      <c r="CY21" s="14">
        <v>1.879</v>
      </c>
      <c r="CZ21" s="14">
        <v>1.37</v>
      </c>
      <c r="DA21" s="14">
        <v>1.087</v>
      </c>
      <c r="DB21" s="14">
        <v>0.88300000000000001</v>
      </c>
      <c r="DC21" s="14">
        <v>0.63800000000000001</v>
      </c>
      <c r="DD21" s="14">
        <v>0.35099999999999998</v>
      </c>
      <c r="DE21" s="14">
        <v>0.24099999999999999</v>
      </c>
      <c r="DF21" s="14">
        <v>0.128</v>
      </c>
      <c r="DG21" s="14">
        <v>0.188</v>
      </c>
      <c r="DI21" s="108">
        <f t="shared" si="1"/>
        <v>1783.1519999999994</v>
      </c>
    </row>
    <row r="22" spans="1:113" x14ac:dyDescent="0.2">
      <c r="A22" s="14">
        <v>11614</v>
      </c>
      <c r="B22" s="14" t="s">
        <v>1041</v>
      </c>
      <c r="D22" s="14">
        <v>112</v>
      </c>
      <c r="E22" s="14">
        <v>2018</v>
      </c>
      <c r="F22" s="14" t="s">
        <v>52</v>
      </c>
      <c r="G22" s="88" t="s">
        <v>53</v>
      </c>
      <c r="H22" s="88">
        <f>VLOOKUP(G22, '2018 Population by age'!$G:$H, 2, 0)</f>
        <v>14</v>
      </c>
      <c r="I22" s="15">
        <f>IF(H22="-", "-", IF(H22=0, 0, SUM(K22:INDEX($K22:$DG22, H22))))</f>
        <v>736.2940000000001</v>
      </c>
      <c r="J22" s="15">
        <f t="shared" si="0"/>
        <v>4317.4310000000005</v>
      </c>
      <c r="K22" s="14">
        <v>52.588999999999999</v>
      </c>
      <c r="L22" s="14">
        <v>54.643999999999998</v>
      </c>
      <c r="M22" s="14">
        <v>55.970999999999997</v>
      </c>
      <c r="N22" s="14">
        <v>56.872</v>
      </c>
      <c r="O22" s="14">
        <v>56.755000000000003</v>
      </c>
      <c r="P22" s="14">
        <v>56.228000000000002</v>
      </c>
      <c r="Q22" s="14">
        <v>55.356999999999999</v>
      </c>
      <c r="R22" s="14">
        <v>54.206000000000003</v>
      </c>
      <c r="S22" s="14">
        <v>52.845999999999997</v>
      </c>
      <c r="T22" s="14">
        <v>51.347000000000001</v>
      </c>
      <c r="U22" s="14">
        <v>49.753999999999998</v>
      </c>
      <c r="V22" s="14">
        <v>48.127000000000002</v>
      </c>
      <c r="W22" s="14">
        <v>46.542000000000002</v>
      </c>
      <c r="X22" s="14">
        <v>45.055999999999997</v>
      </c>
      <c r="Y22" s="14">
        <v>43.703000000000003</v>
      </c>
      <c r="Z22" s="14">
        <v>42.709000000000003</v>
      </c>
      <c r="AA22" s="14">
        <v>42.21</v>
      </c>
      <c r="AB22" s="14">
        <v>42.177999999999997</v>
      </c>
      <c r="AC22" s="14">
        <v>42.351999999999997</v>
      </c>
      <c r="AD22" s="14">
        <v>42.665999999999997</v>
      </c>
      <c r="AE22" s="14">
        <v>43.87</v>
      </c>
      <c r="AF22" s="14">
        <v>46.274000000000001</v>
      </c>
      <c r="AG22" s="14">
        <v>49.508000000000003</v>
      </c>
      <c r="AH22" s="14">
        <v>52.755000000000003</v>
      </c>
      <c r="AI22" s="14">
        <v>56.018000000000001</v>
      </c>
      <c r="AJ22" s="14">
        <v>59.506999999999998</v>
      </c>
      <c r="AK22" s="14">
        <v>63.192</v>
      </c>
      <c r="AL22" s="14">
        <v>66.869</v>
      </c>
      <c r="AM22" s="14">
        <v>70.453000000000003</v>
      </c>
      <c r="AN22" s="14">
        <v>74.064999999999998</v>
      </c>
      <c r="AO22" s="14">
        <v>76.509</v>
      </c>
      <c r="AP22" s="14">
        <v>77.212999999999994</v>
      </c>
      <c r="AQ22" s="14">
        <v>76.700999999999993</v>
      </c>
      <c r="AR22" s="14">
        <v>76.153999999999996</v>
      </c>
      <c r="AS22" s="14">
        <v>75.438000000000002</v>
      </c>
      <c r="AT22" s="14">
        <v>74.427000000000007</v>
      </c>
      <c r="AU22" s="14">
        <v>73.209999999999994</v>
      </c>
      <c r="AV22" s="14">
        <v>71.869</v>
      </c>
      <c r="AW22" s="14">
        <v>70.355999999999995</v>
      </c>
      <c r="AX22" s="14">
        <v>68.632999999999996</v>
      </c>
      <c r="AY22" s="14">
        <v>67.403999999999996</v>
      </c>
      <c r="AZ22" s="14">
        <v>67.003</v>
      </c>
      <c r="BA22" s="14">
        <v>67.141999999999996</v>
      </c>
      <c r="BB22" s="14">
        <v>67.286000000000001</v>
      </c>
      <c r="BC22" s="14">
        <v>67.644000000000005</v>
      </c>
      <c r="BD22" s="14">
        <v>67.680999999999997</v>
      </c>
      <c r="BE22" s="14">
        <v>67.111000000000004</v>
      </c>
      <c r="BF22" s="14">
        <v>66.265000000000001</v>
      </c>
      <c r="BG22" s="14">
        <v>65.602000000000004</v>
      </c>
      <c r="BH22" s="14">
        <v>64.838999999999999</v>
      </c>
      <c r="BI22" s="14">
        <v>65.156000000000006</v>
      </c>
      <c r="BJ22" s="14">
        <v>67.125</v>
      </c>
      <c r="BK22" s="14">
        <v>70.097999999999999</v>
      </c>
      <c r="BL22" s="14">
        <v>72.813000000000002</v>
      </c>
      <c r="BM22" s="14">
        <v>75.472999999999999</v>
      </c>
      <c r="BN22" s="14">
        <v>77.573999999999998</v>
      </c>
      <c r="BO22" s="14">
        <v>78.722999999999999</v>
      </c>
      <c r="BP22" s="14">
        <v>79.111999999999995</v>
      </c>
      <c r="BQ22" s="14">
        <v>79.430999999999997</v>
      </c>
      <c r="BR22" s="14">
        <v>79.665000000000006</v>
      </c>
      <c r="BS22" s="14">
        <v>78.926000000000002</v>
      </c>
      <c r="BT22" s="14">
        <v>76.879000000000005</v>
      </c>
      <c r="BU22" s="14">
        <v>73.92</v>
      </c>
      <c r="BV22" s="14">
        <v>70.777000000000001</v>
      </c>
      <c r="BW22" s="14">
        <v>67.302999999999997</v>
      </c>
      <c r="BX22" s="14">
        <v>63.978000000000002</v>
      </c>
      <c r="BY22" s="14">
        <v>61.115000000000002</v>
      </c>
      <c r="BZ22" s="14">
        <v>58.503999999999998</v>
      </c>
      <c r="CA22" s="14">
        <v>55.807000000000002</v>
      </c>
      <c r="CB22" s="14">
        <v>53.313000000000002</v>
      </c>
      <c r="CC22" s="14">
        <v>50.195</v>
      </c>
      <c r="CD22" s="14">
        <v>46.079000000000001</v>
      </c>
      <c r="CE22" s="14">
        <v>41.521999999999998</v>
      </c>
      <c r="CF22" s="14">
        <v>37.113</v>
      </c>
      <c r="CG22" s="14">
        <v>32.323999999999998</v>
      </c>
      <c r="CH22" s="14">
        <v>29.792000000000002</v>
      </c>
      <c r="CI22" s="14">
        <v>30.76</v>
      </c>
      <c r="CJ22" s="14">
        <v>33.829000000000001</v>
      </c>
      <c r="CK22" s="14">
        <v>36.581000000000003</v>
      </c>
      <c r="CL22" s="14">
        <v>39.768999999999998</v>
      </c>
      <c r="CM22" s="14">
        <v>40.743000000000002</v>
      </c>
      <c r="CN22" s="14">
        <v>38.027999999999999</v>
      </c>
      <c r="CO22" s="14">
        <v>32.979999999999997</v>
      </c>
      <c r="CP22" s="14">
        <v>28.391999999999999</v>
      </c>
      <c r="CQ22" s="14">
        <v>23.655999999999999</v>
      </c>
      <c r="CR22" s="14">
        <v>19.756</v>
      </c>
      <c r="CS22" s="14">
        <v>17.446999999999999</v>
      </c>
      <c r="CT22" s="14">
        <v>16.155999999999999</v>
      </c>
      <c r="CU22" s="14">
        <v>14.516999999999999</v>
      </c>
      <c r="CV22" s="14">
        <v>13.241</v>
      </c>
      <c r="CW22" s="14">
        <v>11.666</v>
      </c>
      <c r="CX22" s="14">
        <v>9.4610000000000003</v>
      </c>
      <c r="CY22" s="14">
        <v>6.774</v>
      </c>
      <c r="CZ22" s="14">
        <v>4.46</v>
      </c>
      <c r="DA22" s="14">
        <v>3.16</v>
      </c>
      <c r="DB22" s="14">
        <v>2.5289999999999999</v>
      </c>
      <c r="DC22" s="14">
        <v>1.7889999999999999</v>
      </c>
      <c r="DD22" s="14">
        <v>0.94</v>
      </c>
      <c r="DE22" s="14">
        <v>0.59799999999999998</v>
      </c>
      <c r="DF22" s="14">
        <v>0.29399999999999998</v>
      </c>
      <c r="DG22" s="14">
        <v>0.372</v>
      </c>
      <c r="DI22" s="108">
        <f t="shared" si="1"/>
        <v>5053.7250000000004</v>
      </c>
    </row>
    <row r="23" spans="1:113" x14ac:dyDescent="0.2">
      <c r="A23" s="14">
        <v>17032</v>
      </c>
      <c r="B23" s="14" t="s">
        <v>1041</v>
      </c>
      <c r="D23" s="14">
        <v>84</v>
      </c>
      <c r="E23" s="14">
        <v>2018</v>
      </c>
      <c r="F23" s="14" t="s">
        <v>56</v>
      </c>
      <c r="G23" s="88" t="s">
        <v>57</v>
      </c>
      <c r="H23" s="88">
        <f>VLOOKUP(G23, '2018 Population by age'!$G:$H, 2, 0)</f>
        <v>18</v>
      </c>
      <c r="I23" s="15">
        <f>IF(H23="-", "-", IF(H23=0, 0, SUM(K23:INDEX($K23:$DG23, H23))))</f>
        <v>70.204999999999984</v>
      </c>
      <c r="J23" s="15">
        <f t="shared" si="0"/>
        <v>121.94399999999999</v>
      </c>
      <c r="K23" s="14">
        <v>4.2089999999999996</v>
      </c>
      <c r="L23" s="14">
        <v>4.117</v>
      </c>
      <c r="M23" s="14">
        <v>4.0359999999999996</v>
      </c>
      <c r="N23" s="14">
        <v>4.07</v>
      </c>
      <c r="O23" s="14">
        <v>3.968</v>
      </c>
      <c r="P23" s="14">
        <v>3.883</v>
      </c>
      <c r="Q23" s="14">
        <v>3.8149999999999999</v>
      </c>
      <c r="R23" s="14">
        <v>3.7639999999999998</v>
      </c>
      <c r="S23" s="14">
        <v>3.7240000000000002</v>
      </c>
      <c r="T23" s="14">
        <v>3.69</v>
      </c>
      <c r="U23" s="14">
        <v>3.6869999999999998</v>
      </c>
      <c r="V23" s="14">
        <v>3.726</v>
      </c>
      <c r="W23" s="14">
        <v>3.79</v>
      </c>
      <c r="X23" s="14">
        <v>3.855</v>
      </c>
      <c r="Y23" s="14">
        <v>3.9260000000000002</v>
      </c>
      <c r="Z23" s="14">
        <v>3.9769999999999999</v>
      </c>
      <c r="AA23" s="14">
        <v>3.99</v>
      </c>
      <c r="AB23" s="14">
        <v>3.9780000000000002</v>
      </c>
      <c r="AC23" s="14">
        <v>3.968</v>
      </c>
      <c r="AD23" s="14">
        <v>3.9550000000000001</v>
      </c>
      <c r="AE23" s="14">
        <v>3.9289999999999998</v>
      </c>
      <c r="AF23" s="14">
        <v>3.8889999999999998</v>
      </c>
      <c r="AG23" s="14">
        <v>3.8380000000000001</v>
      </c>
      <c r="AH23" s="14">
        <v>3.7810000000000001</v>
      </c>
      <c r="AI23" s="14">
        <v>3.7170000000000001</v>
      </c>
      <c r="AJ23" s="14">
        <v>3.65</v>
      </c>
      <c r="AK23" s="14">
        <v>3.58</v>
      </c>
      <c r="AL23" s="14">
        <v>3.5089999999999999</v>
      </c>
      <c r="AM23" s="14">
        <v>3.4319999999999999</v>
      </c>
      <c r="AN23" s="14">
        <v>3.351</v>
      </c>
      <c r="AO23" s="14">
        <v>3.27</v>
      </c>
      <c r="AP23" s="14">
        <v>3.1920000000000002</v>
      </c>
      <c r="AQ23" s="14">
        <v>3.1139999999999999</v>
      </c>
      <c r="AR23" s="14">
        <v>3.0350000000000001</v>
      </c>
      <c r="AS23" s="14">
        <v>2.9590000000000001</v>
      </c>
      <c r="AT23" s="14">
        <v>2.8730000000000002</v>
      </c>
      <c r="AU23" s="14">
        <v>2.7709999999999999</v>
      </c>
      <c r="AV23" s="14">
        <v>2.6619999999999999</v>
      </c>
      <c r="AW23" s="14">
        <v>2.5550000000000002</v>
      </c>
      <c r="AX23" s="14">
        <v>2.4449999999999998</v>
      </c>
      <c r="AY23" s="14">
        <v>2.3580000000000001</v>
      </c>
      <c r="AZ23" s="14">
        <v>2.3090000000000002</v>
      </c>
      <c r="BA23" s="14">
        <v>2.2829999999999999</v>
      </c>
      <c r="BB23" s="14">
        <v>2.254</v>
      </c>
      <c r="BC23" s="14">
        <v>2.2290000000000001</v>
      </c>
      <c r="BD23" s="14">
        <v>2.1869999999999998</v>
      </c>
      <c r="BE23" s="14">
        <v>2.117</v>
      </c>
      <c r="BF23" s="14">
        <v>2.028</v>
      </c>
      <c r="BG23" s="14">
        <v>1.9430000000000001</v>
      </c>
      <c r="BH23" s="14">
        <v>1.857</v>
      </c>
      <c r="BI23" s="14">
        <v>1.778</v>
      </c>
      <c r="BJ23" s="14">
        <v>1.7090000000000001</v>
      </c>
      <c r="BK23" s="14">
        <v>1.6479999999999999</v>
      </c>
      <c r="BL23" s="14">
        <v>1.585</v>
      </c>
      <c r="BM23" s="14">
        <v>1.5209999999999999</v>
      </c>
      <c r="BN23" s="14">
        <v>1.452</v>
      </c>
      <c r="BO23" s="14">
        <v>1.3759999999999999</v>
      </c>
      <c r="BP23" s="14">
        <v>1.294</v>
      </c>
      <c r="BQ23" s="14">
        <v>1.2150000000000001</v>
      </c>
      <c r="BR23" s="14">
        <v>1.137</v>
      </c>
      <c r="BS23" s="14">
        <v>1.0609999999999999</v>
      </c>
      <c r="BT23" s="14">
        <v>0.98899999999999999</v>
      </c>
      <c r="BU23" s="14">
        <v>0.92</v>
      </c>
      <c r="BV23" s="14">
        <v>0.85299999999999998</v>
      </c>
      <c r="BW23" s="14">
        <v>0.78700000000000003</v>
      </c>
      <c r="BX23" s="14">
        <v>0.72499999999999998</v>
      </c>
      <c r="BY23" s="14">
        <v>0.66800000000000004</v>
      </c>
      <c r="BZ23" s="14">
        <v>0.61499999999999999</v>
      </c>
      <c r="CA23" s="14">
        <v>0.56499999999999995</v>
      </c>
      <c r="CB23" s="14">
        <v>0.51700000000000002</v>
      </c>
      <c r="CC23" s="14">
        <v>0.47299999999999998</v>
      </c>
      <c r="CD23" s="14">
        <v>0.43099999999999999</v>
      </c>
      <c r="CE23" s="14">
        <v>0.39200000000000002</v>
      </c>
      <c r="CF23" s="14">
        <v>0.35499999999999998</v>
      </c>
      <c r="CG23" s="14">
        <v>0.32100000000000001</v>
      </c>
      <c r="CH23" s="14">
        <v>0.29099999999999998</v>
      </c>
      <c r="CI23" s="14">
        <v>0.26600000000000001</v>
      </c>
      <c r="CJ23" s="14">
        <v>0.245</v>
      </c>
      <c r="CK23" s="14">
        <v>0.22600000000000001</v>
      </c>
      <c r="CL23" s="14">
        <v>0.20899999999999999</v>
      </c>
      <c r="CM23" s="14">
        <v>0.192</v>
      </c>
      <c r="CN23" s="14">
        <v>0.17199999999999999</v>
      </c>
      <c r="CO23" s="14">
        <v>0.152</v>
      </c>
      <c r="CP23" s="14">
        <v>0.13300000000000001</v>
      </c>
      <c r="CQ23" s="14">
        <v>0.11600000000000001</v>
      </c>
      <c r="CR23" s="14">
        <v>0.1</v>
      </c>
      <c r="CS23" s="14">
        <v>8.6999999999999994E-2</v>
      </c>
      <c r="CT23" s="14">
        <v>7.4999999999999997E-2</v>
      </c>
      <c r="CU23" s="14">
        <v>6.3E-2</v>
      </c>
      <c r="CV23" s="14">
        <v>5.3999999999999999E-2</v>
      </c>
      <c r="CW23" s="14">
        <v>4.4999999999999998E-2</v>
      </c>
      <c r="CX23" s="14">
        <v>3.5000000000000003E-2</v>
      </c>
      <c r="CY23" s="14">
        <v>2.3E-2</v>
      </c>
      <c r="CZ23" s="14">
        <v>1.2E-2</v>
      </c>
      <c r="DA23" s="14">
        <v>7.0000000000000001E-3</v>
      </c>
      <c r="DB23" s="14">
        <v>5.0000000000000001E-3</v>
      </c>
      <c r="DC23" s="14">
        <v>4.0000000000000001E-3</v>
      </c>
      <c r="DD23" s="14">
        <v>2E-3</v>
      </c>
      <c r="DE23" s="14">
        <v>1E-3</v>
      </c>
      <c r="DF23" s="14">
        <v>1E-3</v>
      </c>
      <c r="DG23" s="14">
        <v>1E-3</v>
      </c>
      <c r="DI23" s="108">
        <f t="shared" si="1"/>
        <v>192.14899999999997</v>
      </c>
    </row>
    <row r="24" spans="1:113" x14ac:dyDescent="0.2">
      <c r="A24" s="14">
        <v>17892</v>
      </c>
      <c r="B24" s="14" t="s">
        <v>1041</v>
      </c>
      <c r="D24" s="14">
        <v>68</v>
      </c>
      <c r="E24" s="14">
        <v>2018</v>
      </c>
      <c r="F24" s="14" t="s">
        <v>1055</v>
      </c>
      <c r="G24" s="88" t="s">
        <v>63</v>
      </c>
      <c r="H24" s="88">
        <f>VLOOKUP(G24, '2018 Population by age'!$G:$H, 2, 0)</f>
        <v>18</v>
      </c>
      <c r="I24" s="15">
        <f>IF(H24="-", "-", IF(H24=0, 0, SUM(K24:INDEX($K24:$DG24, H24))))</f>
        <v>2049.4569999999999</v>
      </c>
      <c r="J24" s="15">
        <f t="shared" si="0"/>
        <v>3552.2580000000003</v>
      </c>
      <c r="K24" s="14">
        <v>120.49</v>
      </c>
      <c r="L24" s="14">
        <v>118.72499999999999</v>
      </c>
      <c r="M24" s="14">
        <v>117.283</v>
      </c>
      <c r="N24" s="14">
        <v>115.93300000000001</v>
      </c>
      <c r="O24" s="14">
        <v>115.254</v>
      </c>
      <c r="P24" s="14">
        <v>114.723</v>
      </c>
      <c r="Q24" s="14">
        <v>114.31</v>
      </c>
      <c r="R24" s="14">
        <v>113.983</v>
      </c>
      <c r="S24" s="14">
        <v>113.729</v>
      </c>
      <c r="T24" s="14">
        <v>113.535</v>
      </c>
      <c r="U24" s="14">
        <v>113.28100000000001</v>
      </c>
      <c r="V24" s="14">
        <v>112.90300000000001</v>
      </c>
      <c r="W24" s="14">
        <v>112.42100000000001</v>
      </c>
      <c r="X24" s="14">
        <v>111.914</v>
      </c>
      <c r="Y24" s="14">
        <v>111.355</v>
      </c>
      <c r="Z24" s="14">
        <v>110.694</v>
      </c>
      <c r="AA24" s="14">
        <v>109.914</v>
      </c>
      <c r="AB24" s="14">
        <v>109.01</v>
      </c>
      <c r="AC24" s="14">
        <v>108.03</v>
      </c>
      <c r="AD24" s="14">
        <v>107.002</v>
      </c>
      <c r="AE24" s="14">
        <v>105.70699999999999</v>
      </c>
      <c r="AF24" s="14">
        <v>104.053</v>
      </c>
      <c r="AG24" s="14">
        <v>102.15300000000001</v>
      </c>
      <c r="AH24" s="14">
        <v>100.21899999999999</v>
      </c>
      <c r="AI24" s="14">
        <v>98.213999999999999</v>
      </c>
      <c r="AJ24" s="14">
        <v>96.256</v>
      </c>
      <c r="AK24" s="14">
        <v>94.427000000000007</v>
      </c>
      <c r="AL24" s="14">
        <v>92.683000000000007</v>
      </c>
      <c r="AM24" s="14">
        <v>90.873000000000005</v>
      </c>
      <c r="AN24" s="14">
        <v>89.004000000000005</v>
      </c>
      <c r="AO24" s="14">
        <v>87.238</v>
      </c>
      <c r="AP24" s="14">
        <v>85.631</v>
      </c>
      <c r="AQ24" s="14">
        <v>84.111000000000004</v>
      </c>
      <c r="AR24" s="14">
        <v>82.55</v>
      </c>
      <c r="AS24" s="14">
        <v>80.977999999999994</v>
      </c>
      <c r="AT24" s="14">
        <v>79.281000000000006</v>
      </c>
      <c r="AU24" s="14">
        <v>77.391999999999996</v>
      </c>
      <c r="AV24" s="14">
        <v>75.361999999999995</v>
      </c>
      <c r="AW24" s="14">
        <v>73.334000000000003</v>
      </c>
      <c r="AX24" s="14">
        <v>71.311999999999998</v>
      </c>
      <c r="AY24" s="14">
        <v>69.158000000000001</v>
      </c>
      <c r="AZ24" s="14">
        <v>66.825000000000003</v>
      </c>
      <c r="BA24" s="14">
        <v>64.39</v>
      </c>
      <c r="BB24" s="14">
        <v>61.97</v>
      </c>
      <c r="BC24" s="14">
        <v>59.542000000000002</v>
      </c>
      <c r="BD24" s="14">
        <v>57.241999999999997</v>
      </c>
      <c r="BE24" s="14">
        <v>55.149000000000001</v>
      </c>
      <c r="BF24" s="14">
        <v>53.21</v>
      </c>
      <c r="BG24" s="14">
        <v>51.293999999999997</v>
      </c>
      <c r="BH24" s="14">
        <v>49.426000000000002</v>
      </c>
      <c r="BI24" s="14">
        <v>47.634999999999998</v>
      </c>
      <c r="BJ24" s="14">
        <v>45.923999999999999</v>
      </c>
      <c r="BK24" s="14">
        <v>44.29</v>
      </c>
      <c r="BL24" s="14">
        <v>42.725000000000001</v>
      </c>
      <c r="BM24" s="14">
        <v>41.223999999999997</v>
      </c>
      <c r="BN24" s="14">
        <v>39.814999999999998</v>
      </c>
      <c r="BO24" s="14">
        <v>38.511000000000003</v>
      </c>
      <c r="BP24" s="14">
        <v>37.292000000000002</v>
      </c>
      <c r="BQ24" s="14">
        <v>36.098999999999997</v>
      </c>
      <c r="BR24" s="14">
        <v>34.905000000000001</v>
      </c>
      <c r="BS24" s="14">
        <v>33.841000000000001</v>
      </c>
      <c r="BT24" s="14">
        <v>32.951999999999998</v>
      </c>
      <c r="BU24" s="14">
        <v>32.154000000000003</v>
      </c>
      <c r="BV24" s="14">
        <v>31.369</v>
      </c>
      <c r="BW24" s="14">
        <v>30.673999999999999</v>
      </c>
      <c r="BX24" s="14">
        <v>29.646000000000001</v>
      </c>
      <c r="BY24" s="14">
        <v>28.084</v>
      </c>
      <c r="BZ24" s="14">
        <v>26.207999999999998</v>
      </c>
      <c r="CA24" s="14">
        <v>24.396000000000001</v>
      </c>
      <c r="CB24" s="14">
        <v>22.524999999999999</v>
      </c>
      <c r="CC24" s="14">
        <v>21.023</v>
      </c>
      <c r="CD24" s="14">
        <v>20.126000000000001</v>
      </c>
      <c r="CE24" s="14">
        <v>19.609000000000002</v>
      </c>
      <c r="CF24" s="14">
        <v>19.033999999999999</v>
      </c>
      <c r="CG24" s="14">
        <v>18.515000000000001</v>
      </c>
      <c r="CH24" s="14">
        <v>17.794</v>
      </c>
      <c r="CI24" s="14">
        <v>16.707999999999998</v>
      </c>
      <c r="CJ24" s="14">
        <v>15.401999999999999</v>
      </c>
      <c r="CK24" s="14">
        <v>14.179</v>
      </c>
      <c r="CL24" s="14">
        <v>12.968999999999999</v>
      </c>
      <c r="CM24" s="14">
        <v>11.874000000000001</v>
      </c>
      <c r="CN24" s="14">
        <v>10.972</v>
      </c>
      <c r="CO24" s="14">
        <v>10.199999999999999</v>
      </c>
      <c r="CP24" s="14">
        <v>9.4209999999999994</v>
      </c>
      <c r="CQ24" s="14">
        <v>8.6679999999999993</v>
      </c>
      <c r="CR24" s="14">
        <v>7.9080000000000004</v>
      </c>
      <c r="CS24" s="14">
        <v>7.1139999999999999</v>
      </c>
      <c r="CT24" s="14">
        <v>6.31</v>
      </c>
      <c r="CU24" s="14">
        <v>5.524</v>
      </c>
      <c r="CV24" s="14">
        <v>4.8659999999999997</v>
      </c>
      <c r="CW24" s="14">
        <v>4.2530000000000001</v>
      </c>
      <c r="CX24" s="14">
        <v>3.5710000000000002</v>
      </c>
      <c r="CY24" s="14">
        <v>2.823</v>
      </c>
      <c r="CZ24" s="14">
        <v>2.2320000000000002</v>
      </c>
      <c r="DA24" s="14">
        <v>1.8819999999999999</v>
      </c>
      <c r="DB24" s="14">
        <v>1.579</v>
      </c>
      <c r="DC24" s="14">
        <v>1.204</v>
      </c>
      <c r="DD24" s="14">
        <v>0.75700000000000001</v>
      </c>
      <c r="DE24" s="14">
        <v>0.65600000000000003</v>
      </c>
      <c r="DF24" s="14">
        <v>0.34100000000000003</v>
      </c>
      <c r="DG24" s="14">
        <v>0.45900000000000002</v>
      </c>
      <c r="DI24" s="108">
        <f t="shared" si="1"/>
        <v>5601.7150000000001</v>
      </c>
    </row>
    <row r="25" spans="1:113" x14ac:dyDescent="0.2">
      <c r="A25" s="14">
        <v>17978</v>
      </c>
      <c r="B25" s="14" t="s">
        <v>1041</v>
      </c>
      <c r="D25" s="14">
        <v>76</v>
      </c>
      <c r="E25" s="14">
        <v>2018</v>
      </c>
      <c r="F25" s="14" t="s">
        <v>68</v>
      </c>
      <c r="G25" s="88" t="s">
        <v>69</v>
      </c>
      <c r="H25" s="88">
        <f>VLOOKUP(G25, '2018 Population by age'!$G:$H, 2, 0)</f>
        <v>18</v>
      </c>
      <c r="I25" s="15">
        <f>IF(H25="-", "-", IF(H25=0, 0, SUM(K25:INDEX($K25:$DG25, H25))))</f>
        <v>26928.796999999999</v>
      </c>
      <c r="J25" s="15">
        <f t="shared" si="0"/>
        <v>80339.84799999994</v>
      </c>
      <c r="K25" s="14">
        <v>1404.471</v>
      </c>
      <c r="L25" s="14">
        <v>1414.548</v>
      </c>
      <c r="M25" s="14">
        <v>1423.2460000000001</v>
      </c>
      <c r="N25" s="14">
        <v>1458.732</v>
      </c>
      <c r="O25" s="14">
        <v>1453.229</v>
      </c>
      <c r="P25" s="14">
        <v>1450.0989999999999</v>
      </c>
      <c r="Q25" s="14">
        <v>1449.567</v>
      </c>
      <c r="R25" s="14">
        <v>1451.8530000000001</v>
      </c>
      <c r="S25" s="14">
        <v>1456.088</v>
      </c>
      <c r="T25" s="14">
        <v>1461.4010000000001</v>
      </c>
      <c r="U25" s="14">
        <v>1473.4749999999999</v>
      </c>
      <c r="V25" s="14">
        <v>1494.7139999999999</v>
      </c>
      <c r="W25" s="14">
        <v>1522.066</v>
      </c>
      <c r="X25" s="14">
        <v>1549.2629999999999</v>
      </c>
      <c r="Y25" s="14">
        <v>1576.5920000000001</v>
      </c>
      <c r="Z25" s="14">
        <v>1603.9580000000001</v>
      </c>
      <c r="AA25" s="14">
        <v>1630.364</v>
      </c>
      <c r="AB25" s="14">
        <v>1655.1310000000001</v>
      </c>
      <c r="AC25" s="14">
        <v>1679.9069999999999</v>
      </c>
      <c r="AD25" s="14">
        <v>1705.9590000000001</v>
      </c>
      <c r="AE25" s="14">
        <v>1721.7249999999999</v>
      </c>
      <c r="AF25" s="14">
        <v>1722.1220000000001</v>
      </c>
      <c r="AG25" s="14">
        <v>1712.759</v>
      </c>
      <c r="AH25" s="14">
        <v>1703.8720000000001</v>
      </c>
      <c r="AI25" s="14">
        <v>1692.865</v>
      </c>
      <c r="AJ25" s="14">
        <v>1687.873</v>
      </c>
      <c r="AK25" s="14">
        <v>1693.8019999999999</v>
      </c>
      <c r="AL25" s="14">
        <v>1706.6210000000001</v>
      </c>
      <c r="AM25" s="14">
        <v>1716.011</v>
      </c>
      <c r="AN25" s="14">
        <v>1722.38</v>
      </c>
      <c r="AO25" s="14">
        <v>1731.6759999999999</v>
      </c>
      <c r="AP25" s="14">
        <v>1745.289</v>
      </c>
      <c r="AQ25" s="14">
        <v>1759.9939999999999</v>
      </c>
      <c r="AR25" s="14">
        <v>1772.3920000000001</v>
      </c>
      <c r="AS25" s="14">
        <v>1784.626</v>
      </c>
      <c r="AT25" s="14">
        <v>1783.252</v>
      </c>
      <c r="AU25" s="14">
        <v>1761.693</v>
      </c>
      <c r="AV25" s="14">
        <v>1726.365</v>
      </c>
      <c r="AW25" s="14">
        <v>1691.162</v>
      </c>
      <c r="AX25" s="14">
        <v>1654.393</v>
      </c>
      <c r="AY25" s="14">
        <v>1616.2380000000001</v>
      </c>
      <c r="AZ25" s="14">
        <v>1578.54</v>
      </c>
      <c r="BA25" s="14">
        <v>1541.5809999999999</v>
      </c>
      <c r="BB25" s="14">
        <v>1502.961</v>
      </c>
      <c r="BC25" s="14">
        <v>1462.15</v>
      </c>
      <c r="BD25" s="14">
        <v>1429.105</v>
      </c>
      <c r="BE25" s="14">
        <v>1408.23</v>
      </c>
      <c r="BF25" s="14">
        <v>1395.1859999999999</v>
      </c>
      <c r="BG25" s="14">
        <v>1380.5650000000001</v>
      </c>
      <c r="BH25" s="14">
        <v>1365.443</v>
      </c>
      <c r="BI25" s="14">
        <v>1349.873</v>
      </c>
      <c r="BJ25" s="14">
        <v>1332.673</v>
      </c>
      <c r="BK25" s="14">
        <v>1313.5129999999999</v>
      </c>
      <c r="BL25" s="14">
        <v>1294.223</v>
      </c>
      <c r="BM25" s="14">
        <v>1275.607</v>
      </c>
      <c r="BN25" s="14">
        <v>1248.5940000000001</v>
      </c>
      <c r="BO25" s="14">
        <v>1209.223</v>
      </c>
      <c r="BP25" s="14">
        <v>1161.759</v>
      </c>
      <c r="BQ25" s="14">
        <v>1114.1469999999999</v>
      </c>
      <c r="BR25" s="14">
        <v>1064.453</v>
      </c>
      <c r="BS25" s="14">
        <v>1018.317</v>
      </c>
      <c r="BT25" s="14">
        <v>979.23500000000001</v>
      </c>
      <c r="BU25" s="14">
        <v>944.4</v>
      </c>
      <c r="BV25" s="14">
        <v>907.83399999999995</v>
      </c>
      <c r="BW25" s="14">
        <v>871.13300000000004</v>
      </c>
      <c r="BX25" s="14">
        <v>832.17700000000002</v>
      </c>
      <c r="BY25" s="14">
        <v>789.44399999999996</v>
      </c>
      <c r="BZ25" s="14">
        <v>744.50199999999995</v>
      </c>
      <c r="CA25" s="14">
        <v>700.798</v>
      </c>
      <c r="CB25" s="14">
        <v>658.06500000000005</v>
      </c>
      <c r="CC25" s="14">
        <v>615.91899999999998</v>
      </c>
      <c r="CD25" s="14">
        <v>574.654</v>
      </c>
      <c r="CE25" s="14">
        <v>534.66</v>
      </c>
      <c r="CF25" s="14">
        <v>495.39400000000001</v>
      </c>
      <c r="CG25" s="14">
        <v>456.19400000000002</v>
      </c>
      <c r="CH25" s="14">
        <v>422.36200000000002</v>
      </c>
      <c r="CI25" s="14">
        <v>396.24099999999999</v>
      </c>
      <c r="CJ25" s="14">
        <v>375.19900000000001</v>
      </c>
      <c r="CK25" s="14">
        <v>354.72399999999999</v>
      </c>
      <c r="CL25" s="14">
        <v>336.27</v>
      </c>
      <c r="CM25" s="14">
        <v>314.68299999999999</v>
      </c>
      <c r="CN25" s="14">
        <v>287.11900000000003</v>
      </c>
      <c r="CO25" s="14">
        <v>256.23899999999998</v>
      </c>
      <c r="CP25" s="14">
        <v>227.376</v>
      </c>
      <c r="CQ25" s="14">
        <v>199.255</v>
      </c>
      <c r="CR25" s="14">
        <v>174.39599999999999</v>
      </c>
      <c r="CS25" s="14">
        <v>154.52199999999999</v>
      </c>
      <c r="CT25" s="14">
        <v>138.196</v>
      </c>
      <c r="CU25" s="14">
        <v>121.724</v>
      </c>
      <c r="CV25" s="14">
        <v>108.55500000000001</v>
      </c>
      <c r="CW25" s="14">
        <v>95.230999999999995</v>
      </c>
      <c r="CX25" s="14">
        <v>79.414000000000001</v>
      </c>
      <c r="CY25" s="14">
        <v>61.518999999999998</v>
      </c>
      <c r="CZ25" s="14">
        <v>47.171999999999997</v>
      </c>
      <c r="DA25" s="14">
        <v>38.768000000000001</v>
      </c>
      <c r="DB25" s="14">
        <v>32.304000000000002</v>
      </c>
      <c r="DC25" s="14">
        <v>24.693000000000001</v>
      </c>
      <c r="DD25" s="14">
        <v>15.936</v>
      </c>
      <c r="DE25" s="14">
        <v>12.930999999999999</v>
      </c>
      <c r="DF25" s="14">
        <v>7.6239999999999997</v>
      </c>
      <c r="DG25" s="14">
        <v>13.867000000000001</v>
      </c>
      <c r="DI25" s="108">
        <f t="shared" si="1"/>
        <v>107268.64499999993</v>
      </c>
    </row>
    <row r="26" spans="1:113" x14ac:dyDescent="0.2">
      <c r="A26" s="14">
        <v>15742</v>
      </c>
      <c r="B26" s="14" t="s">
        <v>1041</v>
      </c>
      <c r="D26" s="14">
        <v>52</v>
      </c>
      <c r="E26" s="14">
        <v>2018</v>
      </c>
      <c r="F26" s="14" t="s">
        <v>50</v>
      </c>
      <c r="G26" s="88" t="s">
        <v>51</v>
      </c>
      <c r="H26" s="88">
        <f>VLOOKUP(G26, '2018 Population by age'!$G:$H, 2, 0)</f>
        <v>18</v>
      </c>
      <c r="I26" s="15">
        <f>IF(H26="-", "-", IF(H26=0, 0, SUM(K26:INDEX($K26:$DG26, H26))))</f>
        <v>32.003999999999998</v>
      </c>
      <c r="J26" s="15">
        <f t="shared" si="0"/>
        <v>117.32400000000001</v>
      </c>
      <c r="K26" s="14">
        <v>1.6339999999999999</v>
      </c>
      <c r="L26" s="14">
        <v>1.667</v>
      </c>
      <c r="M26" s="14">
        <v>1.6970000000000001</v>
      </c>
      <c r="N26" s="14">
        <v>1.7250000000000001</v>
      </c>
      <c r="O26" s="14">
        <v>1.7450000000000001</v>
      </c>
      <c r="P26" s="14">
        <v>1.762</v>
      </c>
      <c r="Q26" s="14">
        <v>1.776</v>
      </c>
      <c r="R26" s="14">
        <v>1.7889999999999999</v>
      </c>
      <c r="S26" s="14">
        <v>1.7989999999999999</v>
      </c>
      <c r="T26" s="14">
        <v>1.8069999999999999</v>
      </c>
      <c r="U26" s="14">
        <v>1.8140000000000001</v>
      </c>
      <c r="V26" s="14">
        <v>1.821</v>
      </c>
      <c r="W26" s="14">
        <v>1.8280000000000001</v>
      </c>
      <c r="X26" s="14">
        <v>1.833</v>
      </c>
      <c r="Y26" s="14">
        <v>1.839</v>
      </c>
      <c r="Z26" s="14">
        <v>1.837</v>
      </c>
      <c r="AA26" s="14">
        <v>1.825</v>
      </c>
      <c r="AB26" s="14">
        <v>1.806</v>
      </c>
      <c r="AC26" s="14">
        <v>1.7889999999999999</v>
      </c>
      <c r="AD26" s="14">
        <v>1.7689999999999999</v>
      </c>
      <c r="AE26" s="14">
        <v>1.76</v>
      </c>
      <c r="AF26" s="14">
        <v>1.768</v>
      </c>
      <c r="AG26" s="14">
        <v>1.788</v>
      </c>
      <c r="AH26" s="14">
        <v>1.806</v>
      </c>
      <c r="AI26" s="14">
        <v>1.8280000000000001</v>
      </c>
      <c r="AJ26" s="14">
        <v>1.8420000000000001</v>
      </c>
      <c r="AK26" s="14">
        <v>1.841</v>
      </c>
      <c r="AL26" s="14">
        <v>1.8320000000000001</v>
      </c>
      <c r="AM26" s="14">
        <v>1.825</v>
      </c>
      <c r="AN26" s="14">
        <v>1.8149999999999999</v>
      </c>
      <c r="AO26" s="14">
        <v>1.8220000000000001</v>
      </c>
      <c r="AP26" s="14">
        <v>1.853</v>
      </c>
      <c r="AQ26" s="14">
        <v>1.899</v>
      </c>
      <c r="AR26" s="14">
        <v>1.9430000000000001</v>
      </c>
      <c r="AS26" s="14">
        <v>1.9930000000000001</v>
      </c>
      <c r="AT26" s="14">
        <v>2.0190000000000001</v>
      </c>
      <c r="AU26" s="14">
        <v>2.0070000000000001</v>
      </c>
      <c r="AV26" s="14">
        <v>1.972</v>
      </c>
      <c r="AW26" s="14">
        <v>1.9410000000000001</v>
      </c>
      <c r="AX26" s="14">
        <v>1.9039999999999999</v>
      </c>
      <c r="AY26" s="14">
        <v>1.8939999999999999</v>
      </c>
      <c r="AZ26" s="14">
        <v>1.927</v>
      </c>
      <c r="BA26" s="14">
        <v>1.9850000000000001</v>
      </c>
      <c r="BB26" s="14">
        <v>2.0390000000000001</v>
      </c>
      <c r="BC26" s="14">
        <v>2.0979999999999999</v>
      </c>
      <c r="BD26" s="14">
        <v>2.13</v>
      </c>
      <c r="BE26" s="14">
        <v>2.1179999999999999</v>
      </c>
      <c r="BF26" s="14">
        <v>2.0779999999999998</v>
      </c>
      <c r="BG26" s="14">
        <v>2.044</v>
      </c>
      <c r="BH26" s="14">
        <v>2.0030000000000001</v>
      </c>
      <c r="BI26" s="14">
        <v>1.9890000000000001</v>
      </c>
      <c r="BJ26" s="14">
        <v>2.0219999999999998</v>
      </c>
      <c r="BK26" s="14">
        <v>2.0819999999999999</v>
      </c>
      <c r="BL26" s="14">
        <v>2.1320000000000001</v>
      </c>
      <c r="BM26" s="14">
        <v>2.181</v>
      </c>
      <c r="BN26" s="14">
        <v>2.2080000000000002</v>
      </c>
      <c r="BO26" s="14">
        <v>2.2010000000000001</v>
      </c>
      <c r="BP26" s="14">
        <v>2.1680000000000001</v>
      </c>
      <c r="BQ26" s="14">
        <v>2.1360000000000001</v>
      </c>
      <c r="BR26" s="14">
        <v>2.101</v>
      </c>
      <c r="BS26" s="14">
        <v>2.0550000000000002</v>
      </c>
      <c r="BT26" s="14">
        <v>1.9950000000000001</v>
      </c>
      <c r="BU26" s="14">
        <v>1.925</v>
      </c>
      <c r="BV26" s="14">
        <v>1.851</v>
      </c>
      <c r="BW26" s="14">
        <v>1.7709999999999999</v>
      </c>
      <c r="BX26" s="14">
        <v>1.696</v>
      </c>
      <c r="BY26" s="14">
        <v>1.6339999999999999</v>
      </c>
      <c r="BZ26" s="14">
        <v>1.579</v>
      </c>
      <c r="CA26" s="14">
        <v>1.5209999999999999</v>
      </c>
      <c r="CB26" s="14">
        <v>1.464</v>
      </c>
      <c r="CC26" s="14">
        <v>1.4</v>
      </c>
      <c r="CD26" s="14">
        <v>1.321</v>
      </c>
      <c r="CE26" s="14">
        <v>1.236</v>
      </c>
      <c r="CF26" s="14">
        <v>1.153</v>
      </c>
      <c r="CG26" s="14">
        <v>1.0669999999999999</v>
      </c>
      <c r="CH26" s="14">
        <v>0.998</v>
      </c>
      <c r="CI26" s="14">
        <v>0.95399999999999996</v>
      </c>
      <c r="CJ26" s="14">
        <v>0.92500000000000004</v>
      </c>
      <c r="CK26" s="14">
        <v>0.89400000000000002</v>
      </c>
      <c r="CL26" s="14">
        <v>0.86499999999999999</v>
      </c>
      <c r="CM26" s="14">
        <v>0.82699999999999996</v>
      </c>
      <c r="CN26" s="14">
        <v>0.77300000000000002</v>
      </c>
      <c r="CO26" s="14">
        <v>0.70799999999999996</v>
      </c>
      <c r="CP26" s="14">
        <v>0.64700000000000002</v>
      </c>
      <c r="CQ26" s="14">
        <v>0.58799999999999997</v>
      </c>
      <c r="CR26" s="14">
        <v>0.52700000000000002</v>
      </c>
      <c r="CS26" s="14">
        <v>0.46400000000000002</v>
      </c>
      <c r="CT26" s="14">
        <v>0.4</v>
      </c>
      <c r="CU26" s="14">
        <v>0.33500000000000002</v>
      </c>
      <c r="CV26" s="14">
        <v>0.27600000000000002</v>
      </c>
      <c r="CW26" s="14">
        <v>0.23</v>
      </c>
      <c r="CX26" s="14">
        <v>0.185</v>
      </c>
      <c r="CY26" s="14">
        <v>0.14000000000000001</v>
      </c>
      <c r="CZ26" s="14">
        <v>0.10299999999999999</v>
      </c>
      <c r="DA26" s="14">
        <v>0.08</v>
      </c>
      <c r="DB26" s="14">
        <v>6.5000000000000002E-2</v>
      </c>
      <c r="DC26" s="14">
        <v>4.8000000000000001E-2</v>
      </c>
      <c r="DD26" s="14">
        <v>2.9000000000000001E-2</v>
      </c>
      <c r="DE26" s="14">
        <v>1.9E-2</v>
      </c>
      <c r="DF26" s="14">
        <v>0.01</v>
      </c>
      <c r="DG26" s="14">
        <v>1.4E-2</v>
      </c>
      <c r="DI26" s="108">
        <f t="shared" si="1"/>
        <v>149.328</v>
      </c>
    </row>
    <row r="27" spans="1:113" x14ac:dyDescent="0.2">
      <c r="A27" s="14">
        <v>8862</v>
      </c>
      <c r="B27" s="14" t="s">
        <v>1041</v>
      </c>
      <c r="D27" s="14">
        <v>96</v>
      </c>
      <c r="E27" s="14">
        <v>2018</v>
      </c>
      <c r="F27" s="14" t="s">
        <v>70</v>
      </c>
      <c r="G27" s="88" t="s">
        <v>71</v>
      </c>
      <c r="H27" s="88">
        <f>VLOOKUP(G27, '2018 Population by age'!$G:$H, 2, 0)</f>
        <v>12</v>
      </c>
      <c r="I27" s="15">
        <f>IF(H27="-", "-", IF(H27=0, 0, SUM(K27:INDEX($K27:$DG27, H27))))</f>
        <v>38.263000000000005</v>
      </c>
      <c r="J27" s="15">
        <f t="shared" si="0"/>
        <v>172.48100000000008</v>
      </c>
      <c r="K27" s="14">
        <v>3.2570000000000001</v>
      </c>
      <c r="L27" s="14">
        <v>3.2679999999999998</v>
      </c>
      <c r="M27" s="14">
        <v>3.2669999999999999</v>
      </c>
      <c r="N27" s="14">
        <v>3.415</v>
      </c>
      <c r="O27" s="14">
        <v>3.3279999999999998</v>
      </c>
      <c r="P27" s="14">
        <v>3.2490000000000001</v>
      </c>
      <c r="Q27" s="14">
        <v>3.181</v>
      </c>
      <c r="R27" s="14">
        <v>3.1240000000000001</v>
      </c>
      <c r="S27" s="14">
        <v>3.0750000000000002</v>
      </c>
      <c r="T27" s="14">
        <v>3.028</v>
      </c>
      <c r="U27" s="14">
        <v>3.0169999999999999</v>
      </c>
      <c r="V27" s="14">
        <v>3.0539999999999998</v>
      </c>
      <c r="W27" s="14">
        <v>3.1230000000000002</v>
      </c>
      <c r="X27" s="14">
        <v>3.1930000000000001</v>
      </c>
      <c r="Y27" s="14">
        <v>3.2709999999999999</v>
      </c>
      <c r="Z27" s="14">
        <v>3.335</v>
      </c>
      <c r="AA27" s="14">
        <v>3.3719999999999999</v>
      </c>
      <c r="AB27" s="14">
        <v>3.39</v>
      </c>
      <c r="AC27" s="14">
        <v>3.4159999999999999</v>
      </c>
      <c r="AD27" s="14">
        <v>3.4470000000000001</v>
      </c>
      <c r="AE27" s="14">
        <v>3.4649999999999999</v>
      </c>
      <c r="AF27" s="14">
        <v>3.4620000000000002</v>
      </c>
      <c r="AG27" s="14">
        <v>3.4470000000000001</v>
      </c>
      <c r="AH27" s="14">
        <v>3.4319999999999999</v>
      </c>
      <c r="AI27" s="14">
        <v>3.41</v>
      </c>
      <c r="AJ27" s="14">
        <v>3.4169999999999998</v>
      </c>
      <c r="AK27" s="14">
        <v>3.472</v>
      </c>
      <c r="AL27" s="14">
        <v>3.556</v>
      </c>
      <c r="AM27" s="14">
        <v>3.6309999999999998</v>
      </c>
      <c r="AN27" s="14">
        <v>3.7069999999999999</v>
      </c>
      <c r="AO27" s="14">
        <v>3.758</v>
      </c>
      <c r="AP27" s="14">
        <v>3.7679999999999998</v>
      </c>
      <c r="AQ27" s="14">
        <v>3.75</v>
      </c>
      <c r="AR27" s="14">
        <v>3.7330000000000001</v>
      </c>
      <c r="AS27" s="14">
        <v>3.7130000000000001</v>
      </c>
      <c r="AT27" s="14">
        <v>3.6850000000000001</v>
      </c>
      <c r="AU27" s="14">
        <v>3.653</v>
      </c>
      <c r="AV27" s="14">
        <v>3.6160000000000001</v>
      </c>
      <c r="AW27" s="14">
        <v>3.5720000000000001</v>
      </c>
      <c r="AX27" s="14">
        <v>3.52</v>
      </c>
      <c r="AY27" s="14">
        <v>3.4710000000000001</v>
      </c>
      <c r="AZ27" s="14">
        <v>3.43</v>
      </c>
      <c r="BA27" s="14">
        <v>3.3919999999999999</v>
      </c>
      <c r="BB27" s="14">
        <v>3.347</v>
      </c>
      <c r="BC27" s="14">
        <v>3.2959999999999998</v>
      </c>
      <c r="BD27" s="14">
        <v>3.2389999999999999</v>
      </c>
      <c r="BE27" s="14">
        <v>3.1749999999999998</v>
      </c>
      <c r="BF27" s="14">
        <v>3.1030000000000002</v>
      </c>
      <c r="BG27" s="14">
        <v>3.028</v>
      </c>
      <c r="BH27" s="14">
        <v>2.9529999999999998</v>
      </c>
      <c r="BI27" s="14">
        <v>2.8570000000000002</v>
      </c>
      <c r="BJ27" s="14">
        <v>2.7320000000000002</v>
      </c>
      <c r="BK27" s="14">
        <v>2.5880000000000001</v>
      </c>
      <c r="BL27" s="14">
        <v>2.444</v>
      </c>
      <c r="BM27" s="14">
        <v>2.294</v>
      </c>
      <c r="BN27" s="14">
        <v>2.1640000000000001</v>
      </c>
      <c r="BO27" s="14">
        <v>2.069</v>
      </c>
      <c r="BP27" s="14">
        <v>1.9950000000000001</v>
      </c>
      <c r="BQ27" s="14">
        <v>1.9159999999999999</v>
      </c>
      <c r="BR27" s="14">
        <v>1.839</v>
      </c>
      <c r="BS27" s="14">
        <v>1.752</v>
      </c>
      <c r="BT27" s="14">
        <v>1.647</v>
      </c>
      <c r="BU27" s="14">
        <v>1.5309999999999999</v>
      </c>
      <c r="BV27" s="14">
        <v>1.419</v>
      </c>
      <c r="BW27" s="14">
        <v>1.3109999999999999</v>
      </c>
      <c r="BX27" s="14">
        <v>1.202</v>
      </c>
      <c r="BY27" s="14">
        <v>1.0940000000000001</v>
      </c>
      <c r="BZ27" s="14">
        <v>0.98799999999999999</v>
      </c>
      <c r="CA27" s="14">
        <v>0.88600000000000001</v>
      </c>
      <c r="CB27" s="14">
        <v>0.78700000000000003</v>
      </c>
      <c r="CC27" s="14">
        <v>0.69599999999999995</v>
      </c>
      <c r="CD27" s="14">
        <v>0.61399999999999999</v>
      </c>
      <c r="CE27" s="14">
        <v>0.54100000000000004</v>
      </c>
      <c r="CF27" s="14">
        <v>0.47199999999999998</v>
      </c>
      <c r="CG27" s="14">
        <v>0.40500000000000003</v>
      </c>
      <c r="CH27" s="14">
        <v>0.35599999999999998</v>
      </c>
      <c r="CI27" s="14">
        <v>0.33100000000000002</v>
      </c>
      <c r="CJ27" s="14">
        <v>0.32200000000000001</v>
      </c>
      <c r="CK27" s="14">
        <v>0.316</v>
      </c>
      <c r="CL27" s="14">
        <v>0.315</v>
      </c>
      <c r="CM27" s="14">
        <v>0.30399999999999999</v>
      </c>
      <c r="CN27" s="14">
        <v>0.27600000000000002</v>
      </c>
      <c r="CO27" s="14">
        <v>0.23599999999999999</v>
      </c>
      <c r="CP27" s="14">
        <v>0.20100000000000001</v>
      </c>
      <c r="CQ27" s="14">
        <v>0.16900000000000001</v>
      </c>
      <c r="CR27" s="14">
        <v>0.13900000000000001</v>
      </c>
      <c r="CS27" s="14">
        <v>0.11600000000000001</v>
      </c>
      <c r="CT27" s="14">
        <v>9.6000000000000002E-2</v>
      </c>
      <c r="CU27" s="14">
        <v>7.4999999999999997E-2</v>
      </c>
      <c r="CV27" s="14">
        <v>5.6000000000000001E-2</v>
      </c>
      <c r="CW27" s="14">
        <v>4.3999999999999997E-2</v>
      </c>
      <c r="CX27" s="14">
        <v>3.4000000000000002E-2</v>
      </c>
      <c r="CY27" s="14">
        <v>2.5999999999999999E-2</v>
      </c>
      <c r="CZ27" s="14">
        <v>0.02</v>
      </c>
      <c r="DA27" s="14">
        <v>1.7999999999999999E-2</v>
      </c>
      <c r="DB27" s="14">
        <v>1.4E-2</v>
      </c>
      <c r="DC27" s="14">
        <v>1.0999999999999999E-2</v>
      </c>
      <c r="DD27" s="14">
        <v>6.0000000000000001E-3</v>
      </c>
      <c r="DE27" s="14">
        <v>4.0000000000000001E-3</v>
      </c>
      <c r="DF27" s="14">
        <v>2E-3</v>
      </c>
      <c r="DG27" s="14">
        <v>3.0000000000000001E-3</v>
      </c>
      <c r="DI27" s="108">
        <f t="shared" si="1"/>
        <v>210.74400000000009</v>
      </c>
    </row>
    <row r="28" spans="1:113" x14ac:dyDescent="0.2">
      <c r="A28" s="14">
        <v>8174</v>
      </c>
      <c r="B28" s="14" t="s">
        <v>1041</v>
      </c>
      <c r="D28" s="14">
        <v>64</v>
      </c>
      <c r="E28" s="14">
        <v>2018</v>
      </c>
      <c r="F28" s="14" t="s">
        <v>60</v>
      </c>
      <c r="G28" s="88" t="s">
        <v>61</v>
      </c>
      <c r="H28" s="88">
        <f>VLOOKUP(G28, '2018 Population by age'!$G:$H, 2, 0)</f>
        <v>18</v>
      </c>
      <c r="I28" s="15">
        <f>IF(H28="-", "-", IF(H28=0, 0, SUM(K28:INDEX($K28:$DG28, H28))))</f>
        <v>126.73100000000001</v>
      </c>
      <c r="J28" s="15">
        <f t="shared" si="0"/>
        <v>257.12600000000009</v>
      </c>
      <c r="K28" s="14">
        <v>6.9329999999999998</v>
      </c>
      <c r="L28" s="14">
        <v>6.9320000000000004</v>
      </c>
      <c r="M28" s="14">
        <v>6.9359999999999999</v>
      </c>
      <c r="N28" s="14">
        <v>6.7709999999999999</v>
      </c>
      <c r="O28" s="14">
        <v>6.86</v>
      </c>
      <c r="P28" s="14">
        <v>6.9390000000000001</v>
      </c>
      <c r="Q28" s="14">
        <v>7.0069999999999997</v>
      </c>
      <c r="R28" s="14">
        <v>7.0640000000000001</v>
      </c>
      <c r="S28" s="14">
        <v>7.1159999999999997</v>
      </c>
      <c r="T28" s="14">
        <v>7.1689999999999996</v>
      </c>
      <c r="U28" s="14">
        <v>7.1920000000000002</v>
      </c>
      <c r="V28" s="14">
        <v>7.1749999999999998</v>
      </c>
      <c r="W28" s="14">
        <v>7.1340000000000003</v>
      </c>
      <c r="X28" s="14">
        <v>7.0960000000000001</v>
      </c>
      <c r="Y28" s="14">
        <v>7.05</v>
      </c>
      <c r="Z28" s="14">
        <v>7.0439999999999996</v>
      </c>
      <c r="AA28" s="14">
        <v>7.1050000000000004</v>
      </c>
      <c r="AB28" s="14">
        <v>7.2080000000000002</v>
      </c>
      <c r="AC28" s="14">
        <v>7.3019999999999996</v>
      </c>
      <c r="AD28" s="14">
        <v>7.3949999999999996</v>
      </c>
      <c r="AE28" s="14">
        <v>7.4859999999999998</v>
      </c>
      <c r="AF28" s="14">
        <v>7.569</v>
      </c>
      <c r="AG28" s="14">
        <v>7.6429999999999998</v>
      </c>
      <c r="AH28" s="14">
        <v>7.7080000000000002</v>
      </c>
      <c r="AI28" s="14">
        <v>7.7519999999999998</v>
      </c>
      <c r="AJ28" s="14">
        <v>7.8</v>
      </c>
      <c r="AK28" s="14">
        <v>7.859</v>
      </c>
      <c r="AL28" s="14">
        <v>7.91</v>
      </c>
      <c r="AM28" s="14">
        <v>7.9409999999999998</v>
      </c>
      <c r="AN28" s="14">
        <v>7.9710000000000001</v>
      </c>
      <c r="AO28" s="14">
        <v>7.8879999999999999</v>
      </c>
      <c r="AP28" s="14">
        <v>7.6429999999999998</v>
      </c>
      <c r="AQ28" s="14">
        <v>7.2910000000000004</v>
      </c>
      <c r="AR28" s="14">
        <v>6.94</v>
      </c>
      <c r="AS28" s="14">
        <v>6.5650000000000004</v>
      </c>
      <c r="AT28" s="14">
        <v>6.2350000000000003</v>
      </c>
      <c r="AU28" s="14">
        <v>5.9909999999999997</v>
      </c>
      <c r="AV28" s="14">
        <v>5.8029999999999999</v>
      </c>
      <c r="AW28" s="14">
        <v>5.5979999999999999</v>
      </c>
      <c r="AX28" s="14">
        <v>5.3929999999999998</v>
      </c>
      <c r="AY28" s="14">
        <v>5.1859999999999999</v>
      </c>
      <c r="AZ28" s="14">
        <v>4.9720000000000004</v>
      </c>
      <c r="BA28" s="14">
        <v>4.7569999999999997</v>
      </c>
      <c r="BB28" s="14">
        <v>4.55</v>
      </c>
      <c r="BC28" s="14">
        <v>4.343</v>
      </c>
      <c r="BD28" s="14">
        <v>4.1680000000000001</v>
      </c>
      <c r="BE28" s="14">
        <v>4.0380000000000003</v>
      </c>
      <c r="BF28" s="14">
        <v>3.9359999999999999</v>
      </c>
      <c r="BG28" s="14">
        <v>3.835</v>
      </c>
      <c r="BH28" s="14">
        <v>3.7469999999999999</v>
      </c>
      <c r="BI28" s="14">
        <v>3.6219999999999999</v>
      </c>
      <c r="BJ28" s="14">
        <v>3.4350000000000001</v>
      </c>
      <c r="BK28" s="14">
        <v>3.2109999999999999</v>
      </c>
      <c r="BL28" s="14">
        <v>2.9980000000000002</v>
      </c>
      <c r="BM28" s="14">
        <v>2.7810000000000001</v>
      </c>
      <c r="BN28" s="14">
        <v>2.6019999999999999</v>
      </c>
      <c r="BO28" s="14">
        <v>2.4870000000000001</v>
      </c>
      <c r="BP28" s="14">
        <v>2.4129999999999998</v>
      </c>
      <c r="BQ28" s="14">
        <v>2.3330000000000002</v>
      </c>
      <c r="BR28" s="14">
        <v>2.262</v>
      </c>
      <c r="BS28" s="14">
        <v>2.1680000000000001</v>
      </c>
      <c r="BT28" s="14">
        <v>2.0329999999999999</v>
      </c>
      <c r="BU28" s="14">
        <v>1.875</v>
      </c>
      <c r="BV28" s="14">
        <v>1.7270000000000001</v>
      </c>
      <c r="BW28" s="14">
        <v>1.583</v>
      </c>
      <c r="BX28" s="14">
        <v>1.4570000000000001</v>
      </c>
      <c r="BY28" s="14">
        <v>1.363</v>
      </c>
      <c r="BZ28" s="14">
        <v>1.29</v>
      </c>
      <c r="CA28" s="14">
        <v>1.2170000000000001</v>
      </c>
      <c r="CB28" s="14">
        <v>1.147</v>
      </c>
      <c r="CC28" s="14">
        <v>1.08</v>
      </c>
      <c r="CD28" s="14">
        <v>1.012</v>
      </c>
      <c r="CE28" s="14">
        <v>0.94599999999999995</v>
      </c>
      <c r="CF28" s="14">
        <v>0.88400000000000001</v>
      </c>
      <c r="CG28" s="14">
        <v>0.82699999999999996</v>
      </c>
      <c r="CH28" s="14">
        <v>0.77100000000000002</v>
      </c>
      <c r="CI28" s="14">
        <v>0.71299999999999997</v>
      </c>
      <c r="CJ28" s="14">
        <v>0.65600000000000003</v>
      </c>
      <c r="CK28" s="14">
        <v>0.60199999999999998</v>
      </c>
      <c r="CL28" s="14">
        <v>0.54900000000000004</v>
      </c>
      <c r="CM28" s="14">
        <v>0.501</v>
      </c>
      <c r="CN28" s="14">
        <v>0.45600000000000002</v>
      </c>
      <c r="CO28" s="14">
        <v>0.41499999999999998</v>
      </c>
      <c r="CP28" s="14">
        <v>0.377</v>
      </c>
      <c r="CQ28" s="14">
        <v>0.34</v>
      </c>
      <c r="CR28" s="14">
        <v>0.30399999999999999</v>
      </c>
      <c r="CS28" s="14">
        <v>0.26600000000000001</v>
      </c>
      <c r="CT28" s="14">
        <v>0.22800000000000001</v>
      </c>
      <c r="CU28" s="14">
        <v>0.191</v>
      </c>
      <c r="CV28" s="14">
        <v>0.159</v>
      </c>
      <c r="CW28" s="14">
        <v>0.13400000000000001</v>
      </c>
      <c r="CX28" s="14">
        <v>0.11</v>
      </c>
      <c r="CY28" s="14">
        <v>8.5999999999999993E-2</v>
      </c>
      <c r="CZ28" s="14">
        <v>6.8000000000000005E-2</v>
      </c>
      <c r="DA28" s="14">
        <v>5.7000000000000002E-2</v>
      </c>
      <c r="DB28" s="14">
        <v>4.7E-2</v>
      </c>
      <c r="DC28" s="14">
        <v>3.6999999999999998E-2</v>
      </c>
      <c r="DD28" s="14">
        <v>2.5000000000000001E-2</v>
      </c>
      <c r="DE28" s="14">
        <v>2.1000000000000001E-2</v>
      </c>
      <c r="DF28" s="14">
        <v>1.4E-2</v>
      </c>
      <c r="DG28" s="14">
        <v>3.1E-2</v>
      </c>
      <c r="DI28" s="108">
        <f t="shared" si="1"/>
        <v>383.85700000000008</v>
      </c>
    </row>
    <row r="29" spans="1:113" x14ac:dyDescent="0.2">
      <c r="A29" s="14">
        <v>4562</v>
      </c>
      <c r="B29" s="14" t="s">
        <v>1041</v>
      </c>
      <c r="D29" s="14">
        <v>72</v>
      </c>
      <c r="E29" s="14">
        <v>2018</v>
      </c>
      <c r="F29" s="14" t="s">
        <v>66</v>
      </c>
      <c r="G29" s="88" t="s">
        <v>67</v>
      </c>
      <c r="H29" s="88">
        <f>VLOOKUP(G29, '2018 Population by age'!$G:$H, 2, 0)</f>
        <v>18</v>
      </c>
      <c r="I29" s="15">
        <f>IF(H29="-", "-", IF(H29=0, 0, SUM(K29:INDEX($K29:$DG29, H29))))</f>
        <v>424.16600000000005</v>
      </c>
      <c r="J29" s="15">
        <f t="shared" si="0"/>
        <v>755.4039999999992</v>
      </c>
      <c r="K29" s="14">
        <v>25.19</v>
      </c>
      <c r="L29" s="14">
        <v>25.521000000000001</v>
      </c>
      <c r="M29" s="14">
        <v>25.669</v>
      </c>
      <c r="N29" s="14">
        <v>26.088999999999999</v>
      </c>
      <c r="O29" s="14">
        <v>25.72</v>
      </c>
      <c r="P29" s="14">
        <v>25.29</v>
      </c>
      <c r="Q29" s="14">
        <v>24.817</v>
      </c>
      <c r="R29" s="14">
        <v>24.315999999999999</v>
      </c>
      <c r="S29" s="14">
        <v>23.791</v>
      </c>
      <c r="T29" s="14">
        <v>23.245000000000001</v>
      </c>
      <c r="U29" s="14">
        <v>22.763000000000002</v>
      </c>
      <c r="V29" s="14">
        <v>22.388000000000002</v>
      </c>
      <c r="W29" s="14">
        <v>22.097999999999999</v>
      </c>
      <c r="X29" s="14">
        <v>21.812000000000001</v>
      </c>
      <c r="Y29" s="14">
        <v>21.533000000000001</v>
      </c>
      <c r="Z29" s="14">
        <v>21.346</v>
      </c>
      <c r="AA29" s="14">
        <v>21.28</v>
      </c>
      <c r="AB29" s="14">
        <v>21.297999999999998</v>
      </c>
      <c r="AC29" s="14">
        <v>21.329000000000001</v>
      </c>
      <c r="AD29" s="14">
        <v>21.384</v>
      </c>
      <c r="AE29" s="14">
        <v>21.43</v>
      </c>
      <c r="AF29" s="14">
        <v>21.44</v>
      </c>
      <c r="AG29" s="14">
        <v>21.427</v>
      </c>
      <c r="AH29" s="14">
        <v>21.425000000000001</v>
      </c>
      <c r="AI29" s="14">
        <v>21.425999999999998</v>
      </c>
      <c r="AJ29" s="14">
        <v>21.411000000000001</v>
      </c>
      <c r="AK29" s="14">
        <v>21.375</v>
      </c>
      <c r="AL29" s="14">
        <v>21.317</v>
      </c>
      <c r="AM29" s="14">
        <v>21.227</v>
      </c>
      <c r="AN29" s="14">
        <v>21.08</v>
      </c>
      <c r="AO29" s="14">
        <v>20.972000000000001</v>
      </c>
      <c r="AP29" s="14">
        <v>20.940999999999999</v>
      </c>
      <c r="AQ29" s="14">
        <v>20.925000000000001</v>
      </c>
      <c r="AR29" s="14">
        <v>20.855</v>
      </c>
      <c r="AS29" s="14">
        <v>20.777000000000001</v>
      </c>
      <c r="AT29" s="14">
        <v>20.449000000000002</v>
      </c>
      <c r="AU29" s="14">
        <v>19.756</v>
      </c>
      <c r="AV29" s="14">
        <v>18.82</v>
      </c>
      <c r="AW29" s="14">
        <v>17.890999999999998</v>
      </c>
      <c r="AX29" s="14">
        <v>16.931000000000001</v>
      </c>
      <c r="AY29" s="14">
        <v>16</v>
      </c>
      <c r="AZ29" s="14">
        <v>15.154999999999999</v>
      </c>
      <c r="BA29" s="14">
        <v>14.375999999999999</v>
      </c>
      <c r="BB29" s="14">
        <v>13.577999999999999</v>
      </c>
      <c r="BC29" s="14">
        <v>12.769</v>
      </c>
      <c r="BD29" s="14">
        <v>12.063000000000001</v>
      </c>
      <c r="BE29" s="14">
        <v>11.504</v>
      </c>
      <c r="BF29" s="14">
        <v>11.053000000000001</v>
      </c>
      <c r="BG29" s="14">
        <v>10.619</v>
      </c>
      <c r="BH29" s="14">
        <v>10.215999999999999</v>
      </c>
      <c r="BI29" s="14">
        <v>9.8420000000000005</v>
      </c>
      <c r="BJ29" s="14">
        <v>9.4849999999999994</v>
      </c>
      <c r="BK29" s="14">
        <v>9.1470000000000002</v>
      </c>
      <c r="BL29" s="14">
        <v>8.8379999999999992</v>
      </c>
      <c r="BM29" s="14">
        <v>8.5500000000000007</v>
      </c>
      <c r="BN29" s="14">
        <v>8.2759999999999998</v>
      </c>
      <c r="BO29" s="14">
        <v>8.0109999999999992</v>
      </c>
      <c r="BP29" s="14">
        <v>7.7530000000000001</v>
      </c>
      <c r="BQ29" s="14">
        <v>7.4989999999999997</v>
      </c>
      <c r="BR29" s="14">
        <v>7.2450000000000001</v>
      </c>
      <c r="BS29" s="14">
        <v>6.9909999999999997</v>
      </c>
      <c r="BT29" s="14">
        <v>6.7359999999999998</v>
      </c>
      <c r="BU29" s="14">
        <v>6.4749999999999996</v>
      </c>
      <c r="BV29" s="14">
        <v>6.2160000000000002</v>
      </c>
      <c r="BW29" s="14">
        <v>5.9749999999999996</v>
      </c>
      <c r="BX29" s="14">
        <v>5.6529999999999996</v>
      </c>
      <c r="BY29" s="14">
        <v>5.2050000000000001</v>
      </c>
      <c r="BZ29" s="14">
        <v>4.6870000000000003</v>
      </c>
      <c r="CA29" s="14">
        <v>4.1849999999999996</v>
      </c>
      <c r="CB29" s="14">
        <v>3.6720000000000002</v>
      </c>
      <c r="CC29" s="14">
        <v>3.26</v>
      </c>
      <c r="CD29" s="14">
        <v>3.012</v>
      </c>
      <c r="CE29" s="14">
        <v>2.871</v>
      </c>
      <c r="CF29" s="14">
        <v>2.72</v>
      </c>
      <c r="CG29" s="14">
        <v>2.585</v>
      </c>
      <c r="CH29" s="14">
        <v>2.4329999999999998</v>
      </c>
      <c r="CI29" s="14">
        <v>2.2400000000000002</v>
      </c>
      <c r="CJ29" s="14">
        <v>2.0230000000000001</v>
      </c>
      <c r="CK29" s="14">
        <v>1.829</v>
      </c>
      <c r="CL29" s="14">
        <v>1.65</v>
      </c>
      <c r="CM29" s="14">
        <v>1.472</v>
      </c>
      <c r="CN29" s="14">
        <v>1.292</v>
      </c>
      <c r="CO29" s="14">
        <v>1.113</v>
      </c>
      <c r="CP29" s="14">
        <v>0.94399999999999995</v>
      </c>
      <c r="CQ29" s="14">
        <v>0.78300000000000003</v>
      </c>
      <c r="CR29" s="14">
        <v>0.64</v>
      </c>
      <c r="CS29" s="14">
        <v>0.52100000000000002</v>
      </c>
      <c r="CT29" s="14">
        <v>0.42199999999999999</v>
      </c>
      <c r="CU29" s="14">
        <v>0.32300000000000001</v>
      </c>
      <c r="CV29" s="14">
        <v>0.24099999999999999</v>
      </c>
      <c r="CW29" s="14">
        <v>0.186</v>
      </c>
      <c r="CX29" s="14">
        <v>0.14000000000000001</v>
      </c>
      <c r="CY29" s="14">
        <v>0.10100000000000001</v>
      </c>
      <c r="CZ29" s="14">
        <v>7.1999999999999995E-2</v>
      </c>
      <c r="DA29" s="14">
        <v>5.7000000000000002E-2</v>
      </c>
      <c r="DB29" s="14">
        <v>4.5999999999999999E-2</v>
      </c>
      <c r="DC29" s="14">
        <v>3.2000000000000001E-2</v>
      </c>
      <c r="DD29" s="14">
        <v>1.7000000000000001E-2</v>
      </c>
      <c r="DE29" s="14">
        <v>8.9999999999999993E-3</v>
      </c>
      <c r="DF29" s="14">
        <v>4.0000000000000001E-3</v>
      </c>
      <c r="DG29" s="14">
        <v>4.0000000000000001E-3</v>
      </c>
      <c r="DI29" s="108">
        <f t="shared" si="1"/>
        <v>1179.5699999999993</v>
      </c>
    </row>
    <row r="30" spans="1:113" x14ac:dyDescent="0.2">
      <c r="A30" s="14">
        <v>3186</v>
      </c>
      <c r="B30" s="14" t="s">
        <v>1041</v>
      </c>
      <c r="D30" s="14">
        <v>140</v>
      </c>
      <c r="E30" s="14">
        <v>2018</v>
      </c>
      <c r="F30" s="14" t="s">
        <v>88</v>
      </c>
      <c r="G30" s="88" t="s">
        <v>89</v>
      </c>
      <c r="H30" s="88">
        <f>VLOOKUP(G30, '2018 Population by age'!$G:$H, 2, 0)</f>
        <v>18</v>
      </c>
      <c r="I30" s="15">
        <f>IF(H30="-", "-", IF(H30=0, 0, SUM(K30:INDEX($K30:$DG30, H30))))</f>
        <v>1190.748</v>
      </c>
      <c r="J30" s="15">
        <f t="shared" si="0"/>
        <v>1209.929000000001</v>
      </c>
      <c r="K30" s="14">
        <v>74.730999999999995</v>
      </c>
      <c r="L30" s="14">
        <v>73.522999999999996</v>
      </c>
      <c r="M30" s="14">
        <v>72.41</v>
      </c>
      <c r="N30" s="14">
        <v>72.567999999999998</v>
      </c>
      <c r="O30" s="14">
        <v>71.257999999999996</v>
      </c>
      <c r="P30" s="14">
        <v>70.054000000000002</v>
      </c>
      <c r="Q30" s="14">
        <v>68.936000000000007</v>
      </c>
      <c r="R30" s="14">
        <v>67.881</v>
      </c>
      <c r="S30" s="14">
        <v>66.866</v>
      </c>
      <c r="T30" s="14">
        <v>65.867000000000004</v>
      </c>
      <c r="U30" s="14">
        <v>64.873999999999995</v>
      </c>
      <c r="V30" s="14">
        <v>63.869</v>
      </c>
      <c r="W30" s="14">
        <v>62.825000000000003</v>
      </c>
      <c r="X30" s="14">
        <v>61.746000000000002</v>
      </c>
      <c r="Y30" s="14">
        <v>60.65</v>
      </c>
      <c r="Z30" s="14">
        <v>59.317999999999998</v>
      </c>
      <c r="AA30" s="14">
        <v>57.645000000000003</v>
      </c>
      <c r="AB30" s="14">
        <v>55.726999999999997</v>
      </c>
      <c r="AC30" s="14">
        <v>53.802999999999997</v>
      </c>
      <c r="AD30" s="14">
        <v>51.872999999999998</v>
      </c>
      <c r="AE30" s="14">
        <v>49.795000000000002</v>
      </c>
      <c r="AF30" s="14">
        <v>47.536999999999999</v>
      </c>
      <c r="AG30" s="14">
        <v>45.186999999999998</v>
      </c>
      <c r="AH30" s="14">
        <v>42.851999999999997</v>
      </c>
      <c r="AI30" s="14">
        <v>40.5</v>
      </c>
      <c r="AJ30" s="14">
        <v>38.393999999999998</v>
      </c>
      <c r="AK30" s="14">
        <v>36.671999999999997</v>
      </c>
      <c r="AL30" s="14">
        <v>35.225000000000001</v>
      </c>
      <c r="AM30" s="14">
        <v>33.790999999999997</v>
      </c>
      <c r="AN30" s="14">
        <v>32.405999999999999</v>
      </c>
      <c r="AO30" s="14">
        <v>31.135000000000002</v>
      </c>
      <c r="AP30" s="14">
        <v>29.977</v>
      </c>
      <c r="AQ30" s="14">
        <v>28.908000000000001</v>
      </c>
      <c r="AR30" s="14">
        <v>27.905999999999999</v>
      </c>
      <c r="AS30" s="14">
        <v>26.978000000000002</v>
      </c>
      <c r="AT30" s="14">
        <v>26.024999999999999</v>
      </c>
      <c r="AU30" s="14">
        <v>24.995999999999999</v>
      </c>
      <c r="AV30" s="14">
        <v>23.93</v>
      </c>
      <c r="AW30" s="14">
        <v>22.92</v>
      </c>
      <c r="AX30" s="14">
        <v>21.95</v>
      </c>
      <c r="AY30" s="14">
        <v>21.007999999999999</v>
      </c>
      <c r="AZ30" s="14">
        <v>20.099</v>
      </c>
      <c r="BA30" s="14">
        <v>19.222999999999999</v>
      </c>
      <c r="BB30" s="14">
        <v>18.379000000000001</v>
      </c>
      <c r="BC30" s="14">
        <v>17.568000000000001</v>
      </c>
      <c r="BD30" s="14">
        <v>16.803999999999998</v>
      </c>
      <c r="BE30" s="14">
        <v>16.097999999999999</v>
      </c>
      <c r="BF30" s="14">
        <v>15.443</v>
      </c>
      <c r="BG30" s="14">
        <v>14.819000000000001</v>
      </c>
      <c r="BH30" s="14">
        <v>14.225</v>
      </c>
      <c r="BI30" s="14">
        <v>13.692</v>
      </c>
      <c r="BJ30" s="14">
        <v>13.233000000000001</v>
      </c>
      <c r="BK30" s="14">
        <v>12.83</v>
      </c>
      <c r="BL30" s="14">
        <v>12.446999999999999</v>
      </c>
      <c r="BM30" s="14">
        <v>12.085000000000001</v>
      </c>
      <c r="BN30" s="14">
        <v>11.74</v>
      </c>
      <c r="BO30" s="14">
        <v>11.403</v>
      </c>
      <c r="BP30" s="14">
        <v>11.071999999999999</v>
      </c>
      <c r="BQ30" s="14">
        <v>10.753</v>
      </c>
      <c r="BR30" s="14">
        <v>10.446999999999999</v>
      </c>
      <c r="BS30" s="14">
        <v>10.112</v>
      </c>
      <c r="BT30" s="14">
        <v>9.7279999999999998</v>
      </c>
      <c r="BU30" s="14">
        <v>9.3109999999999999</v>
      </c>
      <c r="BV30" s="14">
        <v>8.9019999999999992</v>
      </c>
      <c r="BW30" s="14">
        <v>8.4960000000000004</v>
      </c>
      <c r="BX30" s="14">
        <v>8.0850000000000009</v>
      </c>
      <c r="BY30" s="14">
        <v>7.67</v>
      </c>
      <c r="BZ30" s="14">
        <v>7.2549999999999999</v>
      </c>
      <c r="CA30" s="14">
        <v>6.8390000000000004</v>
      </c>
      <c r="CB30" s="14">
        <v>6.4189999999999996</v>
      </c>
      <c r="CC30" s="14">
        <v>6.03</v>
      </c>
      <c r="CD30" s="14">
        <v>5.6879999999999997</v>
      </c>
      <c r="CE30" s="14">
        <v>5.3769999999999998</v>
      </c>
      <c r="CF30" s="14">
        <v>5.0659999999999998</v>
      </c>
      <c r="CG30" s="14">
        <v>4.766</v>
      </c>
      <c r="CH30" s="14">
        <v>4.444</v>
      </c>
      <c r="CI30" s="14">
        <v>4.08</v>
      </c>
      <c r="CJ30" s="14">
        <v>3.694</v>
      </c>
      <c r="CK30" s="14">
        <v>3.3239999999999998</v>
      </c>
      <c r="CL30" s="14">
        <v>2.964</v>
      </c>
      <c r="CM30" s="14">
        <v>2.62</v>
      </c>
      <c r="CN30" s="14">
        <v>2.2989999999999999</v>
      </c>
      <c r="CO30" s="14">
        <v>1.9990000000000001</v>
      </c>
      <c r="CP30" s="14">
        <v>1.7110000000000001</v>
      </c>
      <c r="CQ30" s="14">
        <v>1.4350000000000001</v>
      </c>
      <c r="CR30" s="14">
        <v>1.19</v>
      </c>
      <c r="CS30" s="14">
        <v>0.98199999999999998</v>
      </c>
      <c r="CT30" s="14">
        <v>0.80600000000000005</v>
      </c>
      <c r="CU30" s="14">
        <v>0.63500000000000001</v>
      </c>
      <c r="CV30" s="14">
        <v>0.49299999999999999</v>
      </c>
      <c r="CW30" s="14">
        <v>0.38900000000000001</v>
      </c>
      <c r="CX30" s="14">
        <v>0.29799999999999999</v>
      </c>
      <c r="CY30" s="14">
        <v>0.214</v>
      </c>
      <c r="CZ30" s="14">
        <v>0.14599999999999999</v>
      </c>
      <c r="DA30" s="14">
        <v>0.109</v>
      </c>
      <c r="DB30" s="14">
        <v>8.6999999999999994E-2</v>
      </c>
      <c r="DC30" s="14">
        <v>6.2E-2</v>
      </c>
      <c r="DD30" s="14">
        <v>3.4000000000000002E-2</v>
      </c>
      <c r="DE30" s="14">
        <v>0.02</v>
      </c>
      <c r="DF30" s="14">
        <v>0.01</v>
      </c>
      <c r="DG30" s="14">
        <v>1.2E-2</v>
      </c>
      <c r="DI30" s="108">
        <f t="shared" si="1"/>
        <v>2400.677000000001</v>
      </c>
    </row>
    <row r="31" spans="1:113" x14ac:dyDescent="0.2">
      <c r="A31" s="14">
        <v>19010</v>
      </c>
      <c r="B31" s="14" t="s">
        <v>1041</v>
      </c>
      <c r="D31" s="14">
        <v>124</v>
      </c>
      <c r="E31" s="14">
        <v>2018</v>
      </c>
      <c r="F31" s="14" t="s">
        <v>83</v>
      </c>
      <c r="G31" s="88" t="s">
        <v>84</v>
      </c>
      <c r="H31" s="88">
        <f>VLOOKUP(G31, '2018 Population by age'!$G:$H, 2, 0)</f>
        <v>18</v>
      </c>
      <c r="I31" s="15">
        <f>IF(H31="-", "-", IF(H31=0, 0, SUM(K31:INDEX($K31:$DG31, H31))))</f>
        <v>3468.6109999999999</v>
      </c>
      <c r="J31" s="15">
        <f t="shared" si="0"/>
        <v>15145.337000000003</v>
      </c>
      <c r="K31" s="14">
        <v>188.54599999999999</v>
      </c>
      <c r="L31" s="14">
        <v>191.24799999999999</v>
      </c>
      <c r="M31" s="14">
        <v>193.21600000000001</v>
      </c>
      <c r="N31" s="14">
        <v>188.08600000000001</v>
      </c>
      <c r="O31" s="14">
        <v>191.88300000000001</v>
      </c>
      <c r="P31" s="14">
        <v>194.71899999999999</v>
      </c>
      <c r="Q31" s="14">
        <v>196.67699999999999</v>
      </c>
      <c r="R31" s="14">
        <v>197.84</v>
      </c>
      <c r="S31" s="14">
        <v>198.58600000000001</v>
      </c>
      <c r="T31" s="14">
        <v>199.29599999999999</v>
      </c>
      <c r="U31" s="14">
        <v>198.56800000000001</v>
      </c>
      <c r="V31" s="14">
        <v>195.89</v>
      </c>
      <c r="W31" s="14">
        <v>192.23500000000001</v>
      </c>
      <c r="X31" s="14">
        <v>188.88800000000001</v>
      </c>
      <c r="Y31" s="14">
        <v>185.34899999999999</v>
      </c>
      <c r="Z31" s="14">
        <v>184.607</v>
      </c>
      <c r="AA31" s="14">
        <v>188.203</v>
      </c>
      <c r="AB31" s="14">
        <v>194.774</v>
      </c>
      <c r="AC31" s="14">
        <v>201.00700000000001</v>
      </c>
      <c r="AD31" s="14">
        <v>207.07400000000001</v>
      </c>
      <c r="AE31" s="14">
        <v>214.387</v>
      </c>
      <c r="AF31" s="14">
        <v>223.15799999999999</v>
      </c>
      <c r="AG31" s="14">
        <v>232.56399999999999</v>
      </c>
      <c r="AH31" s="14">
        <v>241.977</v>
      </c>
      <c r="AI31" s="14">
        <v>252.005</v>
      </c>
      <c r="AJ31" s="14">
        <v>258.399</v>
      </c>
      <c r="AK31" s="14">
        <v>259.13400000000001</v>
      </c>
      <c r="AL31" s="14">
        <v>256.22899999999998</v>
      </c>
      <c r="AM31" s="14">
        <v>253.47399999999999</v>
      </c>
      <c r="AN31" s="14">
        <v>249.8</v>
      </c>
      <c r="AO31" s="14">
        <v>248.096</v>
      </c>
      <c r="AP31" s="14">
        <v>250.08199999999999</v>
      </c>
      <c r="AQ31" s="14">
        <v>254.18199999999999</v>
      </c>
      <c r="AR31" s="14">
        <v>257.34500000000003</v>
      </c>
      <c r="AS31" s="14">
        <v>260.47699999999998</v>
      </c>
      <c r="AT31" s="14">
        <v>261.46199999999999</v>
      </c>
      <c r="AU31" s="14">
        <v>259.03500000000003</v>
      </c>
      <c r="AV31" s="14">
        <v>254.44800000000001</v>
      </c>
      <c r="AW31" s="14">
        <v>250.245</v>
      </c>
      <c r="AX31" s="14">
        <v>245.946</v>
      </c>
      <c r="AY31" s="14">
        <v>242.398</v>
      </c>
      <c r="AZ31" s="14">
        <v>240.285</v>
      </c>
      <c r="BA31" s="14">
        <v>239.19300000000001</v>
      </c>
      <c r="BB31" s="14">
        <v>238.172</v>
      </c>
      <c r="BC31" s="14">
        <v>237.59800000000001</v>
      </c>
      <c r="BD31" s="14">
        <v>237.07300000000001</v>
      </c>
      <c r="BE31" s="14">
        <v>236.36699999999999</v>
      </c>
      <c r="BF31" s="14">
        <v>235.88900000000001</v>
      </c>
      <c r="BG31" s="14">
        <v>235.61799999999999</v>
      </c>
      <c r="BH31" s="14">
        <v>234.76</v>
      </c>
      <c r="BI31" s="14">
        <v>237.429</v>
      </c>
      <c r="BJ31" s="14">
        <v>245.41399999999999</v>
      </c>
      <c r="BK31" s="14">
        <v>256.41500000000002</v>
      </c>
      <c r="BL31" s="14">
        <v>266.60500000000002</v>
      </c>
      <c r="BM31" s="14">
        <v>277.06299999999999</v>
      </c>
      <c r="BN31" s="14">
        <v>283.31599999999997</v>
      </c>
      <c r="BO31" s="14">
        <v>282.84800000000001</v>
      </c>
      <c r="BP31" s="14">
        <v>277.77100000000002</v>
      </c>
      <c r="BQ31" s="14">
        <v>272.88900000000001</v>
      </c>
      <c r="BR31" s="14">
        <v>267.452</v>
      </c>
      <c r="BS31" s="14">
        <v>261.22399999999999</v>
      </c>
      <c r="BT31" s="14">
        <v>254.636</v>
      </c>
      <c r="BU31" s="14">
        <v>247.69300000000001</v>
      </c>
      <c r="BV31" s="14">
        <v>239.79599999999999</v>
      </c>
      <c r="BW31" s="14">
        <v>230.857</v>
      </c>
      <c r="BX31" s="14">
        <v>222.88</v>
      </c>
      <c r="BY31" s="14">
        <v>216.73699999999999</v>
      </c>
      <c r="BZ31" s="14">
        <v>211.56</v>
      </c>
      <c r="CA31" s="14">
        <v>205.876</v>
      </c>
      <c r="CB31" s="14">
        <v>200.30500000000001</v>
      </c>
      <c r="CC31" s="14">
        <v>192.80500000000001</v>
      </c>
      <c r="CD31" s="14">
        <v>182.316</v>
      </c>
      <c r="CE31" s="14">
        <v>169.99700000000001</v>
      </c>
      <c r="CF31" s="14">
        <v>158.04900000000001</v>
      </c>
      <c r="CG31" s="14">
        <v>146.00899999999999</v>
      </c>
      <c r="CH31" s="14">
        <v>135.14500000000001</v>
      </c>
      <c r="CI31" s="14">
        <v>126.303</v>
      </c>
      <c r="CJ31" s="14">
        <v>118.889</v>
      </c>
      <c r="CK31" s="14">
        <v>111.366</v>
      </c>
      <c r="CL31" s="14">
        <v>103.919</v>
      </c>
      <c r="CM31" s="14">
        <v>97.241</v>
      </c>
      <c r="CN31" s="14">
        <v>91.483999999999995</v>
      </c>
      <c r="CO31" s="14">
        <v>86.378</v>
      </c>
      <c r="CP31" s="14">
        <v>81.504000000000005</v>
      </c>
      <c r="CQ31" s="14">
        <v>76.947999999999993</v>
      </c>
      <c r="CR31" s="14">
        <v>72.176000000000002</v>
      </c>
      <c r="CS31" s="14">
        <v>66.879000000000005</v>
      </c>
      <c r="CT31" s="14">
        <v>61.267000000000003</v>
      </c>
      <c r="CU31" s="14">
        <v>55.683999999999997</v>
      </c>
      <c r="CV31" s="14">
        <v>51.37</v>
      </c>
      <c r="CW31" s="14">
        <v>46.56</v>
      </c>
      <c r="CX31" s="14">
        <v>40.206000000000003</v>
      </c>
      <c r="CY31" s="14">
        <v>32.478000000000002</v>
      </c>
      <c r="CZ31" s="14">
        <v>26.356999999999999</v>
      </c>
      <c r="DA31" s="14">
        <v>23.068000000000001</v>
      </c>
      <c r="DB31" s="14">
        <v>19.739999999999998</v>
      </c>
      <c r="DC31" s="14">
        <v>15.346</v>
      </c>
      <c r="DD31" s="14">
        <v>9.8870000000000005</v>
      </c>
      <c r="DE31" s="14">
        <v>7.6479999999999997</v>
      </c>
      <c r="DF31" s="14">
        <v>4.3579999999999997</v>
      </c>
      <c r="DG31" s="14">
        <v>7.3150000000000004</v>
      </c>
      <c r="DI31" s="108">
        <f t="shared" si="1"/>
        <v>18613.948000000004</v>
      </c>
    </row>
    <row r="32" spans="1:113" x14ac:dyDescent="0.2">
      <c r="A32" s="14">
        <v>15226</v>
      </c>
      <c r="B32" s="14" t="s">
        <v>1041</v>
      </c>
      <c r="D32" s="14">
        <v>756</v>
      </c>
      <c r="E32" s="14">
        <v>2018</v>
      </c>
      <c r="F32" s="14" t="s">
        <v>364</v>
      </c>
      <c r="G32" s="88" t="s">
        <v>365</v>
      </c>
      <c r="H32" s="88">
        <f>VLOOKUP(G32, '2018 Population by age'!$G:$H, 2, 0)</f>
        <v>18</v>
      </c>
      <c r="I32" s="15">
        <f>IF(H32="-", "-", IF(H32=0, 0, SUM(K32:INDEX($K32:$DG32, H32))))</f>
        <v>744.48399999999992</v>
      </c>
      <c r="J32" s="15">
        <f t="shared" si="0"/>
        <v>3564.4409999999993</v>
      </c>
      <c r="K32" s="14">
        <v>44.250999999999998</v>
      </c>
      <c r="L32" s="14">
        <v>44.127000000000002</v>
      </c>
      <c r="M32" s="14">
        <v>43.847000000000001</v>
      </c>
      <c r="N32" s="14">
        <v>42.99</v>
      </c>
      <c r="O32" s="14">
        <v>42.545999999999999</v>
      </c>
      <c r="P32" s="14">
        <v>42.048999999999999</v>
      </c>
      <c r="Q32" s="14">
        <v>41.527000000000001</v>
      </c>
      <c r="R32" s="14">
        <v>41.006999999999998</v>
      </c>
      <c r="S32" s="14">
        <v>40.502000000000002</v>
      </c>
      <c r="T32" s="14">
        <v>40.021999999999998</v>
      </c>
      <c r="U32" s="14">
        <v>39.679000000000002</v>
      </c>
      <c r="V32" s="14">
        <v>39.533999999999999</v>
      </c>
      <c r="W32" s="14">
        <v>39.564999999999998</v>
      </c>
      <c r="X32" s="14">
        <v>39.674999999999997</v>
      </c>
      <c r="Y32" s="14">
        <v>39.863999999999997</v>
      </c>
      <c r="Z32" s="14">
        <v>40.292000000000002</v>
      </c>
      <c r="AA32" s="14">
        <v>41.021000000000001</v>
      </c>
      <c r="AB32" s="14">
        <v>41.985999999999997</v>
      </c>
      <c r="AC32" s="14">
        <v>43.015999999999998</v>
      </c>
      <c r="AD32" s="14">
        <v>44.097000000000001</v>
      </c>
      <c r="AE32" s="14">
        <v>45.366</v>
      </c>
      <c r="AF32" s="14">
        <v>46.857999999999997</v>
      </c>
      <c r="AG32" s="14">
        <v>48.481999999999999</v>
      </c>
      <c r="AH32" s="14">
        <v>50.122</v>
      </c>
      <c r="AI32" s="14">
        <v>51.807000000000002</v>
      </c>
      <c r="AJ32" s="14">
        <v>53.296999999999997</v>
      </c>
      <c r="AK32" s="14">
        <v>54.460999999999999</v>
      </c>
      <c r="AL32" s="14">
        <v>55.396999999999998</v>
      </c>
      <c r="AM32" s="14">
        <v>56.279000000000003</v>
      </c>
      <c r="AN32" s="14">
        <v>57.011000000000003</v>
      </c>
      <c r="AO32" s="14">
        <v>57.835999999999999</v>
      </c>
      <c r="AP32" s="14">
        <v>58.875</v>
      </c>
      <c r="AQ32" s="14">
        <v>59.960999999999999</v>
      </c>
      <c r="AR32" s="14">
        <v>60.94</v>
      </c>
      <c r="AS32" s="14">
        <v>61.994999999999997</v>
      </c>
      <c r="AT32" s="14">
        <v>62.244</v>
      </c>
      <c r="AU32" s="14">
        <v>61.283999999999999</v>
      </c>
      <c r="AV32" s="14">
        <v>59.594999999999999</v>
      </c>
      <c r="AW32" s="14">
        <v>58.042999999999999</v>
      </c>
      <c r="AX32" s="14">
        <v>56.430999999999997</v>
      </c>
      <c r="AY32" s="14">
        <v>55.436999999999998</v>
      </c>
      <c r="AZ32" s="14">
        <v>55.48</v>
      </c>
      <c r="BA32" s="14">
        <v>56.247999999999998</v>
      </c>
      <c r="BB32" s="14">
        <v>56.884</v>
      </c>
      <c r="BC32" s="14">
        <v>57.405999999999999</v>
      </c>
      <c r="BD32" s="14">
        <v>58.484000000000002</v>
      </c>
      <c r="BE32" s="14">
        <v>60.317</v>
      </c>
      <c r="BF32" s="14">
        <v>62.558999999999997</v>
      </c>
      <c r="BG32" s="14">
        <v>64.686999999999998</v>
      </c>
      <c r="BH32" s="14">
        <v>66.832999999999998</v>
      </c>
      <c r="BI32" s="14">
        <v>68.221999999999994</v>
      </c>
      <c r="BJ32" s="14">
        <v>68.423000000000002</v>
      </c>
      <c r="BK32" s="14">
        <v>67.760999999999996</v>
      </c>
      <c r="BL32" s="14">
        <v>67.078999999999994</v>
      </c>
      <c r="BM32" s="14">
        <v>66.313000000000002</v>
      </c>
      <c r="BN32" s="14">
        <v>65.010999999999996</v>
      </c>
      <c r="BO32" s="14">
        <v>63.067</v>
      </c>
      <c r="BP32" s="14">
        <v>60.698</v>
      </c>
      <c r="BQ32" s="14">
        <v>58.255000000000003</v>
      </c>
      <c r="BR32" s="14">
        <v>55.706000000000003</v>
      </c>
      <c r="BS32" s="14">
        <v>53.356000000000002</v>
      </c>
      <c r="BT32" s="14">
        <v>51.405999999999999</v>
      </c>
      <c r="BU32" s="14">
        <v>49.773000000000003</v>
      </c>
      <c r="BV32" s="14">
        <v>48.064999999999998</v>
      </c>
      <c r="BW32" s="14">
        <v>46.231000000000002</v>
      </c>
      <c r="BX32" s="14">
        <v>45.05</v>
      </c>
      <c r="BY32" s="14">
        <v>44.83</v>
      </c>
      <c r="BZ32" s="14">
        <v>45.186</v>
      </c>
      <c r="CA32" s="14">
        <v>45.470999999999997</v>
      </c>
      <c r="CB32" s="14">
        <v>45.872</v>
      </c>
      <c r="CC32" s="14">
        <v>45.642000000000003</v>
      </c>
      <c r="CD32" s="14">
        <v>44.363</v>
      </c>
      <c r="CE32" s="14">
        <v>42.392000000000003</v>
      </c>
      <c r="CF32" s="14">
        <v>40.527000000000001</v>
      </c>
      <c r="CG32" s="14">
        <v>38.631999999999998</v>
      </c>
      <c r="CH32" s="14">
        <v>36.731000000000002</v>
      </c>
      <c r="CI32" s="14">
        <v>34.923000000000002</v>
      </c>
      <c r="CJ32" s="14">
        <v>33.176000000000002</v>
      </c>
      <c r="CK32" s="14">
        <v>31.341000000000001</v>
      </c>
      <c r="CL32" s="14">
        <v>29.425999999999998</v>
      </c>
      <c r="CM32" s="14">
        <v>27.675999999999998</v>
      </c>
      <c r="CN32" s="14">
        <v>26.19</v>
      </c>
      <c r="CO32" s="14">
        <v>24.872</v>
      </c>
      <c r="CP32" s="14">
        <v>23.527000000000001</v>
      </c>
      <c r="CQ32" s="14">
        <v>22.199000000000002</v>
      </c>
      <c r="CR32" s="14">
        <v>20.795000000000002</v>
      </c>
      <c r="CS32" s="14">
        <v>19.248999999999999</v>
      </c>
      <c r="CT32" s="14">
        <v>17.611999999999998</v>
      </c>
      <c r="CU32" s="14">
        <v>15.938000000000001</v>
      </c>
      <c r="CV32" s="14">
        <v>14.657999999999999</v>
      </c>
      <c r="CW32" s="14">
        <v>13.231999999999999</v>
      </c>
      <c r="CX32" s="14">
        <v>11.269</v>
      </c>
      <c r="CY32" s="14">
        <v>8.8420000000000005</v>
      </c>
      <c r="CZ32" s="14">
        <v>6.9029999999999996</v>
      </c>
      <c r="DA32" s="14">
        <v>5.8689999999999998</v>
      </c>
      <c r="DB32" s="14">
        <v>4.9580000000000002</v>
      </c>
      <c r="DC32" s="14">
        <v>3.7749999999999999</v>
      </c>
      <c r="DD32" s="14">
        <v>2.3220000000000001</v>
      </c>
      <c r="DE32" s="14">
        <v>1.647</v>
      </c>
      <c r="DF32" s="14">
        <v>0.89200000000000002</v>
      </c>
      <c r="DG32" s="14">
        <v>1.3560000000000001</v>
      </c>
      <c r="DI32" s="108">
        <f t="shared" si="1"/>
        <v>4308.9249999999993</v>
      </c>
    </row>
    <row r="33" spans="1:113" x14ac:dyDescent="0.2">
      <c r="A33" s="14">
        <v>18064</v>
      </c>
      <c r="B33" s="14" t="s">
        <v>1041</v>
      </c>
      <c r="D33" s="14">
        <v>152</v>
      </c>
      <c r="E33" s="14">
        <v>2018</v>
      </c>
      <c r="F33" s="14" t="s">
        <v>92</v>
      </c>
      <c r="G33" s="88" t="s">
        <v>93</v>
      </c>
      <c r="H33" s="88">
        <f>VLOOKUP(G33, '2018 Population by age'!$G:$H, 2, 0)</f>
        <v>20</v>
      </c>
      <c r="I33" s="15">
        <f>IF(H33="-", "-", IF(H33=0, 0, SUM(K33:INDEX($K33:$DG33, H33))))</f>
        <v>2425.3029999999999</v>
      </c>
      <c r="J33" s="15">
        <f t="shared" si="0"/>
        <v>6756.1499999999978</v>
      </c>
      <c r="K33" s="14">
        <v>114.974</v>
      </c>
      <c r="L33" s="14">
        <v>115.572</v>
      </c>
      <c r="M33" s="14">
        <v>116.19799999999999</v>
      </c>
      <c r="N33" s="14">
        <v>115.057</v>
      </c>
      <c r="O33" s="14">
        <v>116.506</v>
      </c>
      <c r="P33" s="14">
        <v>117.83499999999999</v>
      </c>
      <c r="Q33" s="14">
        <v>119.04300000000001</v>
      </c>
      <c r="R33" s="14">
        <v>120.128</v>
      </c>
      <c r="S33" s="14">
        <v>121.158</v>
      </c>
      <c r="T33" s="14">
        <v>122.2</v>
      </c>
      <c r="U33" s="14">
        <v>122.91</v>
      </c>
      <c r="V33" s="14">
        <v>123.148</v>
      </c>
      <c r="W33" s="14">
        <v>123.12</v>
      </c>
      <c r="X33" s="14">
        <v>123.137</v>
      </c>
      <c r="Y33" s="14">
        <v>123.1</v>
      </c>
      <c r="Z33" s="14">
        <v>123.503</v>
      </c>
      <c r="AA33" s="14">
        <v>124.61199999999999</v>
      </c>
      <c r="AB33" s="14">
        <v>126.196</v>
      </c>
      <c r="AC33" s="14">
        <v>127.709</v>
      </c>
      <c r="AD33" s="14">
        <v>129.197</v>
      </c>
      <c r="AE33" s="14">
        <v>130.83000000000001</v>
      </c>
      <c r="AF33" s="14">
        <v>132.61500000000001</v>
      </c>
      <c r="AG33" s="14">
        <v>134.46100000000001</v>
      </c>
      <c r="AH33" s="14">
        <v>136.19300000000001</v>
      </c>
      <c r="AI33" s="14">
        <v>137.761</v>
      </c>
      <c r="AJ33" s="14">
        <v>139.23599999999999</v>
      </c>
      <c r="AK33" s="14">
        <v>140.61000000000001</v>
      </c>
      <c r="AL33" s="14">
        <v>141.767</v>
      </c>
      <c r="AM33" s="14">
        <v>142.74100000000001</v>
      </c>
      <c r="AN33" s="14">
        <v>143.69</v>
      </c>
      <c r="AO33" s="14">
        <v>143.50899999999999</v>
      </c>
      <c r="AP33" s="14">
        <v>141.703</v>
      </c>
      <c r="AQ33" s="14">
        <v>138.83099999999999</v>
      </c>
      <c r="AR33" s="14">
        <v>135.99600000000001</v>
      </c>
      <c r="AS33" s="14">
        <v>133.035</v>
      </c>
      <c r="AT33" s="14">
        <v>130.328</v>
      </c>
      <c r="AU33" s="14">
        <v>128.196</v>
      </c>
      <c r="AV33" s="14">
        <v>126.505</v>
      </c>
      <c r="AW33" s="14">
        <v>124.73399999999999</v>
      </c>
      <c r="AX33" s="14">
        <v>122.90900000000001</v>
      </c>
      <c r="AY33" s="14">
        <v>121.73</v>
      </c>
      <c r="AZ33" s="14">
        <v>121.471</v>
      </c>
      <c r="BA33" s="14">
        <v>121.84</v>
      </c>
      <c r="BB33" s="14">
        <v>122.176</v>
      </c>
      <c r="BC33" s="14">
        <v>122.491</v>
      </c>
      <c r="BD33" s="14">
        <v>123.004</v>
      </c>
      <c r="BE33" s="14">
        <v>123.718</v>
      </c>
      <c r="BF33" s="14">
        <v>124.465</v>
      </c>
      <c r="BG33" s="14">
        <v>125.139</v>
      </c>
      <c r="BH33" s="14">
        <v>125.839</v>
      </c>
      <c r="BI33" s="14">
        <v>125.678</v>
      </c>
      <c r="BJ33" s="14">
        <v>124.22499999999999</v>
      </c>
      <c r="BK33" s="14">
        <v>121.876</v>
      </c>
      <c r="BL33" s="14">
        <v>119.47</v>
      </c>
      <c r="BM33" s="14">
        <v>116.86</v>
      </c>
      <c r="BN33" s="14">
        <v>114.187</v>
      </c>
      <c r="BO33" s="14">
        <v>111.61199999999999</v>
      </c>
      <c r="BP33" s="14">
        <v>109.057</v>
      </c>
      <c r="BQ33" s="14">
        <v>106.239</v>
      </c>
      <c r="BR33" s="14">
        <v>103.16500000000001</v>
      </c>
      <c r="BS33" s="14">
        <v>100.19</v>
      </c>
      <c r="BT33" s="14">
        <v>97.444000000000003</v>
      </c>
      <c r="BU33" s="14">
        <v>94.772000000000006</v>
      </c>
      <c r="BV33" s="14">
        <v>92.004999999999995</v>
      </c>
      <c r="BW33" s="14">
        <v>89.317999999999998</v>
      </c>
      <c r="BX33" s="14">
        <v>85.930999999999997</v>
      </c>
      <c r="BY33" s="14">
        <v>81.483999999999995</v>
      </c>
      <c r="BZ33" s="14">
        <v>76.414000000000001</v>
      </c>
      <c r="CA33" s="14">
        <v>71.436999999999998</v>
      </c>
      <c r="CB33" s="14">
        <v>66.311000000000007</v>
      </c>
      <c r="CC33" s="14">
        <v>62.000999999999998</v>
      </c>
      <c r="CD33" s="14">
        <v>59.027000000000001</v>
      </c>
      <c r="CE33" s="14">
        <v>56.905999999999999</v>
      </c>
      <c r="CF33" s="14">
        <v>54.686</v>
      </c>
      <c r="CG33" s="14">
        <v>52.622999999999998</v>
      </c>
      <c r="CH33" s="14">
        <v>50.149000000000001</v>
      </c>
      <c r="CI33" s="14">
        <v>46.905999999999999</v>
      </c>
      <c r="CJ33" s="14">
        <v>43.225000000000001</v>
      </c>
      <c r="CK33" s="14">
        <v>39.759</v>
      </c>
      <c r="CL33" s="14">
        <v>36.338999999999999</v>
      </c>
      <c r="CM33" s="14">
        <v>33.320999999999998</v>
      </c>
      <c r="CN33" s="14">
        <v>30.936</v>
      </c>
      <c r="CO33" s="14">
        <v>28.975999999999999</v>
      </c>
      <c r="CP33" s="14">
        <v>27.013999999999999</v>
      </c>
      <c r="CQ33" s="14">
        <v>25.152000000000001</v>
      </c>
      <c r="CR33" s="14">
        <v>23.215</v>
      </c>
      <c r="CS33" s="14">
        <v>21.077999999999999</v>
      </c>
      <c r="CT33" s="14">
        <v>18.847000000000001</v>
      </c>
      <c r="CU33" s="14">
        <v>16.667999999999999</v>
      </c>
      <c r="CV33" s="14">
        <v>14.837</v>
      </c>
      <c r="CW33" s="14">
        <v>13.157</v>
      </c>
      <c r="CX33" s="14">
        <v>11.254</v>
      </c>
      <c r="CY33" s="14">
        <v>9.1430000000000007</v>
      </c>
      <c r="CZ33" s="14">
        <v>7.4390000000000001</v>
      </c>
      <c r="DA33" s="14">
        <v>6.3710000000000004</v>
      </c>
      <c r="DB33" s="14">
        <v>5.4530000000000003</v>
      </c>
      <c r="DC33" s="14">
        <v>4.399</v>
      </c>
      <c r="DD33" s="14">
        <v>3.2080000000000002</v>
      </c>
      <c r="DE33" s="14">
        <v>2.6030000000000002</v>
      </c>
      <c r="DF33" s="14">
        <v>1.8140000000000001</v>
      </c>
      <c r="DG33" s="14">
        <v>4.4459999999999997</v>
      </c>
      <c r="DI33" s="108">
        <f t="shared" si="1"/>
        <v>9181.4529999999977</v>
      </c>
    </row>
    <row r="34" spans="1:113" x14ac:dyDescent="0.2">
      <c r="A34" s="14">
        <v>6626</v>
      </c>
      <c r="B34" s="14" t="s">
        <v>1041</v>
      </c>
      <c r="C34" s="14">
        <v>4</v>
      </c>
      <c r="D34" s="14">
        <v>156</v>
      </c>
      <c r="E34" s="14">
        <v>2018</v>
      </c>
      <c r="F34" s="14" t="s">
        <v>94</v>
      </c>
      <c r="G34" s="88" t="s">
        <v>95</v>
      </c>
      <c r="H34" s="88">
        <f>VLOOKUP(G34, '2018 Population by age'!$G:$H, 2, 0)</f>
        <v>0</v>
      </c>
      <c r="I34" s="15">
        <f>IF(H34="-", "-", IF(H34=0, 0, SUM(K34:INDEX($K34:$DG34, H34))))</f>
        <v>0</v>
      </c>
      <c r="J34" s="15">
        <f t="shared" si="0"/>
        <v>685850.7979999996</v>
      </c>
      <c r="K34" s="14">
        <v>7482.4089999999997</v>
      </c>
      <c r="L34" s="14">
        <v>7681.7389999999996</v>
      </c>
      <c r="M34" s="14">
        <v>7824.0110000000004</v>
      </c>
      <c r="N34" s="14">
        <v>7993.567</v>
      </c>
      <c r="O34" s="14">
        <v>8000.4849999999997</v>
      </c>
      <c r="P34" s="14">
        <v>7977.0079999999998</v>
      </c>
      <c r="Q34" s="14">
        <v>7928.5950000000003</v>
      </c>
      <c r="R34" s="14">
        <v>7860.7070000000003</v>
      </c>
      <c r="S34" s="14">
        <v>7777.2129999999997</v>
      </c>
      <c r="T34" s="14">
        <v>7681.9840000000004</v>
      </c>
      <c r="U34" s="14">
        <v>7588.4359999999997</v>
      </c>
      <c r="V34" s="14">
        <v>7505.2129999999997</v>
      </c>
      <c r="W34" s="14">
        <v>7433.0020000000004</v>
      </c>
      <c r="X34" s="14">
        <v>7373.6180000000004</v>
      </c>
      <c r="Y34" s="14">
        <v>7338.4269999999997</v>
      </c>
      <c r="Z34" s="14">
        <v>7303.37</v>
      </c>
      <c r="AA34" s="14">
        <v>7260.509</v>
      </c>
      <c r="AB34" s="14">
        <v>7231.4250000000002</v>
      </c>
      <c r="AC34" s="14">
        <v>7238.9650000000001</v>
      </c>
      <c r="AD34" s="14">
        <v>7270.5519999999997</v>
      </c>
      <c r="AE34" s="14">
        <v>7412.2809999999999</v>
      </c>
      <c r="AF34" s="14">
        <v>7706.8119999999999</v>
      </c>
      <c r="AG34" s="14">
        <v>8114.5870000000004</v>
      </c>
      <c r="AH34" s="14">
        <v>8501.6080000000002</v>
      </c>
      <c r="AI34" s="14">
        <v>8832.5499999999993</v>
      </c>
      <c r="AJ34" s="14">
        <v>9342.6849999999995</v>
      </c>
      <c r="AK34" s="14">
        <v>10115.541999999999</v>
      </c>
      <c r="AL34" s="14">
        <v>11009.147999999999</v>
      </c>
      <c r="AM34" s="14">
        <v>11858.517</v>
      </c>
      <c r="AN34" s="14">
        <v>12769.261</v>
      </c>
      <c r="AO34" s="14">
        <v>13173.287</v>
      </c>
      <c r="AP34" s="14">
        <v>12794.254999999999</v>
      </c>
      <c r="AQ34" s="14">
        <v>11917.246999999999</v>
      </c>
      <c r="AR34" s="14">
        <v>11109.767</v>
      </c>
      <c r="AS34" s="14">
        <v>10265.614</v>
      </c>
      <c r="AT34" s="14">
        <v>9605.1589999999997</v>
      </c>
      <c r="AU34" s="14">
        <v>9297.77</v>
      </c>
      <c r="AV34" s="14">
        <v>9240.6749999999993</v>
      </c>
      <c r="AW34" s="14">
        <v>9126.89</v>
      </c>
      <c r="AX34" s="14">
        <v>8976.0010000000002</v>
      </c>
      <c r="AY34" s="14">
        <v>9053.1530000000002</v>
      </c>
      <c r="AZ34" s="14">
        <v>9446.2839999999997</v>
      </c>
      <c r="BA34" s="14">
        <v>10038.696</v>
      </c>
      <c r="BB34" s="14">
        <v>10615.137000000001</v>
      </c>
      <c r="BC34" s="14">
        <v>11205.91</v>
      </c>
      <c r="BD34" s="14">
        <v>11695.999</v>
      </c>
      <c r="BE34" s="14">
        <v>12002.12</v>
      </c>
      <c r="BF34" s="14">
        <v>12162.092000000001</v>
      </c>
      <c r="BG34" s="14">
        <v>12320.661</v>
      </c>
      <c r="BH34" s="14">
        <v>12477.251</v>
      </c>
      <c r="BI34" s="14">
        <v>12425.686</v>
      </c>
      <c r="BJ34" s="14">
        <v>12086.806</v>
      </c>
      <c r="BK34" s="14">
        <v>11552.793</v>
      </c>
      <c r="BL34" s="14">
        <v>11011.293</v>
      </c>
      <c r="BM34" s="14">
        <v>10444.348</v>
      </c>
      <c r="BN34" s="14">
        <v>9878.0110000000004</v>
      </c>
      <c r="BO34" s="14">
        <v>9350.598</v>
      </c>
      <c r="BP34" s="14">
        <v>8863.7489999999998</v>
      </c>
      <c r="BQ34" s="14">
        <v>8343.4599999999991</v>
      </c>
      <c r="BR34" s="14">
        <v>7759.7359999999999</v>
      </c>
      <c r="BS34" s="14">
        <v>7404.4170000000004</v>
      </c>
      <c r="BT34" s="14">
        <v>7401.09</v>
      </c>
      <c r="BU34" s="14">
        <v>7605.1480000000001</v>
      </c>
      <c r="BV34" s="14">
        <v>7775.9179999999997</v>
      </c>
      <c r="BW34" s="14">
        <v>7994.5559999999996</v>
      </c>
      <c r="BX34" s="14">
        <v>7953.1350000000002</v>
      </c>
      <c r="BY34" s="14">
        <v>7484.6310000000003</v>
      </c>
      <c r="BZ34" s="14">
        <v>6746.259</v>
      </c>
      <c r="CA34" s="14">
        <v>6062.0959999999995</v>
      </c>
      <c r="CB34" s="14">
        <v>5367.1379999999999</v>
      </c>
      <c r="CC34" s="14">
        <v>4762.4430000000002</v>
      </c>
      <c r="CD34" s="14">
        <v>4330.884</v>
      </c>
      <c r="CE34" s="14">
        <v>4016.9479999999999</v>
      </c>
      <c r="CF34" s="14">
        <v>3675.799</v>
      </c>
      <c r="CG34" s="14">
        <v>3328.665</v>
      </c>
      <c r="CH34" s="14">
        <v>3034.518</v>
      </c>
      <c r="CI34" s="14">
        <v>2805.7779999999998</v>
      </c>
      <c r="CJ34" s="14">
        <v>2623.4180000000001</v>
      </c>
      <c r="CK34" s="14">
        <v>2457.1410000000001</v>
      </c>
      <c r="CL34" s="14">
        <v>2314.3980000000001</v>
      </c>
      <c r="CM34" s="14">
        <v>2156.9949999999999</v>
      </c>
      <c r="CN34" s="14">
        <v>1963.2719999999999</v>
      </c>
      <c r="CO34" s="14">
        <v>1749.598</v>
      </c>
      <c r="CP34" s="14">
        <v>1555.7049999999999</v>
      </c>
      <c r="CQ34" s="14">
        <v>1375.681</v>
      </c>
      <c r="CR34" s="14">
        <v>1200.3820000000001</v>
      </c>
      <c r="CS34" s="14">
        <v>1029.8869999999999</v>
      </c>
      <c r="CT34" s="14">
        <v>866.971</v>
      </c>
      <c r="CU34" s="14">
        <v>702.24400000000003</v>
      </c>
      <c r="CV34" s="14">
        <v>557.66099999999994</v>
      </c>
      <c r="CW34" s="14">
        <v>455.32400000000001</v>
      </c>
      <c r="CX34" s="14">
        <v>362.50900000000001</v>
      </c>
      <c r="CY34" s="14">
        <v>275.64999999999998</v>
      </c>
      <c r="CZ34" s="14">
        <v>206.95599999999999</v>
      </c>
      <c r="DA34" s="14">
        <v>165.70699999999999</v>
      </c>
      <c r="DB34" s="14">
        <v>135.67599999999999</v>
      </c>
      <c r="DC34" s="14">
        <v>102.321</v>
      </c>
      <c r="DD34" s="14">
        <v>65.641999999999996</v>
      </c>
      <c r="DE34" s="14">
        <v>45.963000000000001</v>
      </c>
      <c r="DF34" s="14">
        <v>27.19</v>
      </c>
      <c r="DG34" s="14">
        <v>50.41</v>
      </c>
      <c r="DI34" s="108">
        <f t="shared" si="1"/>
        <v>685850.7979999996</v>
      </c>
    </row>
    <row r="35" spans="1:113" x14ac:dyDescent="0.2">
      <c r="A35" s="14">
        <v>5336</v>
      </c>
      <c r="B35" s="14" t="s">
        <v>1041</v>
      </c>
      <c r="D35" s="14">
        <v>384</v>
      </c>
      <c r="E35" s="14">
        <v>2018</v>
      </c>
      <c r="F35" s="14" t="s">
        <v>106</v>
      </c>
      <c r="G35" s="88" t="s">
        <v>107</v>
      </c>
      <c r="H35" s="88">
        <f>VLOOKUP(G35, '2018 Population by age'!$G:$H, 2, 0)</f>
        <v>16</v>
      </c>
      <c r="I35" s="15">
        <f>IF(H35="-", "-", IF(H35=0, 0, SUM(K35:INDEX($K35:$DG35, H35))))</f>
        <v>5527.8719999999994</v>
      </c>
      <c r="J35" s="15">
        <f t="shared" si="0"/>
        <v>6772.690000000006</v>
      </c>
      <c r="K35" s="14">
        <v>420.89499999999998</v>
      </c>
      <c r="L35" s="14">
        <v>409.58499999999998</v>
      </c>
      <c r="M35" s="14">
        <v>398.447</v>
      </c>
      <c r="N35" s="14">
        <v>390.00900000000001</v>
      </c>
      <c r="O35" s="14">
        <v>378.39</v>
      </c>
      <c r="P35" s="14">
        <v>367.19900000000001</v>
      </c>
      <c r="Q35" s="14">
        <v>356.44799999999998</v>
      </c>
      <c r="R35" s="14">
        <v>346.154</v>
      </c>
      <c r="S35" s="14">
        <v>336.23500000000001</v>
      </c>
      <c r="T35" s="14">
        <v>326.60700000000003</v>
      </c>
      <c r="U35" s="14">
        <v>317.77100000000002</v>
      </c>
      <c r="V35" s="14">
        <v>309.935</v>
      </c>
      <c r="W35" s="14">
        <v>302.82400000000001</v>
      </c>
      <c r="X35" s="14">
        <v>295.86099999999999</v>
      </c>
      <c r="Y35" s="14">
        <v>289.053</v>
      </c>
      <c r="Z35" s="14">
        <v>282.459</v>
      </c>
      <c r="AA35" s="14">
        <v>276.01499999999999</v>
      </c>
      <c r="AB35" s="14">
        <v>269.613</v>
      </c>
      <c r="AC35" s="14">
        <v>263.31799999999998</v>
      </c>
      <c r="AD35" s="14">
        <v>257.24900000000002</v>
      </c>
      <c r="AE35" s="14">
        <v>250.316</v>
      </c>
      <c r="AF35" s="14">
        <v>242.023</v>
      </c>
      <c r="AG35" s="14">
        <v>232.88499999999999</v>
      </c>
      <c r="AH35" s="14">
        <v>223.94300000000001</v>
      </c>
      <c r="AI35" s="14">
        <v>215.02799999999999</v>
      </c>
      <c r="AJ35" s="14">
        <v>206.44300000000001</v>
      </c>
      <c r="AK35" s="14">
        <v>198.458</v>
      </c>
      <c r="AL35" s="14">
        <v>190.947</v>
      </c>
      <c r="AM35" s="14">
        <v>183.483</v>
      </c>
      <c r="AN35" s="14">
        <v>176.11600000000001</v>
      </c>
      <c r="AO35" s="14">
        <v>169.267</v>
      </c>
      <c r="AP35" s="14">
        <v>163.09299999999999</v>
      </c>
      <c r="AQ35" s="14">
        <v>157.44</v>
      </c>
      <c r="AR35" s="14">
        <v>151.93799999999999</v>
      </c>
      <c r="AS35" s="14">
        <v>146.59</v>
      </c>
      <c r="AT35" s="14">
        <v>141.565</v>
      </c>
      <c r="AU35" s="14">
        <v>136.886</v>
      </c>
      <c r="AV35" s="14">
        <v>132.44200000000001</v>
      </c>
      <c r="AW35" s="14">
        <v>128.15</v>
      </c>
      <c r="AX35" s="14">
        <v>124.092</v>
      </c>
      <c r="AY35" s="14">
        <v>119.679</v>
      </c>
      <c r="AZ35" s="14">
        <v>114.631</v>
      </c>
      <c r="BA35" s="14">
        <v>109.22499999999999</v>
      </c>
      <c r="BB35" s="14">
        <v>104.021</v>
      </c>
      <c r="BC35" s="14">
        <v>98.911000000000001</v>
      </c>
      <c r="BD35" s="14">
        <v>94.09</v>
      </c>
      <c r="BE35" s="14">
        <v>89.712999999999994</v>
      </c>
      <c r="BF35" s="14">
        <v>85.682000000000002</v>
      </c>
      <c r="BG35" s="14">
        <v>81.718000000000004</v>
      </c>
      <c r="BH35" s="14">
        <v>77.846000000000004</v>
      </c>
      <c r="BI35" s="14">
        <v>74.266000000000005</v>
      </c>
      <c r="BJ35" s="14">
        <v>71.042000000000002</v>
      </c>
      <c r="BK35" s="14">
        <v>68.085999999999999</v>
      </c>
      <c r="BL35" s="14">
        <v>65.242999999999995</v>
      </c>
      <c r="BM35" s="14">
        <v>62.533000000000001</v>
      </c>
      <c r="BN35" s="14">
        <v>59.875</v>
      </c>
      <c r="BO35" s="14">
        <v>57.210999999999999</v>
      </c>
      <c r="BP35" s="14">
        <v>54.563000000000002</v>
      </c>
      <c r="BQ35" s="14">
        <v>52.009</v>
      </c>
      <c r="BR35" s="14">
        <v>49.527999999999999</v>
      </c>
      <c r="BS35" s="14">
        <v>47.072000000000003</v>
      </c>
      <c r="BT35" s="14">
        <v>44.622999999999998</v>
      </c>
      <c r="BU35" s="14">
        <v>42.185000000000002</v>
      </c>
      <c r="BV35" s="14">
        <v>39.804000000000002</v>
      </c>
      <c r="BW35" s="14">
        <v>37.503999999999998</v>
      </c>
      <c r="BX35" s="14">
        <v>35.112000000000002</v>
      </c>
      <c r="BY35" s="14">
        <v>32.558</v>
      </c>
      <c r="BZ35" s="14">
        <v>29.931999999999999</v>
      </c>
      <c r="CA35" s="14">
        <v>27.385000000000002</v>
      </c>
      <c r="CB35" s="14">
        <v>24.866</v>
      </c>
      <c r="CC35" s="14">
        <v>22.584</v>
      </c>
      <c r="CD35" s="14">
        <v>20.652000000000001</v>
      </c>
      <c r="CE35" s="14">
        <v>18.966999999999999</v>
      </c>
      <c r="CF35" s="14">
        <v>17.329000000000001</v>
      </c>
      <c r="CG35" s="14">
        <v>15.789</v>
      </c>
      <c r="CH35" s="14">
        <v>14.246</v>
      </c>
      <c r="CI35" s="14">
        <v>12.634</v>
      </c>
      <c r="CJ35" s="14">
        <v>11.013999999999999</v>
      </c>
      <c r="CK35" s="14">
        <v>9.5129999999999999</v>
      </c>
      <c r="CL35" s="14">
        <v>8.1029999999999998</v>
      </c>
      <c r="CM35" s="14">
        <v>6.8289999999999997</v>
      </c>
      <c r="CN35" s="14">
        <v>5.7270000000000003</v>
      </c>
      <c r="CO35" s="14">
        <v>4.7679999999999998</v>
      </c>
      <c r="CP35" s="14">
        <v>3.8860000000000001</v>
      </c>
      <c r="CQ35" s="14">
        <v>3.081</v>
      </c>
      <c r="CR35" s="14">
        <v>2.403</v>
      </c>
      <c r="CS35" s="14">
        <v>1.8640000000000001</v>
      </c>
      <c r="CT35" s="14">
        <v>1.44</v>
      </c>
      <c r="CU35" s="14">
        <v>1.0660000000000001</v>
      </c>
      <c r="CV35" s="14">
        <v>0.78500000000000003</v>
      </c>
      <c r="CW35" s="14">
        <v>0.58399999999999996</v>
      </c>
      <c r="CX35" s="14">
        <v>0.41599999999999998</v>
      </c>
      <c r="CY35" s="14">
        <v>0.27500000000000002</v>
      </c>
      <c r="CZ35" s="14">
        <v>0.17100000000000001</v>
      </c>
      <c r="DA35" s="14">
        <v>0.125</v>
      </c>
      <c r="DB35" s="14">
        <v>9.7000000000000003E-2</v>
      </c>
      <c r="DC35" s="14">
        <v>6.6000000000000003E-2</v>
      </c>
      <c r="DD35" s="14">
        <v>3.4000000000000002E-2</v>
      </c>
      <c r="DE35" s="14">
        <v>1.4999999999999999E-2</v>
      </c>
      <c r="DF35" s="14">
        <v>7.0000000000000001E-3</v>
      </c>
      <c r="DG35" s="14">
        <v>7.0000000000000001E-3</v>
      </c>
      <c r="DI35" s="108">
        <f t="shared" si="1"/>
        <v>12300.562000000005</v>
      </c>
    </row>
    <row r="36" spans="1:113" x14ac:dyDescent="0.2">
      <c r="A36" s="14">
        <v>3100</v>
      </c>
      <c r="B36" s="14" t="s">
        <v>1041</v>
      </c>
      <c r="D36" s="14">
        <v>120</v>
      </c>
      <c r="E36" s="14">
        <v>2018</v>
      </c>
      <c r="F36" s="14" t="s">
        <v>80</v>
      </c>
      <c r="G36" s="88" t="s">
        <v>81</v>
      </c>
      <c r="H36" s="88">
        <f>VLOOKUP(G36, '2018 Population by age'!$G:$H, 2, 0)</f>
        <v>21</v>
      </c>
      <c r="I36" s="15">
        <f>IF(H36="-", "-", IF(H36=0, 0, SUM(K36:INDEX($K36:$DG36, H36))))</f>
        <v>6729.9030000000002</v>
      </c>
      <c r="J36" s="15">
        <f t="shared" si="0"/>
        <v>5595.1570000000029</v>
      </c>
      <c r="K36" s="14">
        <v>402.26100000000002</v>
      </c>
      <c r="L36" s="14">
        <v>394.75400000000002</v>
      </c>
      <c r="M36" s="14">
        <v>387.12</v>
      </c>
      <c r="N36" s="14">
        <v>380.2</v>
      </c>
      <c r="O36" s="14">
        <v>372.36500000000001</v>
      </c>
      <c r="P36" s="14">
        <v>364.39800000000002</v>
      </c>
      <c r="Q36" s="14">
        <v>356.3</v>
      </c>
      <c r="R36" s="14">
        <v>348.06799999999998</v>
      </c>
      <c r="S36" s="14">
        <v>339.762</v>
      </c>
      <c r="T36" s="14">
        <v>331.44400000000002</v>
      </c>
      <c r="U36" s="14">
        <v>322.80200000000002</v>
      </c>
      <c r="V36" s="14">
        <v>313.70699999999999</v>
      </c>
      <c r="W36" s="14">
        <v>304.34699999999998</v>
      </c>
      <c r="X36" s="14">
        <v>295.11599999999999</v>
      </c>
      <c r="Y36" s="14">
        <v>286.03500000000003</v>
      </c>
      <c r="Z36" s="14">
        <v>276.98899999999998</v>
      </c>
      <c r="AA36" s="14">
        <v>267.99700000000001</v>
      </c>
      <c r="AB36" s="14">
        <v>259.18400000000003</v>
      </c>
      <c r="AC36" s="14">
        <v>250.56</v>
      </c>
      <c r="AD36" s="14">
        <v>241.999</v>
      </c>
      <c r="AE36" s="14">
        <v>234.495</v>
      </c>
      <c r="AF36" s="14">
        <v>228.505</v>
      </c>
      <c r="AG36" s="14">
        <v>223.55099999999999</v>
      </c>
      <c r="AH36" s="14">
        <v>218.63800000000001</v>
      </c>
      <c r="AI36" s="14">
        <v>213.893</v>
      </c>
      <c r="AJ36" s="14">
        <v>209.18700000000001</v>
      </c>
      <c r="AK36" s="14">
        <v>204.334</v>
      </c>
      <c r="AL36" s="14">
        <v>199.35599999999999</v>
      </c>
      <c r="AM36" s="14">
        <v>194.488</v>
      </c>
      <c r="AN36" s="14">
        <v>189.715</v>
      </c>
      <c r="AO36" s="14">
        <v>184.49700000000001</v>
      </c>
      <c r="AP36" s="14">
        <v>178.59700000000001</v>
      </c>
      <c r="AQ36" s="14">
        <v>172.215</v>
      </c>
      <c r="AR36" s="14">
        <v>165.87299999999999</v>
      </c>
      <c r="AS36" s="14">
        <v>159.565</v>
      </c>
      <c r="AT36" s="14">
        <v>152.94200000000001</v>
      </c>
      <c r="AU36" s="14">
        <v>145.91200000000001</v>
      </c>
      <c r="AV36" s="14">
        <v>138.67699999999999</v>
      </c>
      <c r="AW36" s="14">
        <v>131.51599999999999</v>
      </c>
      <c r="AX36" s="14">
        <v>124.36499999999999</v>
      </c>
      <c r="AY36" s="14">
        <v>117.706</v>
      </c>
      <c r="AZ36" s="14">
        <v>111.80500000000001</v>
      </c>
      <c r="BA36" s="14">
        <v>106.471</v>
      </c>
      <c r="BB36" s="14">
        <v>101.23699999999999</v>
      </c>
      <c r="BC36" s="14">
        <v>96.182000000000002</v>
      </c>
      <c r="BD36" s="14">
        <v>91.411000000000001</v>
      </c>
      <c r="BE36" s="14">
        <v>86.924999999999997</v>
      </c>
      <c r="BF36" s="14">
        <v>82.701999999999998</v>
      </c>
      <c r="BG36" s="14">
        <v>78.707999999999998</v>
      </c>
      <c r="BH36" s="14">
        <v>74.930000000000007</v>
      </c>
      <c r="BI36" s="14">
        <v>71.376999999999995</v>
      </c>
      <c r="BJ36" s="14">
        <v>68.043999999999997</v>
      </c>
      <c r="BK36" s="14">
        <v>64.908000000000001</v>
      </c>
      <c r="BL36" s="14">
        <v>61.951999999999998</v>
      </c>
      <c r="BM36" s="14">
        <v>59.177</v>
      </c>
      <c r="BN36" s="14">
        <v>56.506</v>
      </c>
      <c r="BO36" s="14">
        <v>53.9</v>
      </c>
      <c r="BP36" s="14">
        <v>51.381</v>
      </c>
      <c r="BQ36" s="14">
        <v>48.99</v>
      </c>
      <c r="BR36" s="14">
        <v>46.691000000000003</v>
      </c>
      <c r="BS36" s="14">
        <v>44.572000000000003</v>
      </c>
      <c r="BT36" s="14">
        <v>42.673000000000002</v>
      </c>
      <c r="BU36" s="14">
        <v>40.929000000000002</v>
      </c>
      <c r="BV36" s="14">
        <v>39.24</v>
      </c>
      <c r="BW36" s="14">
        <v>37.633000000000003</v>
      </c>
      <c r="BX36" s="14">
        <v>35.966999999999999</v>
      </c>
      <c r="BY36" s="14">
        <v>34.167000000000002</v>
      </c>
      <c r="BZ36" s="14">
        <v>32.289000000000001</v>
      </c>
      <c r="CA36" s="14">
        <v>30.474</v>
      </c>
      <c r="CB36" s="14">
        <v>28.698</v>
      </c>
      <c r="CC36" s="14">
        <v>26.943000000000001</v>
      </c>
      <c r="CD36" s="14">
        <v>25.216999999999999</v>
      </c>
      <c r="CE36" s="14">
        <v>23.52</v>
      </c>
      <c r="CF36" s="14">
        <v>21.85</v>
      </c>
      <c r="CG36" s="14">
        <v>20.210999999999999</v>
      </c>
      <c r="CH36" s="14">
        <v>18.602</v>
      </c>
      <c r="CI36" s="14">
        <v>17.021999999999998</v>
      </c>
      <c r="CJ36" s="14">
        <v>15.477</v>
      </c>
      <c r="CK36" s="14">
        <v>13.984999999999999</v>
      </c>
      <c r="CL36" s="14">
        <v>12.552</v>
      </c>
      <c r="CM36" s="14">
        <v>11.159000000000001</v>
      </c>
      <c r="CN36" s="14">
        <v>9.8010000000000002</v>
      </c>
      <c r="CO36" s="14">
        <v>8.4949999999999992</v>
      </c>
      <c r="CP36" s="14">
        <v>7.2610000000000001</v>
      </c>
      <c r="CQ36" s="14">
        <v>6.0910000000000002</v>
      </c>
      <c r="CR36" s="14">
        <v>5.05</v>
      </c>
      <c r="CS36" s="14">
        <v>4.173</v>
      </c>
      <c r="CT36" s="14">
        <v>3.431</v>
      </c>
      <c r="CU36" s="14">
        <v>2.7080000000000002</v>
      </c>
      <c r="CV36" s="14">
        <v>2.1110000000000002</v>
      </c>
      <c r="CW36" s="14">
        <v>1.679</v>
      </c>
      <c r="CX36" s="14">
        <v>1.288</v>
      </c>
      <c r="CY36" s="14">
        <v>0.92700000000000005</v>
      </c>
      <c r="CZ36" s="14">
        <v>0.64100000000000001</v>
      </c>
      <c r="DA36" s="14">
        <v>0.48399999999999999</v>
      </c>
      <c r="DB36" s="14">
        <v>0.38600000000000001</v>
      </c>
      <c r="DC36" s="14">
        <v>0.27600000000000002</v>
      </c>
      <c r="DD36" s="14">
        <v>0.154</v>
      </c>
      <c r="DE36" s="14">
        <v>9.0999999999999998E-2</v>
      </c>
      <c r="DF36" s="14">
        <v>4.4999999999999998E-2</v>
      </c>
      <c r="DG36" s="14">
        <v>5.6000000000000001E-2</v>
      </c>
      <c r="DI36" s="108">
        <f t="shared" si="1"/>
        <v>12325.060000000003</v>
      </c>
    </row>
    <row r="37" spans="1:113" x14ac:dyDescent="0.2">
      <c r="A37" s="14">
        <v>3444</v>
      </c>
      <c r="B37" s="14" t="s">
        <v>1041</v>
      </c>
      <c r="D37" s="14">
        <v>180</v>
      </c>
      <c r="E37" s="14">
        <v>2018</v>
      </c>
      <c r="F37" s="14" t="s">
        <v>1104</v>
      </c>
      <c r="G37" s="88" t="s">
        <v>103</v>
      </c>
      <c r="H37" s="88">
        <f>VLOOKUP(G37, '2018 Population by age'!$G:$H, 2, 0)</f>
        <v>18</v>
      </c>
      <c r="I37" s="15">
        <f>IF(H37="-", "-", IF(H37=0, 0, SUM(K37:INDEX($K37:$DG37, H37))))</f>
        <v>21943.839999999997</v>
      </c>
      <c r="J37" s="15">
        <f t="shared" si="0"/>
        <v>20140.853000000025</v>
      </c>
      <c r="K37" s="14">
        <v>1589.289</v>
      </c>
      <c r="L37" s="14">
        <v>1544.1320000000001</v>
      </c>
      <c r="M37" s="14">
        <v>1498.9480000000001</v>
      </c>
      <c r="N37" s="14">
        <v>1462.259</v>
      </c>
      <c r="O37" s="14">
        <v>1415.3920000000001</v>
      </c>
      <c r="P37" s="14">
        <v>1369.0930000000001</v>
      </c>
      <c r="Q37" s="14">
        <v>1323.3920000000001</v>
      </c>
      <c r="R37" s="14">
        <v>1278.318</v>
      </c>
      <c r="S37" s="14">
        <v>1233.989</v>
      </c>
      <c r="T37" s="14">
        <v>1190.5239999999999</v>
      </c>
      <c r="U37" s="14">
        <v>1147.5060000000001</v>
      </c>
      <c r="V37" s="14">
        <v>1104.788</v>
      </c>
      <c r="W37" s="14">
        <v>1062.665</v>
      </c>
      <c r="X37" s="14">
        <v>1021.6559999999999</v>
      </c>
      <c r="Y37" s="14">
        <v>981.74699999999996</v>
      </c>
      <c r="Z37" s="14">
        <v>943.19100000000003</v>
      </c>
      <c r="AA37" s="14">
        <v>906.19899999999996</v>
      </c>
      <c r="AB37" s="14">
        <v>870.75199999999995</v>
      </c>
      <c r="AC37" s="14">
        <v>836.43499999999995</v>
      </c>
      <c r="AD37" s="14">
        <v>803.1</v>
      </c>
      <c r="AE37" s="14">
        <v>772.19</v>
      </c>
      <c r="AF37" s="14">
        <v>744.30799999999999</v>
      </c>
      <c r="AG37" s="14">
        <v>718.73299999999995</v>
      </c>
      <c r="AH37" s="14">
        <v>694.13</v>
      </c>
      <c r="AI37" s="14">
        <v>670.75199999999995</v>
      </c>
      <c r="AJ37" s="14">
        <v>647.774</v>
      </c>
      <c r="AK37" s="14">
        <v>624.64400000000001</v>
      </c>
      <c r="AL37" s="14">
        <v>601.71100000000001</v>
      </c>
      <c r="AM37" s="14">
        <v>579.83799999999997</v>
      </c>
      <c r="AN37" s="14">
        <v>558.80899999999997</v>
      </c>
      <c r="AO37" s="14">
        <v>538.55600000000004</v>
      </c>
      <c r="AP37" s="14">
        <v>519.11699999999996</v>
      </c>
      <c r="AQ37" s="14">
        <v>500.40600000000001</v>
      </c>
      <c r="AR37" s="14">
        <v>482.30799999999999</v>
      </c>
      <c r="AS37" s="14">
        <v>464.85500000000002</v>
      </c>
      <c r="AT37" s="14">
        <v>447.815</v>
      </c>
      <c r="AU37" s="14">
        <v>431.06299999999999</v>
      </c>
      <c r="AV37" s="14">
        <v>414.69499999999999</v>
      </c>
      <c r="AW37" s="14">
        <v>398.90600000000001</v>
      </c>
      <c r="AX37" s="14">
        <v>383.62400000000002</v>
      </c>
      <c r="AY37" s="14">
        <v>368.99</v>
      </c>
      <c r="AZ37" s="14">
        <v>355.08600000000001</v>
      </c>
      <c r="BA37" s="14">
        <v>341.81099999999998</v>
      </c>
      <c r="BB37" s="14">
        <v>328.95299999999997</v>
      </c>
      <c r="BC37" s="14">
        <v>316.512</v>
      </c>
      <c r="BD37" s="14">
        <v>304.53199999999998</v>
      </c>
      <c r="BE37" s="14">
        <v>292.99900000000002</v>
      </c>
      <c r="BF37" s="14">
        <v>281.86500000000001</v>
      </c>
      <c r="BG37" s="14">
        <v>271.09300000000002</v>
      </c>
      <c r="BH37" s="14">
        <v>260.68700000000001</v>
      </c>
      <c r="BI37" s="14">
        <v>250.45699999999999</v>
      </c>
      <c r="BJ37" s="14">
        <v>240.30199999999999</v>
      </c>
      <c r="BK37" s="14">
        <v>230.28700000000001</v>
      </c>
      <c r="BL37" s="14">
        <v>220.56899999999999</v>
      </c>
      <c r="BM37" s="14">
        <v>211.114</v>
      </c>
      <c r="BN37" s="14">
        <v>201.898</v>
      </c>
      <c r="BO37" s="14">
        <v>192.92500000000001</v>
      </c>
      <c r="BP37" s="14">
        <v>184.185</v>
      </c>
      <c r="BQ37" s="14">
        <v>175.69300000000001</v>
      </c>
      <c r="BR37" s="14">
        <v>167.477</v>
      </c>
      <c r="BS37" s="14">
        <v>159.38200000000001</v>
      </c>
      <c r="BT37" s="14">
        <v>151.34100000000001</v>
      </c>
      <c r="BU37" s="14">
        <v>143.44300000000001</v>
      </c>
      <c r="BV37" s="14">
        <v>135.75299999999999</v>
      </c>
      <c r="BW37" s="14">
        <v>128.15100000000001</v>
      </c>
      <c r="BX37" s="14">
        <v>121.209</v>
      </c>
      <c r="BY37" s="14">
        <v>115.182</v>
      </c>
      <c r="BZ37" s="14">
        <v>109.752</v>
      </c>
      <c r="CA37" s="14">
        <v>104.39700000000001</v>
      </c>
      <c r="CB37" s="14">
        <v>99.281999999999996</v>
      </c>
      <c r="CC37" s="14">
        <v>93.733000000000004</v>
      </c>
      <c r="CD37" s="14">
        <v>87.379000000000005</v>
      </c>
      <c r="CE37" s="14">
        <v>80.555000000000007</v>
      </c>
      <c r="CF37" s="14">
        <v>73.995000000000005</v>
      </c>
      <c r="CG37" s="14">
        <v>67.594999999999999</v>
      </c>
      <c r="CH37" s="14">
        <v>61.353999999999999</v>
      </c>
      <c r="CI37" s="14">
        <v>55.356999999999999</v>
      </c>
      <c r="CJ37" s="14">
        <v>49.603999999999999</v>
      </c>
      <c r="CK37" s="14">
        <v>44.017000000000003</v>
      </c>
      <c r="CL37" s="14">
        <v>38.619</v>
      </c>
      <c r="CM37" s="14">
        <v>33.597000000000001</v>
      </c>
      <c r="CN37" s="14">
        <v>29.041</v>
      </c>
      <c r="CO37" s="14">
        <v>24.904</v>
      </c>
      <c r="CP37" s="14">
        <v>21.027999999999999</v>
      </c>
      <c r="CQ37" s="14">
        <v>17.419</v>
      </c>
      <c r="CR37" s="14">
        <v>14.257</v>
      </c>
      <c r="CS37" s="14">
        <v>11.606999999999999</v>
      </c>
      <c r="CT37" s="14">
        <v>9.39</v>
      </c>
      <c r="CU37" s="14">
        <v>7.306</v>
      </c>
      <c r="CV37" s="14">
        <v>5.6390000000000002</v>
      </c>
      <c r="CW37" s="14">
        <v>4.43</v>
      </c>
      <c r="CX37" s="14">
        <v>3.3479999999999999</v>
      </c>
      <c r="CY37" s="14">
        <v>2.3650000000000002</v>
      </c>
      <c r="CZ37" s="14">
        <v>1.599</v>
      </c>
      <c r="DA37" s="14">
        <v>1.1930000000000001</v>
      </c>
      <c r="DB37" s="14">
        <v>0.94599999999999995</v>
      </c>
      <c r="DC37" s="14">
        <v>0.67100000000000004</v>
      </c>
      <c r="DD37" s="14">
        <v>0.36699999999999999</v>
      </c>
      <c r="DE37" s="14">
        <v>0.21299999999999999</v>
      </c>
      <c r="DF37" s="14">
        <v>0.104</v>
      </c>
      <c r="DG37" s="14">
        <v>0.125</v>
      </c>
      <c r="DI37" s="108">
        <f t="shared" si="1"/>
        <v>42084.693000000021</v>
      </c>
    </row>
    <row r="38" spans="1:113" x14ac:dyDescent="0.2">
      <c r="A38" s="14">
        <v>3358</v>
      </c>
      <c r="B38" s="14" t="s">
        <v>1041</v>
      </c>
      <c r="D38" s="14">
        <v>178</v>
      </c>
      <c r="E38" s="14">
        <v>2018</v>
      </c>
      <c r="F38" s="14" t="s">
        <v>1105</v>
      </c>
      <c r="G38" s="88" t="s">
        <v>101</v>
      </c>
      <c r="H38" s="88">
        <f>VLOOKUP(G38, '2018 Population by age'!$G:$H, 2, 0)</f>
        <v>18</v>
      </c>
      <c r="I38" s="15">
        <f>IF(H38="-", "-", IF(H38=0, 0, SUM(K38:INDEX($K38:$DG38, H38))))</f>
        <v>1297.8029999999999</v>
      </c>
      <c r="J38" s="15">
        <f t="shared" si="0"/>
        <v>1400.9109999999987</v>
      </c>
      <c r="K38" s="14">
        <v>84.325000000000003</v>
      </c>
      <c r="L38" s="14">
        <v>84.085999999999999</v>
      </c>
      <c r="M38" s="14">
        <v>83.524000000000001</v>
      </c>
      <c r="N38" s="14">
        <v>82.725999999999999</v>
      </c>
      <c r="O38" s="14">
        <v>81.537999999999997</v>
      </c>
      <c r="P38" s="14">
        <v>80.144000000000005</v>
      </c>
      <c r="Q38" s="14">
        <v>78.561999999999998</v>
      </c>
      <c r="R38" s="14">
        <v>76.808000000000007</v>
      </c>
      <c r="S38" s="14">
        <v>74.917000000000002</v>
      </c>
      <c r="T38" s="14">
        <v>72.924999999999997</v>
      </c>
      <c r="U38" s="14">
        <v>70.759</v>
      </c>
      <c r="V38" s="14">
        <v>68.400999999999996</v>
      </c>
      <c r="W38" s="14">
        <v>65.92</v>
      </c>
      <c r="X38" s="14">
        <v>63.408999999999999</v>
      </c>
      <c r="Y38" s="14">
        <v>60.848999999999997</v>
      </c>
      <c r="Z38" s="14">
        <v>58.427999999999997</v>
      </c>
      <c r="AA38" s="14">
        <v>56.244999999999997</v>
      </c>
      <c r="AB38" s="14">
        <v>54.237000000000002</v>
      </c>
      <c r="AC38" s="14">
        <v>52.250999999999998</v>
      </c>
      <c r="AD38" s="14">
        <v>50.338000000000001</v>
      </c>
      <c r="AE38" s="14">
        <v>48.454999999999998</v>
      </c>
      <c r="AF38" s="14">
        <v>46.573999999999998</v>
      </c>
      <c r="AG38" s="14">
        <v>44.741</v>
      </c>
      <c r="AH38" s="14">
        <v>43.014000000000003</v>
      </c>
      <c r="AI38" s="14">
        <v>41.356999999999999</v>
      </c>
      <c r="AJ38" s="14">
        <v>39.956000000000003</v>
      </c>
      <c r="AK38" s="14">
        <v>38.899000000000001</v>
      </c>
      <c r="AL38" s="14">
        <v>38.094999999999999</v>
      </c>
      <c r="AM38" s="14">
        <v>37.337000000000003</v>
      </c>
      <c r="AN38" s="14">
        <v>36.643000000000001</v>
      </c>
      <c r="AO38" s="14">
        <v>36.033999999999999</v>
      </c>
      <c r="AP38" s="14">
        <v>35.491</v>
      </c>
      <c r="AQ38" s="14">
        <v>34.991999999999997</v>
      </c>
      <c r="AR38" s="14">
        <v>34.524999999999999</v>
      </c>
      <c r="AS38" s="14">
        <v>34.085999999999999</v>
      </c>
      <c r="AT38" s="14">
        <v>33.581000000000003</v>
      </c>
      <c r="AU38" s="14">
        <v>32.960999999999999</v>
      </c>
      <c r="AV38" s="14">
        <v>32.249000000000002</v>
      </c>
      <c r="AW38" s="14">
        <v>31.533000000000001</v>
      </c>
      <c r="AX38" s="14">
        <v>30.814</v>
      </c>
      <c r="AY38" s="14">
        <v>29.959</v>
      </c>
      <c r="AZ38" s="14">
        <v>28.914999999999999</v>
      </c>
      <c r="BA38" s="14">
        <v>27.745000000000001</v>
      </c>
      <c r="BB38" s="14">
        <v>26.568000000000001</v>
      </c>
      <c r="BC38" s="14">
        <v>25.37</v>
      </c>
      <c r="BD38" s="14">
        <v>24.19</v>
      </c>
      <c r="BE38" s="14">
        <v>23.06</v>
      </c>
      <c r="BF38" s="14">
        <v>21.97</v>
      </c>
      <c r="BG38" s="14">
        <v>20.875</v>
      </c>
      <c r="BH38" s="14">
        <v>19.78</v>
      </c>
      <c r="BI38" s="14">
        <v>18.748999999999999</v>
      </c>
      <c r="BJ38" s="14">
        <v>17.808</v>
      </c>
      <c r="BK38" s="14">
        <v>16.936</v>
      </c>
      <c r="BL38" s="14">
        <v>16.087</v>
      </c>
      <c r="BM38" s="14">
        <v>15.271000000000001</v>
      </c>
      <c r="BN38" s="14">
        <v>14.481</v>
      </c>
      <c r="BO38" s="14">
        <v>13.71</v>
      </c>
      <c r="BP38" s="14">
        <v>12.964</v>
      </c>
      <c r="BQ38" s="14">
        <v>12.254</v>
      </c>
      <c r="BR38" s="14">
        <v>11.574</v>
      </c>
      <c r="BS38" s="14">
        <v>10.939</v>
      </c>
      <c r="BT38" s="14">
        <v>10.358000000000001</v>
      </c>
      <c r="BU38" s="14">
        <v>9.8209999999999997</v>
      </c>
      <c r="BV38" s="14">
        <v>9.3070000000000004</v>
      </c>
      <c r="BW38" s="14">
        <v>8.8170000000000002</v>
      </c>
      <c r="BX38" s="14">
        <v>8.3490000000000002</v>
      </c>
      <c r="BY38" s="14">
        <v>7.8979999999999997</v>
      </c>
      <c r="BZ38" s="14">
        <v>7.4630000000000001</v>
      </c>
      <c r="CA38" s="14">
        <v>7.048</v>
      </c>
      <c r="CB38" s="14">
        <v>6.65</v>
      </c>
      <c r="CC38" s="14">
        <v>6.2590000000000003</v>
      </c>
      <c r="CD38" s="14">
        <v>5.8689999999999998</v>
      </c>
      <c r="CE38" s="14">
        <v>5.484</v>
      </c>
      <c r="CF38" s="14">
        <v>5.1109999999999998</v>
      </c>
      <c r="CG38" s="14">
        <v>4.7519999999999998</v>
      </c>
      <c r="CH38" s="14">
        <v>4.3920000000000003</v>
      </c>
      <c r="CI38" s="14">
        <v>4.0270000000000001</v>
      </c>
      <c r="CJ38" s="14">
        <v>3.661</v>
      </c>
      <c r="CK38" s="14">
        <v>3.3090000000000002</v>
      </c>
      <c r="CL38" s="14">
        <v>2.9710000000000001</v>
      </c>
      <c r="CM38" s="14">
        <v>2.6440000000000001</v>
      </c>
      <c r="CN38" s="14">
        <v>2.3330000000000002</v>
      </c>
      <c r="CO38" s="14">
        <v>2.0369999999999999</v>
      </c>
      <c r="CP38" s="14">
        <v>1.756</v>
      </c>
      <c r="CQ38" s="14">
        <v>1.49</v>
      </c>
      <c r="CR38" s="14">
        <v>1.25</v>
      </c>
      <c r="CS38" s="14">
        <v>1.0429999999999999</v>
      </c>
      <c r="CT38" s="14">
        <v>0.86199999999999999</v>
      </c>
      <c r="CU38" s="14">
        <v>0.68700000000000006</v>
      </c>
      <c r="CV38" s="14">
        <v>0.54100000000000004</v>
      </c>
      <c r="CW38" s="14">
        <v>0.435</v>
      </c>
      <c r="CX38" s="14">
        <v>0.33700000000000002</v>
      </c>
      <c r="CY38" s="14">
        <v>0.24399999999999999</v>
      </c>
      <c r="CZ38" s="14">
        <v>0.17</v>
      </c>
      <c r="DA38" s="14">
        <v>0.13</v>
      </c>
      <c r="DB38" s="14">
        <v>0.104</v>
      </c>
      <c r="DC38" s="14">
        <v>7.4999999999999997E-2</v>
      </c>
      <c r="DD38" s="14">
        <v>4.2000000000000003E-2</v>
      </c>
      <c r="DE38" s="14">
        <v>2.5000000000000001E-2</v>
      </c>
      <c r="DF38" s="14">
        <v>1.2999999999999999E-2</v>
      </c>
      <c r="DG38" s="14">
        <v>1.6E-2</v>
      </c>
      <c r="DI38" s="108">
        <f t="shared" si="1"/>
        <v>2698.7139999999986</v>
      </c>
    </row>
    <row r="39" spans="1:113" x14ac:dyDescent="0.2">
      <c r="A39" s="14">
        <v>18150</v>
      </c>
      <c r="B39" s="14" t="s">
        <v>1041</v>
      </c>
      <c r="D39" s="14">
        <v>170</v>
      </c>
      <c r="E39" s="14">
        <v>2018</v>
      </c>
      <c r="F39" s="14" t="s">
        <v>96</v>
      </c>
      <c r="G39" s="88" t="s">
        <v>97</v>
      </c>
      <c r="H39" s="88">
        <f>VLOOKUP(G39, '2018 Population by age'!$G:$H, 2, 0)</f>
        <v>18</v>
      </c>
      <c r="I39" s="15">
        <f>IF(H39="-", "-", IF(H39=0, 0, SUM(K39:INDEX($K39:$DG39, H39))))</f>
        <v>6781.777</v>
      </c>
      <c r="J39" s="15">
        <f t="shared" si="0"/>
        <v>18354.365999999995</v>
      </c>
      <c r="K39" s="14">
        <v>353.64299999999997</v>
      </c>
      <c r="L39" s="14">
        <v>354.37700000000001</v>
      </c>
      <c r="M39" s="14">
        <v>355.863</v>
      </c>
      <c r="N39" s="14">
        <v>359.303</v>
      </c>
      <c r="O39" s="14">
        <v>361.733</v>
      </c>
      <c r="P39" s="14">
        <v>364.53100000000001</v>
      </c>
      <c r="Q39" s="14">
        <v>367.62799999999999</v>
      </c>
      <c r="R39" s="14">
        <v>370.95499999999998</v>
      </c>
      <c r="S39" s="14">
        <v>374.399</v>
      </c>
      <c r="T39" s="14">
        <v>377.84800000000001</v>
      </c>
      <c r="U39" s="14">
        <v>381.45100000000002</v>
      </c>
      <c r="V39" s="14">
        <v>385.22500000000002</v>
      </c>
      <c r="W39" s="14">
        <v>388.97</v>
      </c>
      <c r="X39" s="14">
        <v>392.70800000000003</v>
      </c>
      <c r="Y39" s="14">
        <v>396.721</v>
      </c>
      <c r="Z39" s="14">
        <v>399.18400000000003</v>
      </c>
      <c r="AA39" s="14">
        <v>399.28199999999998</v>
      </c>
      <c r="AB39" s="14">
        <v>397.95600000000002</v>
      </c>
      <c r="AC39" s="14">
        <v>396.678</v>
      </c>
      <c r="AD39" s="14">
        <v>394.81700000000001</v>
      </c>
      <c r="AE39" s="14">
        <v>394.86200000000002</v>
      </c>
      <c r="AF39" s="14">
        <v>398.09399999999999</v>
      </c>
      <c r="AG39" s="14">
        <v>403.18900000000002</v>
      </c>
      <c r="AH39" s="14">
        <v>407.666</v>
      </c>
      <c r="AI39" s="14">
        <v>412.16699999999997</v>
      </c>
      <c r="AJ39" s="14">
        <v>414.90699999999998</v>
      </c>
      <c r="AK39" s="14">
        <v>414.79199999999997</v>
      </c>
      <c r="AL39" s="14">
        <v>412.75599999999997</v>
      </c>
      <c r="AM39" s="14">
        <v>410.68200000000002</v>
      </c>
      <c r="AN39" s="14">
        <v>408.024</v>
      </c>
      <c r="AO39" s="14">
        <v>405.81900000000002</v>
      </c>
      <c r="AP39" s="14">
        <v>404.71899999999999</v>
      </c>
      <c r="AQ39" s="14">
        <v>404.05200000000002</v>
      </c>
      <c r="AR39" s="14">
        <v>402.654</v>
      </c>
      <c r="AS39" s="14">
        <v>400.94200000000001</v>
      </c>
      <c r="AT39" s="14">
        <v>397.56299999999999</v>
      </c>
      <c r="AU39" s="14">
        <v>391.78800000000001</v>
      </c>
      <c r="AV39" s="14">
        <v>384.36</v>
      </c>
      <c r="AW39" s="14">
        <v>377.13</v>
      </c>
      <c r="AX39" s="14">
        <v>370.18599999999998</v>
      </c>
      <c r="AY39" s="14">
        <v>362.25400000000002</v>
      </c>
      <c r="AZ39" s="14">
        <v>353.03500000000003</v>
      </c>
      <c r="BA39" s="14">
        <v>343.36200000000002</v>
      </c>
      <c r="BB39" s="14">
        <v>333.65600000000001</v>
      </c>
      <c r="BC39" s="14">
        <v>322.98099999999999</v>
      </c>
      <c r="BD39" s="14">
        <v>316.93400000000003</v>
      </c>
      <c r="BE39" s="14">
        <v>318.07299999999998</v>
      </c>
      <c r="BF39" s="14">
        <v>323.51</v>
      </c>
      <c r="BG39" s="14">
        <v>328.05200000000002</v>
      </c>
      <c r="BH39" s="14">
        <v>333.036</v>
      </c>
      <c r="BI39" s="14">
        <v>334.048</v>
      </c>
      <c r="BJ39" s="14">
        <v>328.46199999999999</v>
      </c>
      <c r="BK39" s="14">
        <v>318.44299999999998</v>
      </c>
      <c r="BL39" s="14">
        <v>308.95</v>
      </c>
      <c r="BM39" s="14">
        <v>299.18900000000002</v>
      </c>
      <c r="BN39" s="14">
        <v>288.87799999999999</v>
      </c>
      <c r="BO39" s="14">
        <v>278.43900000000002</v>
      </c>
      <c r="BP39" s="14">
        <v>267.863</v>
      </c>
      <c r="BQ39" s="14">
        <v>256.61799999999999</v>
      </c>
      <c r="BR39" s="14">
        <v>244.685</v>
      </c>
      <c r="BS39" s="14">
        <v>233.654</v>
      </c>
      <c r="BT39" s="14">
        <v>224.22800000000001</v>
      </c>
      <c r="BU39" s="14">
        <v>215.76499999999999</v>
      </c>
      <c r="BV39" s="14">
        <v>207.023</v>
      </c>
      <c r="BW39" s="14">
        <v>198.374</v>
      </c>
      <c r="BX39" s="14">
        <v>188.94900000000001</v>
      </c>
      <c r="BY39" s="14">
        <v>178.23099999999999</v>
      </c>
      <c r="BZ39" s="14">
        <v>166.73400000000001</v>
      </c>
      <c r="CA39" s="14">
        <v>155.578</v>
      </c>
      <c r="CB39" s="14">
        <v>144.643</v>
      </c>
      <c r="CC39" s="14">
        <v>133.89699999999999</v>
      </c>
      <c r="CD39" s="14">
        <v>123.47199999999999</v>
      </c>
      <c r="CE39" s="14">
        <v>113.42400000000001</v>
      </c>
      <c r="CF39" s="14">
        <v>103.607</v>
      </c>
      <c r="CG39" s="14">
        <v>93.957999999999998</v>
      </c>
      <c r="CH39" s="14">
        <v>85.394999999999996</v>
      </c>
      <c r="CI39" s="14">
        <v>78.331000000000003</v>
      </c>
      <c r="CJ39" s="14">
        <v>72.364000000000004</v>
      </c>
      <c r="CK39" s="14">
        <v>66.662999999999997</v>
      </c>
      <c r="CL39" s="14">
        <v>61.375</v>
      </c>
      <c r="CM39" s="14">
        <v>56.289000000000001</v>
      </c>
      <c r="CN39" s="14">
        <v>51.207999999999998</v>
      </c>
      <c r="CO39" s="14">
        <v>46.237000000000002</v>
      </c>
      <c r="CP39" s="14">
        <v>41.683999999999997</v>
      </c>
      <c r="CQ39" s="14">
        <v>37.494999999999997</v>
      </c>
      <c r="CR39" s="14">
        <v>33.475000000000001</v>
      </c>
      <c r="CS39" s="14">
        <v>29.56</v>
      </c>
      <c r="CT39" s="14">
        <v>25.805</v>
      </c>
      <c r="CU39" s="14">
        <v>22.152999999999999</v>
      </c>
      <c r="CV39" s="14">
        <v>19.085000000000001</v>
      </c>
      <c r="CW39" s="14">
        <v>16.504000000000001</v>
      </c>
      <c r="CX39" s="14">
        <v>13.779</v>
      </c>
      <c r="CY39" s="14">
        <v>10.904</v>
      </c>
      <c r="CZ39" s="14">
        <v>8.6750000000000007</v>
      </c>
      <c r="DA39" s="14">
        <v>7.3959999999999999</v>
      </c>
      <c r="DB39" s="14">
        <v>6.218</v>
      </c>
      <c r="DC39" s="14">
        <v>4.7720000000000002</v>
      </c>
      <c r="DD39" s="14">
        <v>3.0579999999999998</v>
      </c>
      <c r="DE39" s="14">
        <v>2.379</v>
      </c>
      <c r="DF39" s="14">
        <v>1.3660000000000001</v>
      </c>
      <c r="DG39" s="14">
        <v>2.3439999999999999</v>
      </c>
      <c r="DI39" s="108">
        <f t="shared" si="1"/>
        <v>25136.142999999993</v>
      </c>
    </row>
    <row r="40" spans="1:113" x14ac:dyDescent="0.2">
      <c r="A40" s="14">
        <v>1294</v>
      </c>
      <c r="B40" s="14" t="s">
        <v>1041</v>
      </c>
      <c r="D40" s="14">
        <v>174</v>
      </c>
      <c r="E40" s="14">
        <v>2018</v>
      </c>
      <c r="F40" s="14" t="s">
        <v>98</v>
      </c>
      <c r="G40" s="88" t="s">
        <v>99</v>
      </c>
      <c r="H40" s="88">
        <f>VLOOKUP(G40, '2018 Population by age'!$G:$H, 2, 0)</f>
        <v>18</v>
      </c>
      <c r="I40" s="15">
        <f>IF(H40="-", "-", IF(H40=0, 0, SUM(K40:INDEX($K40:$DG40, H40))))</f>
        <v>187.56499999999997</v>
      </c>
      <c r="J40" s="15">
        <f t="shared" si="0"/>
        <v>224.93399999999977</v>
      </c>
      <c r="K40" s="14">
        <v>12.241</v>
      </c>
      <c r="L40" s="14">
        <v>12.093999999999999</v>
      </c>
      <c r="M40" s="14">
        <v>11.923999999999999</v>
      </c>
      <c r="N40" s="14">
        <v>11.81</v>
      </c>
      <c r="O40" s="14">
        <v>11.574</v>
      </c>
      <c r="P40" s="14">
        <v>11.33</v>
      </c>
      <c r="Q40" s="14">
        <v>11.08</v>
      </c>
      <c r="R40" s="14">
        <v>10.826000000000001</v>
      </c>
      <c r="S40" s="14">
        <v>10.568</v>
      </c>
      <c r="T40" s="14">
        <v>10.308999999999999</v>
      </c>
      <c r="U40" s="14">
        <v>10.053000000000001</v>
      </c>
      <c r="V40" s="14">
        <v>9.8049999999999997</v>
      </c>
      <c r="W40" s="14">
        <v>9.5640000000000001</v>
      </c>
      <c r="X40" s="14">
        <v>9.3249999999999993</v>
      </c>
      <c r="Y40" s="14">
        <v>9.0890000000000004</v>
      </c>
      <c r="Z40" s="14">
        <v>8.8640000000000008</v>
      </c>
      <c r="AA40" s="14">
        <v>8.6539999999999999</v>
      </c>
      <c r="AB40" s="14">
        <v>8.4550000000000001</v>
      </c>
      <c r="AC40" s="14">
        <v>8.2620000000000005</v>
      </c>
      <c r="AD40" s="14">
        <v>8.0730000000000004</v>
      </c>
      <c r="AE40" s="14">
        <v>7.8929999999999998</v>
      </c>
      <c r="AF40" s="14">
        <v>7.7220000000000004</v>
      </c>
      <c r="AG40" s="14">
        <v>7.5579999999999998</v>
      </c>
      <c r="AH40" s="14">
        <v>7.3970000000000002</v>
      </c>
      <c r="AI40" s="14">
        <v>7.2359999999999998</v>
      </c>
      <c r="AJ40" s="14">
        <v>7.0839999999999996</v>
      </c>
      <c r="AK40" s="14">
        <v>6.9429999999999996</v>
      </c>
      <c r="AL40" s="14">
        <v>6.8070000000000004</v>
      </c>
      <c r="AM40" s="14">
        <v>6.6689999999999996</v>
      </c>
      <c r="AN40" s="14">
        <v>6.532</v>
      </c>
      <c r="AO40" s="14">
        <v>6.3769999999999998</v>
      </c>
      <c r="AP40" s="14">
        <v>6.1959999999999997</v>
      </c>
      <c r="AQ40" s="14">
        <v>5.9960000000000004</v>
      </c>
      <c r="AR40" s="14">
        <v>5.798</v>
      </c>
      <c r="AS40" s="14">
        <v>5.6</v>
      </c>
      <c r="AT40" s="14">
        <v>5.3920000000000003</v>
      </c>
      <c r="AU40" s="14">
        <v>5.1689999999999996</v>
      </c>
      <c r="AV40" s="14">
        <v>4.9379999999999997</v>
      </c>
      <c r="AW40" s="14">
        <v>4.71</v>
      </c>
      <c r="AX40" s="14">
        <v>4.4820000000000002</v>
      </c>
      <c r="AY40" s="14">
        <v>4.2720000000000002</v>
      </c>
      <c r="AZ40" s="14">
        <v>4.0910000000000002</v>
      </c>
      <c r="BA40" s="14">
        <v>3.931</v>
      </c>
      <c r="BB40" s="14">
        <v>3.774</v>
      </c>
      <c r="BC40" s="14">
        <v>3.6219999999999999</v>
      </c>
      <c r="BD40" s="14">
        <v>3.4790000000000001</v>
      </c>
      <c r="BE40" s="14">
        <v>3.3460000000000001</v>
      </c>
      <c r="BF40" s="14">
        <v>3.2210000000000001</v>
      </c>
      <c r="BG40" s="14">
        <v>3.1019999999999999</v>
      </c>
      <c r="BH40" s="14">
        <v>2.9889999999999999</v>
      </c>
      <c r="BI40" s="14">
        <v>2.88</v>
      </c>
      <c r="BJ40" s="14">
        <v>2.774</v>
      </c>
      <c r="BK40" s="14">
        <v>2.67</v>
      </c>
      <c r="BL40" s="14">
        <v>2.57</v>
      </c>
      <c r="BM40" s="14">
        <v>2.472</v>
      </c>
      <c r="BN40" s="14">
        <v>2.375</v>
      </c>
      <c r="BO40" s="14">
        <v>2.2770000000000001</v>
      </c>
      <c r="BP40" s="14">
        <v>2.1789999999999998</v>
      </c>
      <c r="BQ40" s="14">
        <v>2.0819999999999999</v>
      </c>
      <c r="BR40" s="14">
        <v>1.986</v>
      </c>
      <c r="BS40" s="14">
        <v>1.887</v>
      </c>
      <c r="BT40" s="14">
        <v>1.782</v>
      </c>
      <c r="BU40" s="14">
        <v>1.6739999999999999</v>
      </c>
      <c r="BV40" s="14">
        <v>1.569</v>
      </c>
      <c r="BW40" s="14">
        <v>1.4670000000000001</v>
      </c>
      <c r="BX40" s="14">
        <v>1.361</v>
      </c>
      <c r="BY40" s="14">
        <v>1.2470000000000001</v>
      </c>
      <c r="BZ40" s="14">
        <v>1.1299999999999999</v>
      </c>
      <c r="CA40" s="14">
        <v>1.018</v>
      </c>
      <c r="CB40" s="14">
        <v>0.90500000000000003</v>
      </c>
      <c r="CC40" s="14">
        <v>0.81299999999999994</v>
      </c>
      <c r="CD40" s="14">
        <v>0.753</v>
      </c>
      <c r="CE40" s="14">
        <v>0.71299999999999997</v>
      </c>
      <c r="CF40" s="14">
        <v>0.67400000000000004</v>
      </c>
      <c r="CG40" s="14">
        <v>0.64</v>
      </c>
      <c r="CH40" s="14">
        <v>0.60099999999999998</v>
      </c>
      <c r="CI40" s="14">
        <v>0.54800000000000004</v>
      </c>
      <c r="CJ40" s="14">
        <v>0.48799999999999999</v>
      </c>
      <c r="CK40" s="14">
        <v>0.434</v>
      </c>
      <c r="CL40" s="14">
        <v>0.38400000000000001</v>
      </c>
      <c r="CM40" s="14">
        <v>0.33600000000000002</v>
      </c>
      <c r="CN40" s="14">
        <v>0.29199999999999998</v>
      </c>
      <c r="CO40" s="14">
        <v>0.252</v>
      </c>
      <c r="CP40" s="14">
        <v>0.214</v>
      </c>
      <c r="CQ40" s="14">
        <v>0.17699999999999999</v>
      </c>
      <c r="CR40" s="14">
        <v>0.14499999999999999</v>
      </c>
      <c r="CS40" s="14">
        <v>0.11899999999999999</v>
      </c>
      <c r="CT40" s="14">
        <v>9.6000000000000002E-2</v>
      </c>
      <c r="CU40" s="14">
        <v>7.4999999999999997E-2</v>
      </c>
      <c r="CV40" s="14">
        <v>5.8000000000000003E-2</v>
      </c>
      <c r="CW40" s="14">
        <v>4.4999999999999998E-2</v>
      </c>
      <c r="CX40" s="14">
        <v>3.4000000000000002E-2</v>
      </c>
      <c r="CY40" s="14">
        <v>2.4E-2</v>
      </c>
      <c r="CZ40" s="14">
        <v>1.6E-2</v>
      </c>
      <c r="DA40" s="14">
        <v>1.2E-2</v>
      </c>
      <c r="DB40" s="14">
        <v>0.01</v>
      </c>
      <c r="DC40" s="14">
        <v>7.0000000000000001E-3</v>
      </c>
      <c r="DD40" s="14">
        <v>4.0000000000000001E-3</v>
      </c>
      <c r="DE40" s="14">
        <v>2E-3</v>
      </c>
      <c r="DF40" s="14">
        <v>1E-3</v>
      </c>
      <c r="DG40" s="14">
        <v>1E-3</v>
      </c>
      <c r="DI40" s="108">
        <f t="shared" si="1"/>
        <v>412.49899999999974</v>
      </c>
    </row>
    <row r="41" spans="1:113" x14ac:dyDescent="0.2">
      <c r="A41" s="14">
        <v>5250</v>
      </c>
      <c r="B41" s="14" t="s">
        <v>1041</v>
      </c>
      <c r="D41" s="14">
        <v>132</v>
      </c>
      <c r="E41" s="14">
        <v>2018</v>
      </c>
      <c r="F41" s="14" t="s">
        <v>86</v>
      </c>
      <c r="G41" s="88" t="s">
        <v>87</v>
      </c>
      <c r="H41" s="88">
        <f>VLOOKUP(G41, '2018 Population by age'!$G:$H, 2, 0)</f>
        <v>18</v>
      </c>
      <c r="I41" s="15">
        <f>IF(H41="-", "-", IF(H41=0, 0, SUM(K41:INDEX($K41:$DG41, H41))))</f>
        <v>98.282999999999987</v>
      </c>
      <c r="J41" s="15">
        <f t="shared" si="0"/>
        <v>179.19200000000009</v>
      </c>
      <c r="K41" s="14">
        <v>5.516</v>
      </c>
      <c r="L41" s="14">
        <v>5.4649999999999999</v>
      </c>
      <c r="M41" s="14">
        <v>5.4269999999999996</v>
      </c>
      <c r="N41" s="14">
        <v>5.3659999999999997</v>
      </c>
      <c r="O41" s="14">
        <v>5.3680000000000003</v>
      </c>
      <c r="P41" s="14">
        <v>5.3760000000000003</v>
      </c>
      <c r="Q41" s="14">
        <v>5.3879999999999999</v>
      </c>
      <c r="R41" s="14">
        <v>5.4029999999999996</v>
      </c>
      <c r="S41" s="14">
        <v>5.4219999999999997</v>
      </c>
      <c r="T41" s="14">
        <v>5.4450000000000003</v>
      </c>
      <c r="U41" s="14">
        <v>5.4649999999999999</v>
      </c>
      <c r="V41" s="14">
        <v>5.4790000000000001</v>
      </c>
      <c r="W41" s="14">
        <v>5.4880000000000004</v>
      </c>
      <c r="X41" s="14">
        <v>5.4989999999999997</v>
      </c>
      <c r="Y41" s="14">
        <v>5.5060000000000002</v>
      </c>
      <c r="Z41" s="14">
        <v>5.5229999999999997</v>
      </c>
      <c r="AA41" s="14">
        <v>5.5540000000000003</v>
      </c>
      <c r="AB41" s="14">
        <v>5.593</v>
      </c>
      <c r="AC41" s="14">
        <v>5.6239999999999997</v>
      </c>
      <c r="AD41" s="14">
        <v>5.6459999999999999</v>
      </c>
      <c r="AE41" s="14">
        <v>5.665</v>
      </c>
      <c r="AF41" s="14">
        <v>5.68</v>
      </c>
      <c r="AG41" s="14">
        <v>5.6859999999999999</v>
      </c>
      <c r="AH41" s="14">
        <v>5.681</v>
      </c>
      <c r="AI41" s="14">
        <v>5.6680000000000001</v>
      </c>
      <c r="AJ41" s="14">
        <v>5.6210000000000004</v>
      </c>
      <c r="AK41" s="14">
        <v>5.5279999999999996</v>
      </c>
      <c r="AL41" s="14">
        <v>5.4</v>
      </c>
      <c r="AM41" s="14">
        <v>5.2629999999999999</v>
      </c>
      <c r="AN41" s="14">
        <v>5.117</v>
      </c>
      <c r="AO41" s="14">
        <v>4.9509999999999996</v>
      </c>
      <c r="AP41" s="14">
        <v>4.7619999999999996</v>
      </c>
      <c r="AQ41" s="14">
        <v>4.5570000000000004</v>
      </c>
      <c r="AR41" s="14">
        <v>4.3479999999999999</v>
      </c>
      <c r="AS41" s="14">
        <v>4.1349999999999998</v>
      </c>
      <c r="AT41" s="14">
        <v>3.9249999999999998</v>
      </c>
      <c r="AU41" s="14">
        <v>3.7229999999999999</v>
      </c>
      <c r="AV41" s="14">
        <v>3.5289999999999999</v>
      </c>
      <c r="AW41" s="14">
        <v>3.34</v>
      </c>
      <c r="AX41" s="14">
        <v>3.157</v>
      </c>
      <c r="AY41" s="14">
        <v>2.9929999999999999</v>
      </c>
      <c r="AZ41" s="14">
        <v>2.85</v>
      </c>
      <c r="BA41" s="14">
        <v>2.7290000000000001</v>
      </c>
      <c r="BB41" s="14">
        <v>2.617</v>
      </c>
      <c r="BC41" s="14">
        <v>2.5110000000000001</v>
      </c>
      <c r="BD41" s="14">
        <v>2.4420000000000002</v>
      </c>
      <c r="BE41" s="14">
        <v>2.4239999999999999</v>
      </c>
      <c r="BF41" s="14">
        <v>2.44</v>
      </c>
      <c r="BG41" s="14">
        <v>2.456</v>
      </c>
      <c r="BH41" s="14">
        <v>2.4740000000000002</v>
      </c>
      <c r="BI41" s="14">
        <v>2.4929999999999999</v>
      </c>
      <c r="BJ41" s="14">
        <v>2.5049999999999999</v>
      </c>
      <c r="BK41" s="14">
        <v>2.5089999999999999</v>
      </c>
      <c r="BL41" s="14">
        <v>2.5139999999999998</v>
      </c>
      <c r="BM41" s="14">
        <v>2.5249999999999999</v>
      </c>
      <c r="BN41" s="14">
        <v>2.4820000000000002</v>
      </c>
      <c r="BO41" s="14">
        <v>2.3580000000000001</v>
      </c>
      <c r="BP41" s="14">
        <v>2.181</v>
      </c>
      <c r="BQ41" s="14">
        <v>2.0059999999999998</v>
      </c>
      <c r="BR41" s="14">
        <v>1.8160000000000001</v>
      </c>
      <c r="BS41" s="14">
        <v>1.6619999999999999</v>
      </c>
      <c r="BT41" s="14">
        <v>1.571</v>
      </c>
      <c r="BU41" s="14">
        <v>1.5169999999999999</v>
      </c>
      <c r="BV41" s="14">
        <v>1.456</v>
      </c>
      <c r="BW41" s="14">
        <v>1.4039999999999999</v>
      </c>
      <c r="BX41" s="14">
        <v>1.3160000000000001</v>
      </c>
      <c r="BY41" s="14">
        <v>1.1679999999999999</v>
      </c>
      <c r="BZ41" s="14">
        <v>0.98699999999999999</v>
      </c>
      <c r="CA41" s="14">
        <v>0.82099999999999995</v>
      </c>
      <c r="CB41" s="14">
        <v>0.65300000000000002</v>
      </c>
      <c r="CC41" s="14">
        <v>0.54100000000000004</v>
      </c>
      <c r="CD41" s="14">
        <v>0.51500000000000001</v>
      </c>
      <c r="CE41" s="14">
        <v>0.54700000000000004</v>
      </c>
      <c r="CF41" s="14">
        <v>0.57299999999999995</v>
      </c>
      <c r="CG41" s="14">
        <v>0.60499999999999998</v>
      </c>
      <c r="CH41" s="14">
        <v>0.63</v>
      </c>
      <c r="CI41" s="14">
        <v>0.63400000000000001</v>
      </c>
      <c r="CJ41" s="14">
        <v>0.624</v>
      </c>
      <c r="CK41" s="14">
        <v>0.621</v>
      </c>
      <c r="CL41" s="14">
        <v>0.622</v>
      </c>
      <c r="CM41" s="14">
        <v>0.61</v>
      </c>
      <c r="CN41" s="14">
        <v>0.57799999999999996</v>
      </c>
      <c r="CO41" s="14">
        <v>0.53200000000000003</v>
      </c>
      <c r="CP41" s="14">
        <v>0.48599999999999999</v>
      </c>
      <c r="CQ41" s="14">
        <v>0.44</v>
      </c>
      <c r="CR41" s="14">
        <v>0.38900000000000001</v>
      </c>
      <c r="CS41" s="14">
        <v>0.33400000000000002</v>
      </c>
      <c r="CT41" s="14">
        <v>0.27800000000000002</v>
      </c>
      <c r="CU41" s="14">
        <v>0.216</v>
      </c>
      <c r="CV41" s="14">
        <v>0.161</v>
      </c>
      <c r="CW41" s="14">
        <v>0.124</v>
      </c>
      <c r="CX41" s="14">
        <v>9.1999999999999998E-2</v>
      </c>
      <c r="CY41" s="14">
        <v>6.2E-2</v>
      </c>
      <c r="CZ41" s="14">
        <v>3.4000000000000002E-2</v>
      </c>
      <c r="DA41" s="14">
        <v>1.9E-2</v>
      </c>
      <c r="DB41" s="14">
        <v>1.4999999999999999E-2</v>
      </c>
      <c r="DC41" s="14">
        <v>0.01</v>
      </c>
      <c r="DD41" s="14">
        <v>6.0000000000000001E-3</v>
      </c>
      <c r="DE41" s="14">
        <v>3.0000000000000001E-3</v>
      </c>
      <c r="DF41" s="14">
        <v>2E-3</v>
      </c>
      <c r="DG41" s="14">
        <v>3.0000000000000001E-3</v>
      </c>
      <c r="DI41" s="108">
        <f t="shared" si="1"/>
        <v>277.47500000000008</v>
      </c>
    </row>
    <row r="42" spans="1:113" x14ac:dyDescent="0.2">
      <c r="A42" s="14">
        <v>17118</v>
      </c>
      <c r="B42" s="14" t="s">
        <v>1041</v>
      </c>
      <c r="D42" s="14">
        <v>188</v>
      </c>
      <c r="E42" s="14">
        <v>2018</v>
      </c>
      <c r="F42" s="14" t="s">
        <v>104</v>
      </c>
      <c r="G42" s="88" t="s">
        <v>105</v>
      </c>
      <c r="H42" s="88">
        <f>VLOOKUP(G42, '2018 Population by age'!$G:$H, 2, 0)</f>
        <v>18</v>
      </c>
      <c r="I42" s="15">
        <f>IF(H42="-", "-", IF(H42=0, 0, SUM(K42:INDEX($K42:$DG42, H42))))</f>
        <v>625.01800000000014</v>
      </c>
      <c r="J42" s="15">
        <f t="shared" si="0"/>
        <v>1851.3439999999996</v>
      </c>
      <c r="K42" s="14">
        <v>32.939</v>
      </c>
      <c r="L42" s="14">
        <v>33.405999999999999</v>
      </c>
      <c r="M42" s="14">
        <v>33.783000000000001</v>
      </c>
      <c r="N42" s="14">
        <v>33.420999999999999</v>
      </c>
      <c r="O42" s="14">
        <v>33.908000000000001</v>
      </c>
      <c r="P42" s="14">
        <v>34.31</v>
      </c>
      <c r="Q42" s="14">
        <v>34.633000000000003</v>
      </c>
      <c r="R42" s="14">
        <v>34.887999999999998</v>
      </c>
      <c r="S42" s="14">
        <v>35.107999999999997</v>
      </c>
      <c r="T42" s="14">
        <v>35.326000000000001</v>
      </c>
      <c r="U42" s="14">
        <v>35.423999999999999</v>
      </c>
      <c r="V42" s="14">
        <v>35.36</v>
      </c>
      <c r="W42" s="14">
        <v>35.216999999999999</v>
      </c>
      <c r="X42" s="14">
        <v>35.082999999999998</v>
      </c>
      <c r="Y42" s="14">
        <v>34.889000000000003</v>
      </c>
      <c r="Z42" s="14">
        <v>35.021999999999998</v>
      </c>
      <c r="AA42" s="14">
        <v>35.667999999999999</v>
      </c>
      <c r="AB42" s="14">
        <v>36.633000000000003</v>
      </c>
      <c r="AC42" s="14">
        <v>37.542999999999999</v>
      </c>
      <c r="AD42" s="14">
        <v>38.478000000000002</v>
      </c>
      <c r="AE42" s="14">
        <v>39.241</v>
      </c>
      <c r="AF42" s="14">
        <v>39.700000000000003</v>
      </c>
      <c r="AG42" s="14">
        <v>39.948999999999998</v>
      </c>
      <c r="AH42" s="14">
        <v>40.21</v>
      </c>
      <c r="AI42" s="14">
        <v>40.429000000000002</v>
      </c>
      <c r="AJ42" s="14">
        <v>40.627000000000002</v>
      </c>
      <c r="AK42" s="14">
        <v>40.834000000000003</v>
      </c>
      <c r="AL42" s="14">
        <v>41.017000000000003</v>
      </c>
      <c r="AM42" s="14">
        <v>41.113999999999997</v>
      </c>
      <c r="AN42" s="14">
        <v>41.142000000000003</v>
      </c>
      <c r="AO42" s="14">
        <v>41.042999999999999</v>
      </c>
      <c r="AP42" s="14">
        <v>40.781999999999996</v>
      </c>
      <c r="AQ42" s="14">
        <v>40.387999999999998</v>
      </c>
      <c r="AR42" s="14">
        <v>39.944000000000003</v>
      </c>
      <c r="AS42" s="14">
        <v>39.454999999999998</v>
      </c>
      <c r="AT42" s="14">
        <v>38.838999999999999</v>
      </c>
      <c r="AU42" s="14">
        <v>38.07</v>
      </c>
      <c r="AV42" s="14">
        <v>37.195</v>
      </c>
      <c r="AW42" s="14">
        <v>36.323999999999998</v>
      </c>
      <c r="AX42" s="14">
        <v>35.473999999999997</v>
      </c>
      <c r="AY42" s="14">
        <v>34.576999999999998</v>
      </c>
      <c r="AZ42" s="14">
        <v>33.622999999999998</v>
      </c>
      <c r="BA42" s="14">
        <v>32.673999999999999</v>
      </c>
      <c r="BB42" s="14">
        <v>31.748000000000001</v>
      </c>
      <c r="BC42" s="14">
        <v>30.776</v>
      </c>
      <c r="BD42" s="14">
        <v>30.215</v>
      </c>
      <c r="BE42" s="14">
        <v>30.276</v>
      </c>
      <c r="BF42" s="14">
        <v>30.725999999999999</v>
      </c>
      <c r="BG42" s="14">
        <v>31.117000000000001</v>
      </c>
      <c r="BH42" s="14">
        <v>31.524000000000001</v>
      </c>
      <c r="BI42" s="14">
        <v>31.765000000000001</v>
      </c>
      <c r="BJ42" s="14">
        <v>31.698</v>
      </c>
      <c r="BK42" s="14">
        <v>31.4</v>
      </c>
      <c r="BL42" s="14">
        <v>31.106999999999999</v>
      </c>
      <c r="BM42" s="14">
        <v>30.798999999999999</v>
      </c>
      <c r="BN42" s="14">
        <v>30.253</v>
      </c>
      <c r="BO42" s="14">
        <v>29.388999999999999</v>
      </c>
      <c r="BP42" s="14">
        <v>28.297000000000001</v>
      </c>
      <c r="BQ42" s="14">
        <v>27.177</v>
      </c>
      <c r="BR42" s="14">
        <v>26.024999999999999</v>
      </c>
      <c r="BS42" s="14">
        <v>24.789000000000001</v>
      </c>
      <c r="BT42" s="14">
        <v>23.478000000000002</v>
      </c>
      <c r="BU42" s="14">
        <v>22.137</v>
      </c>
      <c r="BV42" s="14">
        <v>20.771000000000001</v>
      </c>
      <c r="BW42" s="14">
        <v>19.34</v>
      </c>
      <c r="BX42" s="14">
        <v>18.181999999999999</v>
      </c>
      <c r="BY42" s="14">
        <v>17.454999999999998</v>
      </c>
      <c r="BZ42" s="14">
        <v>16.998000000000001</v>
      </c>
      <c r="CA42" s="14">
        <v>16.515999999999998</v>
      </c>
      <c r="CB42" s="14">
        <v>16.093</v>
      </c>
      <c r="CC42" s="14">
        <v>15.49</v>
      </c>
      <c r="CD42" s="14">
        <v>14.563000000000001</v>
      </c>
      <c r="CE42" s="14">
        <v>13.444000000000001</v>
      </c>
      <c r="CF42" s="14">
        <v>12.396000000000001</v>
      </c>
      <c r="CG42" s="14">
        <v>11.358000000000001</v>
      </c>
      <c r="CH42" s="14">
        <v>10.435</v>
      </c>
      <c r="CI42" s="14">
        <v>9.7029999999999994</v>
      </c>
      <c r="CJ42" s="14">
        <v>9.1020000000000003</v>
      </c>
      <c r="CK42" s="14">
        <v>8.4920000000000009</v>
      </c>
      <c r="CL42" s="14">
        <v>7.9020000000000001</v>
      </c>
      <c r="CM42" s="14">
        <v>7.319</v>
      </c>
      <c r="CN42" s="14">
        <v>6.7229999999999999</v>
      </c>
      <c r="CO42" s="14">
        <v>6.1269999999999998</v>
      </c>
      <c r="CP42" s="14">
        <v>5.5659999999999998</v>
      </c>
      <c r="CQ42" s="14">
        <v>5.0359999999999996</v>
      </c>
      <c r="CR42" s="14">
        <v>4.5259999999999998</v>
      </c>
      <c r="CS42" s="14">
        <v>4.0339999999999998</v>
      </c>
      <c r="CT42" s="14">
        <v>3.5630000000000002</v>
      </c>
      <c r="CU42" s="14">
        <v>3.097</v>
      </c>
      <c r="CV42" s="14">
        <v>2.7090000000000001</v>
      </c>
      <c r="CW42" s="14">
        <v>2.363</v>
      </c>
      <c r="CX42" s="14">
        <v>1.9770000000000001</v>
      </c>
      <c r="CY42" s="14">
        <v>1.552</v>
      </c>
      <c r="CZ42" s="14">
        <v>1.22</v>
      </c>
      <c r="DA42" s="14">
        <v>1.028</v>
      </c>
      <c r="DB42" s="14">
        <v>0.86399999999999999</v>
      </c>
      <c r="DC42" s="14">
        <v>0.66700000000000004</v>
      </c>
      <c r="DD42" s="14">
        <v>0.439</v>
      </c>
      <c r="DE42" s="14">
        <v>0.34799999999999998</v>
      </c>
      <c r="DF42" s="14">
        <v>0.20499999999999999</v>
      </c>
      <c r="DG42" s="14">
        <v>0.373</v>
      </c>
      <c r="DI42" s="108">
        <f t="shared" si="1"/>
        <v>2476.3619999999996</v>
      </c>
    </row>
    <row r="43" spans="1:113" x14ac:dyDescent="0.2">
      <c r="A43" s="14">
        <v>15828</v>
      </c>
      <c r="B43" s="14" t="s">
        <v>1041</v>
      </c>
      <c r="D43" s="14">
        <v>192</v>
      </c>
      <c r="E43" s="14">
        <v>2018</v>
      </c>
      <c r="F43" s="14" t="s">
        <v>110</v>
      </c>
      <c r="G43" s="88" t="s">
        <v>111</v>
      </c>
      <c r="H43" s="88">
        <f>VLOOKUP(G43, '2018 Population by age'!$G:$H, 2, 0)</f>
        <v>16</v>
      </c>
      <c r="I43" s="15">
        <f>IF(H43="-", "-", IF(H43=0, 0, SUM(K43:INDEX($K43:$DG43, H43))))</f>
        <v>947.05599999999993</v>
      </c>
      <c r="J43" s="15">
        <f t="shared" si="0"/>
        <v>4795.8730000000005</v>
      </c>
      <c r="K43" s="14">
        <v>58.085000000000001</v>
      </c>
      <c r="L43" s="14">
        <v>59.5</v>
      </c>
      <c r="M43" s="14">
        <v>60.401000000000003</v>
      </c>
      <c r="N43" s="14">
        <v>62.716999999999999</v>
      </c>
      <c r="O43" s="14">
        <v>61.786000000000001</v>
      </c>
      <c r="P43" s="14">
        <v>60.802999999999997</v>
      </c>
      <c r="Q43" s="14">
        <v>59.823</v>
      </c>
      <c r="R43" s="14">
        <v>58.899000000000001</v>
      </c>
      <c r="S43" s="14">
        <v>58</v>
      </c>
      <c r="T43" s="14">
        <v>57.091000000000001</v>
      </c>
      <c r="U43" s="14">
        <v>56.665999999999997</v>
      </c>
      <c r="V43" s="14">
        <v>56.956000000000003</v>
      </c>
      <c r="W43" s="14">
        <v>57.752000000000002</v>
      </c>
      <c r="X43" s="14">
        <v>58.573999999999998</v>
      </c>
      <c r="Y43" s="14">
        <v>59.470999999999997</v>
      </c>
      <c r="Z43" s="14">
        <v>60.531999999999996</v>
      </c>
      <c r="AA43" s="14">
        <v>61.74</v>
      </c>
      <c r="AB43" s="14">
        <v>63.037999999999997</v>
      </c>
      <c r="AC43" s="14">
        <v>64.456999999999994</v>
      </c>
      <c r="AD43" s="14">
        <v>66.066999999999993</v>
      </c>
      <c r="AE43" s="14">
        <v>67.313999999999993</v>
      </c>
      <c r="AF43" s="14">
        <v>67.947000000000003</v>
      </c>
      <c r="AG43" s="14">
        <v>68.239999999999995</v>
      </c>
      <c r="AH43" s="14">
        <v>68.492000000000004</v>
      </c>
      <c r="AI43" s="14">
        <v>68.373000000000005</v>
      </c>
      <c r="AJ43" s="14">
        <v>69.286000000000001</v>
      </c>
      <c r="AK43" s="14">
        <v>71.872</v>
      </c>
      <c r="AL43" s="14">
        <v>75.328999999999994</v>
      </c>
      <c r="AM43" s="14">
        <v>78.492999999999995</v>
      </c>
      <c r="AN43" s="14">
        <v>81.929000000000002</v>
      </c>
      <c r="AO43" s="14">
        <v>83.197000000000003</v>
      </c>
      <c r="AP43" s="14">
        <v>81.069000000000003</v>
      </c>
      <c r="AQ43" s="14">
        <v>76.825000000000003</v>
      </c>
      <c r="AR43" s="14">
        <v>73.12</v>
      </c>
      <c r="AS43" s="14">
        <v>69.599000000000004</v>
      </c>
      <c r="AT43" s="14">
        <v>66.680999999999997</v>
      </c>
      <c r="AU43" s="14">
        <v>64.897999999999996</v>
      </c>
      <c r="AV43" s="14">
        <v>64.141999999999996</v>
      </c>
      <c r="AW43" s="14">
        <v>63.326999999999998</v>
      </c>
      <c r="AX43" s="14">
        <v>62.134</v>
      </c>
      <c r="AY43" s="14">
        <v>63.817</v>
      </c>
      <c r="AZ43" s="14">
        <v>69.715000000000003</v>
      </c>
      <c r="BA43" s="14">
        <v>78.191000000000003</v>
      </c>
      <c r="BB43" s="14">
        <v>86.397000000000006</v>
      </c>
      <c r="BC43" s="14">
        <v>95.055000000000007</v>
      </c>
      <c r="BD43" s="14">
        <v>101.44199999999999</v>
      </c>
      <c r="BE43" s="14">
        <v>103.964</v>
      </c>
      <c r="BF43" s="14">
        <v>103.898</v>
      </c>
      <c r="BG43" s="14">
        <v>103.928</v>
      </c>
      <c r="BH43" s="14">
        <v>103.298</v>
      </c>
      <c r="BI43" s="14">
        <v>103.122</v>
      </c>
      <c r="BJ43" s="14">
        <v>104.155</v>
      </c>
      <c r="BK43" s="14">
        <v>105.586</v>
      </c>
      <c r="BL43" s="14">
        <v>106.352</v>
      </c>
      <c r="BM43" s="14">
        <v>107.267</v>
      </c>
      <c r="BN43" s="14">
        <v>105.03100000000001</v>
      </c>
      <c r="BO43" s="14">
        <v>98.087000000000003</v>
      </c>
      <c r="BP43" s="14">
        <v>88.308000000000007</v>
      </c>
      <c r="BQ43" s="14">
        <v>78.790999999999997</v>
      </c>
      <c r="BR43" s="14">
        <v>68.522000000000006</v>
      </c>
      <c r="BS43" s="14">
        <v>61.465000000000003</v>
      </c>
      <c r="BT43" s="14">
        <v>59.783000000000001</v>
      </c>
      <c r="BU43" s="14">
        <v>61.484999999999999</v>
      </c>
      <c r="BV43" s="14">
        <v>62.561</v>
      </c>
      <c r="BW43" s="14">
        <v>63.981000000000002</v>
      </c>
      <c r="BX43" s="14">
        <v>63.898000000000003</v>
      </c>
      <c r="BY43" s="14">
        <v>61.042000000000002</v>
      </c>
      <c r="BZ43" s="14">
        <v>56.493000000000002</v>
      </c>
      <c r="CA43" s="14">
        <v>52.537999999999997</v>
      </c>
      <c r="CB43" s="14">
        <v>48.643999999999998</v>
      </c>
      <c r="CC43" s="14">
        <v>45.494999999999997</v>
      </c>
      <c r="CD43" s="14">
        <v>43.636000000000003</v>
      </c>
      <c r="CE43" s="14">
        <v>42.598999999999997</v>
      </c>
      <c r="CF43" s="14">
        <v>41.365000000000002</v>
      </c>
      <c r="CG43" s="14">
        <v>40.128999999999998</v>
      </c>
      <c r="CH43" s="14">
        <v>38.756999999999998</v>
      </c>
      <c r="CI43" s="14">
        <v>37.08</v>
      </c>
      <c r="CJ43" s="14">
        <v>35.198</v>
      </c>
      <c r="CK43" s="14">
        <v>33.42</v>
      </c>
      <c r="CL43" s="14">
        <v>31.725999999999999</v>
      </c>
      <c r="CM43" s="14">
        <v>29.838000000000001</v>
      </c>
      <c r="CN43" s="14">
        <v>27.663</v>
      </c>
      <c r="CO43" s="14">
        <v>25.321999999999999</v>
      </c>
      <c r="CP43" s="14">
        <v>23.026</v>
      </c>
      <c r="CQ43" s="14">
        <v>20.728999999999999</v>
      </c>
      <c r="CR43" s="14">
        <v>18.620999999999999</v>
      </c>
      <c r="CS43" s="14">
        <v>16.818999999999999</v>
      </c>
      <c r="CT43" s="14">
        <v>15.237</v>
      </c>
      <c r="CU43" s="14">
        <v>13.621</v>
      </c>
      <c r="CV43" s="14">
        <v>12.25</v>
      </c>
      <c r="CW43" s="14">
        <v>10.939</v>
      </c>
      <c r="CX43" s="14">
        <v>9.4559999999999995</v>
      </c>
      <c r="CY43" s="14">
        <v>7.8159999999999998</v>
      </c>
      <c r="CZ43" s="14">
        <v>6.5430000000000001</v>
      </c>
      <c r="DA43" s="14">
        <v>5.7770000000000001</v>
      </c>
      <c r="DB43" s="14">
        <v>4.9850000000000003</v>
      </c>
      <c r="DC43" s="14">
        <v>3.9860000000000002</v>
      </c>
      <c r="DD43" s="14">
        <v>2.7829999999999999</v>
      </c>
      <c r="DE43" s="14">
        <v>2.3620000000000001</v>
      </c>
      <c r="DF43" s="14">
        <v>1.4590000000000001</v>
      </c>
      <c r="DG43" s="14">
        <v>2.851</v>
      </c>
      <c r="DI43" s="108">
        <f t="shared" si="1"/>
        <v>5742.9290000000001</v>
      </c>
    </row>
    <row r="44" spans="1:113" x14ac:dyDescent="0.2">
      <c r="A44" s="14">
        <v>10152</v>
      </c>
      <c r="B44" s="14" t="s">
        <v>1041</v>
      </c>
      <c r="C44" s="14">
        <v>10</v>
      </c>
      <c r="D44" s="14">
        <v>196</v>
      </c>
      <c r="E44" s="14">
        <v>2018</v>
      </c>
      <c r="F44" s="14" t="s">
        <v>112</v>
      </c>
      <c r="G44" s="88" t="s">
        <v>113</v>
      </c>
      <c r="H44" s="88">
        <f>VLOOKUP(G44, '2018 Population by age'!$G:$H, 2, 0)</f>
        <v>18</v>
      </c>
      <c r="I44" s="15">
        <f>IF(H44="-", "-", IF(H44=0, 0, SUM(K44:INDEX($K44:$DG44, H44))))</f>
        <v>117.43499999999999</v>
      </c>
      <c r="J44" s="15">
        <f t="shared" si="0"/>
        <v>476.76799999999986</v>
      </c>
      <c r="K44" s="14">
        <v>6.0659999999999998</v>
      </c>
      <c r="L44" s="14">
        <v>6.2789999999999999</v>
      </c>
      <c r="M44" s="14">
        <v>6.4269999999999996</v>
      </c>
      <c r="N44" s="14">
        <v>6.4029999999999996</v>
      </c>
      <c r="O44" s="14">
        <v>6.4829999999999997</v>
      </c>
      <c r="P44" s="14">
        <v>6.5259999999999998</v>
      </c>
      <c r="Q44" s="14">
        <v>6.5389999999999997</v>
      </c>
      <c r="R44" s="14">
        <v>6.5309999999999997</v>
      </c>
      <c r="S44" s="14">
        <v>6.51</v>
      </c>
      <c r="T44" s="14">
        <v>6.4820000000000002</v>
      </c>
      <c r="U44" s="14">
        <v>6.4610000000000003</v>
      </c>
      <c r="V44" s="14">
        <v>6.4550000000000001</v>
      </c>
      <c r="W44" s="14">
        <v>6.4720000000000004</v>
      </c>
      <c r="X44" s="14">
        <v>6.4950000000000001</v>
      </c>
      <c r="Y44" s="14">
        <v>6.5119999999999996</v>
      </c>
      <c r="Z44" s="14">
        <v>6.6310000000000002</v>
      </c>
      <c r="AA44" s="14">
        <v>6.899</v>
      </c>
      <c r="AB44" s="14">
        <v>7.2640000000000002</v>
      </c>
      <c r="AC44" s="14">
        <v>7.6189999999999998</v>
      </c>
      <c r="AD44" s="14">
        <v>7.9770000000000003</v>
      </c>
      <c r="AE44" s="14">
        <v>8.3230000000000004</v>
      </c>
      <c r="AF44" s="14">
        <v>8.6349999999999998</v>
      </c>
      <c r="AG44" s="14">
        <v>8.9139999999999997</v>
      </c>
      <c r="AH44" s="14">
        <v>9.1929999999999996</v>
      </c>
      <c r="AI44" s="14">
        <v>9.4740000000000002</v>
      </c>
      <c r="AJ44" s="14">
        <v>9.6649999999999991</v>
      </c>
      <c r="AK44" s="14">
        <v>9.7249999999999996</v>
      </c>
      <c r="AL44" s="14">
        <v>9.6940000000000008</v>
      </c>
      <c r="AM44" s="14">
        <v>9.6539999999999999</v>
      </c>
      <c r="AN44" s="14">
        <v>9.5850000000000009</v>
      </c>
      <c r="AO44" s="14">
        <v>9.5329999999999995</v>
      </c>
      <c r="AP44" s="14">
        <v>9.5259999999999998</v>
      </c>
      <c r="AQ44" s="14">
        <v>9.5410000000000004</v>
      </c>
      <c r="AR44" s="14">
        <v>9.5280000000000005</v>
      </c>
      <c r="AS44" s="14">
        <v>9.4960000000000004</v>
      </c>
      <c r="AT44" s="14">
        <v>9.4469999999999992</v>
      </c>
      <c r="AU44" s="14">
        <v>9.375</v>
      </c>
      <c r="AV44" s="14">
        <v>9.2850000000000001</v>
      </c>
      <c r="AW44" s="14">
        <v>9.19</v>
      </c>
      <c r="AX44" s="14">
        <v>9.0980000000000008</v>
      </c>
      <c r="AY44" s="14">
        <v>8.9670000000000005</v>
      </c>
      <c r="AZ44" s="14">
        <v>8.7789999999999999</v>
      </c>
      <c r="BA44" s="14">
        <v>8.56</v>
      </c>
      <c r="BB44" s="14">
        <v>8.3420000000000005</v>
      </c>
      <c r="BC44" s="14">
        <v>8.109</v>
      </c>
      <c r="BD44" s="14">
        <v>7.9370000000000003</v>
      </c>
      <c r="BE44" s="14">
        <v>7.8659999999999997</v>
      </c>
      <c r="BF44" s="14">
        <v>7.8579999999999997</v>
      </c>
      <c r="BG44" s="14">
        <v>7.8390000000000004</v>
      </c>
      <c r="BH44" s="14">
        <v>7.8310000000000004</v>
      </c>
      <c r="BI44" s="14">
        <v>7.7789999999999999</v>
      </c>
      <c r="BJ44" s="14">
        <v>7.65</v>
      </c>
      <c r="BK44" s="14">
        <v>7.4740000000000002</v>
      </c>
      <c r="BL44" s="14">
        <v>7.3070000000000004</v>
      </c>
      <c r="BM44" s="14">
        <v>7.13</v>
      </c>
      <c r="BN44" s="14">
        <v>6.9930000000000003</v>
      </c>
      <c r="BO44" s="14">
        <v>6.9269999999999996</v>
      </c>
      <c r="BP44" s="14">
        <v>6.899</v>
      </c>
      <c r="BQ44" s="14">
        <v>6.859</v>
      </c>
      <c r="BR44" s="14">
        <v>6.8239999999999998</v>
      </c>
      <c r="BS44" s="14">
        <v>6.7329999999999997</v>
      </c>
      <c r="BT44" s="14">
        <v>6.5510000000000002</v>
      </c>
      <c r="BU44" s="14">
        <v>6.3109999999999999</v>
      </c>
      <c r="BV44" s="14">
        <v>6.077</v>
      </c>
      <c r="BW44" s="14">
        <v>5.827</v>
      </c>
      <c r="BX44" s="14">
        <v>5.62</v>
      </c>
      <c r="BY44" s="14">
        <v>5.4859999999999998</v>
      </c>
      <c r="BZ44" s="14">
        <v>5.3940000000000001</v>
      </c>
      <c r="CA44" s="14">
        <v>5.2869999999999999</v>
      </c>
      <c r="CB44" s="14">
        <v>5.1849999999999996</v>
      </c>
      <c r="CC44" s="14">
        <v>5.0330000000000004</v>
      </c>
      <c r="CD44" s="14">
        <v>4.8010000000000002</v>
      </c>
      <c r="CE44" s="14">
        <v>4.5190000000000001</v>
      </c>
      <c r="CF44" s="14">
        <v>4.2450000000000001</v>
      </c>
      <c r="CG44" s="14">
        <v>3.9630000000000001</v>
      </c>
      <c r="CH44" s="14">
        <v>3.714</v>
      </c>
      <c r="CI44" s="14">
        <v>3.5259999999999998</v>
      </c>
      <c r="CJ44" s="14">
        <v>3.375</v>
      </c>
      <c r="CK44" s="14">
        <v>3.2149999999999999</v>
      </c>
      <c r="CL44" s="14">
        <v>3.0579999999999998</v>
      </c>
      <c r="CM44" s="14">
        <v>2.879</v>
      </c>
      <c r="CN44" s="14">
        <v>2.6589999999999998</v>
      </c>
      <c r="CO44" s="14">
        <v>2.4159999999999999</v>
      </c>
      <c r="CP44" s="14">
        <v>2.1829999999999998</v>
      </c>
      <c r="CQ44" s="14">
        <v>1.954</v>
      </c>
      <c r="CR44" s="14">
        <v>1.736</v>
      </c>
      <c r="CS44" s="14">
        <v>1.536</v>
      </c>
      <c r="CT44" s="14">
        <v>1.3520000000000001</v>
      </c>
      <c r="CU44" s="14">
        <v>1.163</v>
      </c>
      <c r="CV44" s="14">
        <v>1.004</v>
      </c>
      <c r="CW44" s="14">
        <v>0.86399999999999999</v>
      </c>
      <c r="CX44" s="14">
        <v>0.70599999999999996</v>
      </c>
      <c r="CY44" s="14">
        <v>0.53100000000000003</v>
      </c>
      <c r="CZ44" s="14">
        <v>0.38900000000000001</v>
      </c>
      <c r="DA44" s="14">
        <v>0.307</v>
      </c>
      <c r="DB44" s="14">
        <v>0.252</v>
      </c>
      <c r="DC44" s="14">
        <v>0.189</v>
      </c>
      <c r="DD44" s="14">
        <v>0.11799999999999999</v>
      </c>
      <c r="DE44" s="14">
        <v>8.4000000000000005E-2</v>
      </c>
      <c r="DF44" s="14">
        <v>4.5999999999999999E-2</v>
      </c>
      <c r="DG44" s="14">
        <v>7.2999999999999995E-2</v>
      </c>
      <c r="DI44" s="108">
        <f t="shared" si="1"/>
        <v>594.20299999999986</v>
      </c>
    </row>
    <row r="45" spans="1:113" x14ac:dyDescent="0.2">
      <c r="A45" s="14">
        <v>11786</v>
      </c>
      <c r="B45" s="14" t="s">
        <v>1041</v>
      </c>
      <c r="D45" s="14">
        <v>203</v>
      </c>
      <c r="E45" s="14">
        <v>2018</v>
      </c>
      <c r="F45" s="14" t="s">
        <v>1076</v>
      </c>
      <c r="G45" s="88" t="s">
        <v>115</v>
      </c>
      <c r="H45" s="88">
        <f>VLOOKUP(G45, '2018 Population by age'!$G:$H, 2, 0)</f>
        <v>18</v>
      </c>
      <c r="I45" s="15">
        <f>IF(H45="-", "-", IF(H45=0, 0, SUM(K45:INDEX($K45:$DG45, H45))))</f>
        <v>939.22400000000005</v>
      </c>
      <c r="J45" s="15">
        <f t="shared" si="0"/>
        <v>4461.9460000000008</v>
      </c>
      <c r="K45" s="14">
        <v>50.887</v>
      </c>
      <c r="L45" s="14">
        <v>52.000999999999998</v>
      </c>
      <c r="M45" s="14">
        <v>52.978999999999999</v>
      </c>
      <c r="N45" s="14">
        <v>50.536999999999999</v>
      </c>
      <c r="O45" s="14">
        <v>52.652000000000001</v>
      </c>
      <c r="P45" s="14">
        <v>54.320999999999998</v>
      </c>
      <c r="Q45" s="14">
        <v>55.546999999999997</v>
      </c>
      <c r="R45" s="14">
        <v>56.337000000000003</v>
      </c>
      <c r="S45" s="14">
        <v>56.823999999999998</v>
      </c>
      <c r="T45" s="14">
        <v>57.145000000000003</v>
      </c>
      <c r="U45" s="14">
        <v>56.651000000000003</v>
      </c>
      <c r="V45" s="14">
        <v>55.085999999999999</v>
      </c>
      <c r="W45" s="14">
        <v>52.844999999999999</v>
      </c>
      <c r="X45" s="14">
        <v>50.674999999999997</v>
      </c>
      <c r="Y45" s="14">
        <v>48.536999999999999</v>
      </c>
      <c r="Z45" s="14">
        <v>46.651000000000003</v>
      </c>
      <c r="AA45" s="14">
        <v>45.24</v>
      </c>
      <c r="AB45" s="14">
        <v>44.308999999999997</v>
      </c>
      <c r="AC45" s="14">
        <v>43.435000000000002</v>
      </c>
      <c r="AD45" s="14">
        <v>42.456000000000003</v>
      </c>
      <c r="AE45" s="14">
        <v>43</v>
      </c>
      <c r="AF45" s="14">
        <v>45.755000000000003</v>
      </c>
      <c r="AG45" s="14">
        <v>49.917999999999999</v>
      </c>
      <c r="AH45" s="14">
        <v>54.03</v>
      </c>
      <c r="AI45" s="14">
        <v>58.423999999999999</v>
      </c>
      <c r="AJ45" s="14">
        <v>61.991</v>
      </c>
      <c r="AK45" s="14">
        <v>64.043000000000006</v>
      </c>
      <c r="AL45" s="14">
        <v>65.094999999999999</v>
      </c>
      <c r="AM45" s="14">
        <v>66.478999999999999</v>
      </c>
      <c r="AN45" s="14">
        <v>68.085999999999999</v>
      </c>
      <c r="AO45" s="14">
        <v>69.224999999999994</v>
      </c>
      <c r="AP45" s="14">
        <v>69.733999999999995</v>
      </c>
      <c r="AQ45" s="14">
        <v>69.94</v>
      </c>
      <c r="AR45" s="14">
        <v>70.042000000000002</v>
      </c>
      <c r="AS45" s="14">
        <v>69.66</v>
      </c>
      <c r="AT45" s="14">
        <v>70.903999999999996</v>
      </c>
      <c r="AU45" s="14">
        <v>74.736000000000004</v>
      </c>
      <c r="AV45" s="14">
        <v>80.040000000000006</v>
      </c>
      <c r="AW45" s="14">
        <v>84.837000000000003</v>
      </c>
      <c r="AX45" s="14">
        <v>89.637</v>
      </c>
      <c r="AY45" s="14">
        <v>92.668000000000006</v>
      </c>
      <c r="AZ45" s="14">
        <v>92.884</v>
      </c>
      <c r="BA45" s="14">
        <v>91.144000000000005</v>
      </c>
      <c r="BB45" s="14">
        <v>89.548000000000002</v>
      </c>
      <c r="BC45" s="14">
        <v>87.915000000000006</v>
      </c>
      <c r="BD45" s="14">
        <v>85.448999999999998</v>
      </c>
      <c r="BE45" s="14">
        <v>82.043000000000006</v>
      </c>
      <c r="BF45" s="14">
        <v>78.097999999999999</v>
      </c>
      <c r="BG45" s="14">
        <v>74.039000000000001</v>
      </c>
      <c r="BH45" s="14">
        <v>69.676000000000002</v>
      </c>
      <c r="BI45" s="14">
        <v>66.534999999999997</v>
      </c>
      <c r="BJ45" s="14">
        <v>65.385999999999996</v>
      </c>
      <c r="BK45" s="14">
        <v>65.569999999999993</v>
      </c>
      <c r="BL45" s="14">
        <v>65.683999999999997</v>
      </c>
      <c r="BM45" s="14">
        <v>66.040999999999997</v>
      </c>
      <c r="BN45" s="14">
        <v>66.269000000000005</v>
      </c>
      <c r="BO45" s="14">
        <v>66.057000000000002</v>
      </c>
      <c r="BP45" s="14">
        <v>65.656000000000006</v>
      </c>
      <c r="BQ45" s="14">
        <v>65.495999999999995</v>
      </c>
      <c r="BR45" s="14">
        <v>65.325999999999993</v>
      </c>
      <c r="BS45" s="14">
        <v>65.88</v>
      </c>
      <c r="BT45" s="14">
        <v>67.512</v>
      </c>
      <c r="BU45" s="14">
        <v>69.756</v>
      </c>
      <c r="BV45" s="14">
        <v>71.754999999999995</v>
      </c>
      <c r="BW45" s="14">
        <v>73.638000000000005</v>
      </c>
      <c r="BX45" s="14">
        <v>74.918999999999997</v>
      </c>
      <c r="BY45" s="14">
        <v>75.257000000000005</v>
      </c>
      <c r="BZ45" s="14">
        <v>74.819999999999993</v>
      </c>
      <c r="CA45" s="14">
        <v>74.239000000000004</v>
      </c>
      <c r="CB45" s="14">
        <v>73.531999999999996</v>
      </c>
      <c r="CC45" s="14">
        <v>71.781999999999996</v>
      </c>
      <c r="CD45" s="14">
        <v>68.644000000000005</v>
      </c>
      <c r="CE45" s="14">
        <v>64.548000000000002</v>
      </c>
      <c r="CF45" s="14">
        <v>60.356000000000002</v>
      </c>
      <c r="CG45" s="14">
        <v>55.996000000000002</v>
      </c>
      <c r="CH45" s="14">
        <v>51.612000000000002</v>
      </c>
      <c r="CI45" s="14">
        <v>47.395000000000003</v>
      </c>
      <c r="CJ45" s="14">
        <v>43.357999999999997</v>
      </c>
      <c r="CK45" s="14">
        <v>39.216999999999999</v>
      </c>
      <c r="CL45" s="14">
        <v>34.905999999999999</v>
      </c>
      <c r="CM45" s="14">
        <v>31.483000000000001</v>
      </c>
      <c r="CN45" s="14">
        <v>29.407</v>
      </c>
      <c r="CO45" s="14">
        <v>28.2</v>
      </c>
      <c r="CP45" s="14">
        <v>26.972000000000001</v>
      </c>
      <c r="CQ45" s="14">
        <v>25.960999999999999</v>
      </c>
      <c r="CR45" s="14">
        <v>24.483000000000001</v>
      </c>
      <c r="CS45" s="14">
        <v>22.128</v>
      </c>
      <c r="CT45" s="14">
        <v>19.253</v>
      </c>
      <c r="CU45" s="14">
        <v>16.446999999999999</v>
      </c>
      <c r="CV45" s="14">
        <v>14.073</v>
      </c>
      <c r="CW45" s="14">
        <v>12.183999999999999</v>
      </c>
      <c r="CX45" s="14">
        <v>10.1</v>
      </c>
      <c r="CY45" s="14">
        <v>7.8179999999999996</v>
      </c>
      <c r="CZ45" s="14">
        <v>5.9859999999999998</v>
      </c>
      <c r="DA45" s="14">
        <v>5.0419999999999998</v>
      </c>
      <c r="DB45" s="14">
        <v>4.1760000000000002</v>
      </c>
      <c r="DC45" s="14">
        <v>2.984</v>
      </c>
      <c r="DD45" s="14">
        <v>1.4670000000000001</v>
      </c>
      <c r="DE45" s="14">
        <v>0.91</v>
      </c>
      <c r="DF45" s="14">
        <v>0.41199999999999998</v>
      </c>
      <c r="DG45" s="14">
        <v>0.38700000000000001</v>
      </c>
      <c r="DI45" s="108">
        <f t="shared" si="1"/>
        <v>5401.170000000001</v>
      </c>
    </row>
    <row r="46" spans="1:113" x14ac:dyDescent="0.2">
      <c r="A46" s="14">
        <v>14968</v>
      </c>
      <c r="B46" s="14" t="s">
        <v>1041</v>
      </c>
      <c r="D46" s="14">
        <v>276</v>
      </c>
      <c r="E46" s="14">
        <v>2018</v>
      </c>
      <c r="F46" s="14" t="s">
        <v>150</v>
      </c>
      <c r="G46" s="88" t="s">
        <v>151</v>
      </c>
      <c r="H46" s="88">
        <f>VLOOKUP(G46, '2018 Population by age'!$G:$H, 2, 0)</f>
        <v>18</v>
      </c>
      <c r="I46" s="15">
        <f>IF(H46="-", "-", IF(H46=0, 0, SUM(K46:INDEX($K46:$DG46, H46))))</f>
        <v>6364.2040000000006</v>
      </c>
      <c r="J46" s="15">
        <f t="shared" si="0"/>
        <v>35383.660000000011</v>
      </c>
      <c r="K46" s="14">
        <v>355.82299999999998</v>
      </c>
      <c r="L46" s="14">
        <v>355.09199999999998</v>
      </c>
      <c r="M46" s="14">
        <v>353.85899999999998</v>
      </c>
      <c r="N46" s="14">
        <v>352.38299999999998</v>
      </c>
      <c r="O46" s="14">
        <v>349.738</v>
      </c>
      <c r="P46" s="14">
        <v>347.34899999999999</v>
      </c>
      <c r="Q46" s="14">
        <v>345.34399999999999</v>
      </c>
      <c r="R46" s="14">
        <v>343.85199999999998</v>
      </c>
      <c r="S46" s="14">
        <v>342.858</v>
      </c>
      <c r="T46" s="14">
        <v>342.35</v>
      </c>
      <c r="U46" s="14">
        <v>343.16300000000001</v>
      </c>
      <c r="V46" s="14">
        <v>345.709</v>
      </c>
      <c r="W46" s="14">
        <v>349.69200000000001</v>
      </c>
      <c r="X46" s="14">
        <v>354.24</v>
      </c>
      <c r="Y46" s="14">
        <v>359.33</v>
      </c>
      <c r="Z46" s="14">
        <v>365.84100000000001</v>
      </c>
      <c r="AA46" s="14">
        <v>374.05900000000003</v>
      </c>
      <c r="AB46" s="14">
        <v>383.52199999999999</v>
      </c>
      <c r="AC46" s="14">
        <v>393.57100000000003</v>
      </c>
      <c r="AD46" s="14">
        <v>404.44900000000001</v>
      </c>
      <c r="AE46" s="14">
        <v>414.86200000000002</v>
      </c>
      <c r="AF46" s="14">
        <v>424.13600000000002</v>
      </c>
      <c r="AG46" s="14">
        <v>432.87400000000002</v>
      </c>
      <c r="AH46" s="14">
        <v>441.57900000000001</v>
      </c>
      <c r="AI46" s="14">
        <v>449.21600000000001</v>
      </c>
      <c r="AJ46" s="14">
        <v>459.97500000000002</v>
      </c>
      <c r="AK46" s="14">
        <v>475.68900000000002</v>
      </c>
      <c r="AL46" s="14">
        <v>493.84</v>
      </c>
      <c r="AM46" s="14">
        <v>510.61599999999999</v>
      </c>
      <c r="AN46" s="14">
        <v>527.43100000000004</v>
      </c>
      <c r="AO46" s="14">
        <v>537.77700000000004</v>
      </c>
      <c r="AP46" s="14">
        <v>538.23299999999995</v>
      </c>
      <c r="AQ46" s="14">
        <v>531.98299999999995</v>
      </c>
      <c r="AR46" s="14">
        <v>526.29399999999998</v>
      </c>
      <c r="AS46" s="14">
        <v>520.51</v>
      </c>
      <c r="AT46" s="14">
        <v>513.24099999999999</v>
      </c>
      <c r="AU46" s="14">
        <v>504.78500000000003</v>
      </c>
      <c r="AV46" s="14">
        <v>496.05</v>
      </c>
      <c r="AW46" s="14">
        <v>488.04</v>
      </c>
      <c r="AX46" s="14">
        <v>481.01900000000001</v>
      </c>
      <c r="AY46" s="14">
        <v>476.91</v>
      </c>
      <c r="AZ46" s="14">
        <v>476.93</v>
      </c>
      <c r="BA46" s="14">
        <v>480.916</v>
      </c>
      <c r="BB46" s="14">
        <v>485.37299999999999</v>
      </c>
      <c r="BC46" s="14">
        <v>488.46300000000002</v>
      </c>
      <c r="BD46" s="14">
        <v>503.36799999999999</v>
      </c>
      <c r="BE46" s="14">
        <v>535.48500000000001</v>
      </c>
      <c r="BF46" s="14">
        <v>577.69100000000003</v>
      </c>
      <c r="BG46" s="14">
        <v>617.90499999999997</v>
      </c>
      <c r="BH46" s="14">
        <v>659.06899999999996</v>
      </c>
      <c r="BI46" s="14">
        <v>688.81399999999996</v>
      </c>
      <c r="BJ46" s="14">
        <v>699.92200000000003</v>
      </c>
      <c r="BK46" s="14">
        <v>697.93399999999997</v>
      </c>
      <c r="BL46" s="14">
        <v>696.375</v>
      </c>
      <c r="BM46" s="14">
        <v>693.46400000000006</v>
      </c>
      <c r="BN46" s="14">
        <v>685.42200000000003</v>
      </c>
      <c r="BO46" s="14">
        <v>672.02300000000002</v>
      </c>
      <c r="BP46" s="14">
        <v>654.70100000000002</v>
      </c>
      <c r="BQ46" s="14">
        <v>634.995</v>
      </c>
      <c r="BR46" s="14">
        <v>612.452</v>
      </c>
      <c r="BS46" s="14">
        <v>591.96400000000006</v>
      </c>
      <c r="BT46" s="14">
        <v>576.08199999999999</v>
      </c>
      <c r="BU46" s="14">
        <v>562.90099999999995</v>
      </c>
      <c r="BV46" s="14">
        <v>548.80700000000002</v>
      </c>
      <c r="BW46" s="14">
        <v>535.53099999999995</v>
      </c>
      <c r="BX46" s="14">
        <v>519.03399999999999</v>
      </c>
      <c r="BY46" s="14">
        <v>497.27</v>
      </c>
      <c r="BZ46" s="14">
        <v>473.00400000000002</v>
      </c>
      <c r="CA46" s="14">
        <v>450.25200000000001</v>
      </c>
      <c r="CB46" s="14">
        <v>427.262</v>
      </c>
      <c r="CC46" s="14">
        <v>412.065</v>
      </c>
      <c r="CD46" s="14">
        <v>408.762</v>
      </c>
      <c r="CE46" s="14">
        <v>413.30200000000002</v>
      </c>
      <c r="CF46" s="14">
        <v>416.15699999999998</v>
      </c>
      <c r="CG46" s="14">
        <v>417.584</v>
      </c>
      <c r="CH46" s="14">
        <v>421.339</v>
      </c>
      <c r="CI46" s="14">
        <v>427.79700000000003</v>
      </c>
      <c r="CJ46" s="14">
        <v>434.41800000000001</v>
      </c>
      <c r="CK46" s="14">
        <v>440.32</v>
      </c>
      <c r="CL46" s="14">
        <v>448.11900000000003</v>
      </c>
      <c r="CM46" s="14">
        <v>439.988</v>
      </c>
      <c r="CN46" s="14">
        <v>407.73599999999999</v>
      </c>
      <c r="CO46" s="14">
        <v>360.21300000000002</v>
      </c>
      <c r="CP46" s="14">
        <v>314.00900000000001</v>
      </c>
      <c r="CQ46" s="14">
        <v>265.26900000000001</v>
      </c>
      <c r="CR46" s="14">
        <v>225.02500000000001</v>
      </c>
      <c r="CS46" s="14">
        <v>200.27500000000001</v>
      </c>
      <c r="CT46" s="14">
        <v>185.608</v>
      </c>
      <c r="CU46" s="14">
        <v>168.012</v>
      </c>
      <c r="CV46" s="14">
        <v>153.92099999999999</v>
      </c>
      <c r="CW46" s="14">
        <v>137.94800000000001</v>
      </c>
      <c r="CX46" s="14">
        <v>117.248</v>
      </c>
      <c r="CY46" s="14">
        <v>92.638000000000005</v>
      </c>
      <c r="CZ46" s="14">
        <v>73.491</v>
      </c>
      <c r="DA46" s="14">
        <v>64.262</v>
      </c>
      <c r="DB46" s="14">
        <v>54.296999999999997</v>
      </c>
      <c r="DC46" s="14">
        <v>40.442</v>
      </c>
      <c r="DD46" s="14">
        <v>22.699000000000002</v>
      </c>
      <c r="DE46" s="14">
        <v>15.218</v>
      </c>
      <c r="DF46" s="14">
        <v>7.93</v>
      </c>
      <c r="DG46" s="14">
        <v>11.079000000000001</v>
      </c>
      <c r="DI46" s="108">
        <f t="shared" si="1"/>
        <v>41747.864000000009</v>
      </c>
    </row>
    <row r="47" spans="1:113" x14ac:dyDescent="0.2">
      <c r="A47" s="14">
        <v>1380</v>
      </c>
      <c r="B47" s="14" t="s">
        <v>1041</v>
      </c>
      <c r="D47" s="14">
        <v>262</v>
      </c>
      <c r="E47" s="14">
        <v>2018</v>
      </c>
      <c r="F47" s="14" t="s">
        <v>118</v>
      </c>
      <c r="G47" s="88" t="s">
        <v>119</v>
      </c>
      <c r="H47" s="88">
        <f>VLOOKUP(G47, '2018 Population by age'!$G:$H, 2, 0)</f>
        <v>18</v>
      </c>
      <c r="I47" s="15">
        <f>IF(H47="-", "-", IF(H47=0, 0, SUM(K47:INDEX($K47:$DG47, H47))))</f>
        <v>175.99</v>
      </c>
      <c r="J47" s="15">
        <f t="shared" si="0"/>
        <v>308.01000000000005</v>
      </c>
      <c r="K47" s="14">
        <v>10.246</v>
      </c>
      <c r="L47" s="14">
        <v>10.130000000000001</v>
      </c>
      <c r="M47" s="14">
        <v>10.025</v>
      </c>
      <c r="N47" s="14">
        <v>10.122</v>
      </c>
      <c r="O47" s="14">
        <v>9.9659999999999993</v>
      </c>
      <c r="P47" s="14">
        <v>9.8339999999999996</v>
      </c>
      <c r="Q47" s="14">
        <v>9.7240000000000002</v>
      </c>
      <c r="R47" s="14">
        <v>9.6370000000000005</v>
      </c>
      <c r="S47" s="14">
        <v>9.5660000000000007</v>
      </c>
      <c r="T47" s="14">
        <v>9.5030000000000001</v>
      </c>
      <c r="U47" s="14">
        <v>9.4809999999999999</v>
      </c>
      <c r="V47" s="14">
        <v>9.5139999999999993</v>
      </c>
      <c r="W47" s="14">
        <v>9.5809999999999995</v>
      </c>
      <c r="X47" s="14">
        <v>9.65</v>
      </c>
      <c r="Y47" s="14">
        <v>9.7289999999999992</v>
      </c>
      <c r="Z47" s="14">
        <v>9.7769999999999992</v>
      </c>
      <c r="AA47" s="14">
        <v>9.7729999999999997</v>
      </c>
      <c r="AB47" s="14">
        <v>9.7319999999999993</v>
      </c>
      <c r="AC47" s="14">
        <v>9.6969999999999992</v>
      </c>
      <c r="AD47" s="14">
        <v>9.6609999999999996</v>
      </c>
      <c r="AE47" s="14">
        <v>9.6129999999999995</v>
      </c>
      <c r="AF47" s="14">
        <v>9.5489999999999995</v>
      </c>
      <c r="AG47" s="14">
        <v>9.4749999999999996</v>
      </c>
      <c r="AH47" s="14">
        <v>9.3829999999999991</v>
      </c>
      <c r="AI47" s="14">
        <v>9.2579999999999991</v>
      </c>
      <c r="AJ47" s="14">
        <v>9.1809999999999992</v>
      </c>
      <c r="AK47" s="14">
        <v>9.1880000000000006</v>
      </c>
      <c r="AL47" s="14">
        <v>9.2309999999999999</v>
      </c>
      <c r="AM47" s="14">
        <v>9.2550000000000008</v>
      </c>
      <c r="AN47" s="14">
        <v>9.298</v>
      </c>
      <c r="AO47" s="14">
        <v>9.1739999999999995</v>
      </c>
      <c r="AP47" s="14">
        <v>8.7919999999999998</v>
      </c>
      <c r="AQ47" s="14">
        <v>8.2530000000000001</v>
      </c>
      <c r="AR47" s="14">
        <v>7.73</v>
      </c>
      <c r="AS47" s="14">
        <v>7.17</v>
      </c>
      <c r="AT47" s="14">
        <v>6.7590000000000003</v>
      </c>
      <c r="AU47" s="14">
        <v>6.6</v>
      </c>
      <c r="AV47" s="14">
        <v>6.5979999999999999</v>
      </c>
      <c r="AW47" s="14">
        <v>6.5620000000000003</v>
      </c>
      <c r="AX47" s="14">
        <v>6.5410000000000004</v>
      </c>
      <c r="AY47" s="14">
        <v>6.4359999999999999</v>
      </c>
      <c r="AZ47" s="14">
        <v>6.18</v>
      </c>
      <c r="BA47" s="14">
        <v>5.8330000000000002</v>
      </c>
      <c r="BB47" s="14">
        <v>5.516</v>
      </c>
      <c r="BC47" s="14">
        <v>5.2009999999999996</v>
      </c>
      <c r="BD47" s="14">
        <v>4.931</v>
      </c>
      <c r="BE47" s="14">
        <v>4.7380000000000004</v>
      </c>
      <c r="BF47" s="14">
        <v>4.5960000000000001</v>
      </c>
      <c r="BG47" s="14">
        <v>4.4450000000000003</v>
      </c>
      <c r="BH47" s="14">
        <v>4.2949999999999999</v>
      </c>
      <c r="BI47" s="14">
        <v>4.1509999999999998</v>
      </c>
      <c r="BJ47" s="14">
        <v>4.0090000000000003</v>
      </c>
      <c r="BK47" s="14">
        <v>3.8690000000000002</v>
      </c>
      <c r="BL47" s="14">
        <v>3.7349999999999999</v>
      </c>
      <c r="BM47" s="14">
        <v>3.609</v>
      </c>
      <c r="BN47" s="14">
        <v>3.4689999999999999</v>
      </c>
      <c r="BO47" s="14">
        <v>3.3050000000000002</v>
      </c>
      <c r="BP47" s="14">
        <v>3.1259999999999999</v>
      </c>
      <c r="BQ47" s="14">
        <v>2.9529999999999998</v>
      </c>
      <c r="BR47" s="14">
        <v>2.7850000000000001</v>
      </c>
      <c r="BS47" s="14">
        <v>2.62</v>
      </c>
      <c r="BT47" s="14">
        <v>2.4590000000000001</v>
      </c>
      <c r="BU47" s="14">
        <v>2.3039999999999998</v>
      </c>
      <c r="BV47" s="14">
        <v>2.1520000000000001</v>
      </c>
      <c r="BW47" s="14">
        <v>1.998</v>
      </c>
      <c r="BX47" s="14">
        <v>1.871</v>
      </c>
      <c r="BY47" s="14">
        <v>1.7849999999999999</v>
      </c>
      <c r="BZ47" s="14">
        <v>1.7250000000000001</v>
      </c>
      <c r="CA47" s="14">
        <v>1.665</v>
      </c>
      <c r="CB47" s="14">
        <v>1.6120000000000001</v>
      </c>
      <c r="CC47" s="14">
        <v>1.5409999999999999</v>
      </c>
      <c r="CD47" s="14">
        <v>1.4359999999999999</v>
      </c>
      <c r="CE47" s="14">
        <v>1.31</v>
      </c>
      <c r="CF47" s="14">
        <v>1.1919999999999999</v>
      </c>
      <c r="CG47" s="14">
        <v>1.0760000000000001</v>
      </c>
      <c r="CH47" s="14">
        <v>0.96799999999999997</v>
      </c>
      <c r="CI47" s="14">
        <v>0.873</v>
      </c>
      <c r="CJ47" s="14">
        <v>0.78700000000000003</v>
      </c>
      <c r="CK47" s="14">
        <v>0.70299999999999996</v>
      </c>
      <c r="CL47" s="14">
        <v>0.621</v>
      </c>
      <c r="CM47" s="14">
        <v>0.54400000000000004</v>
      </c>
      <c r="CN47" s="14">
        <v>0.47299999999999998</v>
      </c>
      <c r="CO47" s="14">
        <v>0.40799999999999997</v>
      </c>
      <c r="CP47" s="14">
        <v>0.34699999999999998</v>
      </c>
      <c r="CQ47" s="14">
        <v>0.28999999999999998</v>
      </c>
      <c r="CR47" s="14">
        <v>0.24</v>
      </c>
      <c r="CS47" s="14">
        <v>0.19800000000000001</v>
      </c>
      <c r="CT47" s="14">
        <v>0.161</v>
      </c>
      <c r="CU47" s="14">
        <v>0.126</v>
      </c>
      <c r="CV47" s="14">
        <v>9.8000000000000004E-2</v>
      </c>
      <c r="CW47" s="14">
        <v>7.8E-2</v>
      </c>
      <c r="CX47" s="14">
        <v>5.8999999999999997E-2</v>
      </c>
      <c r="CY47" s="14">
        <v>4.2000000000000003E-2</v>
      </c>
      <c r="CZ47" s="14">
        <v>2.9000000000000001E-2</v>
      </c>
      <c r="DA47" s="14">
        <v>2.1999999999999999E-2</v>
      </c>
      <c r="DB47" s="14">
        <v>1.7999999999999999E-2</v>
      </c>
      <c r="DC47" s="14">
        <v>1.2999999999999999E-2</v>
      </c>
      <c r="DD47" s="14">
        <v>7.0000000000000001E-3</v>
      </c>
      <c r="DE47" s="14">
        <v>4.0000000000000001E-3</v>
      </c>
      <c r="DF47" s="14">
        <v>2E-3</v>
      </c>
      <c r="DG47" s="14">
        <v>3.0000000000000001E-3</v>
      </c>
      <c r="DI47" s="108">
        <f t="shared" si="1"/>
        <v>484.00000000000006</v>
      </c>
    </row>
    <row r="48" spans="1:113" x14ac:dyDescent="0.2">
      <c r="A48" s="14">
        <v>12646</v>
      </c>
      <c r="B48" s="14" t="s">
        <v>1041</v>
      </c>
      <c r="D48" s="14">
        <v>208</v>
      </c>
      <c r="E48" s="14">
        <v>2018</v>
      </c>
      <c r="F48" s="14" t="s">
        <v>116</v>
      </c>
      <c r="G48" s="88" t="s">
        <v>117</v>
      </c>
      <c r="H48" s="88">
        <f>VLOOKUP(G48, '2018 Population by age'!$G:$H, 2, 0)</f>
        <v>18</v>
      </c>
      <c r="I48" s="15">
        <f>IF(H48="-", "-", IF(H48=0, 0, SUM(K48:INDEX($K48:$DG48, H48))))</f>
        <v>560.05600000000004</v>
      </c>
      <c r="J48" s="15">
        <f t="shared" si="0"/>
        <v>2332.3019999999992</v>
      </c>
      <c r="K48" s="14">
        <v>29.760999999999999</v>
      </c>
      <c r="L48" s="14">
        <v>29.257999999999999</v>
      </c>
      <c r="M48" s="14">
        <v>28.986000000000001</v>
      </c>
      <c r="N48" s="14">
        <v>26.995999999999999</v>
      </c>
      <c r="O48" s="14">
        <v>27.984000000000002</v>
      </c>
      <c r="P48" s="14">
        <v>28.948</v>
      </c>
      <c r="Q48" s="14">
        <v>29.87</v>
      </c>
      <c r="R48" s="14">
        <v>30.73</v>
      </c>
      <c r="S48" s="14">
        <v>31.577999999999999</v>
      </c>
      <c r="T48" s="14">
        <v>32.462000000000003</v>
      </c>
      <c r="U48" s="14">
        <v>33.023000000000003</v>
      </c>
      <c r="V48" s="14">
        <v>33.107999999999997</v>
      </c>
      <c r="W48" s="14">
        <v>32.901000000000003</v>
      </c>
      <c r="X48" s="14">
        <v>32.719000000000001</v>
      </c>
      <c r="Y48" s="14">
        <v>32.472999999999999</v>
      </c>
      <c r="Z48" s="14">
        <v>32.499000000000002</v>
      </c>
      <c r="AA48" s="14">
        <v>32.987000000000002</v>
      </c>
      <c r="AB48" s="14">
        <v>33.773000000000003</v>
      </c>
      <c r="AC48" s="14">
        <v>34.445</v>
      </c>
      <c r="AD48" s="14">
        <v>35.015999999999998</v>
      </c>
      <c r="AE48" s="14">
        <v>35.716999999999999</v>
      </c>
      <c r="AF48" s="14">
        <v>36.598999999999997</v>
      </c>
      <c r="AG48" s="14">
        <v>37.530999999999999</v>
      </c>
      <c r="AH48" s="14">
        <v>38.4</v>
      </c>
      <c r="AI48" s="14">
        <v>39.311</v>
      </c>
      <c r="AJ48" s="14">
        <v>39.606999999999999</v>
      </c>
      <c r="AK48" s="14">
        <v>38.975999999999999</v>
      </c>
      <c r="AL48" s="14">
        <v>37.74</v>
      </c>
      <c r="AM48" s="14">
        <v>36.585999999999999</v>
      </c>
      <c r="AN48" s="14">
        <v>35.438000000000002</v>
      </c>
      <c r="AO48" s="14">
        <v>34.326000000000001</v>
      </c>
      <c r="AP48" s="14">
        <v>33.357999999999997</v>
      </c>
      <c r="AQ48" s="14">
        <v>32.545999999999999</v>
      </c>
      <c r="AR48" s="14">
        <v>31.719000000000001</v>
      </c>
      <c r="AS48" s="14">
        <v>30.812999999999999</v>
      </c>
      <c r="AT48" s="14">
        <v>30.558</v>
      </c>
      <c r="AU48" s="14">
        <v>31.27</v>
      </c>
      <c r="AV48" s="14">
        <v>32.601999999999997</v>
      </c>
      <c r="AW48" s="14">
        <v>33.927</v>
      </c>
      <c r="AX48" s="14">
        <v>35.414999999999999</v>
      </c>
      <c r="AY48" s="14">
        <v>36.529000000000003</v>
      </c>
      <c r="AZ48" s="14">
        <v>36.954999999999998</v>
      </c>
      <c r="BA48" s="14">
        <v>36.960999999999999</v>
      </c>
      <c r="BB48" s="14">
        <v>37.067999999999998</v>
      </c>
      <c r="BC48" s="14">
        <v>37.093000000000004</v>
      </c>
      <c r="BD48" s="14">
        <v>37.459000000000003</v>
      </c>
      <c r="BE48" s="14">
        <v>38.402000000000001</v>
      </c>
      <c r="BF48" s="14">
        <v>39.655999999999999</v>
      </c>
      <c r="BG48" s="14">
        <v>40.756</v>
      </c>
      <c r="BH48" s="14">
        <v>41.841999999999999</v>
      </c>
      <c r="BI48" s="14">
        <v>42.427</v>
      </c>
      <c r="BJ48" s="14">
        <v>42.232999999999997</v>
      </c>
      <c r="BK48" s="14">
        <v>41.511000000000003</v>
      </c>
      <c r="BL48" s="14">
        <v>40.802999999999997</v>
      </c>
      <c r="BM48" s="14">
        <v>40.023000000000003</v>
      </c>
      <c r="BN48" s="14">
        <v>39.213999999999999</v>
      </c>
      <c r="BO48" s="14">
        <v>38.457000000000001</v>
      </c>
      <c r="BP48" s="14">
        <v>37.728000000000002</v>
      </c>
      <c r="BQ48" s="14">
        <v>36.972999999999999</v>
      </c>
      <c r="BR48" s="14">
        <v>36.267000000000003</v>
      </c>
      <c r="BS48" s="14">
        <v>35.472000000000001</v>
      </c>
      <c r="BT48" s="14">
        <v>34.531999999999996</v>
      </c>
      <c r="BU48" s="14">
        <v>33.575000000000003</v>
      </c>
      <c r="BV48" s="14">
        <v>32.597000000000001</v>
      </c>
      <c r="BW48" s="14">
        <v>31.38</v>
      </c>
      <c r="BX48" s="14">
        <v>31.120999999999999</v>
      </c>
      <c r="BY48" s="14">
        <v>32.345999999999997</v>
      </c>
      <c r="BZ48" s="14">
        <v>34.401000000000003</v>
      </c>
      <c r="CA48" s="14">
        <v>36.247</v>
      </c>
      <c r="CB48" s="14">
        <v>38.258000000000003</v>
      </c>
      <c r="CC48" s="14">
        <v>38.881</v>
      </c>
      <c r="CD48" s="14">
        <v>37.292999999999999</v>
      </c>
      <c r="CE48" s="14">
        <v>34.274000000000001</v>
      </c>
      <c r="CF48" s="14">
        <v>31.423999999999999</v>
      </c>
      <c r="CG48" s="14">
        <v>28.413</v>
      </c>
      <c r="CH48" s="14">
        <v>25.797000000000001</v>
      </c>
      <c r="CI48" s="14">
        <v>24.007999999999999</v>
      </c>
      <c r="CJ48" s="14">
        <v>22.745000000000001</v>
      </c>
      <c r="CK48" s="14">
        <v>21.279</v>
      </c>
      <c r="CL48" s="14">
        <v>19.766999999999999</v>
      </c>
      <c r="CM48" s="14">
        <v>18.265999999999998</v>
      </c>
      <c r="CN48" s="14">
        <v>16.733000000000001</v>
      </c>
      <c r="CO48" s="14">
        <v>15.211</v>
      </c>
      <c r="CP48" s="14">
        <v>13.769</v>
      </c>
      <c r="CQ48" s="14">
        <v>12.375999999999999</v>
      </c>
      <c r="CR48" s="14">
        <v>11.14</v>
      </c>
      <c r="CS48" s="14">
        <v>10.117000000000001</v>
      </c>
      <c r="CT48" s="14">
        <v>9.2449999999999992</v>
      </c>
      <c r="CU48" s="14">
        <v>8.3840000000000003</v>
      </c>
      <c r="CV48" s="14">
        <v>7.7389999999999999</v>
      </c>
      <c r="CW48" s="14">
        <v>7</v>
      </c>
      <c r="CX48" s="14">
        <v>6.0430000000000001</v>
      </c>
      <c r="CY48" s="14">
        <v>4.9000000000000004</v>
      </c>
      <c r="CZ48" s="14">
        <v>4.0019999999999998</v>
      </c>
      <c r="DA48" s="14">
        <v>3.5310000000000001</v>
      </c>
      <c r="DB48" s="14">
        <v>3.0310000000000001</v>
      </c>
      <c r="DC48" s="14">
        <v>2.3650000000000002</v>
      </c>
      <c r="DD48" s="14">
        <v>1.5329999999999999</v>
      </c>
      <c r="DE48" s="14">
        <v>1.1259999999999999</v>
      </c>
      <c r="DF48" s="14">
        <v>0.64200000000000002</v>
      </c>
      <c r="DG48" s="14">
        <v>1.0820000000000001</v>
      </c>
      <c r="DI48" s="108">
        <f t="shared" si="1"/>
        <v>2892.3579999999993</v>
      </c>
    </row>
    <row r="49" spans="1:113" x14ac:dyDescent="0.2">
      <c r="A49" s="14">
        <v>16000</v>
      </c>
      <c r="B49" s="14" t="s">
        <v>1041</v>
      </c>
      <c r="D49" s="14">
        <v>214</v>
      </c>
      <c r="E49" s="14">
        <v>2018</v>
      </c>
      <c r="F49" s="14" t="s">
        <v>122</v>
      </c>
      <c r="G49" s="88" t="s">
        <v>123</v>
      </c>
      <c r="H49" s="88">
        <f>VLOOKUP(G49, '2018 Population by age'!$G:$H, 2, 0)</f>
        <v>16</v>
      </c>
      <c r="I49" s="15">
        <f>IF(H49="-", "-", IF(H49=0, 0, SUM(K49:INDEX($K49:$DG49, H49))))</f>
        <v>1646.9500000000003</v>
      </c>
      <c r="J49" s="15">
        <f t="shared" si="0"/>
        <v>3818.7660000000001</v>
      </c>
      <c r="K49" s="14">
        <v>101.746</v>
      </c>
      <c r="L49" s="14">
        <v>102.32899999999999</v>
      </c>
      <c r="M49" s="14">
        <v>102.834</v>
      </c>
      <c r="N49" s="14">
        <v>103.437</v>
      </c>
      <c r="O49" s="14">
        <v>103.68600000000001</v>
      </c>
      <c r="P49" s="14">
        <v>103.851</v>
      </c>
      <c r="Q49" s="14">
        <v>103.93</v>
      </c>
      <c r="R49" s="14">
        <v>103.92400000000001</v>
      </c>
      <c r="S49" s="14">
        <v>103.825</v>
      </c>
      <c r="T49" s="14">
        <v>103.626</v>
      </c>
      <c r="U49" s="14">
        <v>103.35599999999999</v>
      </c>
      <c r="V49" s="14">
        <v>103.027</v>
      </c>
      <c r="W49" s="14">
        <v>102.62</v>
      </c>
      <c r="X49" s="14">
        <v>102.15300000000001</v>
      </c>
      <c r="Y49" s="14">
        <v>101.682</v>
      </c>
      <c r="Z49" s="14">
        <v>100.92400000000001</v>
      </c>
      <c r="AA49" s="14">
        <v>99.757999999999996</v>
      </c>
      <c r="AB49" s="14">
        <v>98.346999999999994</v>
      </c>
      <c r="AC49" s="14">
        <v>96.915999999999997</v>
      </c>
      <c r="AD49" s="14">
        <v>95.350999999999999</v>
      </c>
      <c r="AE49" s="14">
        <v>94.177999999999997</v>
      </c>
      <c r="AF49" s="14">
        <v>93.66</v>
      </c>
      <c r="AG49" s="14">
        <v>93.525999999999996</v>
      </c>
      <c r="AH49" s="14">
        <v>93.275000000000006</v>
      </c>
      <c r="AI49" s="14">
        <v>93.048000000000002</v>
      </c>
      <c r="AJ49" s="14">
        <v>92.444999999999993</v>
      </c>
      <c r="AK49" s="14">
        <v>91.230999999999995</v>
      </c>
      <c r="AL49" s="14">
        <v>89.617999999999995</v>
      </c>
      <c r="AM49" s="14">
        <v>88.034999999999997</v>
      </c>
      <c r="AN49" s="14">
        <v>86.378</v>
      </c>
      <c r="AO49" s="14">
        <v>84.831000000000003</v>
      </c>
      <c r="AP49" s="14">
        <v>83.522999999999996</v>
      </c>
      <c r="AQ49" s="14">
        <v>82.340999999999994</v>
      </c>
      <c r="AR49" s="14">
        <v>81.08</v>
      </c>
      <c r="AS49" s="14">
        <v>79.823999999999998</v>
      </c>
      <c r="AT49" s="14">
        <v>78.343999999999994</v>
      </c>
      <c r="AU49" s="14">
        <v>76.519000000000005</v>
      </c>
      <c r="AV49" s="14">
        <v>74.489999999999995</v>
      </c>
      <c r="AW49" s="14">
        <v>72.501999999999995</v>
      </c>
      <c r="AX49" s="14">
        <v>70.483999999999995</v>
      </c>
      <c r="AY49" s="14">
        <v>68.688999999999993</v>
      </c>
      <c r="AZ49" s="14">
        <v>67.259</v>
      </c>
      <c r="BA49" s="14">
        <v>66.069999999999993</v>
      </c>
      <c r="BB49" s="14">
        <v>64.849999999999994</v>
      </c>
      <c r="BC49" s="14">
        <v>63.646999999999998</v>
      </c>
      <c r="BD49" s="14">
        <v>62.438000000000002</v>
      </c>
      <c r="BE49" s="14">
        <v>61.180999999999997</v>
      </c>
      <c r="BF49" s="14">
        <v>59.895000000000003</v>
      </c>
      <c r="BG49" s="14">
        <v>58.628</v>
      </c>
      <c r="BH49" s="14">
        <v>57.357999999999997</v>
      </c>
      <c r="BI49" s="14">
        <v>56.097000000000001</v>
      </c>
      <c r="BJ49" s="14">
        <v>54.853999999999999</v>
      </c>
      <c r="BK49" s="14">
        <v>53.603999999999999</v>
      </c>
      <c r="BL49" s="14">
        <v>52.322000000000003</v>
      </c>
      <c r="BM49" s="14">
        <v>51.02</v>
      </c>
      <c r="BN49" s="14">
        <v>49.606999999999999</v>
      </c>
      <c r="BO49" s="14">
        <v>48.037999999999997</v>
      </c>
      <c r="BP49" s="14">
        <v>46.350999999999999</v>
      </c>
      <c r="BQ49" s="14">
        <v>44.648000000000003</v>
      </c>
      <c r="BR49" s="14">
        <v>42.923999999999999</v>
      </c>
      <c r="BS49" s="14">
        <v>41.128</v>
      </c>
      <c r="BT49" s="14">
        <v>39.247999999999998</v>
      </c>
      <c r="BU49" s="14">
        <v>37.314999999999998</v>
      </c>
      <c r="BV49" s="14">
        <v>35.381</v>
      </c>
      <c r="BW49" s="14">
        <v>33.448999999999998</v>
      </c>
      <c r="BX49" s="14">
        <v>31.538</v>
      </c>
      <c r="BY49" s="14">
        <v>29.667999999999999</v>
      </c>
      <c r="BZ49" s="14">
        <v>27.844999999999999</v>
      </c>
      <c r="CA49" s="14">
        <v>26.059000000000001</v>
      </c>
      <c r="CB49" s="14">
        <v>24.318999999999999</v>
      </c>
      <c r="CC49" s="14">
        <v>22.670999999999999</v>
      </c>
      <c r="CD49" s="14">
        <v>21.138999999999999</v>
      </c>
      <c r="CE49" s="14">
        <v>19.713999999999999</v>
      </c>
      <c r="CF49" s="14">
        <v>18.34</v>
      </c>
      <c r="CG49" s="14">
        <v>16.995999999999999</v>
      </c>
      <c r="CH49" s="14">
        <v>15.846</v>
      </c>
      <c r="CI49" s="14">
        <v>14.955</v>
      </c>
      <c r="CJ49" s="14">
        <v>14.234999999999999</v>
      </c>
      <c r="CK49" s="14">
        <v>13.548999999999999</v>
      </c>
      <c r="CL49" s="14">
        <v>12.935</v>
      </c>
      <c r="CM49" s="14">
        <v>12.22</v>
      </c>
      <c r="CN49" s="14">
        <v>11.307</v>
      </c>
      <c r="CO49" s="14">
        <v>10.278</v>
      </c>
      <c r="CP49" s="14">
        <v>9.3170000000000002</v>
      </c>
      <c r="CQ49" s="14">
        <v>8.3919999999999995</v>
      </c>
      <c r="CR49" s="14">
        <v>7.508</v>
      </c>
      <c r="CS49" s="14">
        <v>6.6870000000000003</v>
      </c>
      <c r="CT49" s="14">
        <v>5.9210000000000003</v>
      </c>
      <c r="CU49" s="14">
        <v>5.1479999999999997</v>
      </c>
      <c r="CV49" s="14">
        <v>4.4569999999999999</v>
      </c>
      <c r="CW49" s="14">
        <v>3.8889999999999998</v>
      </c>
      <c r="CX49" s="14">
        <v>3.3220000000000001</v>
      </c>
      <c r="CY49" s="14">
        <v>2.7480000000000002</v>
      </c>
      <c r="CZ49" s="14">
        <v>2.286</v>
      </c>
      <c r="DA49" s="14">
        <v>1.976</v>
      </c>
      <c r="DB49" s="14">
        <v>1.7030000000000001</v>
      </c>
      <c r="DC49" s="14">
        <v>1.407</v>
      </c>
      <c r="DD49" s="14">
        <v>1.087</v>
      </c>
      <c r="DE49" s="14">
        <v>0.89400000000000002</v>
      </c>
      <c r="DF49" s="14">
        <v>0.69099999999999995</v>
      </c>
      <c r="DG49" s="14">
        <v>2.0139999999999998</v>
      </c>
      <c r="DI49" s="108">
        <f t="shared" si="1"/>
        <v>5465.7160000000003</v>
      </c>
    </row>
    <row r="50" spans="1:113" x14ac:dyDescent="0.2">
      <c r="A50" s="14">
        <v>3874</v>
      </c>
      <c r="B50" s="14" t="s">
        <v>1041</v>
      </c>
      <c r="D50" s="14">
        <v>12</v>
      </c>
      <c r="E50" s="14">
        <v>2018</v>
      </c>
      <c r="F50" s="14" t="s">
        <v>17</v>
      </c>
      <c r="G50" s="88" t="s">
        <v>18</v>
      </c>
      <c r="H50" s="88">
        <f>VLOOKUP(G50, '2018 Population by age'!$G:$H, 2, 0)</f>
        <v>18</v>
      </c>
      <c r="I50" s="15">
        <f>IF(H50="-", "-", IF(H50=0, 0, SUM(K50:INDEX($K50:$DG50, H50))))</f>
        <v>6894.0100000000011</v>
      </c>
      <c r="J50" s="15">
        <f t="shared" si="0"/>
        <v>13898.864999999998</v>
      </c>
      <c r="K50" s="14">
        <v>410.84399999999999</v>
      </c>
      <c r="L50" s="14">
        <v>438.387</v>
      </c>
      <c r="M50" s="14">
        <v>456.267</v>
      </c>
      <c r="N50" s="14">
        <v>468.67599999999999</v>
      </c>
      <c r="O50" s="14">
        <v>467.02800000000002</v>
      </c>
      <c r="P50" s="14">
        <v>460.19099999999997</v>
      </c>
      <c r="Q50" s="14">
        <v>448.96300000000002</v>
      </c>
      <c r="R50" s="14">
        <v>434.14699999999999</v>
      </c>
      <c r="S50" s="14">
        <v>416.60500000000002</v>
      </c>
      <c r="T50" s="14">
        <v>397.20100000000002</v>
      </c>
      <c r="U50" s="14">
        <v>376.42200000000003</v>
      </c>
      <c r="V50" s="14">
        <v>354.94299999999998</v>
      </c>
      <c r="W50" s="14">
        <v>333.75299999999999</v>
      </c>
      <c r="X50" s="14">
        <v>312.779</v>
      </c>
      <c r="Y50" s="14">
        <v>291.572</v>
      </c>
      <c r="Z50" s="14">
        <v>277.18400000000003</v>
      </c>
      <c r="AA50" s="14">
        <v>272.97899999999998</v>
      </c>
      <c r="AB50" s="14">
        <v>276.06900000000002</v>
      </c>
      <c r="AC50" s="14">
        <v>279.49299999999999</v>
      </c>
      <c r="AD50" s="14">
        <v>283.79000000000002</v>
      </c>
      <c r="AE50" s="14">
        <v>291.44600000000003</v>
      </c>
      <c r="AF50" s="14">
        <v>302.72399999999999</v>
      </c>
      <c r="AG50" s="14">
        <v>316.26299999999998</v>
      </c>
      <c r="AH50" s="14">
        <v>330.46100000000001</v>
      </c>
      <c r="AI50" s="14">
        <v>345.66399999999999</v>
      </c>
      <c r="AJ50" s="14">
        <v>357.82600000000002</v>
      </c>
      <c r="AK50" s="14">
        <v>364.77199999999999</v>
      </c>
      <c r="AL50" s="14">
        <v>367.98599999999999</v>
      </c>
      <c r="AM50" s="14">
        <v>371.12799999999999</v>
      </c>
      <c r="AN50" s="14">
        <v>373.47</v>
      </c>
      <c r="AO50" s="14">
        <v>374.39400000000001</v>
      </c>
      <c r="AP50" s="14">
        <v>373.96199999999999</v>
      </c>
      <c r="AQ50" s="14">
        <v>372.13600000000002</v>
      </c>
      <c r="AR50" s="14">
        <v>369.07600000000002</v>
      </c>
      <c r="AS50" s="14">
        <v>365.05900000000003</v>
      </c>
      <c r="AT50" s="14">
        <v>358.827</v>
      </c>
      <c r="AU50" s="14">
        <v>349.87</v>
      </c>
      <c r="AV50" s="14">
        <v>338.95699999999999</v>
      </c>
      <c r="AW50" s="14">
        <v>327.55599999999998</v>
      </c>
      <c r="AX50" s="14">
        <v>315.60199999999998</v>
      </c>
      <c r="AY50" s="14">
        <v>303.43</v>
      </c>
      <c r="AZ50" s="14">
        <v>291.43200000000002</v>
      </c>
      <c r="BA50" s="14">
        <v>279.66399999999999</v>
      </c>
      <c r="BB50" s="14">
        <v>267.66800000000001</v>
      </c>
      <c r="BC50" s="14">
        <v>255.39</v>
      </c>
      <c r="BD50" s="14">
        <v>244.648</v>
      </c>
      <c r="BE50" s="14">
        <v>236.25899999999999</v>
      </c>
      <c r="BF50" s="14">
        <v>229.47399999999999</v>
      </c>
      <c r="BG50" s="14">
        <v>222.661</v>
      </c>
      <c r="BH50" s="14">
        <v>216.06399999999999</v>
      </c>
      <c r="BI50" s="14">
        <v>209.607</v>
      </c>
      <c r="BJ50" s="14">
        <v>203.06299999999999</v>
      </c>
      <c r="BK50" s="14">
        <v>196.46700000000001</v>
      </c>
      <c r="BL50" s="14">
        <v>190.21700000000001</v>
      </c>
      <c r="BM50" s="14">
        <v>184.392</v>
      </c>
      <c r="BN50" s="14">
        <v>177.86099999999999</v>
      </c>
      <c r="BO50" s="14">
        <v>170.15100000000001</v>
      </c>
      <c r="BP50" s="14">
        <v>161.798</v>
      </c>
      <c r="BQ50" s="14">
        <v>153.59299999999999</v>
      </c>
      <c r="BR50" s="14">
        <v>145.12</v>
      </c>
      <c r="BS50" s="14">
        <v>138.05199999999999</v>
      </c>
      <c r="BT50" s="14">
        <v>133.21700000000001</v>
      </c>
      <c r="BU50" s="14">
        <v>129.703</v>
      </c>
      <c r="BV50" s="14">
        <v>126.06</v>
      </c>
      <c r="BW50" s="14">
        <v>122.93</v>
      </c>
      <c r="BX50" s="14">
        <v>117.896</v>
      </c>
      <c r="BY50" s="14">
        <v>109.72199999999999</v>
      </c>
      <c r="BZ50" s="14">
        <v>99.72</v>
      </c>
      <c r="CA50" s="14">
        <v>90.278999999999996</v>
      </c>
      <c r="CB50" s="14">
        <v>80.724000000000004</v>
      </c>
      <c r="CC50" s="14">
        <v>73.123999999999995</v>
      </c>
      <c r="CD50" s="14">
        <v>68.683000000000007</v>
      </c>
      <c r="CE50" s="14">
        <v>66.325999999999993</v>
      </c>
      <c r="CF50" s="14">
        <v>63.731999999999999</v>
      </c>
      <c r="CG50" s="14">
        <v>61.317999999999998</v>
      </c>
      <c r="CH50" s="14">
        <v>58.759</v>
      </c>
      <c r="CI50" s="14">
        <v>55.643000000000001</v>
      </c>
      <c r="CJ50" s="14">
        <v>52.18</v>
      </c>
      <c r="CK50" s="14">
        <v>49.052</v>
      </c>
      <c r="CL50" s="14">
        <v>46.197000000000003</v>
      </c>
      <c r="CM50" s="14">
        <v>42.944000000000003</v>
      </c>
      <c r="CN50" s="14">
        <v>39.048999999999999</v>
      </c>
      <c r="CO50" s="14">
        <v>34.78</v>
      </c>
      <c r="CP50" s="14">
        <v>30.672999999999998</v>
      </c>
      <c r="CQ50" s="14">
        <v>26.655000000000001</v>
      </c>
      <c r="CR50" s="14">
        <v>22.861000000000001</v>
      </c>
      <c r="CS50" s="14">
        <v>19.422000000000001</v>
      </c>
      <c r="CT50" s="14">
        <v>16.298999999999999</v>
      </c>
      <c r="CU50" s="14">
        <v>13.045</v>
      </c>
      <c r="CV50" s="14">
        <v>10.236000000000001</v>
      </c>
      <c r="CW50" s="14">
        <v>8.2710000000000008</v>
      </c>
      <c r="CX50" s="14">
        <v>6.415</v>
      </c>
      <c r="CY50" s="14">
        <v>4.6180000000000003</v>
      </c>
      <c r="CZ50" s="14">
        <v>3.1789999999999998</v>
      </c>
      <c r="DA50" s="14">
        <v>2.3620000000000001</v>
      </c>
      <c r="DB50" s="14">
        <v>1.889</v>
      </c>
      <c r="DC50" s="14">
        <v>1.3759999999999999</v>
      </c>
      <c r="DD50" s="14">
        <v>0.82099999999999995</v>
      </c>
      <c r="DE50" s="14">
        <v>0.55000000000000004</v>
      </c>
      <c r="DF50" s="14">
        <v>0.28399999999999997</v>
      </c>
      <c r="DG50" s="14">
        <v>0.39800000000000002</v>
      </c>
      <c r="DI50" s="108">
        <f t="shared" si="1"/>
        <v>20792.875</v>
      </c>
    </row>
    <row r="51" spans="1:113" x14ac:dyDescent="0.2">
      <c r="A51" s="14">
        <v>18236</v>
      </c>
      <c r="B51" s="14" t="s">
        <v>1041</v>
      </c>
      <c r="D51" s="14">
        <v>218</v>
      </c>
      <c r="E51" s="14">
        <v>2018</v>
      </c>
      <c r="F51" s="14" t="s">
        <v>124</v>
      </c>
      <c r="G51" s="88" t="s">
        <v>125</v>
      </c>
      <c r="H51" s="88">
        <f>VLOOKUP(G51, '2018 Population by age'!$G:$H, 2, 0)</f>
        <v>0</v>
      </c>
      <c r="I51" s="15">
        <f>IF(H51="-", "-", IF(H51=0, 0, SUM(K51:INDEX($K51:$DG51, H51))))</f>
        <v>0</v>
      </c>
      <c r="J51" s="15">
        <f t="shared" si="0"/>
        <v>8436.5919999999987</v>
      </c>
      <c r="K51" s="14">
        <v>157.63300000000001</v>
      </c>
      <c r="L51" s="14">
        <v>158.18199999999999</v>
      </c>
      <c r="M51" s="14">
        <v>158.40899999999999</v>
      </c>
      <c r="N51" s="14">
        <v>157.62799999999999</v>
      </c>
      <c r="O51" s="14">
        <v>157.55799999999999</v>
      </c>
      <c r="P51" s="14">
        <v>157.26499999999999</v>
      </c>
      <c r="Q51" s="14">
        <v>156.77199999999999</v>
      </c>
      <c r="R51" s="14">
        <v>156.10400000000001</v>
      </c>
      <c r="S51" s="14">
        <v>155.31700000000001</v>
      </c>
      <c r="T51" s="14">
        <v>154.46799999999999</v>
      </c>
      <c r="U51" s="14">
        <v>153.42500000000001</v>
      </c>
      <c r="V51" s="14">
        <v>152.15199999999999</v>
      </c>
      <c r="W51" s="14">
        <v>150.76599999999999</v>
      </c>
      <c r="X51" s="14">
        <v>149.346</v>
      </c>
      <c r="Y51" s="14">
        <v>147.78399999999999</v>
      </c>
      <c r="Z51" s="14">
        <v>146.767</v>
      </c>
      <c r="AA51" s="14">
        <v>146.61600000000001</v>
      </c>
      <c r="AB51" s="14">
        <v>146.99</v>
      </c>
      <c r="AC51" s="14">
        <v>147.24100000000001</v>
      </c>
      <c r="AD51" s="14">
        <v>147.51599999999999</v>
      </c>
      <c r="AE51" s="14">
        <v>147.41300000000001</v>
      </c>
      <c r="AF51" s="14">
        <v>146.66900000000001</v>
      </c>
      <c r="AG51" s="14">
        <v>145.48400000000001</v>
      </c>
      <c r="AH51" s="14">
        <v>144.29900000000001</v>
      </c>
      <c r="AI51" s="14">
        <v>143.00200000000001</v>
      </c>
      <c r="AJ51" s="14">
        <v>141.69</v>
      </c>
      <c r="AK51" s="14">
        <v>140.44900000000001</v>
      </c>
      <c r="AL51" s="14">
        <v>139.18799999999999</v>
      </c>
      <c r="AM51" s="14">
        <v>137.78399999999999</v>
      </c>
      <c r="AN51" s="14">
        <v>136.32</v>
      </c>
      <c r="AO51" s="14">
        <v>134.46799999999999</v>
      </c>
      <c r="AP51" s="14">
        <v>132.07</v>
      </c>
      <c r="AQ51" s="14">
        <v>129.31200000000001</v>
      </c>
      <c r="AR51" s="14">
        <v>126.544</v>
      </c>
      <c r="AS51" s="14">
        <v>123.70099999999999</v>
      </c>
      <c r="AT51" s="14">
        <v>120.991</v>
      </c>
      <c r="AU51" s="14">
        <v>118.554</v>
      </c>
      <c r="AV51" s="14">
        <v>116.304</v>
      </c>
      <c r="AW51" s="14">
        <v>113.986</v>
      </c>
      <c r="AX51" s="14">
        <v>111.621</v>
      </c>
      <c r="AY51" s="14">
        <v>109.404</v>
      </c>
      <c r="AZ51" s="14">
        <v>107.398</v>
      </c>
      <c r="BA51" s="14">
        <v>105.51900000000001</v>
      </c>
      <c r="BB51" s="14">
        <v>103.622</v>
      </c>
      <c r="BC51" s="14">
        <v>101.739</v>
      </c>
      <c r="BD51" s="14">
        <v>99.733000000000004</v>
      </c>
      <c r="BE51" s="14">
        <v>97.524000000000001</v>
      </c>
      <c r="BF51" s="14">
        <v>95.168999999999997</v>
      </c>
      <c r="BG51" s="14">
        <v>92.83</v>
      </c>
      <c r="BH51" s="14">
        <v>90.498999999999995</v>
      </c>
      <c r="BI51" s="14">
        <v>88.055000000000007</v>
      </c>
      <c r="BJ51" s="14">
        <v>85.460999999999999</v>
      </c>
      <c r="BK51" s="14">
        <v>82.777000000000001</v>
      </c>
      <c r="BL51" s="14">
        <v>80.091999999999999</v>
      </c>
      <c r="BM51" s="14">
        <v>77.381</v>
      </c>
      <c r="BN51" s="14">
        <v>74.790000000000006</v>
      </c>
      <c r="BO51" s="14">
        <v>72.399000000000001</v>
      </c>
      <c r="BP51" s="14">
        <v>70.141999999999996</v>
      </c>
      <c r="BQ51" s="14">
        <v>67.832999999999998</v>
      </c>
      <c r="BR51" s="14">
        <v>65.456000000000003</v>
      </c>
      <c r="BS51" s="14">
        <v>63.21</v>
      </c>
      <c r="BT51" s="14">
        <v>61.158000000000001</v>
      </c>
      <c r="BU51" s="14">
        <v>59.186</v>
      </c>
      <c r="BV51" s="14">
        <v>57.222000000000001</v>
      </c>
      <c r="BW51" s="14">
        <v>55.405999999999999</v>
      </c>
      <c r="BX51" s="14">
        <v>52.997999999999998</v>
      </c>
      <c r="BY51" s="14">
        <v>49.664000000000001</v>
      </c>
      <c r="BZ51" s="14">
        <v>45.798999999999999</v>
      </c>
      <c r="CA51" s="14">
        <v>42.061999999999998</v>
      </c>
      <c r="CB51" s="14">
        <v>38.234000000000002</v>
      </c>
      <c r="CC51" s="14">
        <v>35.155000000000001</v>
      </c>
      <c r="CD51" s="14">
        <v>33.281999999999996</v>
      </c>
      <c r="CE51" s="14">
        <v>32.19</v>
      </c>
      <c r="CF51" s="14">
        <v>31.015000000000001</v>
      </c>
      <c r="CG51" s="14">
        <v>29.956</v>
      </c>
      <c r="CH51" s="14">
        <v>28.643000000000001</v>
      </c>
      <c r="CI51" s="14">
        <v>26.815999999999999</v>
      </c>
      <c r="CJ51" s="14">
        <v>24.683</v>
      </c>
      <c r="CK51" s="14">
        <v>22.716000000000001</v>
      </c>
      <c r="CL51" s="14">
        <v>20.82</v>
      </c>
      <c r="CM51" s="14">
        <v>19.033000000000001</v>
      </c>
      <c r="CN51" s="14">
        <v>17.420999999999999</v>
      </c>
      <c r="CO51" s="14">
        <v>15.938000000000001</v>
      </c>
      <c r="CP51" s="14">
        <v>14.478</v>
      </c>
      <c r="CQ51" s="14">
        <v>13.071</v>
      </c>
      <c r="CR51" s="14">
        <v>11.7</v>
      </c>
      <c r="CS51" s="14">
        <v>10.351000000000001</v>
      </c>
      <c r="CT51" s="14">
        <v>9.0449999999999999</v>
      </c>
      <c r="CU51" s="14">
        <v>7.7430000000000003</v>
      </c>
      <c r="CV51" s="14">
        <v>6.665</v>
      </c>
      <c r="CW51" s="14">
        <v>5.7569999999999997</v>
      </c>
      <c r="CX51" s="14">
        <v>4.7469999999999999</v>
      </c>
      <c r="CY51" s="14">
        <v>3.6389999999999998</v>
      </c>
      <c r="CZ51" s="14">
        <v>2.774</v>
      </c>
      <c r="DA51" s="14">
        <v>2.2909999999999999</v>
      </c>
      <c r="DB51" s="14">
        <v>1.909</v>
      </c>
      <c r="DC51" s="14">
        <v>1.462</v>
      </c>
      <c r="DD51" s="14">
        <v>0.95</v>
      </c>
      <c r="DE51" s="14">
        <v>0.66900000000000004</v>
      </c>
      <c r="DF51" s="14">
        <v>0.39500000000000002</v>
      </c>
      <c r="DG51" s="14">
        <v>0.72799999999999998</v>
      </c>
      <c r="DI51" s="108">
        <f t="shared" si="1"/>
        <v>8436.5919999999987</v>
      </c>
    </row>
    <row r="52" spans="1:113" x14ac:dyDescent="0.2">
      <c r="A52" s="14">
        <v>3960</v>
      </c>
      <c r="B52" s="14" t="s">
        <v>1041</v>
      </c>
      <c r="D52" s="14">
        <v>818</v>
      </c>
      <c r="E52" s="14">
        <v>2018</v>
      </c>
      <c r="F52" s="14" t="s">
        <v>1101</v>
      </c>
      <c r="G52" s="88" t="s">
        <v>127</v>
      </c>
      <c r="H52" s="88">
        <f>VLOOKUP(G52, '2018 Population by age'!$G:$H, 2, 0)</f>
        <v>18</v>
      </c>
      <c r="I52" s="15">
        <f>IF(H52="-", "-", IF(H52=0, 0, SUM(K52:INDEX($K52:$DG52, H52))))</f>
        <v>18607.988000000001</v>
      </c>
      <c r="J52" s="15">
        <f t="shared" si="0"/>
        <v>30520.98900000002</v>
      </c>
      <c r="K52" s="14">
        <v>1167.6079999999999</v>
      </c>
      <c r="L52" s="14">
        <v>1200.7819999999999</v>
      </c>
      <c r="M52" s="14">
        <v>1216.7860000000001</v>
      </c>
      <c r="N52" s="14">
        <v>1298.829</v>
      </c>
      <c r="O52" s="14">
        <v>1248.7909999999999</v>
      </c>
      <c r="P52" s="14">
        <v>1195.816</v>
      </c>
      <c r="Q52" s="14">
        <v>1141.4670000000001</v>
      </c>
      <c r="R52" s="14">
        <v>1087.3019999999999</v>
      </c>
      <c r="S52" s="14">
        <v>1032.1279999999999</v>
      </c>
      <c r="T52" s="14">
        <v>974.74699999999996</v>
      </c>
      <c r="U52" s="14">
        <v>930.50199999999995</v>
      </c>
      <c r="V52" s="14">
        <v>906.46799999999996</v>
      </c>
      <c r="W52" s="14">
        <v>895.93600000000004</v>
      </c>
      <c r="X52" s="14">
        <v>885.69799999999998</v>
      </c>
      <c r="Y52" s="14">
        <v>879.08699999999999</v>
      </c>
      <c r="Z52" s="14">
        <v>868.80499999999995</v>
      </c>
      <c r="AA52" s="14">
        <v>850.11099999999999</v>
      </c>
      <c r="AB52" s="14">
        <v>827.125</v>
      </c>
      <c r="AC52" s="14">
        <v>808.22299999999996</v>
      </c>
      <c r="AD52" s="14">
        <v>791.15</v>
      </c>
      <c r="AE52" s="14">
        <v>780.00900000000001</v>
      </c>
      <c r="AF52" s="14">
        <v>777.49400000000003</v>
      </c>
      <c r="AG52" s="14">
        <v>781.00199999999995</v>
      </c>
      <c r="AH52" s="14">
        <v>784.00599999999997</v>
      </c>
      <c r="AI52" s="14">
        <v>786.33500000000004</v>
      </c>
      <c r="AJ52" s="14">
        <v>792.29499999999996</v>
      </c>
      <c r="AK52" s="14">
        <v>802.89300000000003</v>
      </c>
      <c r="AL52" s="14">
        <v>815.40899999999999</v>
      </c>
      <c r="AM52" s="14">
        <v>827.08900000000006</v>
      </c>
      <c r="AN52" s="14">
        <v>839.65200000000004</v>
      </c>
      <c r="AO52" s="14">
        <v>841.59299999999996</v>
      </c>
      <c r="AP52" s="14">
        <v>827.27099999999996</v>
      </c>
      <c r="AQ52" s="14">
        <v>802.07100000000003</v>
      </c>
      <c r="AR52" s="14">
        <v>777.16200000000003</v>
      </c>
      <c r="AS52" s="14">
        <v>750.48199999999997</v>
      </c>
      <c r="AT52" s="14">
        <v>724.95899999999995</v>
      </c>
      <c r="AU52" s="14">
        <v>703.22799999999995</v>
      </c>
      <c r="AV52" s="14">
        <v>683.77300000000002</v>
      </c>
      <c r="AW52" s="14">
        <v>662.61</v>
      </c>
      <c r="AX52" s="14">
        <v>640.73900000000003</v>
      </c>
      <c r="AY52" s="14">
        <v>619.00099999999998</v>
      </c>
      <c r="AZ52" s="14">
        <v>597.48500000000001</v>
      </c>
      <c r="BA52" s="14">
        <v>576.41499999999996</v>
      </c>
      <c r="BB52" s="14">
        <v>555.68899999999996</v>
      </c>
      <c r="BC52" s="14">
        <v>535.03599999999994</v>
      </c>
      <c r="BD52" s="14">
        <v>516.66700000000003</v>
      </c>
      <c r="BE52" s="14">
        <v>501.58100000000002</v>
      </c>
      <c r="BF52" s="14">
        <v>488.70800000000003</v>
      </c>
      <c r="BG52" s="14">
        <v>476.00299999999999</v>
      </c>
      <c r="BH52" s="14">
        <v>463.89800000000002</v>
      </c>
      <c r="BI52" s="14">
        <v>451.25599999999997</v>
      </c>
      <c r="BJ52" s="14">
        <v>437.31099999999998</v>
      </c>
      <c r="BK52" s="14">
        <v>422.60599999999999</v>
      </c>
      <c r="BL52" s="14">
        <v>408.34100000000001</v>
      </c>
      <c r="BM52" s="14">
        <v>394.14100000000002</v>
      </c>
      <c r="BN52" s="14">
        <v>380.423</v>
      </c>
      <c r="BO52" s="14">
        <v>367.47</v>
      </c>
      <c r="BP52" s="14">
        <v>354.90800000000002</v>
      </c>
      <c r="BQ52" s="14">
        <v>342.47699999999998</v>
      </c>
      <c r="BR52" s="14">
        <v>330.70600000000002</v>
      </c>
      <c r="BS52" s="14">
        <v>317.065</v>
      </c>
      <c r="BT52" s="14">
        <v>300.42399999999998</v>
      </c>
      <c r="BU52" s="14">
        <v>282.19900000000001</v>
      </c>
      <c r="BV52" s="14">
        <v>264.28300000000002</v>
      </c>
      <c r="BW52" s="14">
        <v>245.506</v>
      </c>
      <c r="BX52" s="14">
        <v>231.04599999999999</v>
      </c>
      <c r="BY52" s="14">
        <v>223.417</v>
      </c>
      <c r="BZ52" s="14">
        <v>219.84399999999999</v>
      </c>
      <c r="CA52" s="14">
        <v>215.72300000000001</v>
      </c>
      <c r="CB52" s="14">
        <v>212.79499999999999</v>
      </c>
      <c r="CC52" s="14">
        <v>204.739</v>
      </c>
      <c r="CD52" s="14">
        <v>188.20599999999999</v>
      </c>
      <c r="CE52" s="14">
        <v>166.571</v>
      </c>
      <c r="CF52" s="14">
        <v>146.27799999999999</v>
      </c>
      <c r="CG52" s="14">
        <v>125.708</v>
      </c>
      <c r="CH52" s="14">
        <v>109.002</v>
      </c>
      <c r="CI52" s="14">
        <v>98.763999999999996</v>
      </c>
      <c r="CJ52" s="14">
        <v>92.799000000000007</v>
      </c>
      <c r="CK52" s="14">
        <v>86.33</v>
      </c>
      <c r="CL52" s="14">
        <v>80.337999999999994</v>
      </c>
      <c r="CM52" s="14">
        <v>74.02</v>
      </c>
      <c r="CN52" s="14">
        <v>66.503</v>
      </c>
      <c r="CO52" s="14">
        <v>58.406999999999996</v>
      </c>
      <c r="CP52" s="14">
        <v>51.241</v>
      </c>
      <c r="CQ52" s="14">
        <v>44.731000000000002</v>
      </c>
      <c r="CR52" s="14">
        <v>38.606000000000002</v>
      </c>
      <c r="CS52" s="14">
        <v>32.89</v>
      </c>
      <c r="CT52" s="14">
        <v>27.603999999999999</v>
      </c>
      <c r="CU52" s="14">
        <v>22.398</v>
      </c>
      <c r="CV52" s="14">
        <v>17.97</v>
      </c>
      <c r="CW52" s="14">
        <v>14.648999999999999</v>
      </c>
      <c r="CX52" s="14">
        <v>11.529</v>
      </c>
      <c r="CY52" s="14">
        <v>8.5329999999999995</v>
      </c>
      <c r="CZ52" s="14">
        <v>6.1040000000000001</v>
      </c>
      <c r="DA52" s="14">
        <v>4.694</v>
      </c>
      <c r="DB52" s="14">
        <v>3.7919999999999998</v>
      </c>
      <c r="DC52" s="14">
        <v>2.7709999999999999</v>
      </c>
      <c r="DD52" s="14">
        <v>1.6319999999999999</v>
      </c>
      <c r="DE52" s="14">
        <v>1.0389999999999999</v>
      </c>
      <c r="DF52" s="14">
        <v>0.53500000000000003</v>
      </c>
      <c r="DG52" s="14">
        <v>0.73699999999999999</v>
      </c>
      <c r="DI52" s="108">
        <f t="shared" si="1"/>
        <v>49128.977000000021</v>
      </c>
    </row>
    <row r="53" spans="1:113" x14ac:dyDescent="0.2">
      <c r="A53" s="14">
        <v>1466</v>
      </c>
      <c r="B53" s="14" t="s">
        <v>1041</v>
      </c>
      <c r="D53" s="14">
        <v>232</v>
      </c>
      <c r="E53" s="14">
        <v>2018</v>
      </c>
      <c r="F53" s="14" t="s">
        <v>132</v>
      </c>
      <c r="G53" s="88" t="s">
        <v>133</v>
      </c>
      <c r="H53" s="88">
        <f>VLOOKUP(G53, '2018 Population by age'!$G:$H, 2, 0)</f>
        <v>18</v>
      </c>
      <c r="I53" s="15">
        <f>IF(H53="-", "-", IF(H53=0, 0, SUM(K53:INDEX($K53:$DG53, H53))))</f>
        <v>1222.6869999999999</v>
      </c>
      <c r="J53" s="15">
        <f t="shared" si="0"/>
        <v>1365.3030000000012</v>
      </c>
      <c r="K53" s="14">
        <v>75.272000000000006</v>
      </c>
      <c r="L53" s="14">
        <v>74.745999999999995</v>
      </c>
      <c r="M53" s="14">
        <v>74.248999999999995</v>
      </c>
      <c r="N53" s="14">
        <v>72.742000000000004</v>
      </c>
      <c r="O53" s="14">
        <v>72.736999999999995</v>
      </c>
      <c r="P53" s="14">
        <v>72.575999999999993</v>
      </c>
      <c r="Q53" s="14">
        <v>72.245000000000005</v>
      </c>
      <c r="R53" s="14">
        <v>71.727000000000004</v>
      </c>
      <c r="S53" s="14">
        <v>71.058999999999997</v>
      </c>
      <c r="T53" s="14">
        <v>70.275000000000006</v>
      </c>
      <c r="U53" s="14">
        <v>69.102999999999994</v>
      </c>
      <c r="V53" s="14">
        <v>67.421999999999997</v>
      </c>
      <c r="W53" s="14">
        <v>65.370999999999995</v>
      </c>
      <c r="X53" s="14">
        <v>63.284999999999997</v>
      </c>
      <c r="Y53" s="14">
        <v>61.186</v>
      </c>
      <c r="Z53" s="14">
        <v>58.860999999999997</v>
      </c>
      <c r="AA53" s="14">
        <v>56.268999999999998</v>
      </c>
      <c r="AB53" s="14">
        <v>53.561999999999998</v>
      </c>
      <c r="AC53" s="14">
        <v>50.908000000000001</v>
      </c>
      <c r="AD53" s="14">
        <v>48.238999999999997</v>
      </c>
      <c r="AE53" s="14">
        <v>46.110999999999997</v>
      </c>
      <c r="AF53" s="14">
        <v>44.808999999999997</v>
      </c>
      <c r="AG53" s="14">
        <v>44.094000000000001</v>
      </c>
      <c r="AH53" s="14">
        <v>43.37</v>
      </c>
      <c r="AI53" s="14">
        <v>42.662999999999997</v>
      </c>
      <c r="AJ53" s="14">
        <v>42.283999999999999</v>
      </c>
      <c r="AK53" s="14">
        <v>42.295999999999999</v>
      </c>
      <c r="AL53" s="14">
        <v>42.53</v>
      </c>
      <c r="AM53" s="14">
        <v>42.762999999999998</v>
      </c>
      <c r="AN53" s="14">
        <v>43.051000000000002</v>
      </c>
      <c r="AO53" s="14">
        <v>42.933999999999997</v>
      </c>
      <c r="AP53" s="14">
        <v>42.162999999999997</v>
      </c>
      <c r="AQ53" s="14">
        <v>40.92</v>
      </c>
      <c r="AR53" s="14">
        <v>39.688000000000002</v>
      </c>
      <c r="AS53" s="14">
        <v>38.427</v>
      </c>
      <c r="AT53" s="14">
        <v>36.869999999999997</v>
      </c>
      <c r="AU53" s="14">
        <v>34.951999999999998</v>
      </c>
      <c r="AV53" s="14">
        <v>32.798000000000002</v>
      </c>
      <c r="AW53" s="14">
        <v>30.617999999999999</v>
      </c>
      <c r="AX53" s="14">
        <v>28.393999999999998</v>
      </c>
      <c r="AY53" s="14">
        <v>26.282</v>
      </c>
      <c r="AZ53" s="14">
        <v>24.388999999999999</v>
      </c>
      <c r="BA53" s="14">
        <v>22.675999999999998</v>
      </c>
      <c r="BB53" s="14">
        <v>20.977</v>
      </c>
      <c r="BC53" s="14">
        <v>19.3</v>
      </c>
      <c r="BD53" s="14">
        <v>17.896999999999998</v>
      </c>
      <c r="BE53" s="14">
        <v>16.87</v>
      </c>
      <c r="BF53" s="14">
        <v>16.117000000000001</v>
      </c>
      <c r="BG53" s="14">
        <v>15.422000000000001</v>
      </c>
      <c r="BH53" s="14">
        <v>14.817</v>
      </c>
      <c r="BI53" s="14">
        <v>14.266999999999999</v>
      </c>
      <c r="BJ53" s="14">
        <v>13.728999999999999</v>
      </c>
      <c r="BK53" s="14">
        <v>13.215999999999999</v>
      </c>
      <c r="BL53" s="14">
        <v>12.773</v>
      </c>
      <c r="BM53" s="14">
        <v>12.385999999999999</v>
      </c>
      <c r="BN53" s="14">
        <v>12.012</v>
      </c>
      <c r="BO53" s="14">
        <v>11.632</v>
      </c>
      <c r="BP53" s="14">
        <v>11.249000000000001</v>
      </c>
      <c r="BQ53" s="14">
        <v>10.895</v>
      </c>
      <c r="BR53" s="14">
        <v>10.579000000000001</v>
      </c>
      <c r="BS53" s="14">
        <v>10.199</v>
      </c>
      <c r="BT53" s="14">
        <v>9.7119999999999997</v>
      </c>
      <c r="BU53" s="14">
        <v>9.1660000000000004</v>
      </c>
      <c r="BV53" s="14">
        <v>8.6370000000000005</v>
      </c>
      <c r="BW53" s="14">
        <v>8.0909999999999993</v>
      </c>
      <c r="BX53" s="14">
        <v>7.6639999999999997</v>
      </c>
      <c r="BY53" s="14">
        <v>7.4269999999999996</v>
      </c>
      <c r="BZ53" s="14">
        <v>7.306</v>
      </c>
      <c r="CA53" s="14">
        <v>7.165</v>
      </c>
      <c r="CB53" s="14">
        <v>7.0410000000000004</v>
      </c>
      <c r="CC53" s="14">
        <v>6.8220000000000001</v>
      </c>
      <c r="CD53" s="14">
        <v>6.4420000000000002</v>
      </c>
      <c r="CE53" s="14">
        <v>5.96</v>
      </c>
      <c r="CF53" s="14">
        <v>5.5019999999999998</v>
      </c>
      <c r="CG53" s="14">
        <v>5.0469999999999997</v>
      </c>
      <c r="CH53" s="14">
        <v>4.6020000000000003</v>
      </c>
      <c r="CI53" s="14">
        <v>4.1849999999999996</v>
      </c>
      <c r="CJ53" s="14">
        <v>3.79</v>
      </c>
      <c r="CK53" s="14">
        <v>3.3929999999999998</v>
      </c>
      <c r="CL53" s="14">
        <v>3.0009999999999999</v>
      </c>
      <c r="CM53" s="14">
        <v>2.633</v>
      </c>
      <c r="CN53" s="14">
        <v>2.2999999999999998</v>
      </c>
      <c r="CO53" s="14">
        <v>1.9950000000000001</v>
      </c>
      <c r="CP53" s="14">
        <v>1.7070000000000001</v>
      </c>
      <c r="CQ53" s="14">
        <v>1.4350000000000001</v>
      </c>
      <c r="CR53" s="14">
        <v>1.194</v>
      </c>
      <c r="CS53" s="14">
        <v>0.98799999999999999</v>
      </c>
      <c r="CT53" s="14">
        <v>0.81299999999999994</v>
      </c>
      <c r="CU53" s="14">
        <v>0.64600000000000002</v>
      </c>
      <c r="CV53" s="14">
        <v>0.50900000000000001</v>
      </c>
      <c r="CW53" s="14">
        <v>0.40899999999999997</v>
      </c>
      <c r="CX53" s="14">
        <v>0.317</v>
      </c>
      <c r="CY53" s="14">
        <v>0.23300000000000001</v>
      </c>
      <c r="CZ53" s="14">
        <v>0.16900000000000001</v>
      </c>
      <c r="DA53" s="14">
        <v>0.13500000000000001</v>
      </c>
      <c r="DB53" s="14">
        <v>0.109</v>
      </c>
      <c r="DC53" s="14">
        <v>7.9000000000000001E-2</v>
      </c>
      <c r="DD53" s="14">
        <v>4.4999999999999998E-2</v>
      </c>
      <c r="DE53" s="14">
        <v>3.1E-2</v>
      </c>
      <c r="DF53" s="14">
        <v>1.6E-2</v>
      </c>
      <c r="DG53" s="14">
        <v>2.1000000000000001E-2</v>
      </c>
      <c r="DI53" s="108">
        <f t="shared" si="1"/>
        <v>2587.9900000000011</v>
      </c>
    </row>
    <row r="54" spans="1:113" x14ac:dyDescent="0.2">
      <c r="A54" s="14">
        <v>14452</v>
      </c>
      <c r="B54" s="14" t="s">
        <v>1041</v>
      </c>
      <c r="C54" s="14">
        <v>21</v>
      </c>
      <c r="D54" s="14">
        <v>724</v>
      </c>
      <c r="E54" s="14">
        <v>2018</v>
      </c>
      <c r="F54" s="14" t="s">
        <v>352</v>
      </c>
      <c r="G54" s="88" t="s">
        <v>353</v>
      </c>
      <c r="H54" s="88">
        <f>VLOOKUP(G54, '2018 Population by age'!$G:$H, 2, 0)</f>
        <v>18</v>
      </c>
      <c r="I54" s="15">
        <f>IF(H54="-", "-", IF(H54=0, 0, SUM(K54:INDEX($K54:$DG54, H54))))</f>
        <v>3942.7180000000008</v>
      </c>
      <c r="J54" s="15">
        <f t="shared" si="0"/>
        <v>19698.638999999999</v>
      </c>
      <c r="K54" s="14">
        <v>188.63</v>
      </c>
      <c r="L54" s="14">
        <v>192.93600000000001</v>
      </c>
      <c r="M54" s="14">
        <v>197.80099999999999</v>
      </c>
      <c r="N54" s="14">
        <v>191.61099999999999</v>
      </c>
      <c r="O54" s="14">
        <v>202.315</v>
      </c>
      <c r="P54" s="14">
        <v>211.96100000000001</v>
      </c>
      <c r="Q54" s="14">
        <v>220.43799999999999</v>
      </c>
      <c r="R54" s="14">
        <v>227.63300000000001</v>
      </c>
      <c r="S54" s="14">
        <v>233.87899999999999</v>
      </c>
      <c r="T54" s="14">
        <v>239.511</v>
      </c>
      <c r="U54" s="14">
        <v>242.18299999999999</v>
      </c>
      <c r="V54" s="14">
        <v>240.88900000000001</v>
      </c>
      <c r="W54" s="14">
        <v>236.85499999999999</v>
      </c>
      <c r="X54" s="14">
        <v>232.59899999999999</v>
      </c>
      <c r="Y54" s="14">
        <v>227.95599999999999</v>
      </c>
      <c r="Z54" s="14">
        <v>223.071</v>
      </c>
      <c r="AA54" s="14">
        <v>218.38200000000001</v>
      </c>
      <c r="AB54" s="14">
        <v>214.06800000000001</v>
      </c>
      <c r="AC54" s="14">
        <v>209.667</v>
      </c>
      <c r="AD54" s="14">
        <v>205.02600000000001</v>
      </c>
      <c r="AE54" s="14">
        <v>202.91300000000001</v>
      </c>
      <c r="AF54" s="14">
        <v>204.58500000000001</v>
      </c>
      <c r="AG54" s="14">
        <v>208.863</v>
      </c>
      <c r="AH54" s="14">
        <v>213.51499999999999</v>
      </c>
      <c r="AI54" s="14">
        <v>219.232</v>
      </c>
      <c r="AJ54" s="14">
        <v>224.261</v>
      </c>
      <c r="AK54" s="14">
        <v>227.58500000000001</v>
      </c>
      <c r="AL54" s="14">
        <v>230.221</v>
      </c>
      <c r="AM54" s="14">
        <v>234.08799999999999</v>
      </c>
      <c r="AN54" s="14">
        <v>238.66800000000001</v>
      </c>
      <c r="AO54" s="14">
        <v>245.33099999999999</v>
      </c>
      <c r="AP54" s="14">
        <v>254.90700000000001</v>
      </c>
      <c r="AQ54" s="14">
        <v>266.65600000000001</v>
      </c>
      <c r="AR54" s="14">
        <v>278.26499999999999</v>
      </c>
      <c r="AS54" s="14">
        <v>289.31</v>
      </c>
      <c r="AT54" s="14">
        <v>303.125</v>
      </c>
      <c r="AU54" s="14">
        <v>320.85000000000002</v>
      </c>
      <c r="AV54" s="14">
        <v>340.49400000000003</v>
      </c>
      <c r="AW54" s="14">
        <v>359.28199999999998</v>
      </c>
      <c r="AX54" s="14">
        <v>378.19799999999998</v>
      </c>
      <c r="AY54" s="14">
        <v>391.65199999999999</v>
      </c>
      <c r="AZ54" s="14">
        <v>396.714</v>
      </c>
      <c r="BA54" s="14">
        <v>395.93099999999998</v>
      </c>
      <c r="BB54" s="14">
        <v>395.07900000000001</v>
      </c>
      <c r="BC54" s="14">
        <v>393.35599999999999</v>
      </c>
      <c r="BD54" s="14">
        <v>390.33100000000002</v>
      </c>
      <c r="BE54" s="14">
        <v>386.48099999999999</v>
      </c>
      <c r="BF54" s="14">
        <v>381.98</v>
      </c>
      <c r="BG54" s="14">
        <v>376.27</v>
      </c>
      <c r="BH54" s="14">
        <v>369.154</v>
      </c>
      <c r="BI54" s="14">
        <v>363.74599999999998</v>
      </c>
      <c r="BJ54" s="14">
        <v>361.44299999999998</v>
      </c>
      <c r="BK54" s="14">
        <v>360.88900000000001</v>
      </c>
      <c r="BL54" s="14">
        <v>359.40100000000001</v>
      </c>
      <c r="BM54" s="14">
        <v>357.60300000000001</v>
      </c>
      <c r="BN54" s="14">
        <v>354.15</v>
      </c>
      <c r="BO54" s="14">
        <v>348.13099999999997</v>
      </c>
      <c r="BP54" s="14">
        <v>340.27499999999998</v>
      </c>
      <c r="BQ54" s="14">
        <v>332.589</v>
      </c>
      <c r="BR54" s="14">
        <v>325.10899999999998</v>
      </c>
      <c r="BS54" s="14">
        <v>316.11900000000003</v>
      </c>
      <c r="BT54" s="14">
        <v>305.10700000000003</v>
      </c>
      <c r="BU54" s="14">
        <v>293.02300000000002</v>
      </c>
      <c r="BV54" s="14">
        <v>280.94099999999997</v>
      </c>
      <c r="BW54" s="14">
        <v>268.17899999999997</v>
      </c>
      <c r="BX54" s="14">
        <v>258.58199999999999</v>
      </c>
      <c r="BY54" s="14">
        <v>254.023</v>
      </c>
      <c r="BZ54" s="14">
        <v>252.60599999999999</v>
      </c>
      <c r="CA54" s="14">
        <v>250.68700000000001</v>
      </c>
      <c r="CB54" s="14">
        <v>249.15</v>
      </c>
      <c r="CC54" s="14">
        <v>245.774</v>
      </c>
      <c r="CD54" s="14">
        <v>239.137</v>
      </c>
      <c r="CE54" s="14">
        <v>230.40100000000001</v>
      </c>
      <c r="CF54" s="14">
        <v>222.30600000000001</v>
      </c>
      <c r="CG54" s="14">
        <v>214.48699999999999</v>
      </c>
      <c r="CH54" s="14">
        <v>206.43100000000001</v>
      </c>
      <c r="CI54" s="14">
        <v>198.21299999999999</v>
      </c>
      <c r="CJ54" s="14">
        <v>190.04</v>
      </c>
      <c r="CK54" s="14">
        <v>181.51499999999999</v>
      </c>
      <c r="CL54" s="14">
        <v>172.089</v>
      </c>
      <c r="CM54" s="14">
        <v>165.273</v>
      </c>
      <c r="CN54" s="14">
        <v>162.572</v>
      </c>
      <c r="CO54" s="14">
        <v>162.11099999999999</v>
      </c>
      <c r="CP54" s="14">
        <v>160.995</v>
      </c>
      <c r="CQ54" s="14">
        <v>160.38399999999999</v>
      </c>
      <c r="CR54" s="14">
        <v>155.39599999999999</v>
      </c>
      <c r="CS54" s="14">
        <v>143.49199999999999</v>
      </c>
      <c r="CT54" s="14">
        <v>127.172</v>
      </c>
      <c r="CU54" s="14">
        <v>110.43300000000001</v>
      </c>
      <c r="CV54" s="14">
        <v>95.572000000000003</v>
      </c>
      <c r="CW54" s="14">
        <v>83.828000000000003</v>
      </c>
      <c r="CX54" s="14">
        <v>70.686000000000007</v>
      </c>
      <c r="CY54" s="14">
        <v>56.015000000000001</v>
      </c>
      <c r="CZ54" s="14">
        <v>44.439</v>
      </c>
      <c r="DA54" s="14">
        <v>37.985999999999997</v>
      </c>
      <c r="DB54" s="14">
        <v>32.023000000000003</v>
      </c>
      <c r="DC54" s="14">
        <v>24.384</v>
      </c>
      <c r="DD54" s="14">
        <v>15.068</v>
      </c>
      <c r="DE54" s="14">
        <v>11.231999999999999</v>
      </c>
      <c r="DF54" s="14">
        <v>6.1079999999999997</v>
      </c>
      <c r="DG54" s="14">
        <v>9.3339999999999996</v>
      </c>
      <c r="DI54" s="108">
        <f t="shared" si="1"/>
        <v>23641.357</v>
      </c>
    </row>
    <row r="55" spans="1:113" x14ac:dyDescent="0.2">
      <c r="A55" s="14">
        <v>12732</v>
      </c>
      <c r="B55" s="14" t="s">
        <v>1041</v>
      </c>
      <c r="D55" s="14">
        <v>233</v>
      </c>
      <c r="E55" s="14">
        <v>2018</v>
      </c>
      <c r="F55" s="14" t="s">
        <v>134</v>
      </c>
      <c r="G55" s="88" t="s">
        <v>135</v>
      </c>
      <c r="H55" s="88">
        <f>VLOOKUP(G55, '2018 Population by age'!$G:$H, 2, 0)</f>
        <v>15</v>
      </c>
      <c r="I55" s="15">
        <f>IF(H55="-", "-", IF(H55=0, 0, SUM(K55:INDEX($K55:$DG55, H55))))</f>
        <v>105.23499999999999</v>
      </c>
      <c r="J55" s="15">
        <f t="shared" si="0"/>
        <v>588.71899999999994</v>
      </c>
      <c r="K55" s="14">
        <v>6.6139999999999999</v>
      </c>
      <c r="L55" s="14">
        <v>6.6950000000000003</v>
      </c>
      <c r="M55" s="14">
        <v>6.7880000000000003</v>
      </c>
      <c r="N55" s="14">
        <v>6.3390000000000004</v>
      </c>
      <c r="O55" s="14">
        <v>6.6890000000000001</v>
      </c>
      <c r="P55" s="14">
        <v>6.9829999999999997</v>
      </c>
      <c r="Q55" s="14">
        <v>7.22</v>
      </c>
      <c r="R55" s="14">
        <v>7.3949999999999996</v>
      </c>
      <c r="S55" s="14">
        <v>7.5289999999999999</v>
      </c>
      <c r="T55" s="14">
        <v>7.641</v>
      </c>
      <c r="U55" s="14">
        <v>7.6180000000000003</v>
      </c>
      <c r="V55" s="14">
        <v>7.4130000000000003</v>
      </c>
      <c r="W55" s="14">
        <v>7.0890000000000004</v>
      </c>
      <c r="X55" s="14">
        <v>6.7709999999999999</v>
      </c>
      <c r="Y55" s="14">
        <v>6.4509999999999996</v>
      </c>
      <c r="Z55" s="14">
        <v>6.1550000000000002</v>
      </c>
      <c r="AA55" s="14">
        <v>5.9130000000000003</v>
      </c>
      <c r="AB55" s="14">
        <v>5.7279999999999998</v>
      </c>
      <c r="AC55" s="14">
        <v>5.556</v>
      </c>
      <c r="AD55" s="14">
        <v>5.3860000000000001</v>
      </c>
      <c r="AE55" s="14">
        <v>5.3840000000000003</v>
      </c>
      <c r="AF55" s="14">
        <v>5.6230000000000002</v>
      </c>
      <c r="AG55" s="14">
        <v>6.0279999999999996</v>
      </c>
      <c r="AH55" s="14">
        <v>6.4290000000000003</v>
      </c>
      <c r="AI55" s="14">
        <v>6.8310000000000004</v>
      </c>
      <c r="AJ55" s="14">
        <v>7.2919999999999998</v>
      </c>
      <c r="AK55" s="14">
        <v>7.8140000000000001</v>
      </c>
      <c r="AL55" s="14">
        <v>8.3539999999999992</v>
      </c>
      <c r="AM55" s="14">
        <v>8.891</v>
      </c>
      <c r="AN55" s="14">
        <v>9.4540000000000006</v>
      </c>
      <c r="AO55" s="14">
        <v>9.8010000000000002</v>
      </c>
      <c r="AP55" s="14">
        <v>9.8170000000000002</v>
      </c>
      <c r="AQ55" s="14">
        <v>9.6140000000000008</v>
      </c>
      <c r="AR55" s="14">
        <v>9.4250000000000007</v>
      </c>
      <c r="AS55" s="14">
        <v>9.2100000000000009</v>
      </c>
      <c r="AT55" s="14">
        <v>9.0210000000000008</v>
      </c>
      <c r="AU55" s="14">
        <v>8.9079999999999995</v>
      </c>
      <c r="AV55" s="14">
        <v>8.8469999999999995</v>
      </c>
      <c r="AW55" s="14">
        <v>8.75</v>
      </c>
      <c r="AX55" s="14">
        <v>8.6159999999999997</v>
      </c>
      <c r="AY55" s="14">
        <v>8.57</v>
      </c>
      <c r="AZ55" s="14">
        <v>8.6590000000000007</v>
      </c>
      <c r="BA55" s="14">
        <v>8.827</v>
      </c>
      <c r="BB55" s="14">
        <v>8.9909999999999997</v>
      </c>
      <c r="BC55" s="14">
        <v>9.19</v>
      </c>
      <c r="BD55" s="14">
        <v>9.2620000000000005</v>
      </c>
      <c r="BE55" s="14">
        <v>9.125</v>
      </c>
      <c r="BF55" s="14">
        <v>8.8650000000000002</v>
      </c>
      <c r="BG55" s="14">
        <v>8.6370000000000005</v>
      </c>
      <c r="BH55" s="14">
        <v>8.3889999999999993</v>
      </c>
      <c r="BI55" s="14">
        <v>8.2840000000000007</v>
      </c>
      <c r="BJ55" s="14">
        <v>8.41</v>
      </c>
      <c r="BK55" s="14">
        <v>8.6829999999999998</v>
      </c>
      <c r="BL55" s="14">
        <v>8.9250000000000007</v>
      </c>
      <c r="BM55" s="14">
        <v>9.1709999999999994</v>
      </c>
      <c r="BN55" s="14">
        <v>9.3650000000000002</v>
      </c>
      <c r="BO55" s="14">
        <v>9.4610000000000003</v>
      </c>
      <c r="BP55" s="14">
        <v>9.4879999999999995</v>
      </c>
      <c r="BQ55" s="14">
        <v>9.5220000000000002</v>
      </c>
      <c r="BR55" s="14">
        <v>9.5470000000000006</v>
      </c>
      <c r="BS55" s="14">
        <v>9.5470000000000006</v>
      </c>
      <c r="BT55" s="14">
        <v>9.5220000000000002</v>
      </c>
      <c r="BU55" s="14">
        <v>9.4710000000000001</v>
      </c>
      <c r="BV55" s="14">
        <v>9.3970000000000002</v>
      </c>
      <c r="BW55" s="14">
        <v>9.3030000000000008</v>
      </c>
      <c r="BX55" s="14">
        <v>9.1709999999999994</v>
      </c>
      <c r="BY55" s="14">
        <v>8.9920000000000009</v>
      </c>
      <c r="BZ55" s="14">
        <v>8.7769999999999992</v>
      </c>
      <c r="CA55" s="14">
        <v>8.5579999999999998</v>
      </c>
      <c r="CB55" s="14">
        <v>8.3450000000000006</v>
      </c>
      <c r="CC55" s="14">
        <v>8.0839999999999996</v>
      </c>
      <c r="CD55" s="14">
        <v>7.7569999999999997</v>
      </c>
      <c r="CE55" s="14">
        <v>7.399</v>
      </c>
      <c r="CF55" s="14">
        <v>7.0330000000000004</v>
      </c>
      <c r="CG55" s="14">
        <v>6.6189999999999998</v>
      </c>
      <c r="CH55" s="14">
        <v>6.3789999999999996</v>
      </c>
      <c r="CI55" s="14">
        <v>6.4169999999999998</v>
      </c>
      <c r="CJ55" s="14">
        <v>6.6130000000000004</v>
      </c>
      <c r="CK55" s="14">
        <v>6.7709999999999999</v>
      </c>
      <c r="CL55" s="14">
        <v>6.9560000000000004</v>
      </c>
      <c r="CM55" s="14">
        <v>6.9139999999999997</v>
      </c>
      <c r="CN55" s="14">
        <v>6.5069999999999997</v>
      </c>
      <c r="CO55" s="14">
        <v>5.8659999999999997</v>
      </c>
      <c r="CP55" s="14">
        <v>5.258</v>
      </c>
      <c r="CQ55" s="14">
        <v>4.6260000000000003</v>
      </c>
      <c r="CR55" s="14">
        <v>4.0679999999999996</v>
      </c>
      <c r="CS55" s="14">
        <v>3.6579999999999999</v>
      </c>
      <c r="CT55" s="14">
        <v>3.343</v>
      </c>
      <c r="CU55" s="14">
        <v>2.9820000000000002</v>
      </c>
      <c r="CV55" s="14">
        <v>2.6909999999999998</v>
      </c>
      <c r="CW55" s="14">
        <v>2.379</v>
      </c>
      <c r="CX55" s="14">
        <v>1.962</v>
      </c>
      <c r="CY55" s="14">
        <v>1.46</v>
      </c>
      <c r="CZ55" s="14">
        <v>1.0449999999999999</v>
      </c>
      <c r="DA55" s="14">
        <v>0.81200000000000006</v>
      </c>
      <c r="DB55" s="14">
        <v>0.66400000000000003</v>
      </c>
      <c r="DC55" s="14">
        <v>0.48199999999999998</v>
      </c>
      <c r="DD55" s="14">
        <v>0.26600000000000001</v>
      </c>
      <c r="DE55" s="14">
        <v>0.183</v>
      </c>
      <c r="DF55" s="14">
        <v>9.4E-2</v>
      </c>
      <c r="DG55" s="14">
        <v>0.13</v>
      </c>
      <c r="DI55" s="108">
        <f t="shared" si="1"/>
        <v>693.95399999999995</v>
      </c>
    </row>
    <row r="56" spans="1:113" x14ac:dyDescent="0.2">
      <c r="A56" s="14">
        <v>1552</v>
      </c>
      <c r="B56" s="14" t="s">
        <v>1041</v>
      </c>
      <c r="D56" s="14">
        <v>231</v>
      </c>
      <c r="E56" s="14">
        <v>2018</v>
      </c>
      <c r="F56" s="14" t="s">
        <v>136</v>
      </c>
      <c r="G56" s="88" t="s">
        <v>137</v>
      </c>
      <c r="H56" s="88">
        <f>VLOOKUP(G56, '2018 Population by age'!$G:$H, 2, 0)</f>
        <v>17</v>
      </c>
      <c r="I56" s="15">
        <f>IF(H56="-", "-", IF(H56=0, 0, SUM(K56:INDEX($K56:$DG56, H56))))</f>
        <v>23790.83</v>
      </c>
      <c r="J56" s="15">
        <f t="shared" si="0"/>
        <v>30047.944000000003</v>
      </c>
      <c r="K56" s="14">
        <v>1572.3409999999999</v>
      </c>
      <c r="L56" s="14">
        <v>1544.431</v>
      </c>
      <c r="M56" s="14">
        <v>1517.9739999999999</v>
      </c>
      <c r="N56" s="14">
        <v>1514.7270000000001</v>
      </c>
      <c r="O56" s="14">
        <v>1482.5909999999999</v>
      </c>
      <c r="P56" s="14">
        <v>1453.1010000000001</v>
      </c>
      <c r="Q56" s="14">
        <v>1426.1469999999999</v>
      </c>
      <c r="R56" s="14">
        <v>1401.6179999999999</v>
      </c>
      <c r="S56" s="14">
        <v>1378.6479999999999</v>
      </c>
      <c r="T56" s="14">
        <v>1356.3679999999999</v>
      </c>
      <c r="U56" s="14">
        <v>1338.4559999999999</v>
      </c>
      <c r="V56" s="14">
        <v>1326.316</v>
      </c>
      <c r="W56" s="14">
        <v>1317.566</v>
      </c>
      <c r="X56" s="14">
        <v>1308.2349999999999</v>
      </c>
      <c r="Y56" s="14">
        <v>1298.8920000000001</v>
      </c>
      <c r="Z56" s="14">
        <v>1286.0229999999999</v>
      </c>
      <c r="AA56" s="14">
        <v>1267.396</v>
      </c>
      <c r="AB56" s="14">
        <v>1244.1880000000001</v>
      </c>
      <c r="AC56" s="14">
        <v>1220.547</v>
      </c>
      <c r="AD56" s="14">
        <v>1196.5309999999999</v>
      </c>
      <c r="AE56" s="14">
        <v>1166.644</v>
      </c>
      <c r="AF56" s="14">
        <v>1128.8489999999999</v>
      </c>
      <c r="AG56" s="14">
        <v>1085.7380000000001</v>
      </c>
      <c r="AH56" s="14">
        <v>1042.501</v>
      </c>
      <c r="AI56" s="14">
        <v>998.774</v>
      </c>
      <c r="AJ56" s="14">
        <v>955.26</v>
      </c>
      <c r="AK56" s="14">
        <v>913.053</v>
      </c>
      <c r="AL56" s="14">
        <v>872.36099999999999</v>
      </c>
      <c r="AM56" s="14">
        <v>831.36800000000005</v>
      </c>
      <c r="AN56" s="14">
        <v>789.32500000000005</v>
      </c>
      <c r="AO56" s="14">
        <v>754.41899999999998</v>
      </c>
      <c r="AP56" s="14">
        <v>730.19299999999998</v>
      </c>
      <c r="AQ56" s="14">
        <v>712.73900000000003</v>
      </c>
      <c r="AR56" s="14">
        <v>695.31</v>
      </c>
      <c r="AS56" s="14">
        <v>680.09500000000003</v>
      </c>
      <c r="AT56" s="14">
        <v>659.51800000000003</v>
      </c>
      <c r="AU56" s="14">
        <v>629.39400000000001</v>
      </c>
      <c r="AV56" s="14">
        <v>593.67999999999995</v>
      </c>
      <c r="AW56" s="14">
        <v>560.25800000000004</v>
      </c>
      <c r="AX56" s="14">
        <v>527.24400000000003</v>
      </c>
      <c r="AY56" s="14">
        <v>498.5</v>
      </c>
      <c r="AZ56" s="14">
        <v>476.64400000000001</v>
      </c>
      <c r="BA56" s="14">
        <v>459.50099999999998</v>
      </c>
      <c r="BB56" s="14">
        <v>442.178</v>
      </c>
      <c r="BC56" s="14">
        <v>425.53199999999998</v>
      </c>
      <c r="BD56" s="14">
        <v>409.48399999999998</v>
      </c>
      <c r="BE56" s="14">
        <v>393.464</v>
      </c>
      <c r="BF56" s="14">
        <v>377.68299999999999</v>
      </c>
      <c r="BG56" s="14">
        <v>363.07</v>
      </c>
      <c r="BH56" s="14">
        <v>349.62</v>
      </c>
      <c r="BI56" s="14">
        <v>335.81</v>
      </c>
      <c r="BJ56" s="14">
        <v>321.03199999999998</v>
      </c>
      <c r="BK56" s="14">
        <v>305.94299999999998</v>
      </c>
      <c r="BL56" s="14">
        <v>291.49099999999999</v>
      </c>
      <c r="BM56" s="14">
        <v>277.10599999999999</v>
      </c>
      <c r="BN56" s="14">
        <v>265.02499999999998</v>
      </c>
      <c r="BO56" s="14">
        <v>256.334</v>
      </c>
      <c r="BP56" s="14">
        <v>249.78200000000001</v>
      </c>
      <c r="BQ56" s="14">
        <v>243.29499999999999</v>
      </c>
      <c r="BR56" s="14">
        <v>237.608</v>
      </c>
      <c r="BS56" s="14">
        <v>229.952</v>
      </c>
      <c r="BT56" s="14">
        <v>218.84200000000001</v>
      </c>
      <c r="BU56" s="14">
        <v>205.71299999999999</v>
      </c>
      <c r="BV56" s="14">
        <v>193.209</v>
      </c>
      <c r="BW56" s="14">
        <v>180.46799999999999</v>
      </c>
      <c r="BX56" s="14">
        <v>169.893</v>
      </c>
      <c r="BY56" s="14">
        <v>162.83699999999999</v>
      </c>
      <c r="BZ56" s="14">
        <v>157.93799999999999</v>
      </c>
      <c r="CA56" s="14">
        <v>152.661</v>
      </c>
      <c r="CB56" s="14">
        <v>147.73500000000001</v>
      </c>
      <c r="CC56" s="14">
        <v>141.11699999999999</v>
      </c>
      <c r="CD56" s="14">
        <v>131.60499999999999</v>
      </c>
      <c r="CE56" s="14">
        <v>120.31</v>
      </c>
      <c r="CF56" s="14">
        <v>109.589</v>
      </c>
      <c r="CG56" s="14">
        <v>99.025000000000006</v>
      </c>
      <c r="CH56" s="14">
        <v>89.036000000000001</v>
      </c>
      <c r="CI56" s="14">
        <v>80.082999999999998</v>
      </c>
      <c r="CJ56" s="14">
        <v>71.936999999999998</v>
      </c>
      <c r="CK56" s="14">
        <v>63.866</v>
      </c>
      <c r="CL56" s="14">
        <v>55.972000000000001</v>
      </c>
      <c r="CM56" s="14">
        <v>48.862000000000002</v>
      </c>
      <c r="CN56" s="14">
        <v>42.75</v>
      </c>
      <c r="CO56" s="14">
        <v>37.430999999999997</v>
      </c>
      <c r="CP56" s="14">
        <v>32.482999999999997</v>
      </c>
      <c r="CQ56" s="14">
        <v>27.989000000000001</v>
      </c>
      <c r="CR56" s="14">
        <v>23.811</v>
      </c>
      <c r="CS56" s="14">
        <v>19.837</v>
      </c>
      <c r="CT56" s="14">
        <v>16.140999999999998</v>
      </c>
      <c r="CU56" s="14">
        <v>12.641</v>
      </c>
      <c r="CV56" s="14">
        <v>9.7739999999999991</v>
      </c>
      <c r="CW56" s="14">
        <v>7.742</v>
      </c>
      <c r="CX56" s="14">
        <v>5.9160000000000004</v>
      </c>
      <c r="CY56" s="14">
        <v>4.2350000000000003</v>
      </c>
      <c r="CZ56" s="14">
        <v>2.8919999999999999</v>
      </c>
      <c r="DA56" s="14">
        <v>2.1539999999999999</v>
      </c>
      <c r="DB56" s="14">
        <v>1.712</v>
      </c>
      <c r="DC56" s="14">
        <v>1.2130000000000001</v>
      </c>
      <c r="DD56" s="14">
        <v>0.65600000000000003</v>
      </c>
      <c r="DE56" s="14">
        <v>0.40300000000000002</v>
      </c>
      <c r="DF56" s="14">
        <v>0.19400000000000001</v>
      </c>
      <c r="DG56" s="14">
        <v>0.22900000000000001</v>
      </c>
      <c r="DI56" s="108">
        <f t="shared" si="1"/>
        <v>53838.774000000005</v>
      </c>
    </row>
    <row r="57" spans="1:113" x14ac:dyDescent="0.2">
      <c r="A57" s="14">
        <v>12818</v>
      </c>
      <c r="B57" s="14" t="s">
        <v>1041</v>
      </c>
      <c r="C57" s="14">
        <v>17</v>
      </c>
      <c r="D57" s="14">
        <v>246</v>
      </c>
      <c r="E57" s="14">
        <v>2018</v>
      </c>
      <c r="F57" s="14" t="s">
        <v>140</v>
      </c>
      <c r="G57" s="88" t="s">
        <v>141</v>
      </c>
      <c r="H57" s="88">
        <f>VLOOKUP(G57, '2018 Population by age'!$G:$H, 2, 0)</f>
        <v>18</v>
      </c>
      <c r="I57" s="15">
        <f>IF(H57="-", "-", IF(H57=0, 0, SUM(K57:INDEX($K57:$DG57, H57))))</f>
        <v>531.74999999999989</v>
      </c>
      <c r="J57" s="15">
        <f t="shared" si="0"/>
        <v>2277.6089999999995</v>
      </c>
      <c r="K57" s="14">
        <v>29.49</v>
      </c>
      <c r="L57" s="14">
        <v>29.591999999999999</v>
      </c>
      <c r="M57" s="14">
        <v>29.686</v>
      </c>
      <c r="N57" s="14">
        <v>28.803000000000001</v>
      </c>
      <c r="O57" s="14">
        <v>29.288</v>
      </c>
      <c r="P57" s="14">
        <v>29.681999999999999</v>
      </c>
      <c r="Q57" s="14">
        <v>29.984999999999999</v>
      </c>
      <c r="R57" s="14">
        <v>30.2</v>
      </c>
      <c r="S57" s="14">
        <v>30.364000000000001</v>
      </c>
      <c r="T57" s="14">
        <v>30.52</v>
      </c>
      <c r="U57" s="14">
        <v>30.474</v>
      </c>
      <c r="V57" s="14">
        <v>30.151</v>
      </c>
      <c r="W57" s="14">
        <v>29.667999999999999</v>
      </c>
      <c r="X57" s="14">
        <v>29.219000000000001</v>
      </c>
      <c r="Y57" s="14">
        <v>28.77</v>
      </c>
      <c r="Z57" s="14">
        <v>28.506</v>
      </c>
      <c r="AA57" s="14">
        <v>28.542999999999999</v>
      </c>
      <c r="AB57" s="14">
        <v>28.809000000000001</v>
      </c>
      <c r="AC57" s="14">
        <v>29.045000000000002</v>
      </c>
      <c r="AD57" s="14">
        <v>29.216999999999999</v>
      </c>
      <c r="AE57" s="14">
        <v>29.734999999999999</v>
      </c>
      <c r="AF57" s="14">
        <v>30.748999999999999</v>
      </c>
      <c r="AG57" s="14">
        <v>32.039000000000001</v>
      </c>
      <c r="AH57" s="14">
        <v>33.302</v>
      </c>
      <c r="AI57" s="14">
        <v>34.679000000000002</v>
      </c>
      <c r="AJ57" s="14">
        <v>35.482999999999997</v>
      </c>
      <c r="AK57" s="14">
        <v>35.366999999999997</v>
      </c>
      <c r="AL57" s="14">
        <v>34.673999999999999</v>
      </c>
      <c r="AM57" s="14">
        <v>34.052</v>
      </c>
      <c r="AN57" s="14">
        <v>33.323999999999998</v>
      </c>
      <c r="AO57" s="14">
        <v>32.945999999999998</v>
      </c>
      <c r="AP57" s="14">
        <v>33.195</v>
      </c>
      <c r="AQ57" s="14">
        <v>33.820999999999998</v>
      </c>
      <c r="AR57" s="14">
        <v>34.302</v>
      </c>
      <c r="AS57" s="14">
        <v>34.749000000000002</v>
      </c>
      <c r="AT57" s="14">
        <v>35.006</v>
      </c>
      <c r="AU57" s="14">
        <v>34.945999999999998</v>
      </c>
      <c r="AV57" s="14">
        <v>34.662999999999997</v>
      </c>
      <c r="AW57" s="14">
        <v>34.448999999999998</v>
      </c>
      <c r="AX57" s="14">
        <v>34.331000000000003</v>
      </c>
      <c r="AY57" s="14">
        <v>33.942</v>
      </c>
      <c r="AZ57" s="14">
        <v>33.155000000000001</v>
      </c>
      <c r="BA57" s="14">
        <v>32.173999999999999</v>
      </c>
      <c r="BB57" s="14">
        <v>31.253</v>
      </c>
      <c r="BC57" s="14">
        <v>30.253</v>
      </c>
      <c r="BD57" s="14">
        <v>29.898</v>
      </c>
      <c r="BE57" s="14">
        <v>30.545000000000002</v>
      </c>
      <c r="BF57" s="14">
        <v>31.832999999999998</v>
      </c>
      <c r="BG57" s="14">
        <v>33.04</v>
      </c>
      <c r="BH57" s="14">
        <v>34.301000000000002</v>
      </c>
      <c r="BI57" s="14">
        <v>35.360999999999997</v>
      </c>
      <c r="BJ57" s="14">
        <v>36.017000000000003</v>
      </c>
      <c r="BK57" s="14">
        <v>36.393000000000001</v>
      </c>
      <c r="BL57" s="14">
        <v>36.847000000000001</v>
      </c>
      <c r="BM57" s="14">
        <v>37.35</v>
      </c>
      <c r="BN57" s="14">
        <v>37.619999999999997</v>
      </c>
      <c r="BO57" s="14">
        <v>37.567</v>
      </c>
      <c r="BP57" s="14">
        <v>37.308999999999997</v>
      </c>
      <c r="BQ57" s="14">
        <v>37.045000000000002</v>
      </c>
      <c r="BR57" s="14">
        <v>36.725000000000001</v>
      </c>
      <c r="BS57" s="14">
        <v>36.552999999999997</v>
      </c>
      <c r="BT57" s="14">
        <v>36.648000000000003</v>
      </c>
      <c r="BU57" s="14">
        <v>36.917000000000002</v>
      </c>
      <c r="BV57" s="14">
        <v>37.033000000000001</v>
      </c>
      <c r="BW57" s="14">
        <v>36.918999999999997</v>
      </c>
      <c r="BX57" s="14">
        <v>37.154000000000003</v>
      </c>
      <c r="BY57" s="14">
        <v>37.945</v>
      </c>
      <c r="BZ57" s="14">
        <v>38.957999999999998</v>
      </c>
      <c r="CA57" s="14">
        <v>39.825000000000003</v>
      </c>
      <c r="CB57" s="14">
        <v>40.826999999999998</v>
      </c>
      <c r="CC57" s="14">
        <v>40.508000000000003</v>
      </c>
      <c r="CD57" s="14">
        <v>38.173999999999999</v>
      </c>
      <c r="CE57" s="14">
        <v>34.576000000000001</v>
      </c>
      <c r="CF57" s="14">
        <v>31.100999999999999</v>
      </c>
      <c r="CG57" s="14">
        <v>27.398</v>
      </c>
      <c r="CH57" s="14">
        <v>24.515999999999998</v>
      </c>
      <c r="CI57" s="14">
        <v>23.091999999999999</v>
      </c>
      <c r="CJ57" s="14">
        <v>22.600999999999999</v>
      </c>
      <c r="CK57" s="14">
        <v>21.882999999999999</v>
      </c>
      <c r="CL57" s="14">
        <v>21.173999999999999</v>
      </c>
      <c r="CM57" s="14">
        <v>20.327000000000002</v>
      </c>
      <c r="CN57" s="14">
        <v>19.154</v>
      </c>
      <c r="CO57" s="14">
        <v>17.786999999999999</v>
      </c>
      <c r="CP57" s="14">
        <v>16.542000000000002</v>
      </c>
      <c r="CQ57" s="14">
        <v>15.355</v>
      </c>
      <c r="CR57" s="14">
        <v>14.196999999999999</v>
      </c>
      <c r="CS57" s="14">
        <v>13.087</v>
      </c>
      <c r="CT57" s="14">
        <v>12.007999999999999</v>
      </c>
      <c r="CU57" s="14">
        <v>10.891</v>
      </c>
      <c r="CV57" s="14">
        <v>10.032</v>
      </c>
      <c r="CW57" s="14">
        <v>9.0549999999999997</v>
      </c>
      <c r="CX57" s="14">
        <v>7.7229999999999999</v>
      </c>
      <c r="CY57" s="14">
        <v>6.0869999999999997</v>
      </c>
      <c r="CZ57" s="14">
        <v>4.7709999999999999</v>
      </c>
      <c r="DA57" s="14">
        <v>4.07</v>
      </c>
      <c r="DB57" s="14">
        <v>3.4350000000000001</v>
      </c>
      <c r="DC57" s="14">
        <v>2.593</v>
      </c>
      <c r="DD57" s="14">
        <v>1.544</v>
      </c>
      <c r="DE57" s="14">
        <v>1.093</v>
      </c>
      <c r="DF57" s="14">
        <v>0.56899999999999995</v>
      </c>
      <c r="DG57" s="14">
        <v>0.78500000000000003</v>
      </c>
      <c r="DI57" s="108">
        <f t="shared" si="1"/>
        <v>2809.3589999999995</v>
      </c>
    </row>
    <row r="58" spans="1:113" x14ac:dyDescent="0.2">
      <c r="A58" s="14">
        <v>19612</v>
      </c>
      <c r="B58" s="14" t="s">
        <v>1041</v>
      </c>
      <c r="D58" s="14">
        <v>242</v>
      </c>
      <c r="E58" s="14">
        <v>2018</v>
      </c>
      <c r="F58" s="14" t="s">
        <v>138</v>
      </c>
      <c r="G58" s="88" t="s">
        <v>139</v>
      </c>
      <c r="H58" s="88">
        <f>VLOOKUP(G58, '2018 Population by age'!$G:$H, 2, 0)</f>
        <v>18</v>
      </c>
      <c r="I58" s="15">
        <f>IF(H58="-", "-", IF(H58=0, 0, SUM(K58:INDEX($K58:$DG58, H58))))</f>
        <v>147.90300000000002</v>
      </c>
      <c r="J58" s="15">
        <f t="shared" si="0"/>
        <v>301.60100000000006</v>
      </c>
      <c r="K58" s="14">
        <v>8.0640000000000001</v>
      </c>
      <c r="L58" s="14">
        <v>8.2270000000000003</v>
      </c>
      <c r="M58" s="14">
        <v>8.359</v>
      </c>
      <c r="N58" s="14">
        <v>8.2840000000000007</v>
      </c>
      <c r="O58" s="14">
        <v>8.4290000000000003</v>
      </c>
      <c r="P58" s="14">
        <v>8.5359999999999996</v>
      </c>
      <c r="Q58" s="14">
        <v>8.6050000000000004</v>
      </c>
      <c r="R58" s="14">
        <v>8.6370000000000005</v>
      </c>
      <c r="S58" s="14">
        <v>8.6419999999999995</v>
      </c>
      <c r="T58" s="14">
        <v>8.6289999999999996</v>
      </c>
      <c r="U58" s="14">
        <v>8.5570000000000004</v>
      </c>
      <c r="V58" s="14">
        <v>8.4090000000000007</v>
      </c>
      <c r="W58" s="14">
        <v>8.2119999999999997</v>
      </c>
      <c r="X58" s="14">
        <v>8.01</v>
      </c>
      <c r="Y58" s="14">
        <v>7.7939999999999996</v>
      </c>
      <c r="Z58" s="14">
        <v>7.6109999999999998</v>
      </c>
      <c r="AA58" s="14">
        <v>7.4889999999999999</v>
      </c>
      <c r="AB58" s="14">
        <v>7.4089999999999998</v>
      </c>
      <c r="AC58" s="14">
        <v>7.319</v>
      </c>
      <c r="AD58" s="14">
        <v>7.22</v>
      </c>
      <c r="AE58" s="14">
        <v>7.1639999999999997</v>
      </c>
      <c r="AF58" s="14">
        <v>7.1689999999999996</v>
      </c>
      <c r="AG58" s="14">
        <v>7.2110000000000003</v>
      </c>
      <c r="AH58" s="14">
        <v>7.2549999999999999</v>
      </c>
      <c r="AI58" s="14">
        <v>7.32</v>
      </c>
      <c r="AJ58" s="14">
        <v>7.3179999999999996</v>
      </c>
      <c r="AK58" s="14">
        <v>7.2050000000000001</v>
      </c>
      <c r="AL58" s="14">
        <v>7.0279999999999996</v>
      </c>
      <c r="AM58" s="14">
        <v>6.86</v>
      </c>
      <c r="AN58" s="14">
        <v>6.6719999999999997</v>
      </c>
      <c r="AO58" s="14">
        <v>6.5670000000000002</v>
      </c>
      <c r="AP58" s="14">
        <v>6.5990000000000002</v>
      </c>
      <c r="AQ58" s="14">
        <v>6.7110000000000003</v>
      </c>
      <c r="AR58" s="14">
        <v>6.798</v>
      </c>
      <c r="AS58" s="14">
        <v>6.8879999999999999</v>
      </c>
      <c r="AT58" s="14">
        <v>6.8970000000000002</v>
      </c>
      <c r="AU58" s="14">
        <v>6.7729999999999997</v>
      </c>
      <c r="AV58" s="14">
        <v>6.56</v>
      </c>
      <c r="AW58" s="14">
        <v>6.3620000000000001</v>
      </c>
      <c r="AX58" s="14">
        <v>6.1669999999999998</v>
      </c>
      <c r="AY58" s="14">
        <v>5.9580000000000002</v>
      </c>
      <c r="AZ58" s="14">
        <v>5.7389999999999999</v>
      </c>
      <c r="BA58" s="14">
        <v>5.5209999999999999</v>
      </c>
      <c r="BB58" s="14">
        <v>5.3010000000000002</v>
      </c>
      <c r="BC58" s="14">
        <v>5.0750000000000002</v>
      </c>
      <c r="BD58" s="14">
        <v>4.9109999999999996</v>
      </c>
      <c r="BE58" s="14">
        <v>4.843</v>
      </c>
      <c r="BF58" s="14">
        <v>4.8390000000000004</v>
      </c>
      <c r="BG58" s="14">
        <v>4.8289999999999997</v>
      </c>
      <c r="BH58" s="14">
        <v>4.82</v>
      </c>
      <c r="BI58" s="14">
        <v>4.827</v>
      </c>
      <c r="BJ58" s="14">
        <v>4.851</v>
      </c>
      <c r="BK58" s="14">
        <v>4.8780000000000001</v>
      </c>
      <c r="BL58" s="14">
        <v>4.9039999999999999</v>
      </c>
      <c r="BM58" s="14">
        <v>4.9320000000000004</v>
      </c>
      <c r="BN58" s="14">
        <v>4.907</v>
      </c>
      <c r="BO58" s="14">
        <v>4.8010000000000002</v>
      </c>
      <c r="BP58" s="14">
        <v>4.6369999999999996</v>
      </c>
      <c r="BQ58" s="14">
        <v>4.4729999999999999</v>
      </c>
      <c r="BR58" s="14">
        <v>4.3040000000000003</v>
      </c>
      <c r="BS58" s="14">
        <v>4.1050000000000004</v>
      </c>
      <c r="BT58" s="14">
        <v>3.8730000000000002</v>
      </c>
      <c r="BU58" s="14">
        <v>3.621</v>
      </c>
      <c r="BV58" s="14">
        <v>3.3639999999999999</v>
      </c>
      <c r="BW58" s="14">
        <v>3.0950000000000002</v>
      </c>
      <c r="BX58" s="14">
        <v>2.863</v>
      </c>
      <c r="BY58" s="14">
        <v>2.6920000000000002</v>
      </c>
      <c r="BZ58" s="14">
        <v>2.5609999999999999</v>
      </c>
      <c r="CA58" s="14">
        <v>2.4249999999999998</v>
      </c>
      <c r="CB58" s="14">
        <v>2.2930000000000001</v>
      </c>
      <c r="CC58" s="14">
        <v>2.1579999999999999</v>
      </c>
      <c r="CD58" s="14">
        <v>2.0139999999999998</v>
      </c>
      <c r="CE58" s="14">
        <v>1.865</v>
      </c>
      <c r="CF58" s="14">
        <v>1.724</v>
      </c>
      <c r="CG58" s="14">
        <v>1.5920000000000001</v>
      </c>
      <c r="CH58" s="14">
        <v>1.4530000000000001</v>
      </c>
      <c r="CI58" s="14">
        <v>1.3029999999999999</v>
      </c>
      <c r="CJ58" s="14">
        <v>1.149</v>
      </c>
      <c r="CK58" s="14">
        <v>1.0009999999999999</v>
      </c>
      <c r="CL58" s="14">
        <v>0.85699999999999998</v>
      </c>
      <c r="CM58" s="14">
        <v>0.73099999999999998</v>
      </c>
      <c r="CN58" s="14">
        <v>0.629</v>
      </c>
      <c r="CO58" s="14">
        <v>0.54600000000000004</v>
      </c>
      <c r="CP58" s="14">
        <v>0.46800000000000003</v>
      </c>
      <c r="CQ58" s="14">
        <v>0.39600000000000002</v>
      </c>
      <c r="CR58" s="14">
        <v>0.33100000000000002</v>
      </c>
      <c r="CS58" s="14">
        <v>0.26900000000000002</v>
      </c>
      <c r="CT58" s="14">
        <v>0.21299999999999999</v>
      </c>
      <c r="CU58" s="14">
        <v>0.161</v>
      </c>
      <c r="CV58" s="14">
        <v>0.11899999999999999</v>
      </c>
      <c r="CW58" s="14">
        <v>9.0999999999999998E-2</v>
      </c>
      <c r="CX58" s="14">
        <v>6.7000000000000004E-2</v>
      </c>
      <c r="CY58" s="14">
        <v>4.7E-2</v>
      </c>
      <c r="CZ58" s="14">
        <v>3.2000000000000001E-2</v>
      </c>
      <c r="DA58" s="14">
        <v>2.3E-2</v>
      </c>
      <c r="DB58" s="14">
        <v>1.7999999999999999E-2</v>
      </c>
      <c r="DC58" s="14">
        <v>1.4E-2</v>
      </c>
      <c r="DD58" s="14">
        <v>8.9999999999999993E-3</v>
      </c>
      <c r="DE58" s="14">
        <v>6.0000000000000001E-3</v>
      </c>
      <c r="DF58" s="14">
        <v>4.0000000000000001E-3</v>
      </c>
      <c r="DG58" s="14">
        <v>6.0000000000000001E-3</v>
      </c>
      <c r="DI58" s="108">
        <f t="shared" si="1"/>
        <v>449.50400000000008</v>
      </c>
    </row>
    <row r="59" spans="1:113" x14ac:dyDescent="0.2">
      <c r="A59" s="14">
        <v>14882</v>
      </c>
      <c r="B59" s="14" t="s">
        <v>1041</v>
      </c>
      <c r="D59" s="14">
        <v>250</v>
      </c>
      <c r="E59" s="14">
        <v>2018</v>
      </c>
      <c r="F59" s="14" t="s">
        <v>142</v>
      </c>
      <c r="G59" s="88" t="s">
        <v>143</v>
      </c>
      <c r="H59" s="88">
        <f>VLOOKUP(G59, '2018 Population by age'!$G:$H, 2, 0)</f>
        <v>18</v>
      </c>
      <c r="I59" s="15">
        <f>IF(H59="-", "-", IF(H59=0, 0, SUM(K59:INDEX($K59:$DG59, H59))))</f>
        <v>6872.6209999999992</v>
      </c>
      <c r="J59" s="15">
        <f t="shared" si="0"/>
        <v>26277.302000000011</v>
      </c>
      <c r="K59" s="14">
        <v>368.36599999999999</v>
      </c>
      <c r="L59" s="14">
        <v>370.69499999999999</v>
      </c>
      <c r="M59" s="14">
        <v>373.08800000000002</v>
      </c>
      <c r="N59" s="14">
        <v>372.22699999999998</v>
      </c>
      <c r="O59" s="14">
        <v>375.88799999999998</v>
      </c>
      <c r="P59" s="14">
        <v>379.20499999999998</v>
      </c>
      <c r="Q59" s="14">
        <v>382.142</v>
      </c>
      <c r="R59" s="14">
        <v>384.66</v>
      </c>
      <c r="S59" s="14">
        <v>386.83199999999999</v>
      </c>
      <c r="T59" s="14">
        <v>388.72800000000001</v>
      </c>
      <c r="U59" s="14">
        <v>389.767</v>
      </c>
      <c r="V59" s="14">
        <v>389.69299999999998</v>
      </c>
      <c r="W59" s="14">
        <v>388.79500000000002</v>
      </c>
      <c r="X59" s="14">
        <v>387.67700000000002</v>
      </c>
      <c r="Y59" s="14">
        <v>386.28800000000001</v>
      </c>
      <c r="Z59" s="14">
        <v>384.661</v>
      </c>
      <c r="AA59" s="14">
        <v>382.89299999999997</v>
      </c>
      <c r="AB59" s="14">
        <v>381.01600000000002</v>
      </c>
      <c r="AC59" s="14">
        <v>379.15499999999997</v>
      </c>
      <c r="AD59" s="14">
        <v>377.52</v>
      </c>
      <c r="AE59" s="14">
        <v>375.49599999999998</v>
      </c>
      <c r="AF59" s="14">
        <v>372.86399999999998</v>
      </c>
      <c r="AG59" s="14">
        <v>370.09699999999998</v>
      </c>
      <c r="AH59" s="14">
        <v>367.62099999999998</v>
      </c>
      <c r="AI59" s="14">
        <v>365.041</v>
      </c>
      <c r="AJ59" s="14">
        <v>364.68400000000003</v>
      </c>
      <c r="AK59" s="14">
        <v>367.65300000000002</v>
      </c>
      <c r="AL59" s="14">
        <v>372.78199999999998</v>
      </c>
      <c r="AM59" s="14">
        <v>377.65499999999997</v>
      </c>
      <c r="AN59" s="14">
        <v>382.57900000000001</v>
      </c>
      <c r="AO59" s="14">
        <v>387.18799999999999</v>
      </c>
      <c r="AP59" s="14">
        <v>390.99900000000002</v>
      </c>
      <c r="AQ59" s="14">
        <v>394.09</v>
      </c>
      <c r="AR59" s="14">
        <v>397.65800000000002</v>
      </c>
      <c r="AS59" s="14">
        <v>402.22500000000002</v>
      </c>
      <c r="AT59" s="14">
        <v>403.625</v>
      </c>
      <c r="AU59" s="14">
        <v>400.14800000000002</v>
      </c>
      <c r="AV59" s="14">
        <v>393.99200000000002</v>
      </c>
      <c r="AW59" s="14">
        <v>388.28899999999999</v>
      </c>
      <c r="AX59" s="14">
        <v>381.48099999999999</v>
      </c>
      <c r="AY59" s="14">
        <v>380.47899999999998</v>
      </c>
      <c r="AZ59" s="14">
        <v>388.73899999999998</v>
      </c>
      <c r="BA59" s="14">
        <v>402.66399999999999</v>
      </c>
      <c r="BB59" s="14">
        <v>415.505</v>
      </c>
      <c r="BC59" s="14">
        <v>428.98</v>
      </c>
      <c r="BD59" s="14">
        <v>438.30500000000001</v>
      </c>
      <c r="BE59" s="14">
        <v>440.53399999999999</v>
      </c>
      <c r="BF59" s="14">
        <v>438.14400000000001</v>
      </c>
      <c r="BG59" s="14">
        <v>436.43400000000003</v>
      </c>
      <c r="BH59" s="14">
        <v>434.19600000000003</v>
      </c>
      <c r="BI59" s="14">
        <v>432.80700000000002</v>
      </c>
      <c r="BJ59" s="14">
        <v>433.43700000000001</v>
      </c>
      <c r="BK59" s="14">
        <v>435.101</v>
      </c>
      <c r="BL59" s="14">
        <v>435.85399999999998</v>
      </c>
      <c r="BM59" s="14">
        <v>436.33199999999999</v>
      </c>
      <c r="BN59" s="14">
        <v>435.19799999999998</v>
      </c>
      <c r="BO59" s="14">
        <v>431.67</v>
      </c>
      <c r="BP59" s="14">
        <v>426.61399999999998</v>
      </c>
      <c r="BQ59" s="14">
        <v>421.58100000000002</v>
      </c>
      <c r="BR59" s="14">
        <v>416.149</v>
      </c>
      <c r="BS59" s="14">
        <v>411.697</v>
      </c>
      <c r="BT59" s="14">
        <v>409.03399999999999</v>
      </c>
      <c r="BU59" s="14">
        <v>407.46499999999997</v>
      </c>
      <c r="BV59" s="14">
        <v>404.52499999999998</v>
      </c>
      <c r="BW59" s="14">
        <v>399.55799999999999</v>
      </c>
      <c r="BX59" s="14">
        <v>397.09699999999998</v>
      </c>
      <c r="BY59" s="14">
        <v>398.78100000000001</v>
      </c>
      <c r="BZ59" s="14">
        <v>401.91899999999998</v>
      </c>
      <c r="CA59" s="14">
        <v>404.16699999999997</v>
      </c>
      <c r="CB59" s="14">
        <v>408.37900000000002</v>
      </c>
      <c r="CC59" s="14">
        <v>399.72699999999998</v>
      </c>
      <c r="CD59" s="14">
        <v>371.35700000000003</v>
      </c>
      <c r="CE59" s="14">
        <v>331.15</v>
      </c>
      <c r="CF59" s="14">
        <v>292.755</v>
      </c>
      <c r="CG59" s="14">
        <v>252.13900000000001</v>
      </c>
      <c r="CH59" s="14">
        <v>223.70099999999999</v>
      </c>
      <c r="CI59" s="14">
        <v>215.57400000000001</v>
      </c>
      <c r="CJ59" s="14">
        <v>220.52699999999999</v>
      </c>
      <c r="CK59" s="14">
        <v>222.965</v>
      </c>
      <c r="CL59" s="14">
        <v>225.72300000000001</v>
      </c>
      <c r="CM59" s="14">
        <v>226.54599999999999</v>
      </c>
      <c r="CN59" s="14">
        <v>222.65</v>
      </c>
      <c r="CO59" s="14">
        <v>215.49600000000001</v>
      </c>
      <c r="CP59" s="14">
        <v>209.714</v>
      </c>
      <c r="CQ59" s="14">
        <v>204.84200000000001</v>
      </c>
      <c r="CR59" s="14">
        <v>196.68</v>
      </c>
      <c r="CS59" s="14">
        <v>183.74700000000001</v>
      </c>
      <c r="CT59" s="14">
        <v>167.67500000000001</v>
      </c>
      <c r="CU59" s="14">
        <v>150.65100000000001</v>
      </c>
      <c r="CV59" s="14">
        <v>135.39500000000001</v>
      </c>
      <c r="CW59" s="14">
        <v>122.208</v>
      </c>
      <c r="CX59" s="14">
        <v>106.982</v>
      </c>
      <c r="CY59" s="14">
        <v>89.5</v>
      </c>
      <c r="CZ59" s="14">
        <v>76.388999999999996</v>
      </c>
      <c r="DA59" s="14">
        <v>71.165000000000006</v>
      </c>
      <c r="DB59" s="14">
        <v>61.484999999999999</v>
      </c>
      <c r="DC59" s="14">
        <v>46.314999999999998</v>
      </c>
      <c r="DD59" s="14">
        <v>25.655000000000001</v>
      </c>
      <c r="DE59" s="14">
        <v>19.297999999999998</v>
      </c>
      <c r="DF59" s="14">
        <v>10.273999999999999</v>
      </c>
      <c r="DG59" s="14">
        <v>14.83</v>
      </c>
      <c r="DI59" s="108">
        <f t="shared" si="1"/>
        <v>33149.92300000001</v>
      </c>
    </row>
    <row r="60" spans="1:113" x14ac:dyDescent="0.2">
      <c r="A60" s="14">
        <v>20300</v>
      </c>
      <c r="B60" s="14" t="s">
        <v>1041</v>
      </c>
      <c r="D60" s="14">
        <v>583</v>
      </c>
      <c r="E60" s="14">
        <v>2018</v>
      </c>
      <c r="F60" s="14" t="s">
        <v>1044</v>
      </c>
      <c r="G60" s="88" t="s">
        <v>255</v>
      </c>
      <c r="H60" s="88">
        <f>VLOOKUP(G60, '2018 Population by age'!$G:$H, 2, 0)</f>
        <v>18</v>
      </c>
      <c r="I60" s="15">
        <f>IF(H60="-", "-", IF(H60=0, 0, SUM(K60:INDEX($K60:$DG60, H60))))</f>
        <v>20.360999999999997</v>
      </c>
      <c r="J60" s="15">
        <f t="shared" si="0"/>
        <v>31.402999999999977</v>
      </c>
      <c r="K60" s="14">
        <v>1.206</v>
      </c>
      <c r="L60" s="14">
        <v>1.1659999999999999</v>
      </c>
      <c r="M60" s="14">
        <v>1.1339999999999999</v>
      </c>
      <c r="N60" s="14">
        <v>1.1220000000000001</v>
      </c>
      <c r="O60" s="14">
        <v>1.103</v>
      </c>
      <c r="P60" s="14">
        <v>1.089</v>
      </c>
      <c r="Q60" s="14">
        <v>1.0820000000000001</v>
      </c>
      <c r="R60" s="14">
        <v>1.08</v>
      </c>
      <c r="S60" s="14">
        <v>1.0820000000000001</v>
      </c>
      <c r="T60" s="14">
        <v>1.087</v>
      </c>
      <c r="U60" s="14">
        <v>1.097</v>
      </c>
      <c r="V60" s="14">
        <v>1.111</v>
      </c>
      <c r="W60" s="14">
        <v>1.127</v>
      </c>
      <c r="X60" s="14">
        <v>1.1439999999999999</v>
      </c>
      <c r="Y60" s="14">
        <v>1.161</v>
      </c>
      <c r="Z60" s="14">
        <v>1.177</v>
      </c>
      <c r="AA60" s="14">
        <v>1.1910000000000001</v>
      </c>
      <c r="AB60" s="14">
        <v>1.202</v>
      </c>
      <c r="AC60" s="14">
        <v>1.21</v>
      </c>
      <c r="AD60" s="14">
        <v>1.2170000000000001</v>
      </c>
      <c r="AE60" s="14">
        <v>1.214</v>
      </c>
      <c r="AF60" s="14">
        <v>1.198</v>
      </c>
      <c r="AG60" s="14">
        <v>1.1719999999999999</v>
      </c>
      <c r="AH60" s="14">
        <v>1.1439999999999999</v>
      </c>
      <c r="AI60" s="14">
        <v>1.1140000000000001</v>
      </c>
      <c r="AJ60" s="14">
        <v>1.077</v>
      </c>
      <c r="AK60" s="14">
        <v>1.028</v>
      </c>
      <c r="AL60" s="14">
        <v>0.97299999999999998</v>
      </c>
      <c r="AM60" s="14">
        <v>0.91500000000000004</v>
      </c>
      <c r="AN60" s="14">
        <v>0.85199999999999998</v>
      </c>
      <c r="AO60" s="14">
        <v>0.80300000000000005</v>
      </c>
      <c r="AP60" s="14">
        <v>0.77900000000000003</v>
      </c>
      <c r="AQ60" s="14">
        <v>0.76900000000000002</v>
      </c>
      <c r="AR60" s="14">
        <v>0.75700000000000001</v>
      </c>
      <c r="AS60" s="14">
        <v>0.749</v>
      </c>
      <c r="AT60" s="14">
        <v>0.71899999999999997</v>
      </c>
      <c r="AU60" s="14">
        <v>0.65400000000000003</v>
      </c>
      <c r="AV60" s="14">
        <v>0.56799999999999995</v>
      </c>
      <c r="AW60" s="14">
        <v>0.48799999999999999</v>
      </c>
      <c r="AX60" s="14">
        <v>0.40899999999999997</v>
      </c>
      <c r="AY60" s="14">
        <v>0.34899999999999998</v>
      </c>
      <c r="AZ60" s="14">
        <v>0.32100000000000001</v>
      </c>
      <c r="BA60" s="14">
        <v>0.314</v>
      </c>
      <c r="BB60" s="14">
        <v>0.307</v>
      </c>
      <c r="BC60" s="14">
        <v>0.3</v>
      </c>
      <c r="BD60" s="14">
        <v>0.30299999999999999</v>
      </c>
      <c r="BE60" s="14">
        <v>0.314</v>
      </c>
      <c r="BF60" s="14">
        <v>0.33100000000000002</v>
      </c>
      <c r="BG60" s="14">
        <v>0.35099999999999998</v>
      </c>
      <c r="BH60" s="14">
        <v>0.376</v>
      </c>
      <c r="BI60" s="14">
        <v>0.39100000000000001</v>
      </c>
      <c r="BJ60" s="14">
        <v>0.39100000000000001</v>
      </c>
      <c r="BK60" s="14">
        <v>0.38100000000000001</v>
      </c>
      <c r="BL60" s="14">
        <v>0.373</v>
      </c>
      <c r="BM60" s="14">
        <v>0.36399999999999999</v>
      </c>
      <c r="BN60" s="14">
        <v>0.35899999999999999</v>
      </c>
      <c r="BO60" s="14">
        <v>0.36099999999999999</v>
      </c>
      <c r="BP60" s="14">
        <v>0.36699999999999999</v>
      </c>
      <c r="BQ60" s="14">
        <v>0.371</v>
      </c>
      <c r="BR60" s="14">
        <v>0.374</v>
      </c>
      <c r="BS60" s="14">
        <v>0.372</v>
      </c>
      <c r="BT60" s="14">
        <v>0.36299999999999999</v>
      </c>
      <c r="BU60" s="14">
        <v>0.35</v>
      </c>
      <c r="BV60" s="14">
        <v>0.33600000000000002</v>
      </c>
      <c r="BW60" s="14">
        <v>0.32200000000000001</v>
      </c>
      <c r="BX60" s="14">
        <v>0.30499999999999999</v>
      </c>
      <c r="BY60" s="14">
        <v>0.28299999999999997</v>
      </c>
      <c r="BZ60" s="14">
        <v>0.25800000000000001</v>
      </c>
      <c r="CA60" s="14">
        <v>0.23300000000000001</v>
      </c>
      <c r="CB60" s="14">
        <v>0.20799999999999999</v>
      </c>
      <c r="CC60" s="14">
        <v>0.185</v>
      </c>
      <c r="CD60" s="14">
        <v>0.16400000000000001</v>
      </c>
      <c r="CE60" s="14">
        <v>0.14599999999999999</v>
      </c>
      <c r="CF60" s="14">
        <v>0.128</v>
      </c>
      <c r="CG60" s="14">
        <v>0.111</v>
      </c>
      <c r="CH60" s="14">
        <v>9.6000000000000002E-2</v>
      </c>
      <c r="CI60" s="14">
        <v>8.5999999999999993E-2</v>
      </c>
      <c r="CJ60" s="14">
        <v>7.8E-2</v>
      </c>
      <c r="CK60" s="14">
        <v>7.0999999999999994E-2</v>
      </c>
      <c r="CL60" s="14">
        <v>6.5000000000000002E-2</v>
      </c>
      <c r="CM60" s="14">
        <v>0.06</v>
      </c>
      <c r="CN60" s="14">
        <v>5.5E-2</v>
      </c>
      <c r="CO60" s="14">
        <v>0.05</v>
      </c>
      <c r="CP60" s="14">
        <v>4.5999999999999999E-2</v>
      </c>
      <c r="CQ60" s="14">
        <v>4.2999999999999997E-2</v>
      </c>
      <c r="CR60" s="14">
        <v>3.9E-2</v>
      </c>
      <c r="CS60" s="14">
        <v>3.3000000000000002E-2</v>
      </c>
      <c r="CT60" s="14">
        <v>2.7E-2</v>
      </c>
      <c r="CU60" s="14">
        <v>0.02</v>
      </c>
      <c r="CV60" s="14">
        <v>1.4E-2</v>
      </c>
      <c r="CW60" s="14">
        <v>0.01</v>
      </c>
      <c r="CX60" s="14">
        <v>8.0000000000000002E-3</v>
      </c>
      <c r="CY60" s="14">
        <v>7.0000000000000001E-3</v>
      </c>
      <c r="CZ60" s="14">
        <v>6.0000000000000001E-3</v>
      </c>
      <c r="DA60" s="14">
        <v>6.0000000000000001E-3</v>
      </c>
      <c r="DB60" s="14">
        <v>5.0000000000000001E-3</v>
      </c>
      <c r="DC60" s="14">
        <v>3.0000000000000001E-3</v>
      </c>
      <c r="DD60" s="14">
        <v>2E-3</v>
      </c>
      <c r="DE60" s="14">
        <v>1E-3</v>
      </c>
      <c r="DF60" s="14">
        <v>0</v>
      </c>
      <c r="DG60" s="14">
        <v>1E-3</v>
      </c>
      <c r="DI60" s="108">
        <f t="shared" si="1"/>
        <v>51.763999999999974</v>
      </c>
    </row>
    <row r="61" spans="1:113" x14ac:dyDescent="0.2">
      <c r="A61" s="14">
        <v>3616</v>
      </c>
      <c r="B61" s="14" t="s">
        <v>1041</v>
      </c>
      <c r="D61" s="14">
        <v>266</v>
      </c>
      <c r="E61" s="14">
        <v>2018</v>
      </c>
      <c r="F61" s="14" t="s">
        <v>144</v>
      </c>
      <c r="G61" s="88" t="s">
        <v>145</v>
      </c>
      <c r="H61" s="88">
        <f>VLOOKUP(G61, '2018 Population by age'!$G:$H, 2, 0)</f>
        <v>18</v>
      </c>
      <c r="I61" s="15">
        <f>IF(H61="-", "-", IF(H61=0, 0, SUM(K61:INDEX($K61:$DG61, H61))))</f>
        <v>424.35</v>
      </c>
      <c r="J61" s="15">
        <f t="shared" si="0"/>
        <v>581.87699999999984</v>
      </c>
      <c r="K61" s="14">
        <v>27.710999999999999</v>
      </c>
      <c r="L61" s="14">
        <v>27.753</v>
      </c>
      <c r="M61" s="14">
        <v>27.613</v>
      </c>
      <c r="N61" s="14">
        <v>27.638000000000002</v>
      </c>
      <c r="O61" s="14">
        <v>27.039000000000001</v>
      </c>
      <c r="P61" s="14">
        <v>26.367000000000001</v>
      </c>
      <c r="Q61" s="14">
        <v>25.638000000000002</v>
      </c>
      <c r="R61" s="14">
        <v>24.87</v>
      </c>
      <c r="S61" s="14">
        <v>24.07</v>
      </c>
      <c r="T61" s="14">
        <v>23.247</v>
      </c>
      <c r="U61" s="14">
        <v>22.46</v>
      </c>
      <c r="V61" s="14">
        <v>21.745000000000001</v>
      </c>
      <c r="W61" s="14">
        <v>21.091000000000001</v>
      </c>
      <c r="X61" s="14">
        <v>20.446999999999999</v>
      </c>
      <c r="Y61" s="14">
        <v>19.812999999999999</v>
      </c>
      <c r="Z61" s="14">
        <v>19.288</v>
      </c>
      <c r="AA61" s="14">
        <v>18.913</v>
      </c>
      <c r="AB61" s="14">
        <v>18.646999999999998</v>
      </c>
      <c r="AC61" s="14">
        <v>18.399999999999999</v>
      </c>
      <c r="AD61" s="14">
        <v>18.181000000000001</v>
      </c>
      <c r="AE61" s="14">
        <v>17.994</v>
      </c>
      <c r="AF61" s="14">
        <v>17.826000000000001</v>
      </c>
      <c r="AG61" s="14">
        <v>17.672999999999998</v>
      </c>
      <c r="AH61" s="14">
        <v>17.536000000000001</v>
      </c>
      <c r="AI61" s="14">
        <v>17.407</v>
      </c>
      <c r="AJ61" s="14">
        <v>17.271999999999998</v>
      </c>
      <c r="AK61" s="14">
        <v>17.122</v>
      </c>
      <c r="AL61" s="14">
        <v>16.954000000000001</v>
      </c>
      <c r="AM61" s="14">
        <v>16.776</v>
      </c>
      <c r="AN61" s="14">
        <v>16.591999999999999</v>
      </c>
      <c r="AO61" s="14">
        <v>16.344000000000001</v>
      </c>
      <c r="AP61" s="14">
        <v>16.009</v>
      </c>
      <c r="AQ61" s="14">
        <v>15.608000000000001</v>
      </c>
      <c r="AR61" s="14">
        <v>15.198</v>
      </c>
      <c r="AS61" s="14">
        <v>14.773</v>
      </c>
      <c r="AT61" s="14">
        <v>14.319000000000001</v>
      </c>
      <c r="AU61" s="14">
        <v>13.833</v>
      </c>
      <c r="AV61" s="14">
        <v>13.327999999999999</v>
      </c>
      <c r="AW61" s="14">
        <v>12.813000000000001</v>
      </c>
      <c r="AX61" s="14">
        <v>12.288</v>
      </c>
      <c r="AY61" s="14">
        <v>11.781000000000001</v>
      </c>
      <c r="AZ61" s="14">
        <v>11.308</v>
      </c>
      <c r="BA61" s="14">
        <v>10.86</v>
      </c>
      <c r="BB61" s="14">
        <v>10.409000000000001</v>
      </c>
      <c r="BC61" s="14">
        <v>9.9589999999999996</v>
      </c>
      <c r="BD61" s="14">
        <v>9.5329999999999995</v>
      </c>
      <c r="BE61" s="14">
        <v>9.1389999999999993</v>
      </c>
      <c r="BF61" s="14">
        <v>8.7680000000000007</v>
      </c>
      <c r="BG61" s="14">
        <v>8.4049999999999994</v>
      </c>
      <c r="BH61" s="14">
        <v>8.0559999999999992</v>
      </c>
      <c r="BI61" s="14">
        <v>7.6920000000000002</v>
      </c>
      <c r="BJ61" s="14">
        <v>7.2949999999999999</v>
      </c>
      <c r="BK61" s="14">
        <v>6.8840000000000003</v>
      </c>
      <c r="BL61" s="14">
        <v>6.49</v>
      </c>
      <c r="BM61" s="14">
        <v>6.109</v>
      </c>
      <c r="BN61" s="14">
        <v>5.75</v>
      </c>
      <c r="BO61" s="14">
        <v>5.423</v>
      </c>
      <c r="BP61" s="14">
        <v>5.1230000000000002</v>
      </c>
      <c r="BQ61" s="14">
        <v>4.8339999999999996</v>
      </c>
      <c r="BR61" s="14">
        <v>4.5540000000000003</v>
      </c>
      <c r="BS61" s="14">
        <v>4.3109999999999999</v>
      </c>
      <c r="BT61" s="14">
        <v>4.1139999999999999</v>
      </c>
      <c r="BU61" s="14">
        <v>3.9510000000000001</v>
      </c>
      <c r="BV61" s="14">
        <v>3.7989999999999999</v>
      </c>
      <c r="BW61" s="14">
        <v>3.6629999999999998</v>
      </c>
      <c r="BX61" s="14">
        <v>3.5230000000000001</v>
      </c>
      <c r="BY61" s="14">
        <v>3.3679999999999999</v>
      </c>
      <c r="BZ61" s="14">
        <v>3.2069999999999999</v>
      </c>
      <c r="CA61" s="14">
        <v>3.0569999999999999</v>
      </c>
      <c r="CB61" s="14">
        <v>2.911</v>
      </c>
      <c r="CC61" s="14">
        <v>2.7789999999999999</v>
      </c>
      <c r="CD61" s="14">
        <v>2.6680000000000001</v>
      </c>
      <c r="CE61" s="14">
        <v>2.569</v>
      </c>
      <c r="CF61" s="14">
        <v>2.4710000000000001</v>
      </c>
      <c r="CG61" s="14">
        <v>2.3759999999999999</v>
      </c>
      <c r="CH61" s="14">
        <v>2.266</v>
      </c>
      <c r="CI61" s="14">
        <v>2.13</v>
      </c>
      <c r="CJ61" s="14">
        <v>1.9770000000000001</v>
      </c>
      <c r="CK61" s="14">
        <v>1.8280000000000001</v>
      </c>
      <c r="CL61" s="14">
        <v>1.681</v>
      </c>
      <c r="CM61" s="14">
        <v>1.5349999999999999</v>
      </c>
      <c r="CN61" s="14">
        <v>1.393</v>
      </c>
      <c r="CO61" s="14">
        <v>1.2549999999999999</v>
      </c>
      <c r="CP61" s="14">
        <v>1.1180000000000001</v>
      </c>
      <c r="CQ61" s="14">
        <v>0.98599999999999999</v>
      </c>
      <c r="CR61" s="14">
        <v>0.85699999999999998</v>
      </c>
      <c r="CS61" s="14">
        <v>0.73499999999999999</v>
      </c>
      <c r="CT61" s="14">
        <v>0.61899999999999999</v>
      </c>
      <c r="CU61" s="14">
        <v>0.501</v>
      </c>
      <c r="CV61" s="14">
        <v>0.39900000000000002</v>
      </c>
      <c r="CW61" s="14">
        <v>0.32500000000000001</v>
      </c>
      <c r="CX61" s="14">
        <v>0.255</v>
      </c>
      <c r="CY61" s="14">
        <v>0.188</v>
      </c>
      <c r="CZ61" s="14">
        <v>0.13200000000000001</v>
      </c>
      <c r="DA61" s="14">
        <v>9.9000000000000005E-2</v>
      </c>
      <c r="DB61" s="14">
        <v>7.9000000000000001E-2</v>
      </c>
      <c r="DC61" s="14">
        <v>5.8000000000000003E-2</v>
      </c>
      <c r="DD61" s="14">
        <v>3.3000000000000002E-2</v>
      </c>
      <c r="DE61" s="14">
        <v>0.02</v>
      </c>
      <c r="DF61" s="14">
        <v>0.01</v>
      </c>
      <c r="DG61" s="14">
        <v>1.2999999999999999E-2</v>
      </c>
      <c r="DI61" s="108">
        <f t="shared" si="1"/>
        <v>1006.2269999999999</v>
      </c>
    </row>
    <row r="62" spans="1:113" x14ac:dyDescent="0.2">
      <c r="A62" s="14">
        <v>13420</v>
      </c>
      <c r="B62" s="14" t="s">
        <v>1041</v>
      </c>
      <c r="D62" s="14">
        <v>826</v>
      </c>
      <c r="E62" s="14">
        <v>2018</v>
      </c>
      <c r="F62" s="14" t="s">
        <v>398</v>
      </c>
      <c r="G62" s="88" t="s">
        <v>399</v>
      </c>
      <c r="H62" s="88">
        <f>VLOOKUP(G62, '2018 Population by age'!$G:$H, 2, 0)</f>
        <v>16</v>
      </c>
      <c r="I62" s="15">
        <f>IF(H62="-", "-", IF(H62=0, 0, SUM(K62:INDEX($K62:$DG62, H62))))</f>
        <v>6137.8700000000008</v>
      </c>
      <c r="J62" s="15">
        <f t="shared" si="0"/>
        <v>27570.394</v>
      </c>
      <c r="K62" s="14">
        <v>386.23200000000003</v>
      </c>
      <c r="L62" s="14">
        <v>394.29</v>
      </c>
      <c r="M62" s="14">
        <v>399.62099999999998</v>
      </c>
      <c r="N62" s="14">
        <v>389.67899999999997</v>
      </c>
      <c r="O62" s="14">
        <v>395.25200000000001</v>
      </c>
      <c r="P62" s="14">
        <v>398.37799999999999</v>
      </c>
      <c r="Q62" s="14">
        <v>399.30900000000003</v>
      </c>
      <c r="R62" s="14">
        <v>398.29300000000001</v>
      </c>
      <c r="S62" s="14">
        <v>396.03100000000001</v>
      </c>
      <c r="T62" s="14">
        <v>393.22199999999998</v>
      </c>
      <c r="U62" s="14">
        <v>387.86599999999999</v>
      </c>
      <c r="V62" s="14">
        <v>379.31299999999999</v>
      </c>
      <c r="W62" s="14">
        <v>369.16199999999998</v>
      </c>
      <c r="X62" s="14">
        <v>359.238</v>
      </c>
      <c r="Y62" s="14">
        <v>348.66300000000001</v>
      </c>
      <c r="Z62" s="14">
        <v>343.32100000000003</v>
      </c>
      <c r="AA62" s="14">
        <v>346.16500000000002</v>
      </c>
      <c r="AB62" s="14">
        <v>354.51499999999999</v>
      </c>
      <c r="AC62" s="14">
        <v>362.58499999999998</v>
      </c>
      <c r="AD62" s="14">
        <v>371.34899999999999</v>
      </c>
      <c r="AE62" s="14">
        <v>380.13499999999999</v>
      </c>
      <c r="AF62" s="14">
        <v>387.96600000000001</v>
      </c>
      <c r="AG62" s="14">
        <v>395.24</v>
      </c>
      <c r="AH62" s="14">
        <v>403.13200000000001</v>
      </c>
      <c r="AI62" s="14">
        <v>411.17</v>
      </c>
      <c r="AJ62" s="14">
        <v>419.15300000000002</v>
      </c>
      <c r="AK62" s="14">
        <v>427.02</v>
      </c>
      <c r="AL62" s="14">
        <v>434.483</v>
      </c>
      <c r="AM62" s="14">
        <v>441.40199999999999</v>
      </c>
      <c r="AN62" s="14">
        <v>447.90800000000002</v>
      </c>
      <c r="AO62" s="14">
        <v>452.42899999999997</v>
      </c>
      <c r="AP62" s="14">
        <v>454.2</v>
      </c>
      <c r="AQ62" s="14">
        <v>453.87599999999998</v>
      </c>
      <c r="AR62" s="14">
        <v>453.31200000000001</v>
      </c>
      <c r="AS62" s="14">
        <v>452.661</v>
      </c>
      <c r="AT62" s="14">
        <v>449.97399999999999</v>
      </c>
      <c r="AU62" s="14">
        <v>444.63600000000002</v>
      </c>
      <c r="AV62" s="14">
        <v>437.78399999999999</v>
      </c>
      <c r="AW62" s="14">
        <v>431.18</v>
      </c>
      <c r="AX62" s="14">
        <v>424.48099999999999</v>
      </c>
      <c r="AY62" s="14">
        <v>419.91399999999999</v>
      </c>
      <c r="AZ62" s="14">
        <v>418.774</v>
      </c>
      <c r="BA62" s="14">
        <v>420.21199999999999</v>
      </c>
      <c r="BB62" s="14">
        <v>421.44099999999997</v>
      </c>
      <c r="BC62" s="14">
        <v>422.24200000000002</v>
      </c>
      <c r="BD62" s="14">
        <v>426.32600000000002</v>
      </c>
      <c r="BE62" s="14">
        <v>435.01100000000002</v>
      </c>
      <c r="BF62" s="14">
        <v>446.34</v>
      </c>
      <c r="BG62" s="14">
        <v>456.97300000000001</v>
      </c>
      <c r="BH62" s="14">
        <v>467.49599999999998</v>
      </c>
      <c r="BI62" s="14">
        <v>475.02699999999999</v>
      </c>
      <c r="BJ62" s="14">
        <v>477.76499999999999</v>
      </c>
      <c r="BK62" s="14">
        <v>476.79700000000003</v>
      </c>
      <c r="BL62" s="14">
        <v>475.57799999999997</v>
      </c>
      <c r="BM62" s="14">
        <v>474.09800000000001</v>
      </c>
      <c r="BN62" s="14">
        <v>468.536</v>
      </c>
      <c r="BO62" s="14">
        <v>457.553</v>
      </c>
      <c r="BP62" s="14">
        <v>442.98599999999999</v>
      </c>
      <c r="BQ62" s="14">
        <v>428.37</v>
      </c>
      <c r="BR62" s="14">
        <v>413.43400000000003</v>
      </c>
      <c r="BS62" s="14">
        <v>399.13099999999997</v>
      </c>
      <c r="BT62" s="14">
        <v>386.43900000000002</v>
      </c>
      <c r="BU62" s="14">
        <v>375.30799999999999</v>
      </c>
      <c r="BV62" s="14">
        <v>363.43</v>
      </c>
      <c r="BW62" s="14">
        <v>349.72300000000001</v>
      </c>
      <c r="BX62" s="14">
        <v>342.99400000000003</v>
      </c>
      <c r="BY62" s="14">
        <v>346.9</v>
      </c>
      <c r="BZ62" s="14">
        <v>356.86</v>
      </c>
      <c r="CA62" s="14">
        <v>365.66199999999998</v>
      </c>
      <c r="CB62" s="14">
        <v>375.98500000000001</v>
      </c>
      <c r="CC62" s="14">
        <v>376.60899999999998</v>
      </c>
      <c r="CD62" s="14">
        <v>361.61799999999999</v>
      </c>
      <c r="CE62" s="14">
        <v>336.67200000000003</v>
      </c>
      <c r="CF62" s="14">
        <v>313.15100000000001</v>
      </c>
      <c r="CG62" s="14">
        <v>288.53500000000003</v>
      </c>
      <c r="CH62" s="14">
        <v>267.69600000000003</v>
      </c>
      <c r="CI62" s="14">
        <v>254.12200000000001</v>
      </c>
      <c r="CJ62" s="14">
        <v>245.15299999999999</v>
      </c>
      <c r="CK62" s="14">
        <v>234.59200000000001</v>
      </c>
      <c r="CL62" s="14">
        <v>223.631</v>
      </c>
      <c r="CM62" s="14">
        <v>212.49199999999999</v>
      </c>
      <c r="CN62" s="14">
        <v>200.65</v>
      </c>
      <c r="CO62" s="14">
        <v>188.39</v>
      </c>
      <c r="CP62" s="14">
        <v>176.59800000000001</v>
      </c>
      <c r="CQ62" s="14">
        <v>165.191</v>
      </c>
      <c r="CR62" s="14">
        <v>153.37200000000001</v>
      </c>
      <c r="CS62" s="14">
        <v>140.86099999999999</v>
      </c>
      <c r="CT62" s="14">
        <v>127.977</v>
      </c>
      <c r="CU62" s="14">
        <v>114.782</v>
      </c>
      <c r="CV62" s="14">
        <v>103.901</v>
      </c>
      <c r="CW62" s="14">
        <v>93.198999999999998</v>
      </c>
      <c r="CX62" s="14">
        <v>80.015000000000001</v>
      </c>
      <c r="CY62" s="14">
        <v>64.563000000000002</v>
      </c>
      <c r="CZ62" s="14">
        <v>52.372999999999998</v>
      </c>
      <c r="DA62" s="14">
        <v>45.832000000000001</v>
      </c>
      <c r="DB62" s="14">
        <v>39.131999999999998</v>
      </c>
      <c r="DC62" s="14">
        <v>30.273</v>
      </c>
      <c r="DD62" s="14">
        <v>19.254000000000001</v>
      </c>
      <c r="DE62" s="14">
        <v>14.271000000000001</v>
      </c>
      <c r="DF62" s="14">
        <v>8.0670000000000002</v>
      </c>
      <c r="DG62" s="14">
        <v>13.361000000000001</v>
      </c>
      <c r="DI62" s="108">
        <f t="shared" si="1"/>
        <v>33708.264000000003</v>
      </c>
    </row>
    <row r="63" spans="1:113" x14ac:dyDescent="0.2">
      <c r="A63" s="14">
        <v>10238</v>
      </c>
      <c r="B63" s="14" t="s">
        <v>1041</v>
      </c>
      <c r="C63" s="14">
        <v>11</v>
      </c>
      <c r="D63" s="14">
        <v>268</v>
      </c>
      <c r="E63" s="14">
        <v>2018</v>
      </c>
      <c r="F63" s="14" t="s">
        <v>148</v>
      </c>
      <c r="G63" s="88" t="s">
        <v>149</v>
      </c>
      <c r="H63" s="88">
        <f>VLOOKUP(G63, '2018 Population by age'!$G:$H, 2, 0)</f>
        <v>18</v>
      </c>
      <c r="I63" s="15">
        <f>IF(H63="-", "-", IF(H63=0, 0, SUM(K63:INDEX($K63:$DG63, H63))))</f>
        <v>420.31900000000002</v>
      </c>
      <c r="J63" s="15">
        <f t="shared" si="0"/>
        <v>1621.578999999999</v>
      </c>
      <c r="K63" s="14">
        <v>22.798999999999999</v>
      </c>
      <c r="L63" s="14">
        <v>24.376999999999999</v>
      </c>
      <c r="M63" s="14">
        <v>25.486999999999998</v>
      </c>
      <c r="N63" s="14">
        <v>26.239000000000001</v>
      </c>
      <c r="O63" s="14">
        <v>26.486999999999998</v>
      </c>
      <c r="P63" s="14">
        <v>26.460999999999999</v>
      </c>
      <c r="Q63" s="14">
        <v>26.198</v>
      </c>
      <c r="R63" s="14">
        <v>25.736999999999998</v>
      </c>
      <c r="S63" s="14">
        <v>25.134</v>
      </c>
      <c r="T63" s="14">
        <v>24.44</v>
      </c>
      <c r="U63" s="14">
        <v>23.622</v>
      </c>
      <c r="V63" s="14">
        <v>22.689</v>
      </c>
      <c r="W63" s="14">
        <v>21.724</v>
      </c>
      <c r="X63" s="14">
        <v>20.78</v>
      </c>
      <c r="Y63" s="14">
        <v>19.821000000000002</v>
      </c>
      <c r="Z63" s="14">
        <v>19.260000000000002</v>
      </c>
      <c r="AA63" s="14">
        <v>19.297999999999998</v>
      </c>
      <c r="AB63" s="14">
        <v>19.765999999999998</v>
      </c>
      <c r="AC63" s="14">
        <v>20.234999999999999</v>
      </c>
      <c r="AD63" s="14">
        <v>20.724</v>
      </c>
      <c r="AE63" s="14">
        <v>21.462</v>
      </c>
      <c r="AF63" s="14">
        <v>22.495999999999999</v>
      </c>
      <c r="AG63" s="14">
        <v>23.702000000000002</v>
      </c>
      <c r="AH63" s="14">
        <v>24.920999999999999</v>
      </c>
      <c r="AI63" s="14">
        <v>26.204999999999998</v>
      </c>
      <c r="AJ63" s="14">
        <v>27.172000000000001</v>
      </c>
      <c r="AK63" s="14">
        <v>27.620999999999999</v>
      </c>
      <c r="AL63" s="14">
        <v>27.713000000000001</v>
      </c>
      <c r="AM63" s="14">
        <v>27.832000000000001</v>
      </c>
      <c r="AN63" s="14">
        <v>27.928000000000001</v>
      </c>
      <c r="AO63" s="14">
        <v>27.917000000000002</v>
      </c>
      <c r="AP63" s="14">
        <v>27.803000000000001</v>
      </c>
      <c r="AQ63" s="14">
        <v>27.620999999999999</v>
      </c>
      <c r="AR63" s="14">
        <v>27.382000000000001</v>
      </c>
      <c r="AS63" s="14">
        <v>27.064</v>
      </c>
      <c r="AT63" s="14">
        <v>26.878</v>
      </c>
      <c r="AU63" s="14">
        <v>26.923999999999999</v>
      </c>
      <c r="AV63" s="14">
        <v>27.108000000000001</v>
      </c>
      <c r="AW63" s="14">
        <v>27.25</v>
      </c>
      <c r="AX63" s="14">
        <v>27.405000000000001</v>
      </c>
      <c r="AY63" s="14">
        <v>27.434999999999999</v>
      </c>
      <c r="AZ63" s="14">
        <v>27.263000000000002</v>
      </c>
      <c r="BA63" s="14">
        <v>26.965</v>
      </c>
      <c r="BB63" s="14">
        <v>26.725000000000001</v>
      </c>
      <c r="BC63" s="14">
        <v>26.533000000000001</v>
      </c>
      <c r="BD63" s="14">
        <v>26.329000000000001</v>
      </c>
      <c r="BE63" s="14">
        <v>26.108000000000001</v>
      </c>
      <c r="BF63" s="14">
        <v>25.914000000000001</v>
      </c>
      <c r="BG63" s="14">
        <v>25.721</v>
      </c>
      <c r="BH63" s="14">
        <v>25.452000000000002</v>
      </c>
      <c r="BI63" s="14">
        <v>25.591000000000001</v>
      </c>
      <c r="BJ63" s="14">
        <v>26.350999999999999</v>
      </c>
      <c r="BK63" s="14">
        <v>27.475000000000001</v>
      </c>
      <c r="BL63" s="14">
        <v>28.51</v>
      </c>
      <c r="BM63" s="14">
        <v>29.57</v>
      </c>
      <c r="BN63" s="14">
        <v>30.231000000000002</v>
      </c>
      <c r="BO63" s="14">
        <v>30.245999999999999</v>
      </c>
      <c r="BP63" s="14">
        <v>29.812000000000001</v>
      </c>
      <c r="BQ63" s="14">
        <v>29.385000000000002</v>
      </c>
      <c r="BR63" s="14">
        <v>28.885999999999999</v>
      </c>
      <c r="BS63" s="14">
        <v>28.295000000000002</v>
      </c>
      <c r="BT63" s="14">
        <v>27.65</v>
      </c>
      <c r="BU63" s="14">
        <v>26.940999999999999</v>
      </c>
      <c r="BV63" s="14">
        <v>26.135999999999999</v>
      </c>
      <c r="BW63" s="14">
        <v>25.263000000000002</v>
      </c>
      <c r="BX63" s="14">
        <v>24.3</v>
      </c>
      <c r="BY63" s="14">
        <v>23.238</v>
      </c>
      <c r="BZ63" s="14">
        <v>22.114000000000001</v>
      </c>
      <c r="CA63" s="14">
        <v>21.004000000000001</v>
      </c>
      <c r="CB63" s="14">
        <v>19.940000000000001</v>
      </c>
      <c r="CC63" s="14">
        <v>18.831</v>
      </c>
      <c r="CD63" s="14">
        <v>17.654</v>
      </c>
      <c r="CE63" s="14">
        <v>16.488</v>
      </c>
      <c r="CF63" s="14">
        <v>15.315</v>
      </c>
      <c r="CG63" s="14">
        <v>14</v>
      </c>
      <c r="CH63" s="14">
        <v>13.327999999999999</v>
      </c>
      <c r="CI63" s="14">
        <v>13.644</v>
      </c>
      <c r="CJ63" s="14">
        <v>14.525</v>
      </c>
      <c r="CK63" s="14">
        <v>15.311999999999999</v>
      </c>
      <c r="CL63" s="14">
        <v>16.27</v>
      </c>
      <c r="CM63" s="14">
        <v>16.306000000000001</v>
      </c>
      <c r="CN63" s="14">
        <v>14.849</v>
      </c>
      <c r="CO63" s="14">
        <v>12.464</v>
      </c>
      <c r="CP63" s="14">
        <v>10.247</v>
      </c>
      <c r="CQ63" s="14">
        <v>7.9370000000000003</v>
      </c>
      <c r="CR63" s="14">
        <v>6.141</v>
      </c>
      <c r="CS63" s="14">
        <v>5.2539999999999996</v>
      </c>
      <c r="CT63" s="14">
        <v>4.9569999999999999</v>
      </c>
      <c r="CU63" s="14">
        <v>4.5380000000000003</v>
      </c>
      <c r="CV63" s="14">
        <v>4.242</v>
      </c>
      <c r="CW63" s="14">
        <v>3.7629999999999999</v>
      </c>
      <c r="CX63" s="14">
        <v>3.0190000000000001</v>
      </c>
      <c r="CY63" s="14">
        <v>2.0880000000000001</v>
      </c>
      <c r="CZ63" s="14">
        <v>1.254</v>
      </c>
      <c r="DA63" s="14">
        <v>0.78300000000000003</v>
      </c>
      <c r="DB63" s="14">
        <v>0.61599999999999999</v>
      </c>
      <c r="DC63" s="14">
        <v>0.437</v>
      </c>
      <c r="DD63" s="14">
        <v>0.24299999999999999</v>
      </c>
      <c r="DE63" s="14">
        <v>0.13200000000000001</v>
      </c>
      <c r="DF63" s="14">
        <v>7.2999999999999995E-2</v>
      </c>
      <c r="DG63" s="14">
        <v>0.123</v>
      </c>
      <c r="DI63" s="108">
        <f t="shared" si="1"/>
        <v>2041.897999999999</v>
      </c>
    </row>
    <row r="64" spans="1:113" x14ac:dyDescent="0.2">
      <c r="A64" s="14">
        <v>5508</v>
      </c>
      <c r="B64" s="14" t="s">
        <v>1041</v>
      </c>
      <c r="D64" s="14">
        <v>288</v>
      </c>
      <c r="E64" s="14">
        <v>2018</v>
      </c>
      <c r="F64" s="14" t="s">
        <v>152</v>
      </c>
      <c r="G64" s="88" t="s">
        <v>153</v>
      </c>
      <c r="H64" s="88">
        <f>VLOOKUP(G64, '2018 Population by age'!$G:$H, 2, 0)</f>
        <v>18</v>
      </c>
      <c r="I64" s="15">
        <f>IF(H64="-", "-", IF(H64=0, 0, SUM(K64:INDEX($K64:$DG64, H64))))</f>
        <v>6418.143</v>
      </c>
      <c r="J64" s="15">
        <f t="shared" si="0"/>
        <v>8356.9330000000009</v>
      </c>
      <c r="K64" s="14">
        <v>410.54</v>
      </c>
      <c r="L64" s="14">
        <v>409.49900000000002</v>
      </c>
      <c r="M64" s="14">
        <v>406.68299999999999</v>
      </c>
      <c r="N64" s="14">
        <v>405.45600000000002</v>
      </c>
      <c r="O64" s="14">
        <v>398.14800000000002</v>
      </c>
      <c r="P64" s="14">
        <v>390.12700000000001</v>
      </c>
      <c r="Q64" s="14">
        <v>381.54199999999997</v>
      </c>
      <c r="R64" s="14">
        <v>372.53899999999999</v>
      </c>
      <c r="S64" s="14">
        <v>363.20499999999998</v>
      </c>
      <c r="T64" s="14">
        <v>353.625</v>
      </c>
      <c r="U64" s="14">
        <v>344.25299999999999</v>
      </c>
      <c r="V64" s="14">
        <v>335.358</v>
      </c>
      <c r="W64" s="14">
        <v>326.90300000000002</v>
      </c>
      <c r="X64" s="14">
        <v>318.42500000000001</v>
      </c>
      <c r="Y64" s="14">
        <v>309.827</v>
      </c>
      <c r="Z64" s="14">
        <v>302.476</v>
      </c>
      <c r="AA64" s="14">
        <v>296.94600000000003</v>
      </c>
      <c r="AB64" s="14">
        <v>292.59100000000001</v>
      </c>
      <c r="AC64" s="14">
        <v>288.27499999999998</v>
      </c>
      <c r="AD64" s="14">
        <v>284.32600000000002</v>
      </c>
      <c r="AE64" s="14">
        <v>279.62</v>
      </c>
      <c r="AF64" s="14">
        <v>273.51499999999999</v>
      </c>
      <c r="AG64" s="14">
        <v>266.57799999999997</v>
      </c>
      <c r="AH64" s="14">
        <v>260.00400000000002</v>
      </c>
      <c r="AI64" s="14">
        <v>253.53200000000001</v>
      </c>
      <c r="AJ64" s="14">
        <v>247.51</v>
      </c>
      <c r="AK64" s="14">
        <v>242.22399999999999</v>
      </c>
      <c r="AL64" s="14">
        <v>237.45599999999999</v>
      </c>
      <c r="AM64" s="14">
        <v>232.589</v>
      </c>
      <c r="AN64" s="14">
        <v>227.61799999999999</v>
      </c>
      <c r="AO64" s="14">
        <v>223.08500000000001</v>
      </c>
      <c r="AP64" s="14">
        <v>219.15799999999999</v>
      </c>
      <c r="AQ64" s="14">
        <v>215.54499999999999</v>
      </c>
      <c r="AR64" s="14">
        <v>211.86</v>
      </c>
      <c r="AS64" s="14">
        <v>208.27500000000001</v>
      </c>
      <c r="AT64" s="14">
        <v>203.839</v>
      </c>
      <c r="AU64" s="14">
        <v>198.07</v>
      </c>
      <c r="AV64" s="14">
        <v>191.41900000000001</v>
      </c>
      <c r="AW64" s="14">
        <v>184.863</v>
      </c>
      <c r="AX64" s="14">
        <v>178.26400000000001</v>
      </c>
      <c r="AY64" s="14">
        <v>171.667</v>
      </c>
      <c r="AZ64" s="14">
        <v>165.21</v>
      </c>
      <c r="BA64" s="14">
        <v>158.87899999999999</v>
      </c>
      <c r="BB64" s="14">
        <v>152.47900000000001</v>
      </c>
      <c r="BC64" s="14">
        <v>146.00200000000001</v>
      </c>
      <c r="BD64" s="14">
        <v>139.953</v>
      </c>
      <c r="BE64" s="14">
        <v>134.55099999999999</v>
      </c>
      <c r="BF64" s="14">
        <v>129.584</v>
      </c>
      <c r="BG64" s="14">
        <v>124.678</v>
      </c>
      <c r="BH64" s="14">
        <v>119.96899999999999</v>
      </c>
      <c r="BI64" s="14">
        <v>115.04600000000001</v>
      </c>
      <c r="BJ64" s="14">
        <v>109.685</v>
      </c>
      <c r="BK64" s="14">
        <v>104.122</v>
      </c>
      <c r="BL64" s="14">
        <v>98.739000000000004</v>
      </c>
      <c r="BM64" s="14">
        <v>93.366</v>
      </c>
      <c r="BN64" s="14">
        <v>88.617000000000004</v>
      </c>
      <c r="BO64" s="14">
        <v>84.808000000000007</v>
      </c>
      <c r="BP64" s="14">
        <v>81.597999999999999</v>
      </c>
      <c r="BQ64" s="14">
        <v>78.406000000000006</v>
      </c>
      <c r="BR64" s="14">
        <v>75.433999999999997</v>
      </c>
      <c r="BS64" s="14">
        <v>71.983999999999995</v>
      </c>
      <c r="BT64" s="14">
        <v>67.676000000000002</v>
      </c>
      <c r="BU64" s="14">
        <v>62.884</v>
      </c>
      <c r="BV64" s="14">
        <v>58.307000000000002</v>
      </c>
      <c r="BW64" s="14">
        <v>53.741</v>
      </c>
      <c r="BX64" s="14">
        <v>49.732999999999997</v>
      </c>
      <c r="BY64" s="14">
        <v>46.606000000000002</v>
      </c>
      <c r="BZ64" s="14">
        <v>44.058</v>
      </c>
      <c r="CA64" s="14">
        <v>41.517000000000003</v>
      </c>
      <c r="CB64" s="14">
        <v>39.164000000000001</v>
      </c>
      <c r="CC64" s="14">
        <v>36.530999999999999</v>
      </c>
      <c r="CD64" s="14">
        <v>33.347999999999999</v>
      </c>
      <c r="CE64" s="14">
        <v>29.885999999999999</v>
      </c>
      <c r="CF64" s="14">
        <v>26.641999999999999</v>
      </c>
      <c r="CG64" s="14">
        <v>23.462</v>
      </c>
      <c r="CH64" s="14">
        <v>20.795999999999999</v>
      </c>
      <c r="CI64" s="14">
        <v>18.904</v>
      </c>
      <c r="CJ64" s="14">
        <v>17.536999999999999</v>
      </c>
      <c r="CK64" s="14">
        <v>16.202999999999999</v>
      </c>
      <c r="CL64" s="14">
        <v>15.016</v>
      </c>
      <c r="CM64" s="14">
        <v>13.737</v>
      </c>
      <c r="CN64" s="14">
        <v>12.204000000000001</v>
      </c>
      <c r="CO64" s="14">
        <v>10.547000000000001</v>
      </c>
      <c r="CP64" s="14">
        <v>9.0579999999999998</v>
      </c>
      <c r="CQ64" s="14">
        <v>7.6769999999999996</v>
      </c>
      <c r="CR64" s="14">
        <v>6.43</v>
      </c>
      <c r="CS64" s="14">
        <v>5.3579999999999997</v>
      </c>
      <c r="CT64" s="14">
        <v>4.43</v>
      </c>
      <c r="CU64" s="14">
        <v>3.5169999999999999</v>
      </c>
      <c r="CV64" s="14">
        <v>2.75</v>
      </c>
      <c r="CW64" s="14">
        <v>2.1680000000000001</v>
      </c>
      <c r="CX64" s="14">
        <v>1.635</v>
      </c>
      <c r="CY64" s="14">
        <v>1.1379999999999999</v>
      </c>
      <c r="CZ64" s="14">
        <v>0.68899999999999995</v>
      </c>
      <c r="DA64" s="14">
        <v>0.439</v>
      </c>
      <c r="DB64" s="14">
        <v>0.34100000000000003</v>
      </c>
      <c r="DC64" s="14">
        <v>0.22800000000000001</v>
      </c>
      <c r="DD64" s="14">
        <v>9.9000000000000005E-2</v>
      </c>
      <c r="DE64" s="14">
        <v>4.5999999999999999E-2</v>
      </c>
      <c r="DF64" s="14">
        <v>1.7999999999999999E-2</v>
      </c>
      <c r="DG64" s="14">
        <v>1.0999999999999999E-2</v>
      </c>
      <c r="DI64" s="108">
        <f t="shared" si="1"/>
        <v>14775.076000000001</v>
      </c>
    </row>
    <row r="65" spans="1:113" x14ac:dyDescent="0.2">
      <c r="A65" s="14">
        <v>5594</v>
      </c>
      <c r="B65" s="14" t="s">
        <v>1041</v>
      </c>
      <c r="D65" s="14">
        <v>324</v>
      </c>
      <c r="E65" s="14">
        <v>2018</v>
      </c>
      <c r="F65" s="14" t="s">
        <v>160</v>
      </c>
      <c r="G65" s="88" t="s">
        <v>161</v>
      </c>
      <c r="H65" s="88">
        <f>VLOOKUP(G65, '2018 Population by age'!$G:$H, 2, 0)</f>
        <v>18</v>
      </c>
      <c r="I65" s="15">
        <f>IF(H65="-", "-", IF(H65=0, 0, SUM(K65:INDEX($K65:$DG65, H65))))</f>
        <v>3151.3409999999994</v>
      </c>
      <c r="J65" s="15">
        <f t="shared" si="0"/>
        <v>3355.3049999999994</v>
      </c>
      <c r="K65" s="14">
        <v>213.59200000000001</v>
      </c>
      <c r="L65" s="14">
        <v>208.46100000000001</v>
      </c>
      <c r="M65" s="14">
        <v>203.494</v>
      </c>
      <c r="N65" s="14">
        <v>199.14099999999999</v>
      </c>
      <c r="O65" s="14">
        <v>194.56800000000001</v>
      </c>
      <c r="P65" s="14">
        <v>190.078</v>
      </c>
      <c r="Q65" s="14">
        <v>185.65600000000001</v>
      </c>
      <c r="R65" s="14">
        <v>181.29</v>
      </c>
      <c r="S65" s="14">
        <v>176.988</v>
      </c>
      <c r="T65" s="14">
        <v>172.75899999999999</v>
      </c>
      <c r="U65" s="14">
        <v>168.476</v>
      </c>
      <c r="V65" s="14">
        <v>164.078</v>
      </c>
      <c r="W65" s="14">
        <v>159.62</v>
      </c>
      <c r="X65" s="14">
        <v>155.226</v>
      </c>
      <c r="Y65" s="14">
        <v>150.87899999999999</v>
      </c>
      <c r="Z65" s="14">
        <v>146.57499999999999</v>
      </c>
      <c r="AA65" s="14">
        <v>142.32499999999999</v>
      </c>
      <c r="AB65" s="14">
        <v>138.13499999999999</v>
      </c>
      <c r="AC65" s="14">
        <v>133.989</v>
      </c>
      <c r="AD65" s="14">
        <v>129.881</v>
      </c>
      <c r="AE65" s="14">
        <v>125.896</v>
      </c>
      <c r="AF65" s="14">
        <v>122.069</v>
      </c>
      <c r="AG65" s="14">
        <v>118.36499999999999</v>
      </c>
      <c r="AH65" s="14">
        <v>114.714</v>
      </c>
      <c r="AI65" s="14">
        <v>111.136</v>
      </c>
      <c r="AJ65" s="14">
        <v>107.58</v>
      </c>
      <c r="AK65" s="14">
        <v>104.01600000000001</v>
      </c>
      <c r="AL65" s="14">
        <v>100.473</v>
      </c>
      <c r="AM65" s="14">
        <v>97.007000000000005</v>
      </c>
      <c r="AN65" s="14">
        <v>93.606999999999999</v>
      </c>
      <c r="AO65" s="14">
        <v>90.287999999999997</v>
      </c>
      <c r="AP65" s="14">
        <v>87.063000000000002</v>
      </c>
      <c r="AQ65" s="14">
        <v>83.924000000000007</v>
      </c>
      <c r="AR65" s="14">
        <v>80.849999999999994</v>
      </c>
      <c r="AS65" s="14">
        <v>77.849000000000004</v>
      </c>
      <c r="AT65" s="14">
        <v>74.914000000000001</v>
      </c>
      <c r="AU65" s="14">
        <v>72.039000000000001</v>
      </c>
      <c r="AV65" s="14">
        <v>69.231999999999999</v>
      </c>
      <c r="AW65" s="14">
        <v>66.510999999999996</v>
      </c>
      <c r="AX65" s="14">
        <v>63.877000000000002</v>
      </c>
      <c r="AY65" s="14">
        <v>61.317</v>
      </c>
      <c r="AZ65" s="14">
        <v>58.826000000000001</v>
      </c>
      <c r="BA65" s="14">
        <v>56.414999999999999</v>
      </c>
      <c r="BB65" s="14">
        <v>54.100999999999999</v>
      </c>
      <c r="BC65" s="14">
        <v>51.878</v>
      </c>
      <c r="BD65" s="14">
        <v>49.780999999999999</v>
      </c>
      <c r="BE65" s="14">
        <v>47.828000000000003</v>
      </c>
      <c r="BF65" s="14">
        <v>46.006</v>
      </c>
      <c r="BG65" s="14">
        <v>44.264000000000003</v>
      </c>
      <c r="BH65" s="14">
        <v>42.587000000000003</v>
      </c>
      <c r="BI65" s="14">
        <v>41.076000000000001</v>
      </c>
      <c r="BJ65" s="14">
        <v>39.765000000000001</v>
      </c>
      <c r="BK65" s="14">
        <v>38.598999999999997</v>
      </c>
      <c r="BL65" s="14">
        <v>37.479999999999997</v>
      </c>
      <c r="BM65" s="14">
        <v>36.42</v>
      </c>
      <c r="BN65" s="14">
        <v>35.344999999999999</v>
      </c>
      <c r="BO65" s="14">
        <v>34.207999999999998</v>
      </c>
      <c r="BP65" s="14">
        <v>33.031999999999996</v>
      </c>
      <c r="BQ65" s="14">
        <v>31.87</v>
      </c>
      <c r="BR65" s="14">
        <v>30.687999999999999</v>
      </c>
      <c r="BS65" s="14">
        <v>29.542000000000002</v>
      </c>
      <c r="BT65" s="14">
        <v>28.456</v>
      </c>
      <c r="BU65" s="14">
        <v>27.38</v>
      </c>
      <c r="BV65" s="14">
        <v>26.292999999999999</v>
      </c>
      <c r="BW65" s="14">
        <v>25.263000000000002</v>
      </c>
      <c r="BX65" s="14">
        <v>23.92</v>
      </c>
      <c r="BY65" s="14">
        <v>22.099</v>
      </c>
      <c r="BZ65" s="14">
        <v>19.998000000000001</v>
      </c>
      <c r="CA65" s="14">
        <v>17.956</v>
      </c>
      <c r="CB65" s="14">
        <v>15.874000000000001</v>
      </c>
      <c r="CC65" s="14">
        <v>14.128</v>
      </c>
      <c r="CD65" s="14">
        <v>12.929</v>
      </c>
      <c r="CE65" s="14">
        <v>12.093</v>
      </c>
      <c r="CF65" s="14">
        <v>11.233000000000001</v>
      </c>
      <c r="CG65" s="14">
        <v>10.433999999999999</v>
      </c>
      <c r="CH65" s="14">
        <v>9.5779999999999994</v>
      </c>
      <c r="CI65" s="14">
        <v>8.5690000000000008</v>
      </c>
      <c r="CJ65" s="14">
        <v>7.484</v>
      </c>
      <c r="CK65" s="14">
        <v>6.4980000000000002</v>
      </c>
      <c r="CL65" s="14">
        <v>5.5789999999999997</v>
      </c>
      <c r="CM65" s="14">
        <v>4.7350000000000003</v>
      </c>
      <c r="CN65" s="14">
        <v>3.9889999999999999</v>
      </c>
      <c r="CO65" s="14">
        <v>3.3290000000000002</v>
      </c>
      <c r="CP65" s="14">
        <v>2.7120000000000002</v>
      </c>
      <c r="CQ65" s="14">
        <v>2.14</v>
      </c>
      <c r="CR65" s="14">
        <v>1.6579999999999999</v>
      </c>
      <c r="CS65" s="14">
        <v>1.282</v>
      </c>
      <c r="CT65" s="14">
        <v>0.99199999999999999</v>
      </c>
      <c r="CU65" s="14">
        <v>0.73099999999999998</v>
      </c>
      <c r="CV65" s="14">
        <v>0.53100000000000003</v>
      </c>
      <c r="CW65" s="14">
        <v>0.38700000000000001</v>
      </c>
      <c r="CX65" s="14">
        <v>0.27100000000000002</v>
      </c>
      <c r="CY65" s="14">
        <v>0.17699999999999999</v>
      </c>
      <c r="CZ65" s="14">
        <v>0.105</v>
      </c>
      <c r="DA65" s="14">
        <v>7.1999999999999995E-2</v>
      </c>
      <c r="DB65" s="14">
        <v>5.6000000000000001E-2</v>
      </c>
      <c r="DC65" s="14">
        <v>3.6999999999999998E-2</v>
      </c>
      <c r="DD65" s="14">
        <v>1.7000000000000001E-2</v>
      </c>
      <c r="DE65" s="14">
        <v>7.0000000000000001E-3</v>
      </c>
      <c r="DF65" s="14">
        <v>3.0000000000000001E-3</v>
      </c>
      <c r="DG65" s="14">
        <v>2E-3</v>
      </c>
      <c r="DI65" s="108">
        <f t="shared" si="1"/>
        <v>6506.6459999999988</v>
      </c>
    </row>
    <row r="66" spans="1:113" x14ac:dyDescent="0.2">
      <c r="A66" s="14">
        <v>5422</v>
      </c>
      <c r="B66" s="14" t="s">
        <v>1041</v>
      </c>
      <c r="D66" s="14">
        <v>270</v>
      </c>
      <c r="E66" s="14">
        <v>2018</v>
      </c>
      <c r="F66" s="14" t="s">
        <v>1097</v>
      </c>
      <c r="G66" s="88" t="s">
        <v>147</v>
      </c>
      <c r="H66" s="88">
        <f>VLOOKUP(G66, '2018 Population by age'!$G:$H, 2, 0)</f>
        <v>18</v>
      </c>
      <c r="I66" s="15">
        <f>IF(H66="-", "-", IF(H66=0, 0, SUM(K66:INDEX($K66:$DG66, H66))))</f>
        <v>556.38299999999992</v>
      </c>
      <c r="J66" s="15">
        <f t="shared" si="0"/>
        <v>536.41600000000074</v>
      </c>
      <c r="K66" s="14">
        <v>39.04</v>
      </c>
      <c r="L66" s="14">
        <v>38.012</v>
      </c>
      <c r="M66" s="14">
        <v>36.985999999999997</v>
      </c>
      <c r="N66" s="14">
        <v>36.206000000000003</v>
      </c>
      <c r="O66" s="14">
        <v>35.125999999999998</v>
      </c>
      <c r="P66" s="14">
        <v>34.069000000000003</v>
      </c>
      <c r="Q66" s="14">
        <v>33.036999999999999</v>
      </c>
      <c r="R66" s="14">
        <v>32.03</v>
      </c>
      <c r="S66" s="14">
        <v>31.045999999999999</v>
      </c>
      <c r="T66" s="14">
        <v>30.08</v>
      </c>
      <c r="U66" s="14">
        <v>29.161999999999999</v>
      </c>
      <c r="V66" s="14">
        <v>28.303000000000001</v>
      </c>
      <c r="W66" s="14">
        <v>27.489000000000001</v>
      </c>
      <c r="X66" s="14">
        <v>26.693000000000001</v>
      </c>
      <c r="Y66" s="14">
        <v>25.917999999999999</v>
      </c>
      <c r="Z66" s="14">
        <v>25.155000000000001</v>
      </c>
      <c r="AA66" s="14">
        <v>24.393000000000001</v>
      </c>
      <c r="AB66" s="14">
        <v>23.638000000000002</v>
      </c>
      <c r="AC66" s="14">
        <v>22.904</v>
      </c>
      <c r="AD66" s="14">
        <v>22.192</v>
      </c>
      <c r="AE66" s="14">
        <v>21.48</v>
      </c>
      <c r="AF66" s="14">
        <v>20.759</v>
      </c>
      <c r="AG66" s="14">
        <v>20.04</v>
      </c>
      <c r="AH66" s="14">
        <v>19.341000000000001</v>
      </c>
      <c r="AI66" s="14">
        <v>18.658000000000001</v>
      </c>
      <c r="AJ66" s="14">
        <v>18.004000000000001</v>
      </c>
      <c r="AK66" s="14">
        <v>17.385000000000002</v>
      </c>
      <c r="AL66" s="14">
        <v>16.797999999999998</v>
      </c>
      <c r="AM66" s="14">
        <v>16.222999999999999</v>
      </c>
      <c r="AN66" s="14">
        <v>15.657999999999999</v>
      </c>
      <c r="AO66" s="14">
        <v>15.135999999999999</v>
      </c>
      <c r="AP66" s="14">
        <v>14.667999999999999</v>
      </c>
      <c r="AQ66" s="14">
        <v>14.237</v>
      </c>
      <c r="AR66" s="14">
        <v>13.81</v>
      </c>
      <c r="AS66" s="14">
        <v>13.387</v>
      </c>
      <c r="AT66" s="14">
        <v>12.96</v>
      </c>
      <c r="AU66" s="14">
        <v>12.521000000000001</v>
      </c>
      <c r="AV66" s="14">
        <v>12.068</v>
      </c>
      <c r="AW66" s="14">
        <v>11.631</v>
      </c>
      <c r="AX66" s="14">
        <v>11.226000000000001</v>
      </c>
      <c r="AY66" s="14">
        <v>10.73</v>
      </c>
      <c r="AZ66" s="14">
        <v>10.09</v>
      </c>
      <c r="BA66" s="14">
        <v>9.3740000000000006</v>
      </c>
      <c r="BB66" s="14">
        <v>8.6820000000000004</v>
      </c>
      <c r="BC66" s="14">
        <v>7.9710000000000001</v>
      </c>
      <c r="BD66" s="14">
        <v>7.431</v>
      </c>
      <c r="BE66" s="14">
        <v>7.16</v>
      </c>
      <c r="BF66" s="14">
        <v>7.06</v>
      </c>
      <c r="BG66" s="14">
        <v>6.9450000000000003</v>
      </c>
      <c r="BH66" s="14">
        <v>6.859</v>
      </c>
      <c r="BI66" s="14">
        <v>6.6959999999999997</v>
      </c>
      <c r="BJ66" s="14">
        <v>6.3860000000000001</v>
      </c>
      <c r="BK66" s="14">
        <v>5.9859999999999998</v>
      </c>
      <c r="BL66" s="14">
        <v>5.6230000000000002</v>
      </c>
      <c r="BM66" s="14">
        <v>5.27</v>
      </c>
      <c r="BN66" s="14">
        <v>4.9420000000000002</v>
      </c>
      <c r="BO66" s="14">
        <v>4.66</v>
      </c>
      <c r="BP66" s="14">
        <v>4.41</v>
      </c>
      <c r="BQ66" s="14">
        <v>4.1539999999999999</v>
      </c>
      <c r="BR66" s="14">
        <v>3.899</v>
      </c>
      <c r="BS66" s="14">
        <v>3.6579999999999999</v>
      </c>
      <c r="BT66" s="14">
        <v>3.4319999999999999</v>
      </c>
      <c r="BU66" s="14">
        <v>3.218</v>
      </c>
      <c r="BV66" s="14">
        <v>3.0150000000000001</v>
      </c>
      <c r="BW66" s="14">
        <v>2.831</v>
      </c>
      <c r="BX66" s="14">
        <v>2.6219999999999999</v>
      </c>
      <c r="BY66" s="14">
        <v>2.37</v>
      </c>
      <c r="BZ66" s="14">
        <v>2.0979999999999999</v>
      </c>
      <c r="CA66" s="14">
        <v>1.84</v>
      </c>
      <c r="CB66" s="14">
        <v>1.577</v>
      </c>
      <c r="CC66" s="14">
        <v>1.39</v>
      </c>
      <c r="CD66" s="14">
        <v>1.3169999999999999</v>
      </c>
      <c r="CE66" s="14">
        <v>1.3160000000000001</v>
      </c>
      <c r="CF66" s="14">
        <v>1.3109999999999999</v>
      </c>
      <c r="CG66" s="14">
        <v>1.3240000000000001</v>
      </c>
      <c r="CH66" s="14">
        <v>1.2869999999999999</v>
      </c>
      <c r="CI66" s="14">
        <v>1.1599999999999999</v>
      </c>
      <c r="CJ66" s="14">
        <v>0.97899999999999998</v>
      </c>
      <c r="CK66" s="14">
        <v>0.81799999999999995</v>
      </c>
      <c r="CL66" s="14">
        <v>0.66</v>
      </c>
      <c r="CM66" s="14">
        <v>0.52800000000000002</v>
      </c>
      <c r="CN66" s="14">
        <v>0.439</v>
      </c>
      <c r="CO66" s="14">
        <v>0.38100000000000001</v>
      </c>
      <c r="CP66" s="14">
        <v>0.32100000000000001</v>
      </c>
      <c r="CQ66" s="14">
        <v>0.26400000000000001</v>
      </c>
      <c r="CR66" s="14">
        <v>0.214</v>
      </c>
      <c r="CS66" s="14">
        <v>0.17</v>
      </c>
      <c r="CT66" s="14">
        <v>0.13100000000000001</v>
      </c>
      <c r="CU66" s="14">
        <v>9.8000000000000004E-2</v>
      </c>
      <c r="CV66" s="14">
        <v>7.2999999999999995E-2</v>
      </c>
      <c r="CW66" s="14">
        <v>5.3999999999999999E-2</v>
      </c>
      <c r="CX66" s="14">
        <v>3.9E-2</v>
      </c>
      <c r="CY66" s="14">
        <v>2.5999999999999999E-2</v>
      </c>
      <c r="CZ66" s="14">
        <v>1.4999999999999999E-2</v>
      </c>
      <c r="DA66" s="14">
        <v>0.01</v>
      </c>
      <c r="DB66" s="14">
        <v>8.0000000000000002E-3</v>
      </c>
      <c r="DC66" s="14">
        <v>5.0000000000000001E-3</v>
      </c>
      <c r="DD66" s="14">
        <v>2E-3</v>
      </c>
      <c r="DE66" s="14">
        <v>1E-3</v>
      </c>
      <c r="DF66" s="14">
        <v>0</v>
      </c>
      <c r="DG66" s="14">
        <v>0</v>
      </c>
      <c r="DI66" s="108">
        <f t="shared" si="1"/>
        <v>1092.7990000000007</v>
      </c>
    </row>
    <row r="67" spans="1:113" x14ac:dyDescent="0.2">
      <c r="A67" s="14">
        <v>5680</v>
      </c>
      <c r="B67" s="14" t="s">
        <v>1041</v>
      </c>
      <c r="D67" s="14">
        <v>624</v>
      </c>
      <c r="E67" s="14">
        <v>2018</v>
      </c>
      <c r="F67" s="14" t="s">
        <v>162</v>
      </c>
      <c r="G67" s="88" t="s">
        <v>163</v>
      </c>
      <c r="H67" s="88">
        <f>VLOOKUP(G67, '2018 Population by age'!$G:$H, 2, 0)</f>
        <v>18</v>
      </c>
      <c r="I67" s="15">
        <f>IF(H67="-", "-", IF(H67=0, 0, SUM(K67:INDEX($K67:$DG67, H67))))</f>
        <v>453.71200000000005</v>
      </c>
      <c r="J67" s="15">
        <f t="shared" si="0"/>
        <v>514.71799999999985</v>
      </c>
      <c r="K67" s="14">
        <v>30.869</v>
      </c>
      <c r="L67" s="14">
        <v>30.317</v>
      </c>
      <c r="M67" s="14">
        <v>29.719000000000001</v>
      </c>
      <c r="N67" s="14">
        <v>29.213999999999999</v>
      </c>
      <c r="O67" s="14">
        <v>28.515999999999998</v>
      </c>
      <c r="P67" s="14">
        <v>27.8</v>
      </c>
      <c r="Q67" s="14">
        <v>27.071000000000002</v>
      </c>
      <c r="R67" s="14">
        <v>26.332999999999998</v>
      </c>
      <c r="S67" s="14">
        <v>25.594000000000001</v>
      </c>
      <c r="T67" s="14">
        <v>24.861999999999998</v>
      </c>
      <c r="U67" s="14">
        <v>24.123000000000001</v>
      </c>
      <c r="V67" s="14">
        <v>23.373999999999999</v>
      </c>
      <c r="W67" s="14">
        <v>22.63</v>
      </c>
      <c r="X67" s="14">
        <v>21.905999999999999</v>
      </c>
      <c r="Y67" s="14">
        <v>21.193999999999999</v>
      </c>
      <c r="Z67" s="14">
        <v>20.56</v>
      </c>
      <c r="AA67" s="14">
        <v>20.036000000000001</v>
      </c>
      <c r="AB67" s="14">
        <v>19.594000000000001</v>
      </c>
      <c r="AC67" s="14">
        <v>19.163</v>
      </c>
      <c r="AD67" s="14">
        <v>18.745000000000001</v>
      </c>
      <c r="AE67" s="14">
        <v>18.373999999999999</v>
      </c>
      <c r="AF67" s="14">
        <v>18.055</v>
      </c>
      <c r="AG67" s="14">
        <v>17.768999999999998</v>
      </c>
      <c r="AH67" s="14">
        <v>17.492000000000001</v>
      </c>
      <c r="AI67" s="14">
        <v>17.231000000000002</v>
      </c>
      <c r="AJ67" s="14">
        <v>16.928000000000001</v>
      </c>
      <c r="AK67" s="14">
        <v>16.553999999999998</v>
      </c>
      <c r="AL67" s="14">
        <v>16.129000000000001</v>
      </c>
      <c r="AM67" s="14">
        <v>15.707000000000001</v>
      </c>
      <c r="AN67" s="14">
        <v>15.275</v>
      </c>
      <c r="AO67" s="14">
        <v>14.837999999999999</v>
      </c>
      <c r="AP67" s="14">
        <v>14.403</v>
      </c>
      <c r="AQ67" s="14">
        <v>13.962</v>
      </c>
      <c r="AR67" s="14">
        <v>13.513</v>
      </c>
      <c r="AS67" s="14">
        <v>13.069000000000001</v>
      </c>
      <c r="AT67" s="14">
        <v>12.57</v>
      </c>
      <c r="AU67" s="14">
        <v>11.988</v>
      </c>
      <c r="AV67" s="14">
        <v>11.36</v>
      </c>
      <c r="AW67" s="14">
        <v>10.741</v>
      </c>
      <c r="AX67" s="14">
        <v>10.114000000000001</v>
      </c>
      <c r="AY67" s="14">
        <v>9.5630000000000006</v>
      </c>
      <c r="AZ67" s="14">
        <v>9.1329999999999991</v>
      </c>
      <c r="BA67" s="14">
        <v>8.7850000000000001</v>
      </c>
      <c r="BB67" s="14">
        <v>8.4369999999999994</v>
      </c>
      <c r="BC67" s="14">
        <v>8.1120000000000001</v>
      </c>
      <c r="BD67" s="14">
        <v>7.7610000000000001</v>
      </c>
      <c r="BE67" s="14">
        <v>7.3529999999999998</v>
      </c>
      <c r="BF67" s="14">
        <v>6.9180000000000001</v>
      </c>
      <c r="BG67" s="14">
        <v>6.5129999999999999</v>
      </c>
      <c r="BH67" s="14">
        <v>6.12</v>
      </c>
      <c r="BI67" s="14">
        <v>5.7859999999999996</v>
      </c>
      <c r="BJ67" s="14">
        <v>5.5389999999999997</v>
      </c>
      <c r="BK67" s="14">
        <v>5.3529999999999998</v>
      </c>
      <c r="BL67" s="14">
        <v>5.1749999999999998</v>
      </c>
      <c r="BM67" s="14">
        <v>5.0170000000000003</v>
      </c>
      <c r="BN67" s="14">
        <v>4.8550000000000004</v>
      </c>
      <c r="BO67" s="14">
        <v>4.6749999999999998</v>
      </c>
      <c r="BP67" s="14">
        <v>4.4870000000000001</v>
      </c>
      <c r="BQ67" s="14">
        <v>4.3109999999999999</v>
      </c>
      <c r="BR67" s="14">
        <v>4.13</v>
      </c>
      <c r="BS67" s="14">
        <v>3.996</v>
      </c>
      <c r="BT67" s="14">
        <v>3.9289999999999998</v>
      </c>
      <c r="BU67" s="14">
        <v>3.8980000000000001</v>
      </c>
      <c r="BV67" s="14">
        <v>3.8610000000000002</v>
      </c>
      <c r="BW67" s="14">
        <v>3.839</v>
      </c>
      <c r="BX67" s="14">
        <v>3.7269999999999999</v>
      </c>
      <c r="BY67" s="14">
        <v>3.4740000000000002</v>
      </c>
      <c r="BZ67" s="14">
        <v>3.133</v>
      </c>
      <c r="CA67" s="14">
        <v>2.806</v>
      </c>
      <c r="CB67" s="14">
        <v>2.4689999999999999</v>
      </c>
      <c r="CC67" s="14">
        <v>2.181</v>
      </c>
      <c r="CD67" s="14">
        <v>1.9830000000000001</v>
      </c>
      <c r="CE67" s="14">
        <v>1.8420000000000001</v>
      </c>
      <c r="CF67" s="14">
        <v>1.6910000000000001</v>
      </c>
      <c r="CG67" s="14">
        <v>1.5469999999999999</v>
      </c>
      <c r="CH67" s="14">
        <v>1.3959999999999999</v>
      </c>
      <c r="CI67" s="14">
        <v>1.228</v>
      </c>
      <c r="CJ67" s="14">
        <v>1.0529999999999999</v>
      </c>
      <c r="CK67" s="14">
        <v>0.89200000000000002</v>
      </c>
      <c r="CL67" s="14">
        <v>0.74099999999999999</v>
      </c>
      <c r="CM67" s="14">
        <v>0.61099999999999999</v>
      </c>
      <c r="CN67" s="14">
        <v>0.50700000000000001</v>
      </c>
      <c r="CO67" s="14">
        <v>0.42399999999999999</v>
      </c>
      <c r="CP67" s="14">
        <v>0.34799999999999998</v>
      </c>
      <c r="CQ67" s="14">
        <v>0.28000000000000003</v>
      </c>
      <c r="CR67" s="14">
        <v>0.222</v>
      </c>
      <c r="CS67" s="14">
        <v>0.17299999999999999</v>
      </c>
      <c r="CT67" s="14">
        <v>0.13300000000000001</v>
      </c>
      <c r="CU67" s="14">
        <v>9.8000000000000004E-2</v>
      </c>
      <c r="CV67" s="14">
        <v>7.2999999999999995E-2</v>
      </c>
      <c r="CW67" s="14">
        <v>5.3999999999999999E-2</v>
      </c>
      <c r="CX67" s="14">
        <v>3.9E-2</v>
      </c>
      <c r="CY67" s="14">
        <v>2.5000000000000001E-2</v>
      </c>
      <c r="CZ67" s="14">
        <v>1.4999999999999999E-2</v>
      </c>
      <c r="DA67" s="14">
        <v>0.01</v>
      </c>
      <c r="DB67" s="14">
        <v>8.0000000000000002E-3</v>
      </c>
      <c r="DC67" s="14">
        <v>5.0000000000000001E-3</v>
      </c>
      <c r="DD67" s="14">
        <v>3.0000000000000001E-3</v>
      </c>
      <c r="DE67" s="14">
        <v>1E-3</v>
      </c>
      <c r="DF67" s="14">
        <v>0</v>
      </c>
      <c r="DG67" s="14">
        <v>0</v>
      </c>
      <c r="DI67" s="108">
        <f t="shared" si="1"/>
        <v>968.42999999999984</v>
      </c>
    </row>
    <row r="68" spans="1:113" x14ac:dyDescent="0.2">
      <c r="A68" s="14">
        <v>3530</v>
      </c>
      <c r="B68" s="14" t="s">
        <v>1041</v>
      </c>
      <c r="D68" s="14">
        <v>226</v>
      </c>
      <c r="E68" s="14">
        <v>2018</v>
      </c>
      <c r="F68" s="14" t="s">
        <v>130</v>
      </c>
      <c r="G68" s="88" t="s">
        <v>131</v>
      </c>
      <c r="H68" s="88">
        <f>VLOOKUP(G68, '2018 Population by age'!$G:$H, 2, 0)</f>
        <v>18</v>
      </c>
      <c r="I68" s="15">
        <f>IF(H68="-", "-", IF(H68=0, 0, SUM(K68:INDEX($K68:$DG68, H68))))</f>
        <v>274.80799999999994</v>
      </c>
      <c r="J68" s="15">
        <f t="shared" ref="J68:J131" si="2">IF(H68="-", "-", SUM(K68:DG68)-I68)</f>
        <v>310.88699999999989</v>
      </c>
      <c r="K68" s="14">
        <v>20.024999999999999</v>
      </c>
      <c r="L68" s="14">
        <v>19.46</v>
      </c>
      <c r="M68" s="14">
        <v>18.882000000000001</v>
      </c>
      <c r="N68" s="14">
        <v>18.341999999999999</v>
      </c>
      <c r="O68" s="14">
        <v>17.742000000000001</v>
      </c>
      <c r="P68" s="14">
        <v>17.141999999999999</v>
      </c>
      <c r="Q68" s="14">
        <v>16.545999999999999</v>
      </c>
      <c r="R68" s="14">
        <v>15.956</v>
      </c>
      <c r="S68" s="14">
        <v>15.38</v>
      </c>
      <c r="T68" s="14">
        <v>14.824999999999999</v>
      </c>
      <c r="U68" s="14">
        <v>14.272</v>
      </c>
      <c r="V68" s="14">
        <v>13.718</v>
      </c>
      <c r="W68" s="14">
        <v>13.176</v>
      </c>
      <c r="X68" s="14">
        <v>12.664</v>
      </c>
      <c r="Y68" s="14">
        <v>12.172000000000001</v>
      </c>
      <c r="Z68" s="14">
        <v>11.763999999999999</v>
      </c>
      <c r="AA68" s="14">
        <v>11.473000000000001</v>
      </c>
      <c r="AB68" s="14">
        <v>11.269</v>
      </c>
      <c r="AC68" s="14">
        <v>11.082000000000001</v>
      </c>
      <c r="AD68" s="14">
        <v>10.919</v>
      </c>
      <c r="AE68" s="14">
        <v>10.795999999999999</v>
      </c>
      <c r="AF68" s="14">
        <v>10.712</v>
      </c>
      <c r="AG68" s="14">
        <v>10.656000000000001</v>
      </c>
      <c r="AH68" s="14">
        <v>10.608000000000001</v>
      </c>
      <c r="AI68" s="14">
        <v>10.558999999999999</v>
      </c>
      <c r="AJ68" s="14">
        <v>10.52</v>
      </c>
      <c r="AK68" s="14">
        <v>10.493</v>
      </c>
      <c r="AL68" s="14">
        <v>10.458</v>
      </c>
      <c r="AM68" s="14">
        <v>10.407999999999999</v>
      </c>
      <c r="AN68" s="14">
        <v>10.351000000000001</v>
      </c>
      <c r="AO68" s="14">
        <v>10.195</v>
      </c>
      <c r="AP68" s="14">
        <v>9.8949999999999996</v>
      </c>
      <c r="AQ68" s="14">
        <v>9.4930000000000003</v>
      </c>
      <c r="AR68" s="14">
        <v>9.0869999999999997</v>
      </c>
      <c r="AS68" s="14">
        <v>8.6720000000000006</v>
      </c>
      <c r="AT68" s="14">
        <v>8.2080000000000002</v>
      </c>
      <c r="AU68" s="14">
        <v>7.6890000000000001</v>
      </c>
      <c r="AV68" s="14">
        <v>7.1390000000000002</v>
      </c>
      <c r="AW68" s="14">
        <v>6.5910000000000002</v>
      </c>
      <c r="AX68" s="14">
        <v>6.0350000000000001</v>
      </c>
      <c r="AY68" s="14">
        <v>5.5469999999999997</v>
      </c>
      <c r="AZ68" s="14">
        <v>5.1669999999999998</v>
      </c>
      <c r="BA68" s="14">
        <v>4.8659999999999997</v>
      </c>
      <c r="BB68" s="14">
        <v>4.5670000000000002</v>
      </c>
      <c r="BC68" s="14">
        <v>4.2750000000000004</v>
      </c>
      <c r="BD68" s="14">
        <v>4.048</v>
      </c>
      <c r="BE68" s="14">
        <v>3.9060000000000001</v>
      </c>
      <c r="BF68" s="14">
        <v>3.819</v>
      </c>
      <c r="BG68" s="14">
        <v>3.7469999999999999</v>
      </c>
      <c r="BH68" s="14">
        <v>3.7050000000000001</v>
      </c>
      <c r="BI68" s="14">
        <v>3.609</v>
      </c>
      <c r="BJ68" s="14">
        <v>3.4159999999999999</v>
      </c>
      <c r="BK68" s="14">
        <v>3.1640000000000001</v>
      </c>
      <c r="BL68" s="14">
        <v>2.9359999999999999</v>
      </c>
      <c r="BM68" s="14">
        <v>2.7109999999999999</v>
      </c>
      <c r="BN68" s="14">
        <v>2.5289999999999999</v>
      </c>
      <c r="BO68" s="14">
        <v>2.4159999999999999</v>
      </c>
      <c r="BP68" s="14">
        <v>2.3490000000000002</v>
      </c>
      <c r="BQ68" s="14">
        <v>2.2759999999999998</v>
      </c>
      <c r="BR68" s="14">
        <v>2.2050000000000001</v>
      </c>
      <c r="BS68" s="14">
        <v>2.137</v>
      </c>
      <c r="BT68" s="14">
        <v>2.0680000000000001</v>
      </c>
      <c r="BU68" s="14">
        <v>1.9970000000000001</v>
      </c>
      <c r="BV68" s="14">
        <v>1.9330000000000001</v>
      </c>
      <c r="BW68" s="14">
        <v>1.877</v>
      </c>
      <c r="BX68" s="14">
        <v>1.7969999999999999</v>
      </c>
      <c r="BY68" s="14">
        <v>1.677</v>
      </c>
      <c r="BZ68" s="14">
        <v>1.5349999999999999</v>
      </c>
      <c r="CA68" s="14">
        <v>1.397</v>
      </c>
      <c r="CB68" s="14">
        <v>1.256</v>
      </c>
      <c r="CC68" s="14">
        <v>1.139</v>
      </c>
      <c r="CD68" s="14">
        <v>1.0609999999999999</v>
      </c>
      <c r="CE68" s="14">
        <v>1.0089999999999999</v>
      </c>
      <c r="CF68" s="14">
        <v>0.95399999999999996</v>
      </c>
      <c r="CG68" s="14">
        <v>0.90200000000000002</v>
      </c>
      <c r="CH68" s="14">
        <v>0.84299999999999997</v>
      </c>
      <c r="CI68" s="14">
        <v>0.77</v>
      </c>
      <c r="CJ68" s="14">
        <v>0.68799999999999994</v>
      </c>
      <c r="CK68" s="14">
        <v>0.61199999999999999</v>
      </c>
      <c r="CL68" s="14">
        <v>0.54</v>
      </c>
      <c r="CM68" s="14">
        <v>0.47299999999999998</v>
      </c>
      <c r="CN68" s="14">
        <v>0.41499999999999998</v>
      </c>
      <c r="CO68" s="14">
        <v>0.36399999999999999</v>
      </c>
      <c r="CP68" s="14">
        <v>0.314</v>
      </c>
      <c r="CQ68" s="14">
        <v>0.26700000000000002</v>
      </c>
      <c r="CR68" s="14">
        <v>0.22500000000000001</v>
      </c>
      <c r="CS68" s="14">
        <v>0.187</v>
      </c>
      <c r="CT68" s="14">
        <v>0.152</v>
      </c>
      <c r="CU68" s="14">
        <v>0.11899999999999999</v>
      </c>
      <c r="CV68" s="14">
        <v>9.1999999999999998E-2</v>
      </c>
      <c r="CW68" s="14">
        <v>7.2999999999999995E-2</v>
      </c>
      <c r="CX68" s="14">
        <v>5.6000000000000001E-2</v>
      </c>
      <c r="CY68" s="14">
        <v>0.04</v>
      </c>
      <c r="CZ68" s="14">
        <v>2.8000000000000001E-2</v>
      </c>
      <c r="DA68" s="14">
        <v>2.1000000000000001E-2</v>
      </c>
      <c r="DB68" s="14">
        <v>1.7000000000000001E-2</v>
      </c>
      <c r="DC68" s="14">
        <v>1.2E-2</v>
      </c>
      <c r="DD68" s="14">
        <v>7.0000000000000001E-3</v>
      </c>
      <c r="DE68" s="14">
        <v>4.0000000000000001E-3</v>
      </c>
      <c r="DF68" s="14">
        <v>2E-3</v>
      </c>
      <c r="DG68" s="14">
        <v>3.0000000000000001E-3</v>
      </c>
      <c r="DI68" s="108">
        <f t="shared" ref="DI68:DI131" si="3">SUM(K68:DG68)</f>
        <v>585.69499999999982</v>
      </c>
    </row>
    <row r="69" spans="1:113" x14ac:dyDescent="0.2">
      <c r="A69" s="14">
        <v>13850</v>
      </c>
      <c r="B69" s="14" t="s">
        <v>1041</v>
      </c>
      <c r="D69" s="14">
        <v>300</v>
      </c>
      <c r="E69" s="14">
        <v>2018</v>
      </c>
      <c r="F69" s="14" t="s">
        <v>154</v>
      </c>
      <c r="G69" s="88" t="s">
        <v>155</v>
      </c>
      <c r="H69" s="88">
        <f>VLOOKUP(G69, '2018 Population by age'!$G:$H, 2, 0)</f>
        <v>12</v>
      </c>
      <c r="I69" s="15">
        <f>IF(H69="-", "-", IF(H69=0, 0, SUM(K69:INDEX($K69:$DG69, H69))))</f>
        <v>597.60400000000004</v>
      </c>
      <c r="J69" s="15">
        <f t="shared" si="2"/>
        <v>5061.3970000000036</v>
      </c>
      <c r="K69" s="14">
        <v>40.853999999999999</v>
      </c>
      <c r="L69" s="14">
        <v>42.887</v>
      </c>
      <c r="M69" s="14">
        <v>44.813000000000002</v>
      </c>
      <c r="N69" s="14">
        <v>43.73</v>
      </c>
      <c r="O69" s="14">
        <v>46.619</v>
      </c>
      <c r="P69" s="14">
        <v>49.168999999999997</v>
      </c>
      <c r="Q69" s="14">
        <v>51.374000000000002</v>
      </c>
      <c r="R69" s="14">
        <v>53.223999999999997</v>
      </c>
      <c r="S69" s="14">
        <v>54.826000000000001</v>
      </c>
      <c r="T69" s="14">
        <v>56.286999999999999</v>
      </c>
      <c r="U69" s="14">
        <v>57.023000000000003</v>
      </c>
      <c r="V69" s="14">
        <v>56.798000000000002</v>
      </c>
      <c r="W69" s="14">
        <v>55.947000000000003</v>
      </c>
      <c r="X69" s="14">
        <v>55.012</v>
      </c>
      <c r="Y69" s="14">
        <v>53.843000000000004</v>
      </c>
      <c r="Z69" s="14">
        <v>53.133000000000003</v>
      </c>
      <c r="AA69" s="14">
        <v>53.268000000000001</v>
      </c>
      <c r="AB69" s="14">
        <v>53.935000000000002</v>
      </c>
      <c r="AC69" s="14">
        <v>54.472999999999999</v>
      </c>
      <c r="AD69" s="14">
        <v>55.061999999999998</v>
      </c>
      <c r="AE69" s="14">
        <v>55.444000000000003</v>
      </c>
      <c r="AF69" s="14">
        <v>55.44</v>
      </c>
      <c r="AG69" s="14">
        <v>55.235999999999997</v>
      </c>
      <c r="AH69" s="14">
        <v>55.241999999999997</v>
      </c>
      <c r="AI69" s="14">
        <v>55.433999999999997</v>
      </c>
      <c r="AJ69" s="14">
        <v>55.738999999999997</v>
      </c>
      <c r="AK69" s="14">
        <v>56.179000000000002</v>
      </c>
      <c r="AL69" s="14">
        <v>56.817999999999998</v>
      </c>
      <c r="AM69" s="14">
        <v>57.557000000000002</v>
      </c>
      <c r="AN69" s="14">
        <v>58.247999999999998</v>
      </c>
      <c r="AO69" s="14">
        <v>59.866999999999997</v>
      </c>
      <c r="AP69" s="14">
        <v>62.837000000000003</v>
      </c>
      <c r="AQ69" s="14">
        <v>66.641999999999996</v>
      </c>
      <c r="AR69" s="14">
        <v>70.343999999999994</v>
      </c>
      <c r="AS69" s="14">
        <v>74.126000000000005</v>
      </c>
      <c r="AT69" s="14">
        <v>77.352000000000004</v>
      </c>
      <c r="AU69" s="14">
        <v>79.606999999999999</v>
      </c>
      <c r="AV69" s="14">
        <v>81.162999999999997</v>
      </c>
      <c r="AW69" s="14">
        <v>82.769000000000005</v>
      </c>
      <c r="AX69" s="14">
        <v>84.350999999999999</v>
      </c>
      <c r="AY69" s="14">
        <v>85.436000000000007</v>
      </c>
      <c r="AZ69" s="14">
        <v>85.887</v>
      </c>
      <c r="BA69" s="14">
        <v>85.900999999999996</v>
      </c>
      <c r="BB69" s="14">
        <v>85.736999999999995</v>
      </c>
      <c r="BC69" s="14">
        <v>85.251000000000005</v>
      </c>
      <c r="BD69" s="14">
        <v>85.144000000000005</v>
      </c>
      <c r="BE69" s="14">
        <v>85.760999999999996</v>
      </c>
      <c r="BF69" s="14">
        <v>86.744</v>
      </c>
      <c r="BG69" s="14">
        <v>87.506</v>
      </c>
      <c r="BH69" s="14">
        <v>88.301000000000002</v>
      </c>
      <c r="BI69" s="14">
        <v>88.236999999999995</v>
      </c>
      <c r="BJ69" s="14">
        <v>86.852000000000004</v>
      </c>
      <c r="BK69" s="14">
        <v>84.646000000000001</v>
      </c>
      <c r="BL69" s="14">
        <v>82.468999999999994</v>
      </c>
      <c r="BM69" s="14">
        <v>80.02</v>
      </c>
      <c r="BN69" s="14">
        <v>78.34</v>
      </c>
      <c r="BO69" s="14">
        <v>77.989000000000004</v>
      </c>
      <c r="BP69" s="14">
        <v>78.414000000000001</v>
      </c>
      <c r="BQ69" s="14">
        <v>78.616</v>
      </c>
      <c r="BR69" s="14">
        <v>78.936000000000007</v>
      </c>
      <c r="BS69" s="14">
        <v>78.36</v>
      </c>
      <c r="BT69" s="14">
        <v>76.326999999999998</v>
      </c>
      <c r="BU69" s="14">
        <v>73.408000000000001</v>
      </c>
      <c r="BV69" s="14">
        <v>70.584999999999994</v>
      </c>
      <c r="BW69" s="14">
        <v>67.481999999999999</v>
      </c>
      <c r="BX69" s="14">
        <v>65.319999999999993</v>
      </c>
      <c r="BY69" s="14">
        <v>64.748999999999995</v>
      </c>
      <c r="BZ69" s="14">
        <v>65.087999999999994</v>
      </c>
      <c r="CA69" s="14">
        <v>65.245999999999995</v>
      </c>
      <c r="CB69" s="14">
        <v>65.721999999999994</v>
      </c>
      <c r="CC69" s="14">
        <v>64.721000000000004</v>
      </c>
      <c r="CD69" s="14">
        <v>61.329000000000001</v>
      </c>
      <c r="CE69" s="14">
        <v>56.546999999999997</v>
      </c>
      <c r="CF69" s="14">
        <v>52.04</v>
      </c>
      <c r="CG69" s="14">
        <v>47.179000000000002</v>
      </c>
      <c r="CH69" s="14">
        <v>44.228999999999999</v>
      </c>
      <c r="CI69" s="14">
        <v>44.393000000000001</v>
      </c>
      <c r="CJ69" s="14">
        <v>46.454999999999998</v>
      </c>
      <c r="CK69" s="14">
        <v>48.051000000000002</v>
      </c>
      <c r="CL69" s="14">
        <v>49.712000000000003</v>
      </c>
      <c r="CM69" s="14">
        <v>50.189</v>
      </c>
      <c r="CN69" s="14">
        <v>48.642000000000003</v>
      </c>
      <c r="CO69" s="14">
        <v>45.712000000000003</v>
      </c>
      <c r="CP69" s="14">
        <v>43.002000000000002</v>
      </c>
      <c r="CQ69" s="14">
        <v>40.334000000000003</v>
      </c>
      <c r="CR69" s="14">
        <v>37.107999999999997</v>
      </c>
      <c r="CS69" s="14">
        <v>33.234000000000002</v>
      </c>
      <c r="CT69" s="14">
        <v>28.97</v>
      </c>
      <c r="CU69" s="14">
        <v>24.329000000000001</v>
      </c>
      <c r="CV69" s="14">
        <v>20.076000000000001</v>
      </c>
      <c r="CW69" s="14">
        <v>16.972999999999999</v>
      </c>
      <c r="CX69" s="14">
        <v>13.827999999999999</v>
      </c>
      <c r="CY69" s="14">
        <v>10.568</v>
      </c>
      <c r="CZ69" s="14">
        <v>7.9539999999999997</v>
      </c>
      <c r="DA69" s="14">
        <v>6.4160000000000004</v>
      </c>
      <c r="DB69" s="14">
        <v>5.2850000000000001</v>
      </c>
      <c r="DC69" s="14">
        <v>3.952</v>
      </c>
      <c r="DD69" s="14">
        <v>2.4180000000000001</v>
      </c>
      <c r="DE69" s="14">
        <v>1.7529999999999999</v>
      </c>
      <c r="DF69" s="14">
        <v>0.95699999999999996</v>
      </c>
      <c r="DG69" s="14">
        <v>1.4990000000000001</v>
      </c>
      <c r="DI69" s="108">
        <f t="shared" si="3"/>
        <v>5659.0010000000038</v>
      </c>
    </row>
    <row r="70" spans="1:113" x14ac:dyDescent="0.2">
      <c r="A70" s="14">
        <v>16086</v>
      </c>
      <c r="B70" s="14" t="s">
        <v>1041</v>
      </c>
      <c r="D70" s="14">
        <v>308</v>
      </c>
      <c r="E70" s="14">
        <v>2018</v>
      </c>
      <c r="F70" s="14" t="s">
        <v>156</v>
      </c>
      <c r="G70" s="88" t="s">
        <v>157</v>
      </c>
      <c r="H70" s="88">
        <f>VLOOKUP(G70, '2018 Population by age'!$G:$H, 2, 0)</f>
        <v>18</v>
      </c>
      <c r="I70" s="15">
        <f>IF(H70="-", "-", IF(H70=0, 0, SUM(K70:INDEX($K70:$DG70, H70))))</f>
        <v>16.446999999999999</v>
      </c>
      <c r="J70" s="15">
        <f t="shared" si="2"/>
        <v>37.451999999999984</v>
      </c>
      <c r="K70" s="14">
        <v>0.93200000000000005</v>
      </c>
      <c r="L70" s="14">
        <v>0.95</v>
      </c>
      <c r="M70" s="14">
        <v>0.96099999999999997</v>
      </c>
      <c r="N70" s="14">
        <v>0.95599999999999996</v>
      </c>
      <c r="O70" s="14">
        <v>0.96</v>
      </c>
      <c r="P70" s="14">
        <v>0.96099999999999997</v>
      </c>
      <c r="Q70" s="14">
        <v>0.95699999999999996</v>
      </c>
      <c r="R70" s="14">
        <v>0.95</v>
      </c>
      <c r="S70" s="14">
        <v>0.94099999999999995</v>
      </c>
      <c r="T70" s="14">
        <v>0.93200000000000005</v>
      </c>
      <c r="U70" s="14">
        <v>0.91900000000000004</v>
      </c>
      <c r="V70" s="14">
        <v>0.90100000000000002</v>
      </c>
      <c r="W70" s="14">
        <v>0.88200000000000001</v>
      </c>
      <c r="X70" s="14">
        <v>0.86299999999999999</v>
      </c>
      <c r="Y70" s="14">
        <v>0.84399999999999997</v>
      </c>
      <c r="Z70" s="14">
        <v>0.83499999999999996</v>
      </c>
      <c r="AA70" s="14">
        <v>0.84199999999999997</v>
      </c>
      <c r="AB70" s="14">
        <v>0.86099999999999999</v>
      </c>
      <c r="AC70" s="14">
        <v>0.88</v>
      </c>
      <c r="AD70" s="14">
        <v>0.90200000000000002</v>
      </c>
      <c r="AE70" s="14">
        <v>0.91900000000000004</v>
      </c>
      <c r="AF70" s="14">
        <v>0.92900000000000005</v>
      </c>
      <c r="AG70" s="14">
        <v>0.93500000000000005</v>
      </c>
      <c r="AH70" s="14">
        <v>0.94099999999999995</v>
      </c>
      <c r="AI70" s="14">
        <v>0.94399999999999995</v>
      </c>
      <c r="AJ70" s="14">
        <v>0.95699999999999996</v>
      </c>
      <c r="AK70" s="14">
        <v>0.99</v>
      </c>
      <c r="AL70" s="14">
        <v>1.0309999999999999</v>
      </c>
      <c r="AM70" s="14">
        <v>1.0680000000000001</v>
      </c>
      <c r="AN70" s="14">
        <v>1.105</v>
      </c>
      <c r="AO70" s="14">
        <v>1.1160000000000001</v>
      </c>
      <c r="AP70" s="14">
        <v>1.087</v>
      </c>
      <c r="AQ70" s="14">
        <v>1.0309999999999999</v>
      </c>
      <c r="AR70" s="14">
        <v>0.97699999999999998</v>
      </c>
      <c r="AS70" s="14">
        <v>0.91900000000000004</v>
      </c>
      <c r="AT70" s="14">
        <v>0.86399999999999999</v>
      </c>
      <c r="AU70" s="14">
        <v>0.81799999999999995</v>
      </c>
      <c r="AV70" s="14">
        <v>0.77800000000000002</v>
      </c>
      <c r="AW70" s="14">
        <v>0.73499999999999999</v>
      </c>
      <c r="AX70" s="14">
        <v>0.69099999999999995</v>
      </c>
      <c r="AY70" s="14">
        <v>0.64900000000000002</v>
      </c>
      <c r="AZ70" s="14">
        <v>0.61199999999999999</v>
      </c>
      <c r="BA70" s="14">
        <v>0.57699999999999996</v>
      </c>
      <c r="BB70" s="14">
        <v>0.54600000000000004</v>
      </c>
      <c r="BC70" s="14">
        <v>0.51900000000000002</v>
      </c>
      <c r="BD70" s="14">
        <v>0.49399999999999999</v>
      </c>
      <c r="BE70" s="14">
        <v>0.47</v>
      </c>
      <c r="BF70" s="14">
        <v>0.44900000000000001</v>
      </c>
      <c r="BG70" s="14">
        <v>0.43</v>
      </c>
      <c r="BH70" s="14">
        <v>0.40799999999999997</v>
      </c>
      <c r="BI70" s="14">
        <v>0.40799999999999997</v>
      </c>
      <c r="BJ70" s="14">
        <v>0.439</v>
      </c>
      <c r="BK70" s="14">
        <v>0.48799999999999999</v>
      </c>
      <c r="BL70" s="14">
        <v>0.53500000000000003</v>
      </c>
      <c r="BM70" s="14">
        <v>0.58499999999999996</v>
      </c>
      <c r="BN70" s="14">
        <v>0.61</v>
      </c>
      <c r="BO70" s="14">
        <v>0.59299999999999997</v>
      </c>
      <c r="BP70" s="14">
        <v>0.54800000000000004</v>
      </c>
      <c r="BQ70" s="14">
        <v>0.50700000000000001</v>
      </c>
      <c r="BR70" s="14">
        <v>0.46400000000000002</v>
      </c>
      <c r="BS70" s="14">
        <v>0.42599999999999999</v>
      </c>
      <c r="BT70" s="14">
        <v>0.39800000000000002</v>
      </c>
      <c r="BU70" s="14">
        <v>0.377</v>
      </c>
      <c r="BV70" s="14">
        <v>0.35299999999999998</v>
      </c>
      <c r="BW70" s="14">
        <v>0.32700000000000001</v>
      </c>
      <c r="BX70" s="14">
        <v>0.30399999999999999</v>
      </c>
      <c r="BY70" s="14">
        <v>0.28499999999999998</v>
      </c>
      <c r="BZ70" s="14">
        <v>0.26800000000000002</v>
      </c>
      <c r="CA70" s="14">
        <v>0.252</v>
      </c>
      <c r="CB70" s="14">
        <v>0.23699999999999999</v>
      </c>
      <c r="CC70" s="14">
        <v>0.224</v>
      </c>
      <c r="CD70" s="14">
        <v>0.216</v>
      </c>
      <c r="CE70" s="14">
        <v>0.21</v>
      </c>
      <c r="CF70" s="14">
        <v>0.20499999999999999</v>
      </c>
      <c r="CG70" s="14">
        <v>0.2</v>
      </c>
      <c r="CH70" s="14">
        <v>0.19500000000000001</v>
      </c>
      <c r="CI70" s="14">
        <v>0.191</v>
      </c>
      <c r="CJ70" s="14">
        <v>0.186</v>
      </c>
      <c r="CK70" s="14">
        <v>0.18099999999999999</v>
      </c>
      <c r="CL70" s="14">
        <v>0.17799999999999999</v>
      </c>
      <c r="CM70" s="14">
        <v>0.17</v>
      </c>
      <c r="CN70" s="14">
        <v>0.156</v>
      </c>
      <c r="CO70" s="14">
        <v>0.13700000000000001</v>
      </c>
      <c r="CP70" s="14">
        <v>0.12</v>
      </c>
      <c r="CQ70" s="14">
        <v>0.10100000000000001</v>
      </c>
      <c r="CR70" s="14">
        <v>8.5999999999999993E-2</v>
      </c>
      <c r="CS70" s="14">
        <v>7.8E-2</v>
      </c>
      <c r="CT70" s="14">
        <v>7.3999999999999996E-2</v>
      </c>
      <c r="CU70" s="14">
        <v>7.0000000000000007E-2</v>
      </c>
      <c r="CV70" s="14">
        <v>6.7000000000000004E-2</v>
      </c>
      <c r="CW70" s="14">
        <v>0.06</v>
      </c>
      <c r="CX70" s="14">
        <v>0.05</v>
      </c>
      <c r="CY70" s="14">
        <v>3.5999999999999997E-2</v>
      </c>
      <c r="CZ70" s="14">
        <v>2.5000000000000001E-2</v>
      </c>
      <c r="DA70" s="14">
        <v>1.7000000000000001E-2</v>
      </c>
      <c r="DB70" s="14">
        <v>1.4E-2</v>
      </c>
      <c r="DC70" s="14">
        <v>1.0999999999999999E-2</v>
      </c>
      <c r="DD70" s="14">
        <v>7.0000000000000001E-3</v>
      </c>
      <c r="DE70" s="14">
        <v>5.0000000000000001E-3</v>
      </c>
      <c r="DF70" s="14">
        <v>3.0000000000000001E-3</v>
      </c>
      <c r="DG70" s="14">
        <v>4.0000000000000001E-3</v>
      </c>
      <c r="DI70" s="108">
        <f t="shared" si="3"/>
        <v>53.898999999999987</v>
      </c>
    </row>
    <row r="71" spans="1:113" x14ac:dyDescent="0.2">
      <c r="A71" s="14">
        <v>17290</v>
      </c>
      <c r="B71" s="14" t="s">
        <v>1041</v>
      </c>
      <c r="D71" s="14">
        <v>320</v>
      </c>
      <c r="E71" s="14">
        <v>2018</v>
      </c>
      <c r="F71" s="14" t="s">
        <v>158</v>
      </c>
      <c r="G71" s="88" t="s">
        <v>159</v>
      </c>
      <c r="H71" s="88">
        <f>VLOOKUP(G71, '2018 Population by age'!$G:$H, 2, 0)</f>
        <v>18</v>
      </c>
      <c r="I71" s="15">
        <f>IF(H71="-", "-", IF(H71=0, 0, SUM(K71:INDEX($K71:$DG71, H71))))</f>
        <v>3477.07</v>
      </c>
      <c r="J71" s="15">
        <f t="shared" si="2"/>
        <v>5278.739999999998</v>
      </c>
      <c r="K71" s="14">
        <v>205.191</v>
      </c>
      <c r="L71" s="14">
        <v>201.56</v>
      </c>
      <c r="M71" s="14">
        <v>198.56200000000001</v>
      </c>
      <c r="N71" s="14">
        <v>199.58500000000001</v>
      </c>
      <c r="O71" s="14">
        <v>196.386</v>
      </c>
      <c r="P71" s="14">
        <v>193.8</v>
      </c>
      <c r="Q71" s="14">
        <v>191.779</v>
      </c>
      <c r="R71" s="14">
        <v>190.27699999999999</v>
      </c>
      <c r="S71" s="14">
        <v>189.10499999999999</v>
      </c>
      <c r="T71" s="14">
        <v>188.07599999999999</v>
      </c>
      <c r="U71" s="14">
        <v>187.84100000000001</v>
      </c>
      <c r="V71" s="14">
        <v>188.63</v>
      </c>
      <c r="W71" s="14">
        <v>189.977</v>
      </c>
      <c r="X71" s="14">
        <v>191.27199999999999</v>
      </c>
      <c r="Y71" s="14">
        <v>192.74199999999999</v>
      </c>
      <c r="Z71" s="14">
        <v>192.96700000000001</v>
      </c>
      <c r="AA71" s="14">
        <v>191.21100000000001</v>
      </c>
      <c r="AB71" s="14">
        <v>188.10900000000001</v>
      </c>
      <c r="AC71" s="14">
        <v>185.018</v>
      </c>
      <c r="AD71" s="14">
        <v>181.64500000000001</v>
      </c>
      <c r="AE71" s="14">
        <v>178.32499999999999</v>
      </c>
      <c r="AF71" s="14">
        <v>175.35300000000001</v>
      </c>
      <c r="AG71" s="14">
        <v>172.50399999999999</v>
      </c>
      <c r="AH71" s="14">
        <v>169.37200000000001</v>
      </c>
      <c r="AI71" s="14">
        <v>166.17699999999999</v>
      </c>
      <c r="AJ71" s="14">
        <v>162.34399999999999</v>
      </c>
      <c r="AK71" s="14">
        <v>157.59</v>
      </c>
      <c r="AL71" s="14">
        <v>152.29599999999999</v>
      </c>
      <c r="AM71" s="14">
        <v>147.023</v>
      </c>
      <c r="AN71" s="14">
        <v>141.535</v>
      </c>
      <c r="AO71" s="14">
        <v>136.90600000000001</v>
      </c>
      <c r="AP71" s="14">
        <v>133.68899999999999</v>
      </c>
      <c r="AQ71" s="14">
        <v>131.34399999999999</v>
      </c>
      <c r="AR71" s="14">
        <v>128.81800000000001</v>
      </c>
      <c r="AS71" s="14">
        <v>126.366</v>
      </c>
      <c r="AT71" s="14">
        <v>123.405</v>
      </c>
      <c r="AU71" s="14">
        <v>119.55500000000001</v>
      </c>
      <c r="AV71" s="14">
        <v>115.131</v>
      </c>
      <c r="AW71" s="14">
        <v>110.86199999999999</v>
      </c>
      <c r="AX71" s="14">
        <v>106.64100000000001</v>
      </c>
      <c r="AY71" s="14">
        <v>102.39</v>
      </c>
      <c r="AZ71" s="14">
        <v>98.158000000000001</v>
      </c>
      <c r="BA71" s="14">
        <v>93.965999999999994</v>
      </c>
      <c r="BB71" s="14">
        <v>89.793000000000006</v>
      </c>
      <c r="BC71" s="14">
        <v>85.647999999999996</v>
      </c>
      <c r="BD71" s="14">
        <v>81.701999999999998</v>
      </c>
      <c r="BE71" s="14">
        <v>78.037999999999997</v>
      </c>
      <c r="BF71" s="14">
        <v>74.61</v>
      </c>
      <c r="BG71" s="14">
        <v>71.277000000000001</v>
      </c>
      <c r="BH71" s="14">
        <v>68.06</v>
      </c>
      <c r="BI71" s="14">
        <v>65.052000000000007</v>
      </c>
      <c r="BJ71" s="14">
        <v>62.281999999999996</v>
      </c>
      <c r="BK71" s="14">
        <v>59.719000000000001</v>
      </c>
      <c r="BL71" s="14">
        <v>57.283999999999999</v>
      </c>
      <c r="BM71" s="14">
        <v>54.97</v>
      </c>
      <c r="BN71" s="14">
        <v>52.838999999999999</v>
      </c>
      <c r="BO71" s="14">
        <v>50.905999999999999</v>
      </c>
      <c r="BP71" s="14">
        <v>49.131</v>
      </c>
      <c r="BQ71" s="14">
        <v>47.414999999999999</v>
      </c>
      <c r="BR71" s="14">
        <v>45.725000000000001</v>
      </c>
      <c r="BS71" s="14">
        <v>44.18</v>
      </c>
      <c r="BT71" s="14">
        <v>42.811999999999998</v>
      </c>
      <c r="BU71" s="14">
        <v>41.527999999999999</v>
      </c>
      <c r="BV71" s="14">
        <v>40.274000000000001</v>
      </c>
      <c r="BW71" s="14">
        <v>39.151000000000003</v>
      </c>
      <c r="BX71" s="14">
        <v>37.555999999999997</v>
      </c>
      <c r="BY71" s="14">
        <v>35.213000000000001</v>
      </c>
      <c r="BZ71" s="14">
        <v>32.427</v>
      </c>
      <c r="CA71" s="14">
        <v>29.751999999999999</v>
      </c>
      <c r="CB71" s="14">
        <v>27.036999999999999</v>
      </c>
      <c r="CC71" s="14">
        <v>24.768999999999998</v>
      </c>
      <c r="CD71" s="14">
        <v>23.23</v>
      </c>
      <c r="CE71" s="14">
        <v>22.178000000000001</v>
      </c>
      <c r="CF71" s="14">
        <v>21.077999999999999</v>
      </c>
      <c r="CG71" s="14">
        <v>20.029</v>
      </c>
      <c r="CH71" s="14">
        <v>18.978999999999999</v>
      </c>
      <c r="CI71" s="14">
        <v>17.846</v>
      </c>
      <c r="CJ71" s="14">
        <v>16.672000000000001</v>
      </c>
      <c r="CK71" s="14">
        <v>15.587999999999999</v>
      </c>
      <c r="CL71" s="14">
        <v>14.571</v>
      </c>
      <c r="CM71" s="14">
        <v>13.537000000000001</v>
      </c>
      <c r="CN71" s="14">
        <v>12.458</v>
      </c>
      <c r="CO71" s="14">
        <v>11.359</v>
      </c>
      <c r="CP71" s="14">
        <v>10.302</v>
      </c>
      <c r="CQ71" s="14">
        <v>9.2870000000000008</v>
      </c>
      <c r="CR71" s="14">
        <v>8.2750000000000004</v>
      </c>
      <c r="CS71" s="14">
        <v>7.2569999999999997</v>
      </c>
      <c r="CT71" s="14">
        <v>6.2560000000000002</v>
      </c>
      <c r="CU71" s="14">
        <v>5.2409999999999997</v>
      </c>
      <c r="CV71" s="14">
        <v>4.3719999999999999</v>
      </c>
      <c r="CW71" s="14">
        <v>3.6859999999999999</v>
      </c>
      <c r="CX71" s="14">
        <v>2.97</v>
      </c>
      <c r="CY71" s="14">
        <v>2.2189999999999999</v>
      </c>
      <c r="CZ71" s="14">
        <v>1.619</v>
      </c>
      <c r="DA71" s="14">
        <v>1.2749999999999999</v>
      </c>
      <c r="DB71" s="14">
        <v>1.0389999999999999</v>
      </c>
      <c r="DC71" s="14">
        <v>0.75800000000000001</v>
      </c>
      <c r="DD71" s="14">
        <v>0.434</v>
      </c>
      <c r="DE71" s="14">
        <v>0.32500000000000001</v>
      </c>
      <c r="DF71" s="14">
        <v>0.157</v>
      </c>
      <c r="DG71" s="14">
        <v>0.18</v>
      </c>
      <c r="DI71" s="108">
        <f t="shared" si="3"/>
        <v>8755.8099999999977</v>
      </c>
    </row>
    <row r="72" spans="1:113" x14ac:dyDescent="0.2">
      <c r="A72" s="14">
        <v>18408</v>
      </c>
      <c r="B72" s="14" t="s">
        <v>1041</v>
      </c>
      <c r="D72" s="14">
        <v>328</v>
      </c>
      <c r="E72" s="14">
        <v>2018</v>
      </c>
      <c r="F72" s="14" t="s">
        <v>164</v>
      </c>
      <c r="G72" s="88" t="s">
        <v>165</v>
      </c>
      <c r="H72" s="88">
        <f>VLOOKUP(G72, '2018 Population by age'!$G:$H, 2, 0)</f>
        <v>18</v>
      </c>
      <c r="I72" s="15">
        <f>IF(H72="-", "-", IF(H72=0, 0, SUM(K72:INDEX($K72:$DG72, H72))))</f>
        <v>132.124</v>
      </c>
      <c r="J72" s="15">
        <f t="shared" si="2"/>
        <v>254.83500000000012</v>
      </c>
      <c r="K72" s="14">
        <v>7.5220000000000002</v>
      </c>
      <c r="L72" s="14">
        <v>7.415</v>
      </c>
      <c r="M72" s="14">
        <v>7.3259999999999996</v>
      </c>
      <c r="N72" s="14">
        <v>7.4969999999999999</v>
      </c>
      <c r="O72" s="14">
        <v>7.3440000000000003</v>
      </c>
      <c r="P72" s="14">
        <v>7.2240000000000002</v>
      </c>
      <c r="Q72" s="14">
        <v>7.1360000000000001</v>
      </c>
      <c r="R72" s="14">
        <v>7.0789999999999997</v>
      </c>
      <c r="S72" s="14">
        <v>7.0449999999999999</v>
      </c>
      <c r="T72" s="14">
        <v>7.0250000000000004</v>
      </c>
      <c r="U72" s="14">
        <v>7.0529999999999999</v>
      </c>
      <c r="V72" s="14">
        <v>7.1420000000000003</v>
      </c>
      <c r="W72" s="14">
        <v>7.2690000000000001</v>
      </c>
      <c r="X72" s="14">
        <v>7.3979999999999997</v>
      </c>
      <c r="Y72" s="14">
        <v>7.53</v>
      </c>
      <c r="Z72" s="14">
        <v>7.6420000000000003</v>
      </c>
      <c r="AA72" s="14">
        <v>7.7169999999999996</v>
      </c>
      <c r="AB72" s="14">
        <v>7.76</v>
      </c>
      <c r="AC72" s="14">
        <v>7.7850000000000001</v>
      </c>
      <c r="AD72" s="14">
        <v>7.7789999999999999</v>
      </c>
      <c r="AE72" s="14">
        <v>7.7629999999999999</v>
      </c>
      <c r="AF72" s="14">
        <v>7.7450000000000001</v>
      </c>
      <c r="AG72" s="14">
        <v>7.7039999999999997</v>
      </c>
      <c r="AH72" s="14">
        <v>7.65</v>
      </c>
      <c r="AI72" s="14">
        <v>7.6289999999999996</v>
      </c>
      <c r="AJ72" s="14">
        <v>7.3949999999999996</v>
      </c>
      <c r="AK72" s="14">
        <v>6.8410000000000002</v>
      </c>
      <c r="AL72" s="14">
        <v>6.1040000000000001</v>
      </c>
      <c r="AM72" s="14">
        <v>5.4009999999999998</v>
      </c>
      <c r="AN72" s="14">
        <v>4.6550000000000002</v>
      </c>
      <c r="AO72" s="14">
        <v>4.1870000000000003</v>
      </c>
      <c r="AP72" s="14">
        <v>4.1689999999999996</v>
      </c>
      <c r="AQ72" s="14">
        <v>4.4429999999999996</v>
      </c>
      <c r="AR72" s="14">
        <v>4.6760000000000002</v>
      </c>
      <c r="AS72" s="14">
        <v>4.9329999999999998</v>
      </c>
      <c r="AT72" s="14">
        <v>5.1289999999999996</v>
      </c>
      <c r="AU72" s="14">
        <v>5.1879999999999997</v>
      </c>
      <c r="AV72" s="14">
        <v>5.157</v>
      </c>
      <c r="AW72" s="14">
        <v>5.165</v>
      </c>
      <c r="AX72" s="14">
        <v>5.1920000000000002</v>
      </c>
      <c r="AY72" s="14">
        <v>5.18</v>
      </c>
      <c r="AZ72" s="14">
        <v>5.1159999999999997</v>
      </c>
      <c r="BA72" s="14">
        <v>5.016</v>
      </c>
      <c r="BB72" s="14">
        <v>4.9109999999999996</v>
      </c>
      <c r="BC72" s="14">
        <v>4.7939999999999996</v>
      </c>
      <c r="BD72" s="14">
        <v>4.6820000000000004</v>
      </c>
      <c r="BE72" s="14">
        <v>4.5890000000000004</v>
      </c>
      <c r="BF72" s="14">
        <v>4.5069999999999997</v>
      </c>
      <c r="BG72" s="14">
        <v>4.4139999999999997</v>
      </c>
      <c r="BH72" s="14">
        <v>4.3129999999999997</v>
      </c>
      <c r="BI72" s="14">
        <v>4.2160000000000002</v>
      </c>
      <c r="BJ72" s="14">
        <v>4.125</v>
      </c>
      <c r="BK72" s="14">
        <v>4.0380000000000003</v>
      </c>
      <c r="BL72" s="14">
        <v>3.9449999999999998</v>
      </c>
      <c r="BM72" s="14">
        <v>3.851</v>
      </c>
      <c r="BN72" s="14">
        <v>3.746</v>
      </c>
      <c r="BO72" s="14">
        <v>3.6269999999999998</v>
      </c>
      <c r="BP72" s="14">
        <v>3.4969999999999999</v>
      </c>
      <c r="BQ72" s="14">
        <v>3.3639999999999999</v>
      </c>
      <c r="BR72" s="14">
        <v>3.23</v>
      </c>
      <c r="BS72" s="14">
        <v>3.0870000000000002</v>
      </c>
      <c r="BT72" s="14">
        <v>2.9340000000000002</v>
      </c>
      <c r="BU72" s="14">
        <v>2.7749999999999999</v>
      </c>
      <c r="BV72" s="14">
        <v>2.613</v>
      </c>
      <c r="BW72" s="14">
        <v>2.4470000000000001</v>
      </c>
      <c r="BX72" s="14">
        <v>2.2869999999999999</v>
      </c>
      <c r="BY72" s="14">
        <v>2.137</v>
      </c>
      <c r="BZ72" s="14">
        <v>1.9930000000000001</v>
      </c>
      <c r="CA72" s="14">
        <v>1.8520000000000001</v>
      </c>
      <c r="CB72" s="14">
        <v>1.7190000000000001</v>
      </c>
      <c r="CC72" s="14">
        <v>1.571</v>
      </c>
      <c r="CD72" s="14">
        <v>1.3959999999999999</v>
      </c>
      <c r="CE72" s="14">
        <v>1.21</v>
      </c>
      <c r="CF72" s="14">
        <v>1.032</v>
      </c>
      <c r="CG72" s="14">
        <v>0.85</v>
      </c>
      <c r="CH72" s="14">
        <v>0.72299999999999998</v>
      </c>
      <c r="CI72" s="14">
        <v>0.67800000000000005</v>
      </c>
      <c r="CJ72" s="14">
        <v>0.68500000000000005</v>
      </c>
      <c r="CK72" s="14">
        <v>0.69</v>
      </c>
      <c r="CL72" s="14">
        <v>0.70699999999999996</v>
      </c>
      <c r="CM72" s="14">
        <v>0.69199999999999995</v>
      </c>
      <c r="CN72" s="14">
        <v>0.61499999999999999</v>
      </c>
      <c r="CO72" s="14">
        <v>0.502</v>
      </c>
      <c r="CP72" s="14">
        <v>0.40300000000000002</v>
      </c>
      <c r="CQ72" s="14">
        <v>0.307</v>
      </c>
      <c r="CR72" s="14">
        <v>0.22900000000000001</v>
      </c>
      <c r="CS72" s="14">
        <v>0.18099999999999999</v>
      </c>
      <c r="CT72" s="14">
        <v>0.153</v>
      </c>
      <c r="CU72" s="14">
        <v>0.122</v>
      </c>
      <c r="CV72" s="14">
        <v>9.5000000000000001E-2</v>
      </c>
      <c r="CW72" s="14">
        <v>7.4999999999999997E-2</v>
      </c>
      <c r="CX72" s="14">
        <v>5.8999999999999997E-2</v>
      </c>
      <c r="CY72" s="14">
        <v>4.3999999999999997E-2</v>
      </c>
      <c r="CZ72" s="14">
        <v>3.4000000000000002E-2</v>
      </c>
      <c r="DA72" s="14">
        <v>0.03</v>
      </c>
      <c r="DB72" s="14">
        <v>2.4E-2</v>
      </c>
      <c r="DC72" s="14">
        <v>1.7000000000000001E-2</v>
      </c>
      <c r="DD72" s="14">
        <v>8.0000000000000002E-3</v>
      </c>
      <c r="DE72" s="14">
        <v>4.0000000000000001E-3</v>
      </c>
      <c r="DF72" s="14">
        <v>2E-3</v>
      </c>
      <c r="DG72" s="14">
        <v>2E-3</v>
      </c>
      <c r="DI72" s="108">
        <f t="shared" si="3"/>
        <v>386.95900000000012</v>
      </c>
    </row>
    <row r="73" spans="1:113" x14ac:dyDescent="0.2">
      <c r="A73" s="14">
        <v>6712</v>
      </c>
      <c r="B73" s="14" t="s">
        <v>1041</v>
      </c>
      <c r="C73" s="14">
        <v>5</v>
      </c>
      <c r="D73" s="14">
        <v>344</v>
      </c>
      <c r="E73" s="14">
        <v>2018</v>
      </c>
      <c r="F73" s="14" t="s">
        <v>1094</v>
      </c>
      <c r="G73" s="88" t="s">
        <v>171</v>
      </c>
      <c r="H73" s="88">
        <f>VLOOKUP(G73, '2018 Population by age'!$G:$H, 2, 0)</f>
        <v>18</v>
      </c>
      <c r="I73" s="15">
        <f>IF(H73="-", "-", IF(H73=0, 0, SUM(K73:INDEX($K73:$DG73, H73))))</f>
        <v>507.99399999999997</v>
      </c>
      <c r="J73" s="15">
        <f t="shared" si="2"/>
        <v>3512.7719999999986</v>
      </c>
      <c r="K73" s="14">
        <v>34.222999999999999</v>
      </c>
      <c r="L73" s="14">
        <v>33.081000000000003</v>
      </c>
      <c r="M73" s="14">
        <v>32.005000000000003</v>
      </c>
      <c r="N73" s="14">
        <v>28.085000000000001</v>
      </c>
      <c r="O73" s="14">
        <v>28.260999999999999</v>
      </c>
      <c r="P73" s="14">
        <v>28.334</v>
      </c>
      <c r="Q73" s="14">
        <v>28.315999999999999</v>
      </c>
      <c r="R73" s="14">
        <v>28.216999999999999</v>
      </c>
      <c r="S73" s="14">
        <v>28.141999999999999</v>
      </c>
      <c r="T73" s="14">
        <v>28.193000000000001</v>
      </c>
      <c r="U73" s="14">
        <v>27.923999999999999</v>
      </c>
      <c r="V73" s="14">
        <v>27.164000000000001</v>
      </c>
      <c r="W73" s="14">
        <v>26.199000000000002</v>
      </c>
      <c r="X73" s="14">
        <v>25.419</v>
      </c>
      <c r="Y73" s="14">
        <v>24.661999999999999</v>
      </c>
      <c r="Z73" s="14">
        <v>24.8</v>
      </c>
      <c r="AA73" s="14">
        <v>26.28</v>
      </c>
      <c r="AB73" s="14">
        <v>28.689</v>
      </c>
      <c r="AC73" s="14">
        <v>31.103000000000002</v>
      </c>
      <c r="AD73" s="14">
        <v>33.628999999999998</v>
      </c>
      <c r="AE73" s="14">
        <v>36.353000000000002</v>
      </c>
      <c r="AF73" s="14">
        <v>39.198</v>
      </c>
      <c r="AG73" s="14">
        <v>42.106999999999999</v>
      </c>
      <c r="AH73" s="14">
        <v>45.143000000000001</v>
      </c>
      <c r="AI73" s="14">
        <v>48.345999999999997</v>
      </c>
      <c r="AJ73" s="14">
        <v>51.097999999999999</v>
      </c>
      <c r="AK73" s="14">
        <v>53.115000000000002</v>
      </c>
      <c r="AL73" s="14">
        <v>54.661000000000001</v>
      </c>
      <c r="AM73" s="14">
        <v>56.18</v>
      </c>
      <c r="AN73" s="14">
        <v>57.453000000000003</v>
      </c>
      <c r="AO73" s="14">
        <v>59.176000000000002</v>
      </c>
      <c r="AP73" s="14">
        <v>61.695999999999998</v>
      </c>
      <c r="AQ73" s="14">
        <v>64.602999999999994</v>
      </c>
      <c r="AR73" s="14">
        <v>67.242999999999995</v>
      </c>
      <c r="AS73" s="14">
        <v>69.873000000000005</v>
      </c>
      <c r="AT73" s="14">
        <v>71.478999999999999</v>
      </c>
      <c r="AU73" s="14">
        <v>71.531000000000006</v>
      </c>
      <c r="AV73" s="14">
        <v>70.557000000000002</v>
      </c>
      <c r="AW73" s="14">
        <v>69.611999999999995</v>
      </c>
      <c r="AX73" s="14">
        <v>68.483000000000004</v>
      </c>
      <c r="AY73" s="14">
        <v>67.600999999999999</v>
      </c>
      <c r="AZ73" s="14">
        <v>67.287000000000006</v>
      </c>
      <c r="BA73" s="14">
        <v>67.322000000000003</v>
      </c>
      <c r="BB73" s="14">
        <v>67.206000000000003</v>
      </c>
      <c r="BC73" s="14">
        <v>67.087999999999994</v>
      </c>
      <c r="BD73" s="14">
        <v>66.858999999999995</v>
      </c>
      <c r="BE73" s="14">
        <v>66.430999999999997</v>
      </c>
      <c r="BF73" s="14">
        <v>65.929000000000002</v>
      </c>
      <c r="BG73" s="14">
        <v>65.414000000000001</v>
      </c>
      <c r="BH73" s="14">
        <v>64.694000000000003</v>
      </c>
      <c r="BI73" s="14">
        <v>64.716999999999999</v>
      </c>
      <c r="BJ73" s="14">
        <v>65.905000000000001</v>
      </c>
      <c r="BK73" s="14">
        <v>67.724999999999994</v>
      </c>
      <c r="BL73" s="14">
        <v>69.308999999999997</v>
      </c>
      <c r="BM73" s="14">
        <v>70.929000000000002</v>
      </c>
      <c r="BN73" s="14">
        <v>71.454999999999998</v>
      </c>
      <c r="BO73" s="14">
        <v>70.266999999999996</v>
      </c>
      <c r="BP73" s="14">
        <v>67.918000000000006</v>
      </c>
      <c r="BQ73" s="14">
        <v>65.605000000000004</v>
      </c>
      <c r="BR73" s="14">
        <v>63.12</v>
      </c>
      <c r="BS73" s="14">
        <v>60.593000000000004</v>
      </c>
      <c r="BT73" s="14">
        <v>58.22</v>
      </c>
      <c r="BU73" s="14">
        <v>55.915999999999997</v>
      </c>
      <c r="BV73" s="14">
        <v>53.360999999999997</v>
      </c>
      <c r="BW73" s="14">
        <v>50.572000000000003</v>
      </c>
      <c r="BX73" s="14">
        <v>47.962000000000003</v>
      </c>
      <c r="BY73" s="14">
        <v>45.689</v>
      </c>
      <c r="BZ73" s="14">
        <v>43.582000000000001</v>
      </c>
      <c r="CA73" s="14">
        <v>41.496000000000002</v>
      </c>
      <c r="CB73" s="14">
        <v>39.68</v>
      </c>
      <c r="CC73" s="14">
        <v>37.052999999999997</v>
      </c>
      <c r="CD73" s="14">
        <v>33.131999999999998</v>
      </c>
      <c r="CE73" s="14">
        <v>28.544</v>
      </c>
      <c r="CF73" s="14">
        <v>24.204000000000001</v>
      </c>
      <c r="CG73" s="14">
        <v>19.698</v>
      </c>
      <c r="CH73" s="14">
        <v>16.866</v>
      </c>
      <c r="CI73" s="14">
        <v>16.643999999999998</v>
      </c>
      <c r="CJ73" s="14">
        <v>18.087</v>
      </c>
      <c r="CK73" s="14">
        <v>19.347000000000001</v>
      </c>
      <c r="CL73" s="14">
        <v>20.835000000000001</v>
      </c>
      <c r="CM73" s="14">
        <v>21.600999999999999</v>
      </c>
      <c r="CN73" s="14">
        <v>21</v>
      </c>
      <c r="CO73" s="14">
        <v>19.516999999999999</v>
      </c>
      <c r="CP73" s="14">
        <v>18.303000000000001</v>
      </c>
      <c r="CQ73" s="14">
        <v>17.149999999999999</v>
      </c>
      <c r="CR73" s="14">
        <v>15.939</v>
      </c>
      <c r="CS73" s="14">
        <v>14.731999999999999</v>
      </c>
      <c r="CT73" s="14">
        <v>13.519</v>
      </c>
      <c r="CU73" s="14">
        <v>12.172000000000001</v>
      </c>
      <c r="CV73" s="14">
        <v>10.988</v>
      </c>
      <c r="CW73" s="14">
        <v>9.8480000000000008</v>
      </c>
      <c r="CX73" s="14">
        <v>8.4730000000000008</v>
      </c>
      <c r="CY73" s="14">
        <v>6.875</v>
      </c>
      <c r="CZ73" s="14">
        <v>5.601</v>
      </c>
      <c r="DA73" s="14">
        <v>4.8339999999999996</v>
      </c>
      <c r="DB73" s="14">
        <v>4.1369999999999996</v>
      </c>
      <c r="DC73" s="14">
        <v>3.29</v>
      </c>
      <c r="DD73" s="14">
        <v>2.2919999999999998</v>
      </c>
      <c r="DE73" s="14">
        <v>1.919</v>
      </c>
      <c r="DF73" s="14">
        <v>1.2090000000000001</v>
      </c>
      <c r="DG73" s="14">
        <v>2.472</v>
      </c>
      <c r="DI73" s="108">
        <f t="shared" si="3"/>
        <v>4020.7659999999987</v>
      </c>
    </row>
    <row r="74" spans="1:113" x14ac:dyDescent="0.2">
      <c r="A74" s="14">
        <v>17376</v>
      </c>
      <c r="B74" s="14" t="s">
        <v>1041</v>
      </c>
      <c r="D74" s="14">
        <v>340</v>
      </c>
      <c r="E74" s="14">
        <v>2018</v>
      </c>
      <c r="F74" s="14" t="s">
        <v>168</v>
      </c>
      <c r="G74" s="88" t="s">
        <v>169</v>
      </c>
      <c r="H74" s="88">
        <f>VLOOKUP(G74, '2018 Population by age'!$G:$H, 2, 0)</f>
        <v>18</v>
      </c>
      <c r="I74" s="15">
        <f>IF(H74="-", "-", IF(H74=0, 0, SUM(K74:INDEX($K74:$DG74, H74))))</f>
        <v>1730.5340000000001</v>
      </c>
      <c r="J74" s="15">
        <f t="shared" si="2"/>
        <v>2990.920999999998</v>
      </c>
      <c r="K74" s="14">
        <v>96.412000000000006</v>
      </c>
      <c r="L74" s="14">
        <v>94.713999999999999</v>
      </c>
      <c r="M74" s="14">
        <v>93.573999999999998</v>
      </c>
      <c r="N74" s="14">
        <v>92.367000000000004</v>
      </c>
      <c r="O74" s="14">
        <v>92.540999999999997</v>
      </c>
      <c r="P74" s="14">
        <v>92.956999999999994</v>
      </c>
      <c r="Q74" s="14">
        <v>93.564999999999998</v>
      </c>
      <c r="R74" s="14">
        <v>94.314999999999998</v>
      </c>
      <c r="S74" s="14">
        <v>95.173000000000002</v>
      </c>
      <c r="T74" s="14">
        <v>96.105000000000004</v>
      </c>
      <c r="U74" s="14">
        <v>96.983000000000004</v>
      </c>
      <c r="V74" s="14">
        <v>97.724999999999994</v>
      </c>
      <c r="W74" s="14">
        <v>98.328999999999994</v>
      </c>
      <c r="X74" s="14">
        <v>98.894000000000005</v>
      </c>
      <c r="Y74" s="14">
        <v>99.423000000000002</v>
      </c>
      <c r="Z74" s="14">
        <v>99.596999999999994</v>
      </c>
      <c r="AA74" s="14">
        <v>99.275000000000006</v>
      </c>
      <c r="AB74" s="14">
        <v>98.584999999999994</v>
      </c>
      <c r="AC74" s="14">
        <v>97.792000000000002</v>
      </c>
      <c r="AD74" s="14">
        <v>96.84</v>
      </c>
      <c r="AE74" s="14">
        <v>95.808999999999997</v>
      </c>
      <c r="AF74" s="14">
        <v>94.765000000000001</v>
      </c>
      <c r="AG74" s="14">
        <v>93.658000000000001</v>
      </c>
      <c r="AH74" s="14">
        <v>92.411000000000001</v>
      </c>
      <c r="AI74" s="14">
        <v>91.081000000000003</v>
      </c>
      <c r="AJ74" s="14">
        <v>89.498000000000005</v>
      </c>
      <c r="AK74" s="14">
        <v>87.581999999999994</v>
      </c>
      <c r="AL74" s="14">
        <v>85.445999999999998</v>
      </c>
      <c r="AM74" s="14">
        <v>83.263999999999996</v>
      </c>
      <c r="AN74" s="14">
        <v>80.981999999999999</v>
      </c>
      <c r="AO74" s="14">
        <v>78.852000000000004</v>
      </c>
      <c r="AP74" s="14">
        <v>77.012</v>
      </c>
      <c r="AQ74" s="14">
        <v>75.341999999999999</v>
      </c>
      <c r="AR74" s="14">
        <v>73.594999999999999</v>
      </c>
      <c r="AS74" s="14">
        <v>71.825999999999993</v>
      </c>
      <c r="AT74" s="14">
        <v>69.965000000000003</v>
      </c>
      <c r="AU74" s="14">
        <v>67.954999999999998</v>
      </c>
      <c r="AV74" s="14">
        <v>65.843999999999994</v>
      </c>
      <c r="AW74" s="14">
        <v>63.756999999999998</v>
      </c>
      <c r="AX74" s="14">
        <v>61.697000000000003</v>
      </c>
      <c r="AY74" s="14">
        <v>59.563000000000002</v>
      </c>
      <c r="AZ74" s="14">
        <v>57.325000000000003</v>
      </c>
      <c r="BA74" s="14">
        <v>55.040999999999997</v>
      </c>
      <c r="BB74" s="14">
        <v>52.777999999999999</v>
      </c>
      <c r="BC74" s="14">
        <v>50.503</v>
      </c>
      <c r="BD74" s="14">
        <v>48.414999999999999</v>
      </c>
      <c r="BE74" s="14">
        <v>46.615000000000002</v>
      </c>
      <c r="BF74" s="14">
        <v>45.008000000000003</v>
      </c>
      <c r="BG74" s="14">
        <v>43.412999999999997</v>
      </c>
      <c r="BH74" s="14">
        <v>41.884</v>
      </c>
      <c r="BI74" s="14">
        <v>40.290999999999997</v>
      </c>
      <c r="BJ74" s="14">
        <v>38.558</v>
      </c>
      <c r="BK74" s="14">
        <v>36.758000000000003</v>
      </c>
      <c r="BL74" s="14">
        <v>35.031999999999996</v>
      </c>
      <c r="BM74" s="14">
        <v>33.340000000000003</v>
      </c>
      <c r="BN74" s="14">
        <v>31.785</v>
      </c>
      <c r="BO74" s="14">
        <v>30.428999999999998</v>
      </c>
      <c r="BP74" s="14">
        <v>29.213999999999999</v>
      </c>
      <c r="BQ74" s="14">
        <v>28.009</v>
      </c>
      <c r="BR74" s="14">
        <v>26.824999999999999</v>
      </c>
      <c r="BS74" s="14">
        <v>25.681000000000001</v>
      </c>
      <c r="BT74" s="14">
        <v>24.568000000000001</v>
      </c>
      <c r="BU74" s="14">
        <v>23.472000000000001</v>
      </c>
      <c r="BV74" s="14">
        <v>22.414999999999999</v>
      </c>
      <c r="BW74" s="14">
        <v>21.417999999999999</v>
      </c>
      <c r="BX74" s="14">
        <v>20.300999999999998</v>
      </c>
      <c r="BY74" s="14">
        <v>18.983000000000001</v>
      </c>
      <c r="BZ74" s="14">
        <v>17.558</v>
      </c>
      <c r="CA74" s="14">
        <v>16.187999999999999</v>
      </c>
      <c r="CB74" s="14">
        <v>14.835000000000001</v>
      </c>
      <c r="CC74" s="14">
        <v>13.632999999999999</v>
      </c>
      <c r="CD74" s="14">
        <v>12.664</v>
      </c>
      <c r="CE74" s="14">
        <v>11.864000000000001</v>
      </c>
      <c r="CF74" s="14">
        <v>11.076000000000001</v>
      </c>
      <c r="CG74" s="14">
        <v>10.321999999999999</v>
      </c>
      <c r="CH74" s="14">
        <v>9.6359999999999992</v>
      </c>
      <c r="CI74" s="14">
        <v>9.016</v>
      </c>
      <c r="CJ74" s="14">
        <v>8.4499999999999993</v>
      </c>
      <c r="CK74" s="14">
        <v>7.9249999999999998</v>
      </c>
      <c r="CL74" s="14">
        <v>7.4429999999999996</v>
      </c>
      <c r="CM74" s="14">
        <v>6.9560000000000004</v>
      </c>
      <c r="CN74" s="14">
        <v>6.4370000000000003</v>
      </c>
      <c r="CO74" s="14">
        <v>5.9039999999999999</v>
      </c>
      <c r="CP74" s="14">
        <v>5.4039999999999999</v>
      </c>
      <c r="CQ74" s="14">
        <v>4.9320000000000004</v>
      </c>
      <c r="CR74" s="14">
        <v>4.4580000000000002</v>
      </c>
      <c r="CS74" s="14">
        <v>3.9729999999999999</v>
      </c>
      <c r="CT74" s="14">
        <v>3.4889999999999999</v>
      </c>
      <c r="CU74" s="14">
        <v>3.004</v>
      </c>
      <c r="CV74" s="14">
        <v>2.5840000000000001</v>
      </c>
      <c r="CW74" s="14">
        <v>2.2400000000000002</v>
      </c>
      <c r="CX74" s="14">
        <v>1.8779999999999999</v>
      </c>
      <c r="CY74" s="14">
        <v>1.494</v>
      </c>
      <c r="CZ74" s="14">
        <v>1.198</v>
      </c>
      <c r="DA74" s="14">
        <v>1.0329999999999999</v>
      </c>
      <c r="DB74" s="14">
        <v>0.87</v>
      </c>
      <c r="DC74" s="14">
        <v>0.66300000000000003</v>
      </c>
      <c r="DD74" s="14">
        <v>0.41199999999999998</v>
      </c>
      <c r="DE74" s="14">
        <v>0.318</v>
      </c>
      <c r="DF74" s="14">
        <v>0.17799999999999999</v>
      </c>
      <c r="DG74" s="14">
        <v>0.28899999999999998</v>
      </c>
      <c r="DI74" s="108">
        <f t="shared" si="3"/>
        <v>4721.4549999999981</v>
      </c>
    </row>
    <row r="75" spans="1:113" x14ac:dyDescent="0.2">
      <c r="A75" s="14">
        <v>13764</v>
      </c>
      <c r="B75" s="14" t="s">
        <v>1041</v>
      </c>
      <c r="D75" s="14">
        <v>191</v>
      </c>
      <c r="E75" s="14">
        <v>2018</v>
      </c>
      <c r="F75" s="14" t="s">
        <v>108</v>
      </c>
      <c r="G75" s="88" t="s">
        <v>109</v>
      </c>
      <c r="H75" s="88">
        <f>VLOOKUP(G75, '2018 Population by age'!$G:$H, 2, 0)</f>
        <v>18</v>
      </c>
      <c r="I75" s="15">
        <f>IF(H75="-", "-", IF(H75=0, 0, SUM(K75:INDEX($K75:$DG75, H75))))</f>
        <v>358.09100000000007</v>
      </c>
      <c r="J75" s="15">
        <f t="shared" si="2"/>
        <v>1798.5480000000009</v>
      </c>
      <c r="K75" s="14">
        <v>17.315999999999999</v>
      </c>
      <c r="L75" s="14">
        <v>18.227</v>
      </c>
      <c r="M75" s="14">
        <v>18.959</v>
      </c>
      <c r="N75" s="14">
        <v>18.459</v>
      </c>
      <c r="O75" s="14">
        <v>19.300999999999998</v>
      </c>
      <c r="P75" s="14">
        <v>19.972999999999999</v>
      </c>
      <c r="Q75" s="14">
        <v>20.486000000000001</v>
      </c>
      <c r="R75" s="14">
        <v>20.852</v>
      </c>
      <c r="S75" s="14">
        <v>21.126999999999999</v>
      </c>
      <c r="T75" s="14">
        <v>21.367999999999999</v>
      </c>
      <c r="U75" s="14">
        <v>21.361999999999998</v>
      </c>
      <c r="V75" s="14">
        <v>21.027999999999999</v>
      </c>
      <c r="W75" s="14">
        <v>20.515999999999998</v>
      </c>
      <c r="X75" s="14">
        <v>19.986000000000001</v>
      </c>
      <c r="Y75" s="14">
        <v>19.332999999999998</v>
      </c>
      <c r="Z75" s="14">
        <v>19.163</v>
      </c>
      <c r="AA75" s="14">
        <v>19.773</v>
      </c>
      <c r="AB75" s="14">
        <v>20.861999999999998</v>
      </c>
      <c r="AC75" s="14">
        <v>21.884</v>
      </c>
      <c r="AD75" s="14">
        <v>23.010999999999999</v>
      </c>
      <c r="AE75" s="14">
        <v>23.725999999999999</v>
      </c>
      <c r="AF75" s="14">
        <v>23.736000000000001</v>
      </c>
      <c r="AG75" s="14">
        <v>23.323</v>
      </c>
      <c r="AH75" s="14">
        <v>23.021999999999998</v>
      </c>
      <c r="AI75" s="14">
        <v>22.678000000000001</v>
      </c>
      <c r="AJ75" s="14">
        <v>22.689</v>
      </c>
      <c r="AK75" s="14">
        <v>23.292000000000002</v>
      </c>
      <c r="AL75" s="14">
        <v>24.263999999999999</v>
      </c>
      <c r="AM75" s="14">
        <v>25.146000000000001</v>
      </c>
      <c r="AN75" s="14">
        <v>26.033999999999999</v>
      </c>
      <c r="AO75" s="14">
        <v>26.762</v>
      </c>
      <c r="AP75" s="14">
        <v>27.202999999999999</v>
      </c>
      <c r="AQ75" s="14">
        <v>27.446999999999999</v>
      </c>
      <c r="AR75" s="14">
        <v>27.72</v>
      </c>
      <c r="AS75" s="14">
        <v>27.986000000000001</v>
      </c>
      <c r="AT75" s="14">
        <v>28.19</v>
      </c>
      <c r="AU75" s="14">
        <v>28.327000000000002</v>
      </c>
      <c r="AV75" s="14">
        <v>28.413</v>
      </c>
      <c r="AW75" s="14">
        <v>28.457000000000001</v>
      </c>
      <c r="AX75" s="14">
        <v>28.452999999999999</v>
      </c>
      <c r="AY75" s="14">
        <v>28.460999999999999</v>
      </c>
      <c r="AZ75" s="14">
        <v>28.513000000000002</v>
      </c>
      <c r="BA75" s="14">
        <v>28.579000000000001</v>
      </c>
      <c r="BB75" s="14">
        <v>28.643000000000001</v>
      </c>
      <c r="BC75" s="14">
        <v>28.757000000000001</v>
      </c>
      <c r="BD75" s="14">
        <v>28.702999999999999</v>
      </c>
      <c r="BE75" s="14">
        <v>28.385000000000002</v>
      </c>
      <c r="BF75" s="14">
        <v>27.934000000000001</v>
      </c>
      <c r="BG75" s="14">
        <v>27.521000000000001</v>
      </c>
      <c r="BH75" s="14">
        <v>27.042000000000002</v>
      </c>
      <c r="BI75" s="14">
        <v>26.978000000000002</v>
      </c>
      <c r="BJ75" s="14">
        <v>27.562000000000001</v>
      </c>
      <c r="BK75" s="14">
        <v>28.544</v>
      </c>
      <c r="BL75" s="14">
        <v>29.452999999999999</v>
      </c>
      <c r="BM75" s="14">
        <v>30.398</v>
      </c>
      <c r="BN75" s="14">
        <v>31.077999999999999</v>
      </c>
      <c r="BO75" s="14">
        <v>31.303000000000001</v>
      </c>
      <c r="BP75" s="14">
        <v>31.219000000000001</v>
      </c>
      <c r="BQ75" s="14">
        <v>31.155999999999999</v>
      </c>
      <c r="BR75" s="14">
        <v>31.032</v>
      </c>
      <c r="BS75" s="14">
        <v>30.911000000000001</v>
      </c>
      <c r="BT75" s="14">
        <v>30.852</v>
      </c>
      <c r="BU75" s="14">
        <v>30.797000000000001</v>
      </c>
      <c r="BV75" s="14">
        <v>30.620999999999999</v>
      </c>
      <c r="BW75" s="14">
        <v>30.344999999999999</v>
      </c>
      <c r="BX75" s="14">
        <v>29.94</v>
      </c>
      <c r="BY75" s="14">
        <v>29.379000000000001</v>
      </c>
      <c r="BZ75" s="14">
        <v>28.672000000000001</v>
      </c>
      <c r="CA75" s="14">
        <v>27.951000000000001</v>
      </c>
      <c r="CB75" s="14">
        <v>27.297000000000001</v>
      </c>
      <c r="CC75" s="14">
        <v>26.23</v>
      </c>
      <c r="CD75" s="14">
        <v>24.558</v>
      </c>
      <c r="CE75" s="14">
        <v>22.559000000000001</v>
      </c>
      <c r="CF75" s="14">
        <v>20.585999999999999</v>
      </c>
      <c r="CG75" s="14">
        <v>18.433</v>
      </c>
      <c r="CH75" s="14">
        <v>17.113</v>
      </c>
      <c r="CI75" s="14">
        <v>17.120999999999999</v>
      </c>
      <c r="CJ75" s="14">
        <v>17.937999999999999</v>
      </c>
      <c r="CK75" s="14">
        <v>18.593</v>
      </c>
      <c r="CL75" s="14">
        <v>19.335999999999999</v>
      </c>
      <c r="CM75" s="14">
        <v>19.456</v>
      </c>
      <c r="CN75" s="14">
        <v>18.518000000000001</v>
      </c>
      <c r="CO75" s="14">
        <v>16.890999999999998</v>
      </c>
      <c r="CP75" s="14">
        <v>15.4</v>
      </c>
      <c r="CQ75" s="14">
        <v>13.914</v>
      </c>
      <c r="CR75" s="14">
        <v>12.414999999999999</v>
      </c>
      <c r="CS75" s="14">
        <v>10.988</v>
      </c>
      <c r="CT75" s="14">
        <v>9.6229999999999993</v>
      </c>
      <c r="CU75" s="14">
        <v>8.1170000000000009</v>
      </c>
      <c r="CV75" s="14">
        <v>6.7350000000000003</v>
      </c>
      <c r="CW75" s="14">
        <v>5.7</v>
      </c>
      <c r="CX75" s="14">
        <v>4.6639999999999997</v>
      </c>
      <c r="CY75" s="14">
        <v>3.6059999999999999</v>
      </c>
      <c r="CZ75" s="14">
        <v>2.7629999999999999</v>
      </c>
      <c r="DA75" s="14">
        <v>2.29</v>
      </c>
      <c r="DB75" s="14">
        <v>1.889</v>
      </c>
      <c r="DC75" s="14">
        <v>1.375</v>
      </c>
      <c r="DD75" s="14">
        <v>0.749</v>
      </c>
      <c r="DE75" s="14">
        <v>0.52500000000000002</v>
      </c>
      <c r="DF75" s="14">
        <v>0.27600000000000002</v>
      </c>
      <c r="DG75" s="14">
        <v>0.39800000000000002</v>
      </c>
      <c r="DI75" s="108">
        <f t="shared" si="3"/>
        <v>2156.639000000001</v>
      </c>
    </row>
    <row r="76" spans="1:113" x14ac:dyDescent="0.2">
      <c r="A76" s="14">
        <v>16258</v>
      </c>
      <c r="B76" s="14" t="s">
        <v>1041</v>
      </c>
      <c r="D76" s="14">
        <v>332</v>
      </c>
      <c r="E76" s="14">
        <v>2018</v>
      </c>
      <c r="F76" s="14" t="s">
        <v>166</v>
      </c>
      <c r="G76" s="88" t="s">
        <v>167</v>
      </c>
      <c r="H76" s="88">
        <f>VLOOKUP(G76, '2018 Population by age'!$G:$H, 2, 0)</f>
        <v>18</v>
      </c>
      <c r="I76" s="15">
        <f>IF(H76="-", "-", IF(H76=0, 0, SUM(K76:INDEX($K76:$DG76, H76))))</f>
        <v>2119.1179999999999</v>
      </c>
      <c r="J76" s="15">
        <f t="shared" si="2"/>
        <v>3499.599999999999</v>
      </c>
      <c r="K76" s="14">
        <v>122.285</v>
      </c>
      <c r="L76" s="14">
        <v>121.631</v>
      </c>
      <c r="M76" s="14">
        <v>121.05800000000001</v>
      </c>
      <c r="N76" s="14">
        <v>119.822</v>
      </c>
      <c r="O76" s="14">
        <v>119.771</v>
      </c>
      <c r="P76" s="14">
        <v>119.678</v>
      </c>
      <c r="Q76" s="14">
        <v>119.53</v>
      </c>
      <c r="R76" s="14">
        <v>119.312</v>
      </c>
      <c r="S76" s="14">
        <v>119.05500000000001</v>
      </c>
      <c r="T76" s="14">
        <v>118.788</v>
      </c>
      <c r="U76" s="14">
        <v>118.28</v>
      </c>
      <c r="V76" s="14">
        <v>117.428</v>
      </c>
      <c r="W76" s="14">
        <v>116.349</v>
      </c>
      <c r="X76" s="14">
        <v>115.235</v>
      </c>
      <c r="Y76" s="14">
        <v>114.012</v>
      </c>
      <c r="Z76" s="14">
        <v>112.96299999999999</v>
      </c>
      <c r="AA76" s="14">
        <v>112.236</v>
      </c>
      <c r="AB76" s="14">
        <v>111.685</v>
      </c>
      <c r="AC76" s="14">
        <v>111.03400000000001</v>
      </c>
      <c r="AD76" s="14">
        <v>110.36799999999999</v>
      </c>
      <c r="AE76" s="14">
        <v>109.453</v>
      </c>
      <c r="AF76" s="14">
        <v>108.15300000000001</v>
      </c>
      <c r="AG76" s="14">
        <v>106.598</v>
      </c>
      <c r="AH76" s="14">
        <v>105.038</v>
      </c>
      <c r="AI76" s="14">
        <v>103.40600000000001</v>
      </c>
      <c r="AJ76" s="14">
        <v>101.85899999999999</v>
      </c>
      <c r="AK76" s="14">
        <v>100.494</v>
      </c>
      <c r="AL76" s="14">
        <v>99.222999999999999</v>
      </c>
      <c r="AM76" s="14">
        <v>97.79</v>
      </c>
      <c r="AN76" s="14">
        <v>96.162000000000006</v>
      </c>
      <c r="AO76" s="14">
        <v>94.65</v>
      </c>
      <c r="AP76" s="14">
        <v>93.356999999999999</v>
      </c>
      <c r="AQ76" s="14">
        <v>92.096000000000004</v>
      </c>
      <c r="AR76" s="14">
        <v>90.707999999999998</v>
      </c>
      <c r="AS76" s="14">
        <v>89.384</v>
      </c>
      <c r="AT76" s="14">
        <v>87.097999999999999</v>
      </c>
      <c r="AU76" s="14">
        <v>83.378</v>
      </c>
      <c r="AV76" s="14">
        <v>78.756</v>
      </c>
      <c r="AW76" s="14">
        <v>74.260000000000005</v>
      </c>
      <c r="AX76" s="14">
        <v>69.706000000000003</v>
      </c>
      <c r="AY76" s="14">
        <v>65.588999999999999</v>
      </c>
      <c r="AZ76" s="14">
        <v>62.265000000000001</v>
      </c>
      <c r="BA76" s="14">
        <v>59.526000000000003</v>
      </c>
      <c r="BB76" s="14">
        <v>56.738999999999997</v>
      </c>
      <c r="BC76" s="14">
        <v>53.953000000000003</v>
      </c>
      <c r="BD76" s="14">
        <v>51.713999999999999</v>
      </c>
      <c r="BE76" s="14">
        <v>50.207999999999998</v>
      </c>
      <c r="BF76" s="14">
        <v>49.2</v>
      </c>
      <c r="BG76" s="14">
        <v>48.262</v>
      </c>
      <c r="BH76" s="14">
        <v>47.463000000000001</v>
      </c>
      <c r="BI76" s="14">
        <v>46.558999999999997</v>
      </c>
      <c r="BJ76" s="14">
        <v>45.378999999999998</v>
      </c>
      <c r="BK76" s="14">
        <v>44.015000000000001</v>
      </c>
      <c r="BL76" s="14">
        <v>42.764000000000003</v>
      </c>
      <c r="BM76" s="14">
        <v>41.61</v>
      </c>
      <c r="BN76" s="14">
        <v>40.241</v>
      </c>
      <c r="BO76" s="14">
        <v>38.542999999999999</v>
      </c>
      <c r="BP76" s="14">
        <v>36.652999999999999</v>
      </c>
      <c r="BQ76" s="14">
        <v>34.78</v>
      </c>
      <c r="BR76" s="14">
        <v>32.841000000000001</v>
      </c>
      <c r="BS76" s="14">
        <v>31.18</v>
      </c>
      <c r="BT76" s="14">
        <v>29.975999999999999</v>
      </c>
      <c r="BU76" s="14">
        <v>29.05</v>
      </c>
      <c r="BV76" s="14">
        <v>28.09</v>
      </c>
      <c r="BW76" s="14">
        <v>27.212</v>
      </c>
      <c r="BX76" s="14">
        <v>26.047999999999998</v>
      </c>
      <c r="BY76" s="14">
        <v>24.402000000000001</v>
      </c>
      <c r="BZ76" s="14">
        <v>22.481000000000002</v>
      </c>
      <c r="CA76" s="14">
        <v>20.65</v>
      </c>
      <c r="CB76" s="14">
        <v>18.795000000000002</v>
      </c>
      <c r="CC76" s="14">
        <v>17.285</v>
      </c>
      <c r="CD76" s="14">
        <v>16.327000000000002</v>
      </c>
      <c r="CE76" s="14">
        <v>15.724</v>
      </c>
      <c r="CF76" s="14">
        <v>15.081</v>
      </c>
      <c r="CG76" s="14">
        <v>14.493</v>
      </c>
      <c r="CH76" s="14">
        <v>13.762</v>
      </c>
      <c r="CI76" s="14">
        <v>12.756</v>
      </c>
      <c r="CJ76" s="14">
        <v>11.583</v>
      </c>
      <c r="CK76" s="14">
        <v>10.494</v>
      </c>
      <c r="CL76" s="14">
        <v>9.4499999999999993</v>
      </c>
      <c r="CM76" s="14">
        <v>8.4329999999999998</v>
      </c>
      <c r="CN76" s="14">
        <v>7.4630000000000001</v>
      </c>
      <c r="CO76" s="14">
        <v>6.5410000000000004</v>
      </c>
      <c r="CP76" s="14">
        <v>5.6459999999999999</v>
      </c>
      <c r="CQ76" s="14">
        <v>4.78</v>
      </c>
      <c r="CR76" s="14">
        <v>4.008</v>
      </c>
      <c r="CS76" s="14">
        <v>3.3620000000000001</v>
      </c>
      <c r="CT76" s="14">
        <v>2.8180000000000001</v>
      </c>
      <c r="CU76" s="14">
        <v>2.286</v>
      </c>
      <c r="CV76" s="14">
        <v>1.8380000000000001</v>
      </c>
      <c r="CW76" s="14">
        <v>1.502</v>
      </c>
      <c r="CX76" s="14">
        <v>1.194</v>
      </c>
      <c r="CY76" s="14">
        <v>0.90600000000000003</v>
      </c>
      <c r="CZ76" s="14">
        <v>0.68500000000000005</v>
      </c>
      <c r="DA76" s="14">
        <v>0.55800000000000005</v>
      </c>
      <c r="DB76" s="14">
        <v>0.45700000000000002</v>
      </c>
      <c r="DC76" s="14">
        <v>0.34599999999999997</v>
      </c>
      <c r="DD76" s="14">
        <v>0.223</v>
      </c>
      <c r="DE76" s="14">
        <v>0.161</v>
      </c>
      <c r="DF76" s="14">
        <v>9.6000000000000002E-2</v>
      </c>
      <c r="DG76" s="14">
        <v>0.183</v>
      </c>
      <c r="DI76" s="108">
        <f t="shared" si="3"/>
        <v>5618.7179999999989</v>
      </c>
    </row>
    <row r="77" spans="1:113" x14ac:dyDescent="0.2">
      <c r="A77" s="14">
        <v>11872</v>
      </c>
      <c r="B77" s="14" t="s">
        <v>1041</v>
      </c>
      <c r="D77" s="14">
        <v>348</v>
      </c>
      <c r="E77" s="14">
        <v>2018</v>
      </c>
      <c r="F77" s="14" t="s">
        <v>172</v>
      </c>
      <c r="G77" s="88" t="s">
        <v>173</v>
      </c>
      <c r="H77" s="88">
        <f>VLOOKUP(G77, '2018 Population by age'!$G:$H, 2, 0)</f>
        <v>0</v>
      </c>
      <c r="I77" s="15">
        <f>IF(H77="-", "-", IF(H77=0, 0, SUM(K77:INDEX($K77:$DG77, H77))))</f>
        <v>0</v>
      </c>
      <c r="J77" s="15">
        <f t="shared" si="2"/>
        <v>5077.9669999999987</v>
      </c>
      <c r="K77" s="14">
        <v>42.046999999999997</v>
      </c>
      <c r="L77" s="14">
        <v>42.244999999999997</v>
      </c>
      <c r="M77" s="14">
        <v>42.543999999999997</v>
      </c>
      <c r="N77" s="14">
        <v>41.280999999999999</v>
      </c>
      <c r="O77" s="14">
        <v>42.488</v>
      </c>
      <c r="P77" s="14">
        <v>43.59</v>
      </c>
      <c r="Q77" s="14">
        <v>44.579000000000001</v>
      </c>
      <c r="R77" s="14">
        <v>45.448</v>
      </c>
      <c r="S77" s="14">
        <v>46.253</v>
      </c>
      <c r="T77" s="14">
        <v>47.046999999999997</v>
      </c>
      <c r="U77" s="14">
        <v>47.518000000000001</v>
      </c>
      <c r="V77" s="14">
        <v>47.536000000000001</v>
      </c>
      <c r="W77" s="14">
        <v>47.277000000000001</v>
      </c>
      <c r="X77" s="14">
        <v>47.091000000000001</v>
      </c>
      <c r="Y77" s="14">
        <v>46.957000000000001</v>
      </c>
      <c r="Z77" s="14">
        <v>46.936</v>
      </c>
      <c r="AA77" s="14">
        <v>47.106000000000002</v>
      </c>
      <c r="AB77" s="14">
        <v>47.484000000000002</v>
      </c>
      <c r="AC77" s="14">
        <v>47.828000000000003</v>
      </c>
      <c r="AD77" s="14">
        <v>47.976999999999997</v>
      </c>
      <c r="AE77" s="14">
        <v>49.07</v>
      </c>
      <c r="AF77" s="14">
        <v>51.584000000000003</v>
      </c>
      <c r="AG77" s="14">
        <v>54.908999999999999</v>
      </c>
      <c r="AH77" s="14">
        <v>58.116999999999997</v>
      </c>
      <c r="AI77" s="14">
        <v>61.585000000000001</v>
      </c>
      <c r="AJ77" s="14">
        <v>63.68</v>
      </c>
      <c r="AK77" s="14">
        <v>63.558999999999997</v>
      </c>
      <c r="AL77" s="14">
        <v>62.048000000000002</v>
      </c>
      <c r="AM77" s="14">
        <v>60.875</v>
      </c>
      <c r="AN77" s="14">
        <v>59.758000000000003</v>
      </c>
      <c r="AO77" s="14">
        <v>59.05</v>
      </c>
      <c r="AP77" s="14">
        <v>59.121000000000002</v>
      </c>
      <c r="AQ77" s="14">
        <v>59.813000000000002</v>
      </c>
      <c r="AR77" s="14">
        <v>60.326000000000001</v>
      </c>
      <c r="AS77" s="14">
        <v>60.496000000000002</v>
      </c>
      <c r="AT77" s="14">
        <v>62.1</v>
      </c>
      <c r="AU77" s="14">
        <v>65.84</v>
      </c>
      <c r="AV77" s="14">
        <v>70.796000000000006</v>
      </c>
      <c r="AW77" s="14">
        <v>75.462000000000003</v>
      </c>
      <c r="AX77" s="14">
        <v>80.272000000000006</v>
      </c>
      <c r="AY77" s="14">
        <v>83.37</v>
      </c>
      <c r="AZ77" s="14">
        <v>83.721000000000004</v>
      </c>
      <c r="BA77" s="14">
        <v>82.2</v>
      </c>
      <c r="BB77" s="14">
        <v>80.8</v>
      </c>
      <c r="BC77" s="14">
        <v>79.218999999999994</v>
      </c>
      <c r="BD77" s="14">
        <v>77.334000000000003</v>
      </c>
      <c r="BE77" s="14">
        <v>75.314999999999998</v>
      </c>
      <c r="BF77" s="14">
        <v>73.185000000000002</v>
      </c>
      <c r="BG77" s="14">
        <v>70.930999999999997</v>
      </c>
      <c r="BH77" s="14">
        <v>68.718999999999994</v>
      </c>
      <c r="BI77" s="14">
        <v>66.394999999999996</v>
      </c>
      <c r="BJ77" s="14">
        <v>63.936999999999998</v>
      </c>
      <c r="BK77" s="14">
        <v>61.584000000000003</v>
      </c>
      <c r="BL77" s="14">
        <v>59.396999999999998</v>
      </c>
      <c r="BM77" s="14">
        <v>57.12</v>
      </c>
      <c r="BN77" s="14">
        <v>56.521999999999998</v>
      </c>
      <c r="BO77" s="14">
        <v>58.408000000000001</v>
      </c>
      <c r="BP77" s="14">
        <v>61.905000000000001</v>
      </c>
      <c r="BQ77" s="14">
        <v>65.158000000000001</v>
      </c>
      <c r="BR77" s="14">
        <v>68.335999999999999</v>
      </c>
      <c r="BS77" s="14">
        <v>71.403000000000006</v>
      </c>
      <c r="BT77" s="14">
        <v>74.09</v>
      </c>
      <c r="BU77" s="14">
        <v>76.296000000000006</v>
      </c>
      <c r="BV77" s="14">
        <v>78.48</v>
      </c>
      <c r="BW77" s="14">
        <v>80.899000000000001</v>
      </c>
      <c r="BX77" s="14">
        <v>81.058000000000007</v>
      </c>
      <c r="BY77" s="14">
        <v>77.875</v>
      </c>
      <c r="BZ77" s="14">
        <v>72.555000000000007</v>
      </c>
      <c r="CA77" s="14">
        <v>67.28</v>
      </c>
      <c r="CB77" s="14">
        <v>61.485999999999997</v>
      </c>
      <c r="CC77" s="14">
        <v>56.988</v>
      </c>
      <c r="CD77" s="14">
        <v>54.866</v>
      </c>
      <c r="CE77" s="14">
        <v>54.222000000000001</v>
      </c>
      <c r="CF77" s="14">
        <v>53.1</v>
      </c>
      <c r="CG77" s="14">
        <v>51.923000000000002</v>
      </c>
      <c r="CH77" s="14">
        <v>50.313000000000002</v>
      </c>
      <c r="CI77" s="14">
        <v>47.896999999999998</v>
      </c>
      <c r="CJ77" s="14">
        <v>44.968000000000004</v>
      </c>
      <c r="CK77" s="14">
        <v>42.191000000000003</v>
      </c>
      <c r="CL77" s="14">
        <v>39.430999999999997</v>
      </c>
      <c r="CM77" s="14">
        <v>36.723999999999997</v>
      </c>
      <c r="CN77" s="14">
        <v>34.152999999999999</v>
      </c>
      <c r="CO77" s="14">
        <v>31.658999999999999</v>
      </c>
      <c r="CP77" s="14">
        <v>29.158999999999999</v>
      </c>
      <c r="CQ77" s="14">
        <v>26.741</v>
      </c>
      <c r="CR77" s="14">
        <v>24.126000000000001</v>
      </c>
      <c r="CS77" s="14">
        <v>21.19</v>
      </c>
      <c r="CT77" s="14">
        <v>18.113</v>
      </c>
      <c r="CU77" s="14">
        <v>14.952</v>
      </c>
      <c r="CV77" s="14">
        <v>12.065</v>
      </c>
      <c r="CW77" s="14">
        <v>10.128</v>
      </c>
      <c r="CX77" s="14">
        <v>8.4550000000000001</v>
      </c>
      <c r="CY77" s="14">
        <v>6.9340000000000002</v>
      </c>
      <c r="CZ77" s="14">
        <v>5.8259999999999996</v>
      </c>
      <c r="DA77" s="14">
        <v>5.3680000000000003</v>
      </c>
      <c r="DB77" s="14">
        <v>4.5439999999999996</v>
      </c>
      <c r="DC77" s="14">
        <v>3.3260000000000001</v>
      </c>
      <c r="DD77" s="14">
        <v>1.7130000000000001</v>
      </c>
      <c r="DE77" s="14">
        <v>1.099</v>
      </c>
      <c r="DF77" s="14">
        <v>0.52900000000000003</v>
      </c>
      <c r="DG77" s="14">
        <v>0.59299999999999997</v>
      </c>
      <c r="DI77" s="108">
        <f t="shared" si="3"/>
        <v>5077.9669999999987</v>
      </c>
    </row>
    <row r="78" spans="1:113" x14ac:dyDescent="0.2">
      <c r="A78" s="14">
        <v>9034</v>
      </c>
      <c r="B78" s="14" t="s">
        <v>1041</v>
      </c>
      <c r="D78" s="14">
        <v>360</v>
      </c>
      <c r="E78" s="14">
        <v>2018</v>
      </c>
      <c r="F78" s="14" t="s">
        <v>178</v>
      </c>
      <c r="G78" s="88" t="s">
        <v>179</v>
      </c>
      <c r="H78" s="88">
        <f>VLOOKUP(G78, '2018 Population by age'!$G:$H, 2, 0)</f>
        <v>17</v>
      </c>
      <c r="I78" s="15">
        <f>IF(H78="-", "-", IF(H78=0, 0, SUM(K78:INDEX($K78:$DG78, H78))))</f>
        <v>39821.931000000004</v>
      </c>
      <c r="J78" s="15">
        <f t="shared" si="2"/>
        <v>92699.752999999997</v>
      </c>
      <c r="K78" s="14">
        <v>2333.268</v>
      </c>
      <c r="L78" s="14">
        <v>2357.4450000000002</v>
      </c>
      <c r="M78" s="14">
        <v>2374.4029999999998</v>
      </c>
      <c r="N78" s="14">
        <v>2440.15</v>
      </c>
      <c r="O78" s="14">
        <v>2420.4180000000001</v>
      </c>
      <c r="P78" s="14">
        <v>2400.2220000000002</v>
      </c>
      <c r="Q78" s="14">
        <v>2380.0630000000001</v>
      </c>
      <c r="R78" s="14">
        <v>2360.4430000000002</v>
      </c>
      <c r="S78" s="14">
        <v>2340.1089999999999</v>
      </c>
      <c r="T78" s="14">
        <v>2317.81</v>
      </c>
      <c r="U78" s="14">
        <v>2302.8110000000001</v>
      </c>
      <c r="V78" s="14">
        <v>2299.1219999999998</v>
      </c>
      <c r="W78" s="14">
        <v>2301.982</v>
      </c>
      <c r="X78" s="14">
        <v>2303.9679999999998</v>
      </c>
      <c r="Y78" s="14">
        <v>2308.1729999999998</v>
      </c>
      <c r="Z78" s="14">
        <v>2302.1329999999998</v>
      </c>
      <c r="AA78" s="14">
        <v>2279.4110000000001</v>
      </c>
      <c r="AB78" s="14">
        <v>2246.5329999999999</v>
      </c>
      <c r="AC78" s="14">
        <v>2215.8409999999999</v>
      </c>
      <c r="AD78" s="14">
        <v>2184.12</v>
      </c>
      <c r="AE78" s="14">
        <v>2159.9369999999999</v>
      </c>
      <c r="AF78" s="14">
        <v>2148.5610000000001</v>
      </c>
      <c r="AG78" s="14">
        <v>2145.4409999999998</v>
      </c>
      <c r="AH78" s="14">
        <v>2141.2620000000002</v>
      </c>
      <c r="AI78" s="14">
        <v>2138.4929999999999</v>
      </c>
      <c r="AJ78" s="14">
        <v>2132.835</v>
      </c>
      <c r="AK78" s="14">
        <v>2121.4110000000001</v>
      </c>
      <c r="AL78" s="14">
        <v>2106.9810000000002</v>
      </c>
      <c r="AM78" s="14">
        <v>2093.2849999999999</v>
      </c>
      <c r="AN78" s="14">
        <v>2077.299</v>
      </c>
      <c r="AO78" s="14">
        <v>2070.4090000000001</v>
      </c>
      <c r="AP78" s="14">
        <v>2077.9250000000002</v>
      </c>
      <c r="AQ78" s="14">
        <v>2093.1439999999998</v>
      </c>
      <c r="AR78" s="14">
        <v>2105.6010000000001</v>
      </c>
      <c r="AS78" s="14">
        <v>2119.241</v>
      </c>
      <c r="AT78" s="14">
        <v>2117.3649999999998</v>
      </c>
      <c r="AU78" s="14">
        <v>2091.192</v>
      </c>
      <c r="AV78" s="14">
        <v>2049.1489999999999</v>
      </c>
      <c r="AW78" s="14">
        <v>2007.8869999999999</v>
      </c>
      <c r="AX78" s="14">
        <v>1963.414</v>
      </c>
      <c r="AY78" s="14">
        <v>1924.3109999999999</v>
      </c>
      <c r="AZ78" s="14">
        <v>1896.316</v>
      </c>
      <c r="BA78" s="14">
        <v>1874.682</v>
      </c>
      <c r="BB78" s="14">
        <v>1848.9659999999999</v>
      </c>
      <c r="BC78" s="14">
        <v>1821.298</v>
      </c>
      <c r="BD78" s="14">
        <v>1790.2850000000001</v>
      </c>
      <c r="BE78" s="14">
        <v>1754.1980000000001</v>
      </c>
      <c r="BF78" s="14">
        <v>1714.248</v>
      </c>
      <c r="BG78" s="14">
        <v>1673.569</v>
      </c>
      <c r="BH78" s="14">
        <v>1631.77</v>
      </c>
      <c r="BI78" s="14">
        <v>1587.4929999999999</v>
      </c>
      <c r="BJ78" s="14">
        <v>1540.453</v>
      </c>
      <c r="BK78" s="14">
        <v>1491.1659999999999</v>
      </c>
      <c r="BL78" s="14">
        <v>1440.06</v>
      </c>
      <c r="BM78" s="14">
        <v>1386.596</v>
      </c>
      <c r="BN78" s="14">
        <v>1333.682</v>
      </c>
      <c r="BO78" s="14">
        <v>1282.6610000000001</v>
      </c>
      <c r="BP78" s="14">
        <v>1232.008</v>
      </c>
      <c r="BQ78" s="14">
        <v>1180.528</v>
      </c>
      <c r="BR78" s="14">
        <v>1130.472</v>
      </c>
      <c r="BS78" s="14">
        <v>1071.759</v>
      </c>
      <c r="BT78" s="14">
        <v>999.90099999999995</v>
      </c>
      <c r="BU78" s="14">
        <v>920.68499999999995</v>
      </c>
      <c r="BV78" s="14">
        <v>843.67499999999995</v>
      </c>
      <c r="BW78" s="14">
        <v>766.09900000000005</v>
      </c>
      <c r="BX78" s="14">
        <v>699.54</v>
      </c>
      <c r="BY78" s="14">
        <v>650.46</v>
      </c>
      <c r="BZ78" s="14">
        <v>613.36</v>
      </c>
      <c r="CA78" s="14">
        <v>576.11900000000003</v>
      </c>
      <c r="CB78" s="14">
        <v>540.97</v>
      </c>
      <c r="CC78" s="14">
        <v>506.81400000000002</v>
      </c>
      <c r="CD78" s="14">
        <v>471.82499999999999</v>
      </c>
      <c r="CE78" s="14">
        <v>436.95499999999998</v>
      </c>
      <c r="CF78" s="14">
        <v>404.78399999999999</v>
      </c>
      <c r="CG78" s="14">
        <v>374.55900000000003</v>
      </c>
      <c r="CH78" s="14">
        <v>345.75</v>
      </c>
      <c r="CI78" s="14">
        <v>318.27</v>
      </c>
      <c r="CJ78" s="14">
        <v>291.84899999999999</v>
      </c>
      <c r="CK78" s="14">
        <v>266.82900000000001</v>
      </c>
      <c r="CL78" s="14">
        <v>243.76900000000001</v>
      </c>
      <c r="CM78" s="14">
        <v>218.91</v>
      </c>
      <c r="CN78" s="14">
        <v>190.61699999999999</v>
      </c>
      <c r="CO78" s="14">
        <v>160.85300000000001</v>
      </c>
      <c r="CP78" s="14">
        <v>132.911</v>
      </c>
      <c r="CQ78" s="14">
        <v>105.764</v>
      </c>
      <c r="CR78" s="14">
        <v>83.367000000000004</v>
      </c>
      <c r="CS78" s="14">
        <v>67.905000000000001</v>
      </c>
      <c r="CT78" s="14">
        <v>57.411000000000001</v>
      </c>
      <c r="CU78" s="14">
        <v>47.164000000000001</v>
      </c>
      <c r="CV78" s="14">
        <v>39.293999999999997</v>
      </c>
      <c r="CW78" s="14">
        <v>32.454999999999998</v>
      </c>
      <c r="CX78" s="14">
        <v>25.138000000000002</v>
      </c>
      <c r="CY78" s="14">
        <v>17.57</v>
      </c>
      <c r="CZ78" s="14">
        <v>11.311999999999999</v>
      </c>
      <c r="DA78" s="14">
        <v>7.8730000000000002</v>
      </c>
      <c r="DB78" s="14">
        <v>6.2220000000000004</v>
      </c>
      <c r="DC78" s="14">
        <v>4.3559999999999999</v>
      </c>
      <c r="DD78" s="14">
        <v>2.274</v>
      </c>
      <c r="DE78" s="14">
        <v>1.2150000000000001</v>
      </c>
      <c r="DF78" s="14">
        <v>0.54900000000000004</v>
      </c>
      <c r="DG78" s="14">
        <v>0.53300000000000003</v>
      </c>
      <c r="DI78" s="108">
        <f t="shared" si="3"/>
        <v>132521.68400000001</v>
      </c>
    </row>
    <row r="79" spans="1:113" x14ac:dyDescent="0.2">
      <c r="A79" s="14">
        <v>8260</v>
      </c>
      <c r="B79" s="14" t="s">
        <v>1041</v>
      </c>
      <c r="D79" s="14">
        <v>356</v>
      </c>
      <c r="E79" s="14">
        <v>2018</v>
      </c>
      <c r="F79" s="14" t="s">
        <v>176</v>
      </c>
      <c r="G79" s="88" t="s">
        <v>177</v>
      </c>
      <c r="H79" s="88">
        <f>VLOOKUP(G79, '2018 Population by age'!$G:$H, 2, 0)</f>
        <v>0</v>
      </c>
      <c r="I79" s="15">
        <f>IF(H79="-", "-", IF(H79=0, 0, SUM(K79:INDEX($K79:$DG79, H79))))</f>
        <v>0</v>
      </c>
      <c r="J79" s="15">
        <f t="shared" si="2"/>
        <v>652504.87799999991</v>
      </c>
      <c r="K79" s="14">
        <v>11617.21</v>
      </c>
      <c r="L79" s="14">
        <v>11491.483</v>
      </c>
      <c r="M79" s="14">
        <v>11418.583000000001</v>
      </c>
      <c r="N79" s="14">
        <v>11189.578</v>
      </c>
      <c r="O79" s="14">
        <v>11304.911</v>
      </c>
      <c r="P79" s="14">
        <v>11428.758</v>
      </c>
      <c r="Q79" s="14">
        <v>11555.862999999999</v>
      </c>
      <c r="R79" s="14">
        <v>11680.968000000001</v>
      </c>
      <c r="S79" s="14">
        <v>11806.433999999999</v>
      </c>
      <c r="T79" s="14">
        <v>11934.623</v>
      </c>
      <c r="U79" s="14">
        <v>12022.187</v>
      </c>
      <c r="V79" s="14">
        <v>12048.635</v>
      </c>
      <c r="W79" s="14">
        <v>12031.562</v>
      </c>
      <c r="X79" s="14">
        <v>12010.222</v>
      </c>
      <c r="Y79" s="14">
        <v>11978.159</v>
      </c>
      <c r="Z79" s="14">
        <v>11936.107</v>
      </c>
      <c r="AA79" s="14">
        <v>11888.821</v>
      </c>
      <c r="AB79" s="14">
        <v>11835.067999999999</v>
      </c>
      <c r="AC79" s="14">
        <v>11770.388000000001</v>
      </c>
      <c r="AD79" s="14">
        <v>11697.504999999999</v>
      </c>
      <c r="AE79" s="14">
        <v>11616.958000000001</v>
      </c>
      <c r="AF79" s="14">
        <v>11529.182000000001</v>
      </c>
      <c r="AG79" s="14">
        <v>11436.433000000001</v>
      </c>
      <c r="AH79" s="14">
        <v>11336.99</v>
      </c>
      <c r="AI79" s="14">
        <v>11226.946</v>
      </c>
      <c r="AJ79" s="14">
        <v>11132.813</v>
      </c>
      <c r="AK79" s="14">
        <v>11066.258</v>
      </c>
      <c r="AL79" s="14">
        <v>11013.599</v>
      </c>
      <c r="AM79" s="14">
        <v>10949.207</v>
      </c>
      <c r="AN79" s="14">
        <v>10877.87</v>
      </c>
      <c r="AO79" s="14">
        <v>10784.807000000001</v>
      </c>
      <c r="AP79" s="14">
        <v>10659.951999999999</v>
      </c>
      <c r="AQ79" s="14">
        <v>10509.547</v>
      </c>
      <c r="AR79" s="14">
        <v>10355.066000000001</v>
      </c>
      <c r="AS79" s="14">
        <v>10198.414000000001</v>
      </c>
      <c r="AT79" s="14">
        <v>10008.819</v>
      </c>
      <c r="AU79" s="14">
        <v>9775.1110000000008</v>
      </c>
      <c r="AV79" s="14">
        <v>9513.3449999999993</v>
      </c>
      <c r="AW79" s="14">
        <v>9249.2000000000007</v>
      </c>
      <c r="AX79" s="14">
        <v>8975.6830000000009</v>
      </c>
      <c r="AY79" s="14">
        <v>8726.0769999999993</v>
      </c>
      <c r="AZ79" s="14">
        <v>8518.973</v>
      </c>
      <c r="BA79" s="14">
        <v>8339.3960000000006</v>
      </c>
      <c r="BB79" s="14">
        <v>8154.2269999999999</v>
      </c>
      <c r="BC79" s="14">
        <v>7970.62</v>
      </c>
      <c r="BD79" s="14">
        <v>7783.7870000000003</v>
      </c>
      <c r="BE79" s="14">
        <v>7588.1959999999999</v>
      </c>
      <c r="BF79" s="14">
        <v>7388.2740000000003</v>
      </c>
      <c r="BG79" s="14">
        <v>7192.5959999999995</v>
      </c>
      <c r="BH79" s="14">
        <v>6997.7939999999999</v>
      </c>
      <c r="BI79" s="14">
        <v>6811.4260000000004</v>
      </c>
      <c r="BJ79" s="14">
        <v>6637.576</v>
      </c>
      <c r="BK79" s="14">
        <v>6471.2240000000002</v>
      </c>
      <c r="BL79" s="14">
        <v>6303.5749999999998</v>
      </c>
      <c r="BM79" s="14">
        <v>6136.76</v>
      </c>
      <c r="BN79" s="14">
        <v>5962.7809999999999</v>
      </c>
      <c r="BO79" s="14">
        <v>5776.8819999999996</v>
      </c>
      <c r="BP79" s="14">
        <v>5582.7520000000004</v>
      </c>
      <c r="BQ79" s="14">
        <v>5386.7659999999996</v>
      </c>
      <c r="BR79" s="14">
        <v>5185.174</v>
      </c>
      <c r="BS79" s="14">
        <v>4988.4650000000001</v>
      </c>
      <c r="BT79" s="14">
        <v>4801.6970000000001</v>
      </c>
      <c r="BU79" s="14">
        <v>4618.058</v>
      </c>
      <c r="BV79" s="14">
        <v>4431.5929999999998</v>
      </c>
      <c r="BW79" s="14">
        <v>4250.5870000000004</v>
      </c>
      <c r="BX79" s="14">
        <v>4035.4720000000002</v>
      </c>
      <c r="BY79" s="14">
        <v>3768.2339999999999</v>
      </c>
      <c r="BZ79" s="14">
        <v>3470.7350000000001</v>
      </c>
      <c r="CA79" s="14">
        <v>3181.1089999999999</v>
      </c>
      <c r="CB79" s="14">
        <v>2889.6370000000002</v>
      </c>
      <c r="CC79" s="14">
        <v>2632.5390000000002</v>
      </c>
      <c r="CD79" s="14">
        <v>2431.0410000000002</v>
      </c>
      <c r="CE79" s="14">
        <v>2268.0839999999998</v>
      </c>
      <c r="CF79" s="14">
        <v>2104.375</v>
      </c>
      <c r="CG79" s="14">
        <v>1946.5640000000001</v>
      </c>
      <c r="CH79" s="14">
        <v>1796.8810000000001</v>
      </c>
      <c r="CI79" s="14">
        <v>1652.1120000000001</v>
      </c>
      <c r="CJ79" s="14">
        <v>1512.7190000000001</v>
      </c>
      <c r="CK79" s="14">
        <v>1383.4559999999999</v>
      </c>
      <c r="CL79" s="14">
        <v>1264.6610000000001</v>
      </c>
      <c r="CM79" s="14">
        <v>1144.174</v>
      </c>
      <c r="CN79" s="14">
        <v>1016.818</v>
      </c>
      <c r="CO79" s="14">
        <v>887.83399999999995</v>
      </c>
      <c r="CP79" s="14">
        <v>767.44299999999998</v>
      </c>
      <c r="CQ79" s="14">
        <v>653.36099999999999</v>
      </c>
      <c r="CR79" s="14">
        <v>550.94500000000005</v>
      </c>
      <c r="CS79" s="14">
        <v>463.81599999999997</v>
      </c>
      <c r="CT79" s="14">
        <v>389.23</v>
      </c>
      <c r="CU79" s="14">
        <v>316.07400000000001</v>
      </c>
      <c r="CV79" s="14">
        <v>254.40899999999999</v>
      </c>
      <c r="CW79" s="14">
        <v>208.221</v>
      </c>
      <c r="CX79" s="14">
        <v>165.09700000000001</v>
      </c>
      <c r="CY79" s="14">
        <v>124.07299999999999</v>
      </c>
      <c r="CZ79" s="14">
        <v>92.484999999999999</v>
      </c>
      <c r="DA79" s="14">
        <v>74.376999999999995</v>
      </c>
      <c r="DB79" s="14">
        <v>60.768000000000001</v>
      </c>
      <c r="DC79" s="14">
        <v>45.636000000000003</v>
      </c>
      <c r="DD79" s="14">
        <v>28.981000000000002</v>
      </c>
      <c r="DE79" s="14">
        <v>20.683</v>
      </c>
      <c r="DF79" s="14">
        <v>12.14</v>
      </c>
      <c r="DG79" s="14">
        <v>22.172999999999998</v>
      </c>
      <c r="DI79" s="108">
        <f t="shared" si="3"/>
        <v>652504.87799999991</v>
      </c>
    </row>
    <row r="80" spans="1:113" x14ac:dyDescent="0.2">
      <c r="A80" s="14">
        <v>12990</v>
      </c>
      <c r="B80" s="14" t="s">
        <v>1041</v>
      </c>
      <c r="D80" s="14">
        <v>372</v>
      </c>
      <c r="E80" s="14">
        <v>2018</v>
      </c>
      <c r="F80" s="14" t="s">
        <v>184</v>
      </c>
      <c r="G80" s="88" t="s">
        <v>185</v>
      </c>
      <c r="H80" s="88">
        <f>VLOOKUP(G80, '2018 Population by age'!$G:$H, 2, 0)</f>
        <v>18</v>
      </c>
      <c r="I80" s="15">
        <f>IF(H80="-", "-", IF(H80=0, 0, SUM(K80:INDEX($K80:$DG80, H80))))</f>
        <v>592.32400000000007</v>
      </c>
      <c r="J80" s="15">
        <f t="shared" si="2"/>
        <v>1828.1320000000005</v>
      </c>
      <c r="K80" s="14">
        <v>30.391999999999999</v>
      </c>
      <c r="L80" s="14">
        <v>31.670999999999999</v>
      </c>
      <c r="M80" s="14">
        <v>32.732999999999997</v>
      </c>
      <c r="N80" s="14">
        <v>32.996000000000002</v>
      </c>
      <c r="O80" s="14">
        <v>33.883000000000003</v>
      </c>
      <c r="P80" s="14">
        <v>34.548999999999999</v>
      </c>
      <c r="Q80" s="14">
        <v>35.000999999999998</v>
      </c>
      <c r="R80" s="14">
        <v>35.246000000000002</v>
      </c>
      <c r="S80" s="14">
        <v>35.322000000000003</v>
      </c>
      <c r="T80" s="14">
        <v>35.265000000000001</v>
      </c>
      <c r="U80" s="14">
        <v>34.936</v>
      </c>
      <c r="V80" s="14">
        <v>34.280999999999999</v>
      </c>
      <c r="W80" s="14">
        <v>33.398000000000003</v>
      </c>
      <c r="X80" s="14">
        <v>32.454000000000001</v>
      </c>
      <c r="Y80" s="14">
        <v>31.44</v>
      </c>
      <c r="Z80" s="14">
        <v>30.45</v>
      </c>
      <c r="AA80" s="14">
        <v>29.558</v>
      </c>
      <c r="AB80" s="14">
        <v>28.748999999999999</v>
      </c>
      <c r="AC80" s="14">
        <v>27.959</v>
      </c>
      <c r="AD80" s="14">
        <v>27.234000000000002</v>
      </c>
      <c r="AE80" s="14">
        <v>26.573</v>
      </c>
      <c r="AF80" s="14">
        <v>25.978999999999999</v>
      </c>
      <c r="AG80" s="14">
        <v>25.495000000000001</v>
      </c>
      <c r="AH80" s="14">
        <v>25.132000000000001</v>
      </c>
      <c r="AI80" s="14">
        <v>24.853000000000002</v>
      </c>
      <c r="AJ80" s="14">
        <v>24.954000000000001</v>
      </c>
      <c r="AK80" s="14">
        <v>25.574000000000002</v>
      </c>
      <c r="AL80" s="14">
        <v>26.573</v>
      </c>
      <c r="AM80" s="14">
        <v>27.606999999999999</v>
      </c>
      <c r="AN80" s="14">
        <v>28.661999999999999</v>
      </c>
      <c r="AO80" s="14">
        <v>29.965</v>
      </c>
      <c r="AP80" s="14">
        <v>31.567</v>
      </c>
      <c r="AQ80" s="14">
        <v>33.32</v>
      </c>
      <c r="AR80" s="14">
        <v>35.048000000000002</v>
      </c>
      <c r="AS80" s="14">
        <v>36.811999999999998</v>
      </c>
      <c r="AT80" s="14">
        <v>38.133000000000003</v>
      </c>
      <c r="AU80" s="14">
        <v>38.762</v>
      </c>
      <c r="AV80" s="14">
        <v>38.902000000000001</v>
      </c>
      <c r="AW80" s="14">
        <v>38.997</v>
      </c>
      <c r="AX80" s="14">
        <v>38.951000000000001</v>
      </c>
      <c r="AY80" s="14">
        <v>38.840000000000003</v>
      </c>
      <c r="AZ80" s="14">
        <v>38.744999999999997</v>
      </c>
      <c r="BA80" s="14">
        <v>38.6</v>
      </c>
      <c r="BB80" s="14">
        <v>38.335999999999999</v>
      </c>
      <c r="BC80" s="14">
        <v>38.058</v>
      </c>
      <c r="BD80" s="14">
        <v>37.377000000000002</v>
      </c>
      <c r="BE80" s="14">
        <v>36.122999999999998</v>
      </c>
      <c r="BF80" s="14">
        <v>34.533999999999999</v>
      </c>
      <c r="BG80" s="14">
        <v>32.951000000000001</v>
      </c>
      <c r="BH80" s="14">
        <v>31.22</v>
      </c>
      <c r="BI80" s="14">
        <v>30.065000000000001</v>
      </c>
      <c r="BJ80" s="14">
        <v>29.852</v>
      </c>
      <c r="BK80" s="14">
        <v>30.22</v>
      </c>
      <c r="BL80" s="14">
        <v>30.484999999999999</v>
      </c>
      <c r="BM80" s="14">
        <v>30.843</v>
      </c>
      <c r="BN80" s="14">
        <v>30.774000000000001</v>
      </c>
      <c r="BO80" s="14">
        <v>29.97</v>
      </c>
      <c r="BP80" s="14">
        <v>28.716000000000001</v>
      </c>
      <c r="BQ80" s="14">
        <v>27.576000000000001</v>
      </c>
      <c r="BR80" s="14">
        <v>26.396000000000001</v>
      </c>
      <c r="BS80" s="14">
        <v>25.51</v>
      </c>
      <c r="BT80" s="14">
        <v>25.125</v>
      </c>
      <c r="BU80" s="14">
        <v>25.047999999999998</v>
      </c>
      <c r="BV80" s="14">
        <v>24.869</v>
      </c>
      <c r="BW80" s="14">
        <v>24.66</v>
      </c>
      <c r="BX80" s="14">
        <v>24.352</v>
      </c>
      <c r="BY80" s="14">
        <v>23.867999999999999</v>
      </c>
      <c r="BZ80" s="14">
        <v>23.245999999999999</v>
      </c>
      <c r="CA80" s="14">
        <v>22.635000000000002</v>
      </c>
      <c r="CB80" s="14">
        <v>22.05</v>
      </c>
      <c r="CC80" s="14">
        <v>21.231000000000002</v>
      </c>
      <c r="CD80" s="14">
        <v>20.077999999999999</v>
      </c>
      <c r="CE80" s="14">
        <v>18.718</v>
      </c>
      <c r="CF80" s="14">
        <v>17.361999999999998</v>
      </c>
      <c r="CG80" s="14">
        <v>15.949</v>
      </c>
      <c r="CH80" s="14">
        <v>14.731</v>
      </c>
      <c r="CI80" s="14">
        <v>13.851000000000001</v>
      </c>
      <c r="CJ80" s="14">
        <v>13.186999999999999</v>
      </c>
      <c r="CK80" s="14">
        <v>12.486000000000001</v>
      </c>
      <c r="CL80" s="14">
        <v>11.811</v>
      </c>
      <c r="CM80" s="14">
        <v>11.066000000000001</v>
      </c>
      <c r="CN80" s="14">
        <v>10.183</v>
      </c>
      <c r="CO80" s="14">
        <v>9.2230000000000008</v>
      </c>
      <c r="CP80" s="14">
        <v>8.3190000000000008</v>
      </c>
      <c r="CQ80" s="14">
        <v>7.444</v>
      </c>
      <c r="CR80" s="14">
        <v>6.633</v>
      </c>
      <c r="CS80" s="14">
        <v>5.9169999999999998</v>
      </c>
      <c r="CT80" s="14">
        <v>5.2750000000000004</v>
      </c>
      <c r="CU80" s="14">
        <v>4.6239999999999997</v>
      </c>
      <c r="CV80" s="14">
        <v>4.0720000000000001</v>
      </c>
      <c r="CW80" s="14">
        <v>3.5920000000000001</v>
      </c>
      <c r="CX80" s="14">
        <v>3.0649999999999999</v>
      </c>
      <c r="CY80" s="14">
        <v>2.492</v>
      </c>
      <c r="CZ80" s="14">
        <v>2.056</v>
      </c>
      <c r="DA80" s="14">
        <v>1.833</v>
      </c>
      <c r="DB80" s="14">
        <v>1.5680000000000001</v>
      </c>
      <c r="DC80" s="14">
        <v>1.21</v>
      </c>
      <c r="DD80" s="14">
        <v>0.75800000000000001</v>
      </c>
      <c r="DE80" s="14">
        <v>0.54900000000000004</v>
      </c>
      <c r="DF80" s="14">
        <v>0.29899999999999999</v>
      </c>
      <c r="DG80" s="14">
        <v>0.45400000000000001</v>
      </c>
      <c r="DI80" s="108">
        <f t="shared" si="3"/>
        <v>2420.4560000000006</v>
      </c>
    </row>
    <row r="81" spans="1:113" x14ac:dyDescent="0.2">
      <c r="A81" s="14">
        <v>8346</v>
      </c>
      <c r="B81" s="14" t="s">
        <v>1041</v>
      </c>
      <c r="D81" s="14">
        <v>364</v>
      </c>
      <c r="E81" s="14">
        <v>2018</v>
      </c>
      <c r="F81" s="14" t="s">
        <v>1085</v>
      </c>
      <c r="G81" s="88" t="s">
        <v>181</v>
      </c>
      <c r="H81" s="88">
        <f>VLOOKUP(G81, '2018 Population by age'!$G:$H, 2, 0)</f>
        <v>18</v>
      </c>
      <c r="I81" s="15">
        <f>IF(H81="-", "-", IF(H81=0, 0, SUM(K81:INDEX($K81:$DG81, H81))))</f>
        <v>11034.696000000002</v>
      </c>
      <c r="J81" s="15">
        <f t="shared" si="2"/>
        <v>29743.512000000002</v>
      </c>
      <c r="K81" s="14">
        <v>591.75099999999998</v>
      </c>
      <c r="L81" s="14">
        <v>628.30999999999995</v>
      </c>
      <c r="M81" s="14">
        <v>655.27800000000002</v>
      </c>
      <c r="N81" s="14">
        <v>662.09500000000003</v>
      </c>
      <c r="O81" s="14">
        <v>676.44299999999998</v>
      </c>
      <c r="P81" s="14">
        <v>683.52700000000004</v>
      </c>
      <c r="Q81" s="14">
        <v>684.1</v>
      </c>
      <c r="R81" s="14">
        <v>678.91300000000001</v>
      </c>
      <c r="S81" s="14">
        <v>669.37400000000002</v>
      </c>
      <c r="T81" s="14">
        <v>656.89200000000005</v>
      </c>
      <c r="U81" s="14">
        <v>638.93700000000001</v>
      </c>
      <c r="V81" s="14">
        <v>614.947</v>
      </c>
      <c r="W81" s="14">
        <v>587.64400000000001</v>
      </c>
      <c r="X81" s="14">
        <v>560.96400000000006</v>
      </c>
      <c r="Y81" s="14">
        <v>534.90300000000002</v>
      </c>
      <c r="Z81" s="14">
        <v>513.98800000000006</v>
      </c>
      <c r="AA81" s="14">
        <v>501.137</v>
      </c>
      <c r="AB81" s="14">
        <v>495.49299999999999</v>
      </c>
      <c r="AC81" s="14">
        <v>492.29500000000002</v>
      </c>
      <c r="AD81" s="14">
        <v>491.31099999999998</v>
      </c>
      <c r="AE81" s="14">
        <v>502.154</v>
      </c>
      <c r="AF81" s="14">
        <v>528.76099999999997</v>
      </c>
      <c r="AG81" s="14">
        <v>566.86</v>
      </c>
      <c r="AH81" s="14">
        <v>605.78700000000003</v>
      </c>
      <c r="AI81" s="14">
        <v>644.72199999999998</v>
      </c>
      <c r="AJ81" s="14">
        <v>691.68499999999995</v>
      </c>
      <c r="AK81" s="14">
        <v>748.63699999999994</v>
      </c>
      <c r="AL81" s="14">
        <v>810.16899999999998</v>
      </c>
      <c r="AM81" s="14">
        <v>868.67</v>
      </c>
      <c r="AN81" s="14">
        <v>925.37199999999996</v>
      </c>
      <c r="AO81" s="14">
        <v>968.197</v>
      </c>
      <c r="AP81" s="14">
        <v>990.25</v>
      </c>
      <c r="AQ81" s="14">
        <v>995.72400000000005</v>
      </c>
      <c r="AR81" s="14">
        <v>998.24699999999996</v>
      </c>
      <c r="AS81" s="14">
        <v>998.14599999999996</v>
      </c>
      <c r="AT81" s="14">
        <v>979.03099999999995</v>
      </c>
      <c r="AU81" s="14">
        <v>935.08799999999997</v>
      </c>
      <c r="AV81" s="14">
        <v>874.43200000000002</v>
      </c>
      <c r="AW81" s="14">
        <v>811.89599999999996</v>
      </c>
      <c r="AX81" s="14">
        <v>745.60400000000004</v>
      </c>
      <c r="AY81" s="14">
        <v>683.48199999999997</v>
      </c>
      <c r="AZ81" s="14">
        <v>631.34</v>
      </c>
      <c r="BA81" s="14">
        <v>586.81799999999998</v>
      </c>
      <c r="BB81" s="14">
        <v>540.65899999999999</v>
      </c>
      <c r="BC81" s="14">
        <v>493.40600000000001</v>
      </c>
      <c r="BD81" s="14">
        <v>457.59</v>
      </c>
      <c r="BE81" s="14">
        <v>438.113</v>
      </c>
      <c r="BF81" s="14">
        <v>429.89299999999997</v>
      </c>
      <c r="BG81" s="14">
        <v>422.58199999999999</v>
      </c>
      <c r="BH81" s="14">
        <v>417.81900000000002</v>
      </c>
      <c r="BI81" s="14">
        <v>412.86099999999999</v>
      </c>
      <c r="BJ81" s="14">
        <v>405.15899999999999</v>
      </c>
      <c r="BK81" s="14">
        <v>395.81299999999999</v>
      </c>
      <c r="BL81" s="14">
        <v>388.60700000000003</v>
      </c>
      <c r="BM81" s="14">
        <v>382.94299999999998</v>
      </c>
      <c r="BN81" s="14">
        <v>375.28100000000001</v>
      </c>
      <c r="BO81" s="14">
        <v>364.28100000000001</v>
      </c>
      <c r="BP81" s="14">
        <v>351.05599999999998</v>
      </c>
      <c r="BQ81" s="14">
        <v>337.77</v>
      </c>
      <c r="BR81" s="14">
        <v>323.64699999999999</v>
      </c>
      <c r="BS81" s="14">
        <v>310.41300000000001</v>
      </c>
      <c r="BT81" s="14">
        <v>299.036</v>
      </c>
      <c r="BU81" s="14">
        <v>288.39299999999997</v>
      </c>
      <c r="BV81" s="14">
        <v>277.142</v>
      </c>
      <c r="BW81" s="14">
        <v>266.43900000000002</v>
      </c>
      <c r="BX81" s="14">
        <v>251.28299999999999</v>
      </c>
      <c r="BY81" s="14">
        <v>229.333</v>
      </c>
      <c r="BZ81" s="14">
        <v>203.38399999999999</v>
      </c>
      <c r="CA81" s="14">
        <v>178.417</v>
      </c>
      <c r="CB81" s="14">
        <v>153.25</v>
      </c>
      <c r="CC81" s="14">
        <v>132.07400000000001</v>
      </c>
      <c r="CD81" s="14">
        <v>117.42</v>
      </c>
      <c r="CE81" s="14">
        <v>107.343</v>
      </c>
      <c r="CF81" s="14">
        <v>97.113</v>
      </c>
      <c r="CG81" s="14">
        <v>87.369</v>
      </c>
      <c r="CH81" s="14">
        <v>79.355999999999995</v>
      </c>
      <c r="CI81" s="14">
        <v>73.120999999999995</v>
      </c>
      <c r="CJ81" s="14">
        <v>68.206000000000003</v>
      </c>
      <c r="CK81" s="14">
        <v>64.150000000000006</v>
      </c>
      <c r="CL81" s="14">
        <v>61.093000000000004</v>
      </c>
      <c r="CM81" s="14">
        <v>57.408000000000001</v>
      </c>
      <c r="CN81" s="14">
        <v>52.253</v>
      </c>
      <c r="CO81" s="14">
        <v>46.253999999999998</v>
      </c>
      <c r="CP81" s="14">
        <v>40.933999999999997</v>
      </c>
      <c r="CQ81" s="14">
        <v>36.045999999999999</v>
      </c>
      <c r="CR81" s="14">
        <v>31.289000000000001</v>
      </c>
      <c r="CS81" s="14">
        <v>26.684000000000001</v>
      </c>
      <c r="CT81" s="14">
        <v>22.297999999999998</v>
      </c>
      <c r="CU81" s="14">
        <v>17.795000000000002</v>
      </c>
      <c r="CV81" s="14">
        <v>13.882999999999999</v>
      </c>
      <c r="CW81" s="14">
        <v>11.209</v>
      </c>
      <c r="CX81" s="14">
        <v>8.7750000000000004</v>
      </c>
      <c r="CY81" s="14">
        <v>6.492</v>
      </c>
      <c r="CZ81" s="14">
        <v>4.657</v>
      </c>
      <c r="DA81" s="14">
        <v>3.6219999999999999</v>
      </c>
      <c r="DB81" s="14">
        <v>2.92</v>
      </c>
      <c r="DC81" s="14">
        <v>2.0859999999999999</v>
      </c>
      <c r="DD81" s="14">
        <v>1.121</v>
      </c>
      <c r="DE81" s="14">
        <v>0.66700000000000004</v>
      </c>
      <c r="DF81" s="14">
        <v>0.309</v>
      </c>
      <c r="DG81" s="14">
        <v>0.317</v>
      </c>
      <c r="DI81" s="108">
        <f t="shared" si="3"/>
        <v>40778.208000000006</v>
      </c>
    </row>
    <row r="82" spans="1:113" x14ac:dyDescent="0.2">
      <c r="A82" s="14">
        <v>10324</v>
      </c>
      <c r="B82" s="14" t="s">
        <v>1041</v>
      </c>
      <c r="D82" s="14">
        <v>368</v>
      </c>
      <c r="E82" s="14">
        <v>2018</v>
      </c>
      <c r="F82" s="14" t="s">
        <v>182</v>
      </c>
      <c r="G82" s="88" t="s">
        <v>183</v>
      </c>
      <c r="H82" s="88">
        <f>VLOOKUP(G82, '2018 Population by age'!$G:$H, 2, 0)</f>
        <v>18</v>
      </c>
      <c r="I82" s="15">
        <f>IF(H82="-", "-", IF(H82=0, 0, SUM(K82:INDEX($K82:$DG82, H82))))</f>
        <v>8889.5689999999995</v>
      </c>
      <c r="J82" s="15">
        <f t="shared" si="2"/>
        <v>10531.774999999991</v>
      </c>
      <c r="K82" s="14">
        <v>593.13099999999997</v>
      </c>
      <c r="L82" s="14">
        <v>586.875</v>
      </c>
      <c r="M82" s="14">
        <v>578.68399999999997</v>
      </c>
      <c r="N82" s="14">
        <v>570.83399999999995</v>
      </c>
      <c r="O82" s="14">
        <v>558.05700000000002</v>
      </c>
      <c r="P82" s="14">
        <v>544.54999999999995</v>
      </c>
      <c r="Q82" s="14">
        <v>530.49099999999999</v>
      </c>
      <c r="R82" s="14">
        <v>516.05600000000004</v>
      </c>
      <c r="S82" s="14">
        <v>501.37</v>
      </c>
      <c r="T82" s="14">
        <v>486.55599999999998</v>
      </c>
      <c r="U82" s="14">
        <v>472.06</v>
      </c>
      <c r="V82" s="14">
        <v>458.16800000000001</v>
      </c>
      <c r="W82" s="14">
        <v>444.89499999999998</v>
      </c>
      <c r="X82" s="14">
        <v>431.70699999999999</v>
      </c>
      <c r="Y82" s="14">
        <v>418.39499999999998</v>
      </c>
      <c r="Z82" s="14">
        <v>407.07100000000003</v>
      </c>
      <c r="AA82" s="14">
        <v>398.63099999999997</v>
      </c>
      <c r="AB82" s="14">
        <v>392.03800000000001</v>
      </c>
      <c r="AC82" s="14">
        <v>385.49</v>
      </c>
      <c r="AD82" s="14">
        <v>379.50900000000001</v>
      </c>
      <c r="AE82" s="14">
        <v>372.23099999999999</v>
      </c>
      <c r="AF82" s="14">
        <v>362.59899999999999</v>
      </c>
      <c r="AG82" s="14">
        <v>351.541</v>
      </c>
      <c r="AH82" s="14">
        <v>341.00200000000001</v>
      </c>
      <c r="AI82" s="14">
        <v>330.54700000000003</v>
      </c>
      <c r="AJ82" s="14">
        <v>320.77199999999999</v>
      </c>
      <c r="AK82" s="14">
        <v>312.154</v>
      </c>
      <c r="AL82" s="14">
        <v>304.31200000000001</v>
      </c>
      <c r="AM82" s="14">
        <v>296.43799999999999</v>
      </c>
      <c r="AN82" s="14">
        <v>288.76100000000002</v>
      </c>
      <c r="AO82" s="14">
        <v>280.94499999999999</v>
      </c>
      <c r="AP82" s="14">
        <v>272.76400000000001</v>
      </c>
      <c r="AQ82" s="14">
        <v>264.46100000000001</v>
      </c>
      <c r="AR82" s="14">
        <v>256.40499999999997</v>
      </c>
      <c r="AS82" s="14">
        <v>248.40299999999999</v>
      </c>
      <c r="AT82" s="14">
        <v>241.184</v>
      </c>
      <c r="AU82" s="14">
        <v>235.107</v>
      </c>
      <c r="AV82" s="14">
        <v>229.76900000000001</v>
      </c>
      <c r="AW82" s="14">
        <v>224.42099999999999</v>
      </c>
      <c r="AX82" s="14">
        <v>219.23400000000001</v>
      </c>
      <c r="AY82" s="14">
        <v>213.68199999999999</v>
      </c>
      <c r="AZ82" s="14">
        <v>207.434</v>
      </c>
      <c r="BA82" s="14">
        <v>200.74</v>
      </c>
      <c r="BB82" s="14">
        <v>194.072</v>
      </c>
      <c r="BC82" s="14">
        <v>187.20400000000001</v>
      </c>
      <c r="BD82" s="14">
        <v>180.67400000000001</v>
      </c>
      <c r="BE82" s="14">
        <v>174.75700000000001</v>
      </c>
      <c r="BF82" s="14">
        <v>169.08699999999999</v>
      </c>
      <c r="BG82" s="14">
        <v>163.30500000000001</v>
      </c>
      <c r="BH82" s="14">
        <v>157.81700000000001</v>
      </c>
      <c r="BI82" s="14">
        <v>150.69800000000001</v>
      </c>
      <c r="BJ82" s="14">
        <v>141.06100000000001</v>
      </c>
      <c r="BK82" s="14">
        <v>129.96199999999999</v>
      </c>
      <c r="BL82" s="14">
        <v>119.361</v>
      </c>
      <c r="BM82" s="14">
        <v>108.886</v>
      </c>
      <c r="BN82" s="14">
        <v>99.736000000000004</v>
      </c>
      <c r="BO82" s="14">
        <v>92.715000000000003</v>
      </c>
      <c r="BP82" s="14">
        <v>87.313999999999993</v>
      </c>
      <c r="BQ82" s="14">
        <v>81.814999999999998</v>
      </c>
      <c r="BR82" s="14">
        <v>76.067999999999998</v>
      </c>
      <c r="BS82" s="14">
        <v>72.492000000000004</v>
      </c>
      <c r="BT82" s="14">
        <v>71.960999999999999</v>
      </c>
      <c r="BU82" s="14">
        <v>73.206999999999994</v>
      </c>
      <c r="BV82" s="14">
        <v>74.518000000000001</v>
      </c>
      <c r="BW82" s="14">
        <v>76.753</v>
      </c>
      <c r="BX82" s="14">
        <v>75.727000000000004</v>
      </c>
      <c r="BY82" s="14">
        <v>69.347999999999999</v>
      </c>
      <c r="BZ82" s="14">
        <v>59.725999999999999</v>
      </c>
      <c r="CA82" s="14">
        <v>50.831000000000003</v>
      </c>
      <c r="CB82" s="14">
        <v>41.59</v>
      </c>
      <c r="CC82" s="14">
        <v>34.895000000000003</v>
      </c>
      <c r="CD82" s="14">
        <v>32.494999999999997</v>
      </c>
      <c r="CE82" s="14">
        <v>32.838999999999999</v>
      </c>
      <c r="CF82" s="14">
        <v>32.673999999999999</v>
      </c>
      <c r="CG82" s="14">
        <v>32.71</v>
      </c>
      <c r="CH82" s="14">
        <v>31.969000000000001</v>
      </c>
      <c r="CI82" s="14">
        <v>29.657</v>
      </c>
      <c r="CJ82" s="14">
        <v>26.385000000000002</v>
      </c>
      <c r="CK82" s="14">
        <v>23.577000000000002</v>
      </c>
      <c r="CL82" s="14">
        <v>20.963000000000001</v>
      </c>
      <c r="CM82" s="14">
        <v>18.497</v>
      </c>
      <c r="CN82" s="14">
        <v>16.303000000000001</v>
      </c>
      <c r="CO82" s="14">
        <v>14.321</v>
      </c>
      <c r="CP82" s="14">
        <v>12.363</v>
      </c>
      <c r="CQ82" s="14">
        <v>10.465999999999999</v>
      </c>
      <c r="CR82" s="14">
        <v>8.7530000000000001</v>
      </c>
      <c r="CS82" s="14">
        <v>7.2679999999999998</v>
      </c>
      <c r="CT82" s="14">
        <v>5.9790000000000001</v>
      </c>
      <c r="CU82" s="14">
        <v>4.7130000000000001</v>
      </c>
      <c r="CV82" s="14">
        <v>3.6560000000000001</v>
      </c>
      <c r="CW82" s="14">
        <v>2.907</v>
      </c>
      <c r="CX82" s="14">
        <v>2.2410000000000001</v>
      </c>
      <c r="CY82" s="14">
        <v>1.633</v>
      </c>
      <c r="CZ82" s="14">
        <v>1.1499999999999999</v>
      </c>
      <c r="DA82" s="14">
        <v>0.879</v>
      </c>
      <c r="DB82" s="14">
        <v>0.70599999999999996</v>
      </c>
      <c r="DC82" s="14">
        <v>0.51200000000000001</v>
      </c>
      <c r="DD82" s="14">
        <v>0.29699999999999999</v>
      </c>
      <c r="DE82" s="14">
        <v>0.16900000000000001</v>
      </c>
      <c r="DF82" s="14">
        <v>8.6999999999999994E-2</v>
      </c>
      <c r="DG82" s="14">
        <v>0.121</v>
      </c>
      <c r="DI82" s="108">
        <f t="shared" si="3"/>
        <v>19421.34399999999</v>
      </c>
    </row>
    <row r="83" spans="1:113" x14ac:dyDescent="0.2">
      <c r="A83" s="14">
        <v>12904</v>
      </c>
      <c r="B83" s="14" t="s">
        <v>1041</v>
      </c>
      <c r="D83" s="14">
        <v>352</v>
      </c>
      <c r="E83" s="14">
        <v>2018</v>
      </c>
      <c r="F83" s="14" t="s">
        <v>174</v>
      </c>
      <c r="G83" s="88" t="s">
        <v>175</v>
      </c>
      <c r="H83" s="88">
        <f>VLOOKUP(G83, '2018 Population by age'!$G:$H, 2, 0)</f>
        <v>18</v>
      </c>
      <c r="I83" s="15">
        <f>IF(H83="-", "-", IF(H83=0, 0, SUM(K83:INDEX($K83:$DG83, H83))))</f>
        <v>39.371999999999993</v>
      </c>
      <c r="J83" s="15">
        <f t="shared" si="2"/>
        <v>128.84700000000004</v>
      </c>
      <c r="K83" s="14">
        <v>2.1070000000000002</v>
      </c>
      <c r="L83" s="14">
        <v>2.1520000000000001</v>
      </c>
      <c r="M83" s="14">
        <v>2.1880000000000002</v>
      </c>
      <c r="N83" s="14">
        <v>2.1680000000000001</v>
      </c>
      <c r="O83" s="14">
        <v>2.206</v>
      </c>
      <c r="P83" s="14">
        <v>2.2349999999999999</v>
      </c>
      <c r="Q83" s="14">
        <v>2.254</v>
      </c>
      <c r="R83" s="14">
        <v>2.2650000000000001</v>
      </c>
      <c r="S83" s="14">
        <v>2.27</v>
      </c>
      <c r="T83" s="14">
        <v>2.2709999999999999</v>
      </c>
      <c r="U83" s="14">
        <v>2.2599999999999998</v>
      </c>
      <c r="V83" s="14">
        <v>2.2320000000000002</v>
      </c>
      <c r="W83" s="14">
        <v>2.1949999999999998</v>
      </c>
      <c r="X83" s="14">
        <v>2.1589999999999998</v>
      </c>
      <c r="Y83" s="14">
        <v>2.1230000000000002</v>
      </c>
      <c r="Z83" s="14">
        <v>2.0979999999999999</v>
      </c>
      <c r="AA83" s="14">
        <v>2.0910000000000002</v>
      </c>
      <c r="AB83" s="14">
        <v>2.0979999999999999</v>
      </c>
      <c r="AC83" s="14">
        <v>2.1019999999999999</v>
      </c>
      <c r="AD83" s="14">
        <v>2.101</v>
      </c>
      <c r="AE83" s="14">
        <v>2.1280000000000001</v>
      </c>
      <c r="AF83" s="14">
        <v>2.198</v>
      </c>
      <c r="AG83" s="14">
        <v>2.2919999999999998</v>
      </c>
      <c r="AH83" s="14">
        <v>2.383</v>
      </c>
      <c r="AI83" s="14">
        <v>2.4820000000000002</v>
      </c>
      <c r="AJ83" s="14">
        <v>2.5329999999999999</v>
      </c>
      <c r="AK83" s="14">
        <v>2.5070000000000001</v>
      </c>
      <c r="AL83" s="14">
        <v>2.4329999999999998</v>
      </c>
      <c r="AM83" s="14">
        <v>2.3650000000000002</v>
      </c>
      <c r="AN83" s="14">
        <v>2.2879999999999998</v>
      </c>
      <c r="AO83" s="14">
        <v>2.2400000000000002</v>
      </c>
      <c r="AP83" s="14">
        <v>2.2410000000000001</v>
      </c>
      <c r="AQ83" s="14">
        <v>2.2730000000000001</v>
      </c>
      <c r="AR83" s="14">
        <v>2.2949999999999999</v>
      </c>
      <c r="AS83" s="14">
        <v>2.3170000000000002</v>
      </c>
      <c r="AT83" s="14">
        <v>2.323</v>
      </c>
      <c r="AU83" s="14">
        <v>2.2999999999999998</v>
      </c>
      <c r="AV83" s="14">
        <v>2.2589999999999999</v>
      </c>
      <c r="AW83" s="14">
        <v>2.2240000000000002</v>
      </c>
      <c r="AX83" s="14">
        <v>2.1880000000000002</v>
      </c>
      <c r="AY83" s="14">
        <v>2.1579999999999999</v>
      </c>
      <c r="AZ83" s="14">
        <v>2.137</v>
      </c>
      <c r="BA83" s="14">
        <v>2.1230000000000002</v>
      </c>
      <c r="BB83" s="14">
        <v>2.1080000000000001</v>
      </c>
      <c r="BC83" s="14">
        <v>2.0939999999999999</v>
      </c>
      <c r="BD83" s="14">
        <v>2.0840000000000001</v>
      </c>
      <c r="BE83" s="14">
        <v>2.0779999999999998</v>
      </c>
      <c r="BF83" s="14">
        <v>2.077</v>
      </c>
      <c r="BG83" s="14">
        <v>2.0750000000000002</v>
      </c>
      <c r="BH83" s="14">
        <v>2.073</v>
      </c>
      <c r="BI83" s="14">
        <v>2.08</v>
      </c>
      <c r="BJ83" s="14">
        <v>2.1030000000000002</v>
      </c>
      <c r="BK83" s="14">
        <v>2.1339999999999999</v>
      </c>
      <c r="BL83" s="14">
        <v>2.161</v>
      </c>
      <c r="BM83" s="14">
        <v>2.1859999999999999</v>
      </c>
      <c r="BN83" s="14">
        <v>2.1989999999999998</v>
      </c>
      <c r="BO83" s="14">
        <v>2.1920000000000002</v>
      </c>
      <c r="BP83" s="14">
        <v>2.17</v>
      </c>
      <c r="BQ83" s="14">
        <v>2.1459999999999999</v>
      </c>
      <c r="BR83" s="14">
        <v>2.12</v>
      </c>
      <c r="BS83" s="14">
        <v>2.0790000000000002</v>
      </c>
      <c r="BT83" s="14">
        <v>2.0209999999999999</v>
      </c>
      <c r="BU83" s="14">
        <v>1.9510000000000001</v>
      </c>
      <c r="BV83" s="14">
        <v>1.877</v>
      </c>
      <c r="BW83" s="14">
        <v>1.7969999999999999</v>
      </c>
      <c r="BX83" s="14">
        <v>1.7230000000000001</v>
      </c>
      <c r="BY83" s="14">
        <v>1.6619999999999999</v>
      </c>
      <c r="BZ83" s="14">
        <v>1.607</v>
      </c>
      <c r="CA83" s="14">
        <v>1.5489999999999999</v>
      </c>
      <c r="CB83" s="14">
        <v>1.49</v>
      </c>
      <c r="CC83" s="14">
        <v>1.4239999999999999</v>
      </c>
      <c r="CD83" s="14">
        <v>1.3480000000000001</v>
      </c>
      <c r="CE83" s="14">
        <v>1.266</v>
      </c>
      <c r="CF83" s="14">
        <v>1.1859999999999999</v>
      </c>
      <c r="CG83" s="14">
        <v>1.1080000000000001</v>
      </c>
      <c r="CH83" s="14">
        <v>1.032</v>
      </c>
      <c r="CI83" s="14">
        <v>0.95899999999999996</v>
      </c>
      <c r="CJ83" s="14">
        <v>0.89</v>
      </c>
      <c r="CK83" s="14">
        <v>0.82199999999999995</v>
      </c>
      <c r="CL83" s="14">
        <v>0.752</v>
      </c>
      <c r="CM83" s="14">
        <v>0.69899999999999995</v>
      </c>
      <c r="CN83" s="14">
        <v>0.67100000000000004</v>
      </c>
      <c r="CO83" s="14">
        <v>0.65800000000000003</v>
      </c>
      <c r="CP83" s="14">
        <v>0.64500000000000002</v>
      </c>
      <c r="CQ83" s="14">
        <v>0.63700000000000001</v>
      </c>
      <c r="CR83" s="14">
        <v>0.61299999999999999</v>
      </c>
      <c r="CS83" s="14">
        <v>0.56299999999999994</v>
      </c>
      <c r="CT83" s="14">
        <v>0.496</v>
      </c>
      <c r="CU83" s="14">
        <v>0.43099999999999999</v>
      </c>
      <c r="CV83" s="14">
        <v>0.374</v>
      </c>
      <c r="CW83" s="14">
        <v>0.32800000000000001</v>
      </c>
      <c r="CX83" s="14">
        <v>0.27700000000000002</v>
      </c>
      <c r="CY83" s="14">
        <v>0.221</v>
      </c>
      <c r="CZ83" s="14">
        <v>0.17699999999999999</v>
      </c>
      <c r="DA83" s="14">
        <v>0.151</v>
      </c>
      <c r="DB83" s="14">
        <v>0.128</v>
      </c>
      <c r="DC83" s="14">
        <v>9.8000000000000004E-2</v>
      </c>
      <c r="DD83" s="14">
        <v>6.0999999999999999E-2</v>
      </c>
      <c r="DE83" s="14">
        <v>4.4999999999999998E-2</v>
      </c>
      <c r="DF83" s="14">
        <v>2.4E-2</v>
      </c>
      <c r="DG83" s="14">
        <v>3.6999999999999998E-2</v>
      </c>
      <c r="DI83" s="108">
        <f t="shared" si="3"/>
        <v>168.21900000000002</v>
      </c>
    </row>
    <row r="84" spans="1:113" x14ac:dyDescent="0.2">
      <c r="A84" s="14">
        <v>10410</v>
      </c>
      <c r="B84" s="14" t="s">
        <v>1041</v>
      </c>
      <c r="D84" s="14">
        <v>376</v>
      </c>
      <c r="E84" s="14">
        <v>2018</v>
      </c>
      <c r="F84" s="14" t="s">
        <v>186</v>
      </c>
      <c r="G84" s="88" t="s">
        <v>187</v>
      </c>
      <c r="H84" s="88">
        <f>VLOOKUP(G84, '2018 Population by age'!$G:$H, 2, 0)</f>
        <v>18</v>
      </c>
      <c r="I84" s="15">
        <f>IF(H84="-", "-", IF(H84=0, 0, SUM(K84:INDEX($K84:$DG84, H84))))</f>
        <v>1335.106</v>
      </c>
      <c r="J84" s="15">
        <f t="shared" si="2"/>
        <v>2916.2740000000013</v>
      </c>
      <c r="K84" s="14">
        <v>78.802999999999997</v>
      </c>
      <c r="L84" s="14">
        <v>80.52</v>
      </c>
      <c r="M84" s="14">
        <v>81.522000000000006</v>
      </c>
      <c r="N84" s="14">
        <v>83.379000000000005</v>
      </c>
      <c r="O84" s="14">
        <v>82.358999999999995</v>
      </c>
      <c r="P84" s="14">
        <v>81.063000000000002</v>
      </c>
      <c r="Q84" s="14">
        <v>79.549000000000007</v>
      </c>
      <c r="R84" s="14">
        <v>77.870999999999995</v>
      </c>
      <c r="S84" s="14">
        <v>76.039000000000001</v>
      </c>
      <c r="T84" s="14">
        <v>74.06</v>
      </c>
      <c r="U84" s="14">
        <v>72.222999999999999</v>
      </c>
      <c r="V84" s="14">
        <v>70.677999999999997</v>
      </c>
      <c r="W84" s="14">
        <v>69.34</v>
      </c>
      <c r="X84" s="14">
        <v>67.95</v>
      </c>
      <c r="Y84" s="14">
        <v>66.531000000000006</v>
      </c>
      <c r="Z84" s="14">
        <v>65.305000000000007</v>
      </c>
      <c r="AA84" s="14">
        <v>64.346999999999994</v>
      </c>
      <c r="AB84" s="14">
        <v>63.567</v>
      </c>
      <c r="AC84" s="14">
        <v>62.84</v>
      </c>
      <c r="AD84" s="14">
        <v>62.241999999999997</v>
      </c>
      <c r="AE84" s="14">
        <v>61.445</v>
      </c>
      <c r="AF84" s="14">
        <v>60.286000000000001</v>
      </c>
      <c r="AG84" s="14">
        <v>58.945999999999998</v>
      </c>
      <c r="AH84" s="14">
        <v>57.723999999999997</v>
      </c>
      <c r="AI84" s="14">
        <v>56.515000000000001</v>
      </c>
      <c r="AJ84" s="14">
        <v>55.701000000000001</v>
      </c>
      <c r="AK84" s="14">
        <v>55.49</v>
      </c>
      <c r="AL84" s="14">
        <v>55.679000000000002</v>
      </c>
      <c r="AM84" s="14">
        <v>55.851999999999997</v>
      </c>
      <c r="AN84" s="14">
        <v>56.082999999999998</v>
      </c>
      <c r="AO84" s="14">
        <v>56.264000000000003</v>
      </c>
      <c r="AP84" s="14">
        <v>56.298000000000002</v>
      </c>
      <c r="AQ84" s="14">
        <v>56.235999999999997</v>
      </c>
      <c r="AR84" s="14">
        <v>56.207999999999998</v>
      </c>
      <c r="AS84" s="14">
        <v>56.162999999999997</v>
      </c>
      <c r="AT84" s="14">
        <v>56.122</v>
      </c>
      <c r="AU84" s="14">
        <v>56.095999999999997</v>
      </c>
      <c r="AV84" s="14">
        <v>56.045000000000002</v>
      </c>
      <c r="AW84" s="14">
        <v>55.914000000000001</v>
      </c>
      <c r="AX84" s="14">
        <v>55.716999999999999</v>
      </c>
      <c r="AY84" s="14">
        <v>55.332999999999998</v>
      </c>
      <c r="AZ84" s="14">
        <v>54.698</v>
      </c>
      <c r="BA84" s="14">
        <v>53.859000000000002</v>
      </c>
      <c r="BB84" s="14">
        <v>52.987000000000002</v>
      </c>
      <c r="BC84" s="14">
        <v>52.118000000000002</v>
      </c>
      <c r="BD84" s="14">
        <v>50.951999999999998</v>
      </c>
      <c r="BE84" s="14">
        <v>49.378</v>
      </c>
      <c r="BF84" s="14">
        <v>47.567999999999998</v>
      </c>
      <c r="BG84" s="14">
        <v>45.780999999999999</v>
      </c>
      <c r="BH84" s="14">
        <v>43.938000000000002</v>
      </c>
      <c r="BI84" s="14">
        <v>42.448</v>
      </c>
      <c r="BJ84" s="14">
        <v>41.53</v>
      </c>
      <c r="BK84" s="14">
        <v>41.002000000000002</v>
      </c>
      <c r="BL84" s="14">
        <v>40.47</v>
      </c>
      <c r="BM84" s="14">
        <v>40.029000000000003</v>
      </c>
      <c r="BN84" s="14">
        <v>39.561</v>
      </c>
      <c r="BO84" s="14">
        <v>38.972999999999999</v>
      </c>
      <c r="BP84" s="14">
        <v>38.348999999999997</v>
      </c>
      <c r="BQ84" s="14">
        <v>37.78</v>
      </c>
      <c r="BR84" s="14">
        <v>37.145000000000003</v>
      </c>
      <c r="BS84" s="14">
        <v>36.914000000000001</v>
      </c>
      <c r="BT84" s="14">
        <v>37.295999999999999</v>
      </c>
      <c r="BU84" s="14">
        <v>38.009</v>
      </c>
      <c r="BV84" s="14">
        <v>38.58</v>
      </c>
      <c r="BW84" s="14">
        <v>39.124000000000002</v>
      </c>
      <c r="BX84" s="14">
        <v>39.140999999999998</v>
      </c>
      <c r="BY84" s="14">
        <v>38.340000000000003</v>
      </c>
      <c r="BZ84" s="14">
        <v>36.942999999999998</v>
      </c>
      <c r="CA84" s="14">
        <v>35.573999999999998</v>
      </c>
      <c r="CB84" s="14">
        <v>34.237000000000002</v>
      </c>
      <c r="CC84" s="14">
        <v>32.393000000000001</v>
      </c>
      <c r="CD84" s="14">
        <v>29.876999999999999</v>
      </c>
      <c r="CE84" s="14">
        <v>26.978999999999999</v>
      </c>
      <c r="CF84" s="14">
        <v>24.09</v>
      </c>
      <c r="CG84" s="14">
        <v>21.056000000000001</v>
      </c>
      <c r="CH84" s="14">
        <v>18.757000000000001</v>
      </c>
      <c r="CI84" s="14">
        <v>17.649999999999999</v>
      </c>
      <c r="CJ84" s="14">
        <v>17.323</v>
      </c>
      <c r="CK84" s="14">
        <v>16.901</v>
      </c>
      <c r="CL84" s="14">
        <v>16.545999999999999</v>
      </c>
      <c r="CM84" s="14">
        <v>16.097999999999999</v>
      </c>
      <c r="CN84" s="14">
        <v>15.384</v>
      </c>
      <c r="CO84" s="14">
        <v>14.503</v>
      </c>
      <c r="CP84" s="14">
        <v>13.737</v>
      </c>
      <c r="CQ84" s="14">
        <v>13.045999999999999</v>
      </c>
      <c r="CR84" s="14">
        <v>12.241</v>
      </c>
      <c r="CS84" s="14">
        <v>11.260999999999999</v>
      </c>
      <c r="CT84" s="14">
        <v>10.17</v>
      </c>
      <c r="CU84" s="14">
        <v>9.0470000000000006</v>
      </c>
      <c r="CV84" s="14">
        <v>8.1029999999999998</v>
      </c>
      <c r="CW84" s="14">
        <v>7.2050000000000001</v>
      </c>
      <c r="CX84" s="14">
        <v>6.1059999999999999</v>
      </c>
      <c r="CY84" s="14">
        <v>4.8230000000000004</v>
      </c>
      <c r="CZ84" s="14">
        <v>3.7949999999999999</v>
      </c>
      <c r="DA84" s="14">
        <v>3.2309999999999999</v>
      </c>
      <c r="DB84" s="14">
        <v>2.7170000000000001</v>
      </c>
      <c r="DC84" s="14">
        <v>2.0430000000000001</v>
      </c>
      <c r="DD84" s="14">
        <v>1.21</v>
      </c>
      <c r="DE84" s="14">
        <v>0.91600000000000004</v>
      </c>
      <c r="DF84" s="14">
        <v>0.47899999999999998</v>
      </c>
      <c r="DG84" s="14">
        <v>0.66400000000000003</v>
      </c>
      <c r="DI84" s="108">
        <f t="shared" si="3"/>
        <v>4251.380000000001</v>
      </c>
    </row>
    <row r="85" spans="1:113" x14ac:dyDescent="0.2">
      <c r="A85" s="14">
        <v>13936</v>
      </c>
      <c r="B85" s="14" t="s">
        <v>1041</v>
      </c>
      <c r="D85" s="14">
        <v>380</v>
      </c>
      <c r="E85" s="14">
        <v>2018</v>
      </c>
      <c r="F85" s="14" t="s">
        <v>188</v>
      </c>
      <c r="G85" s="88" t="s">
        <v>189</v>
      </c>
      <c r="H85" s="88">
        <f>VLOOKUP(G85, '2018 Population by age'!$G:$H, 2, 0)</f>
        <v>18</v>
      </c>
      <c r="I85" s="15">
        <f>IF(H85="-", "-", IF(H85=0, 0, SUM(K85:INDEX($K85:$DG85, H85))))</f>
        <v>4687.9779999999992</v>
      </c>
      <c r="J85" s="15">
        <f t="shared" si="2"/>
        <v>25687.123000000003</v>
      </c>
      <c r="K85" s="14">
        <v>232.52500000000001</v>
      </c>
      <c r="L85" s="14">
        <v>235.215</v>
      </c>
      <c r="M85" s="14">
        <v>238.49700000000001</v>
      </c>
      <c r="N85" s="14">
        <v>234.779</v>
      </c>
      <c r="O85" s="14">
        <v>242.20099999999999</v>
      </c>
      <c r="P85" s="14">
        <v>249.17400000000001</v>
      </c>
      <c r="Q85" s="14">
        <v>255.614</v>
      </c>
      <c r="R85" s="14">
        <v>261.43700000000001</v>
      </c>
      <c r="S85" s="14">
        <v>266.83100000000002</v>
      </c>
      <c r="T85" s="14">
        <v>271.98200000000003</v>
      </c>
      <c r="U85" s="14">
        <v>275.447</v>
      </c>
      <c r="V85" s="14">
        <v>276.59800000000001</v>
      </c>
      <c r="W85" s="14">
        <v>276.16500000000002</v>
      </c>
      <c r="X85" s="14">
        <v>275.613</v>
      </c>
      <c r="Y85" s="14">
        <v>274.77100000000002</v>
      </c>
      <c r="Z85" s="14">
        <v>273.98</v>
      </c>
      <c r="AA85" s="14">
        <v>273.596</v>
      </c>
      <c r="AB85" s="14">
        <v>273.553</v>
      </c>
      <c r="AC85" s="14">
        <v>273.34399999999999</v>
      </c>
      <c r="AD85" s="14">
        <v>272.971</v>
      </c>
      <c r="AE85" s="14">
        <v>273.55</v>
      </c>
      <c r="AF85" s="14">
        <v>275.55599999999998</v>
      </c>
      <c r="AG85" s="14">
        <v>278.53399999999999</v>
      </c>
      <c r="AH85" s="14">
        <v>281.65300000000002</v>
      </c>
      <c r="AI85" s="14">
        <v>285.19400000000002</v>
      </c>
      <c r="AJ85" s="14">
        <v>288.36399999999998</v>
      </c>
      <c r="AK85" s="14">
        <v>290.72000000000003</v>
      </c>
      <c r="AL85" s="14">
        <v>292.71899999999999</v>
      </c>
      <c r="AM85" s="14">
        <v>295.39299999999997</v>
      </c>
      <c r="AN85" s="14">
        <v>298.69600000000003</v>
      </c>
      <c r="AO85" s="14">
        <v>302.35500000000002</v>
      </c>
      <c r="AP85" s="14">
        <v>306.39</v>
      </c>
      <c r="AQ85" s="14">
        <v>311.012</v>
      </c>
      <c r="AR85" s="14">
        <v>316.25900000000001</v>
      </c>
      <c r="AS85" s="14">
        <v>321.94</v>
      </c>
      <c r="AT85" s="14">
        <v>329.59399999999999</v>
      </c>
      <c r="AU85" s="14">
        <v>339.93200000000002</v>
      </c>
      <c r="AV85" s="14">
        <v>352.22500000000002</v>
      </c>
      <c r="AW85" s="14">
        <v>364.52800000000002</v>
      </c>
      <c r="AX85" s="14">
        <v>376.63099999999997</v>
      </c>
      <c r="AY85" s="14">
        <v>390.40199999999999</v>
      </c>
      <c r="AZ85" s="14">
        <v>406.38099999999997</v>
      </c>
      <c r="BA85" s="14">
        <v>423.37400000000002</v>
      </c>
      <c r="BB85" s="14">
        <v>439.78</v>
      </c>
      <c r="BC85" s="14">
        <v>456.07799999999997</v>
      </c>
      <c r="BD85" s="14">
        <v>468.95</v>
      </c>
      <c r="BE85" s="14">
        <v>476.62900000000002</v>
      </c>
      <c r="BF85" s="14">
        <v>480.51499999999999</v>
      </c>
      <c r="BG85" s="14">
        <v>483.67200000000003</v>
      </c>
      <c r="BH85" s="14">
        <v>485.36799999999999</v>
      </c>
      <c r="BI85" s="14">
        <v>486.26299999999998</v>
      </c>
      <c r="BJ85" s="14">
        <v>486.95299999999997</v>
      </c>
      <c r="BK85" s="14">
        <v>486.875</v>
      </c>
      <c r="BL85" s="14">
        <v>485.43</v>
      </c>
      <c r="BM85" s="14">
        <v>483.41500000000002</v>
      </c>
      <c r="BN85" s="14">
        <v>477.65199999999999</v>
      </c>
      <c r="BO85" s="14">
        <v>466.71600000000001</v>
      </c>
      <c r="BP85" s="14">
        <v>452.49599999999998</v>
      </c>
      <c r="BQ85" s="14">
        <v>438.346</v>
      </c>
      <c r="BR85" s="14">
        <v>423.65199999999999</v>
      </c>
      <c r="BS85" s="14">
        <v>410.89499999999998</v>
      </c>
      <c r="BT85" s="14">
        <v>401.66899999999998</v>
      </c>
      <c r="BU85" s="14">
        <v>394.99</v>
      </c>
      <c r="BV85" s="14">
        <v>387.51299999999998</v>
      </c>
      <c r="BW85" s="14">
        <v>378.99599999999998</v>
      </c>
      <c r="BX85" s="14">
        <v>374.03699999999998</v>
      </c>
      <c r="BY85" s="14">
        <v>374.29599999999999</v>
      </c>
      <c r="BZ85" s="14">
        <v>377.39800000000002</v>
      </c>
      <c r="CA85" s="14">
        <v>380.24</v>
      </c>
      <c r="CB85" s="14">
        <v>384.56299999999999</v>
      </c>
      <c r="CC85" s="14">
        <v>381.94</v>
      </c>
      <c r="CD85" s="14">
        <v>368.22199999999998</v>
      </c>
      <c r="CE85" s="14">
        <v>347.73200000000003</v>
      </c>
      <c r="CF85" s="14">
        <v>328.06700000000001</v>
      </c>
      <c r="CG85" s="14">
        <v>306.661</v>
      </c>
      <c r="CH85" s="14">
        <v>291.78699999999998</v>
      </c>
      <c r="CI85" s="14">
        <v>287.99099999999999</v>
      </c>
      <c r="CJ85" s="14">
        <v>290.78699999999998</v>
      </c>
      <c r="CK85" s="14">
        <v>291.57299999999998</v>
      </c>
      <c r="CL85" s="14">
        <v>292.58699999999999</v>
      </c>
      <c r="CM85" s="14">
        <v>288.23599999999999</v>
      </c>
      <c r="CN85" s="14">
        <v>275.03699999999998</v>
      </c>
      <c r="CO85" s="14">
        <v>256.03199999999998</v>
      </c>
      <c r="CP85" s="14">
        <v>237.86600000000001</v>
      </c>
      <c r="CQ85" s="14">
        <v>219.35</v>
      </c>
      <c r="CR85" s="14">
        <v>201.18199999999999</v>
      </c>
      <c r="CS85" s="14">
        <v>184.422</v>
      </c>
      <c r="CT85" s="14">
        <v>168.559</v>
      </c>
      <c r="CU85" s="14">
        <v>151.256</v>
      </c>
      <c r="CV85" s="14">
        <v>136.548</v>
      </c>
      <c r="CW85" s="14">
        <v>122.29</v>
      </c>
      <c r="CX85" s="14">
        <v>104.73699999999999</v>
      </c>
      <c r="CY85" s="14">
        <v>84.16</v>
      </c>
      <c r="CZ85" s="14">
        <v>68.067999999999998</v>
      </c>
      <c r="DA85" s="14">
        <v>59.953000000000003</v>
      </c>
      <c r="DB85" s="14">
        <v>50.948999999999998</v>
      </c>
      <c r="DC85" s="14">
        <v>38.473999999999997</v>
      </c>
      <c r="DD85" s="14">
        <v>22.529</v>
      </c>
      <c r="DE85" s="14">
        <v>16.391999999999999</v>
      </c>
      <c r="DF85" s="14">
        <v>8.9239999999999995</v>
      </c>
      <c r="DG85" s="14">
        <v>13.708</v>
      </c>
      <c r="DI85" s="108">
        <f t="shared" si="3"/>
        <v>30375.101000000002</v>
      </c>
    </row>
    <row r="86" spans="1:113" x14ac:dyDescent="0.2">
      <c r="A86" s="14">
        <v>16344</v>
      </c>
      <c r="B86" s="14" t="s">
        <v>1041</v>
      </c>
      <c r="D86" s="14">
        <v>388</v>
      </c>
      <c r="E86" s="14">
        <v>2018</v>
      </c>
      <c r="F86" s="14" t="s">
        <v>190</v>
      </c>
      <c r="G86" s="88" t="s">
        <v>191</v>
      </c>
      <c r="H86" s="88">
        <f>VLOOKUP(G86, '2018 Population by age'!$G:$H, 2, 0)</f>
        <v>18</v>
      </c>
      <c r="I86" s="15">
        <f>IF(H86="-", "-", IF(H86=0, 0, SUM(K86:INDEX($K86:$DG86, H86))))</f>
        <v>391.24700000000001</v>
      </c>
      <c r="J86" s="15">
        <f t="shared" si="2"/>
        <v>1065.3620000000008</v>
      </c>
      <c r="K86" s="14">
        <v>23.27</v>
      </c>
      <c r="L86" s="14">
        <v>22.056000000000001</v>
      </c>
      <c r="M86" s="14">
        <v>21.148</v>
      </c>
      <c r="N86" s="14">
        <v>19.443999999999999</v>
      </c>
      <c r="O86" s="14">
        <v>19.617000000000001</v>
      </c>
      <c r="P86" s="14">
        <v>19.885000000000002</v>
      </c>
      <c r="Q86" s="14">
        <v>20.225999999999999</v>
      </c>
      <c r="R86" s="14">
        <v>20.620999999999999</v>
      </c>
      <c r="S86" s="14">
        <v>21.088000000000001</v>
      </c>
      <c r="T86" s="14">
        <v>21.645</v>
      </c>
      <c r="U86" s="14">
        <v>22.077000000000002</v>
      </c>
      <c r="V86" s="14">
        <v>22.283999999999999</v>
      </c>
      <c r="W86" s="14">
        <v>22.363</v>
      </c>
      <c r="X86" s="14">
        <v>22.471</v>
      </c>
      <c r="Y86" s="14">
        <v>22.53</v>
      </c>
      <c r="Z86" s="14">
        <v>22.808</v>
      </c>
      <c r="AA86" s="14">
        <v>23.440999999999999</v>
      </c>
      <c r="AB86" s="14">
        <v>24.273</v>
      </c>
      <c r="AC86" s="14">
        <v>25.027999999999999</v>
      </c>
      <c r="AD86" s="14">
        <v>25.779</v>
      </c>
      <c r="AE86" s="14">
        <v>26.277999999999999</v>
      </c>
      <c r="AF86" s="14">
        <v>26.382000000000001</v>
      </c>
      <c r="AG86" s="14">
        <v>26.207999999999998</v>
      </c>
      <c r="AH86" s="14">
        <v>26.038</v>
      </c>
      <c r="AI86" s="14">
        <v>25.83</v>
      </c>
      <c r="AJ86" s="14">
        <v>25.545999999999999</v>
      </c>
      <c r="AK86" s="14">
        <v>25.196999999999999</v>
      </c>
      <c r="AL86" s="14">
        <v>24.798999999999999</v>
      </c>
      <c r="AM86" s="14">
        <v>24.346</v>
      </c>
      <c r="AN86" s="14">
        <v>23.83</v>
      </c>
      <c r="AO86" s="14">
        <v>23.370999999999999</v>
      </c>
      <c r="AP86" s="14">
        <v>23.026</v>
      </c>
      <c r="AQ86" s="14">
        <v>22.745999999999999</v>
      </c>
      <c r="AR86" s="14">
        <v>22.437999999999999</v>
      </c>
      <c r="AS86" s="14">
        <v>22.138000000000002</v>
      </c>
      <c r="AT86" s="14">
        <v>21.751999999999999</v>
      </c>
      <c r="AU86" s="14">
        <v>21.228000000000002</v>
      </c>
      <c r="AV86" s="14">
        <v>20.623999999999999</v>
      </c>
      <c r="AW86" s="14">
        <v>20.041</v>
      </c>
      <c r="AX86" s="14">
        <v>19.45</v>
      </c>
      <c r="AY86" s="14">
        <v>18.959</v>
      </c>
      <c r="AZ86" s="14">
        <v>18.632999999999999</v>
      </c>
      <c r="BA86" s="14">
        <v>18.414000000000001</v>
      </c>
      <c r="BB86" s="14">
        <v>18.186</v>
      </c>
      <c r="BC86" s="14">
        <v>17.975000000000001</v>
      </c>
      <c r="BD86" s="14">
        <v>17.742000000000001</v>
      </c>
      <c r="BE86" s="14">
        <v>17.457000000000001</v>
      </c>
      <c r="BF86" s="14">
        <v>17.141999999999999</v>
      </c>
      <c r="BG86" s="14">
        <v>16.844000000000001</v>
      </c>
      <c r="BH86" s="14">
        <v>16.545000000000002</v>
      </c>
      <c r="BI86" s="14">
        <v>16.282</v>
      </c>
      <c r="BJ86" s="14">
        <v>16.077999999999999</v>
      </c>
      <c r="BK86" s="14">
        <v>15.904</v>
      </c>
      <c r="BL86" s="14">
        <v>15.708</v>
      </c>
      <c r="BM86" s="14">
        <v>15.492000000000001</v>
      </c>
      <c r="BN86" s="14">
        <v>15.253</v>
      </c>
      <c r="BO86" s="14">
        <v>14.984999999999999</v>
      </c>
      <c r="BP86" s="14">
        <v>14.68</v>
      </c>
      <c r="BQ86" s="14">
        <v>14.365</v>
      </c>
      <c r="BR86" s="14">
        <v>14.061</v>
      </c>
      <c r="BS86" s="14">
        <v>13.614000000000001</v>
      </c>
      <c r="BT86" s="14">
        <v>12.959</v>
      </c>
      <c r="BU86" s="14">
        <v>12.177</v>
      </c>
      <c r="BV86" s="14">
        <v>11.404999999999999</v>
      </c>
      <c r="BW86" s="14">
        <v>10.605</v>
      </c>
      <c r="BX86" s="14">
        <v>9.9260000000000002</v>
      </c>
      <c r="BY86" s="14">
        <v>9.4510000000000005</v>
      </c>
      <c r="BZ86" s="14">
        <v>9.1110000000000007</v>
      </c>
      <c r="CA86" s="14">
        <v>8.7520000000000007</v>
      </c>
      <c r="CB86" s="14">
        <v>8.4090000000000007</v>
      </c>
      <c r="CC86" s="14">
        <v>8.0449999999999999</v>
      </c>
      <c r="CD86" s="14">
        <v>7.6239999999999997</v>
      </c>
      <c r="CE86" s="14">
        <v>7.1760000000000002</v>
      </c>
      <c r="CF86" s="14">
        <v>6.758</v>
      </c>
      <c r="CG86" s="14">
        <v>6.3529999999999998</v>
      </c>
      <c r="CH86" s="14">
        <v>5.9880000000000004</v>
      </c>
      <c r="CI86" s="14">
        <v>5.681</v>
      </c>
      <c r="CJ86" s="14">
        <v>5.415</v>
      </c>
      <c r="CK86" s="14">
        <v>5.15</v>
      </c>
      <c r="CL86" s="14">
        <v>4.8920000000000003</v>
      </c>
      <c r="CM86" s="14">
        <v>4.6379999999999999</v>
      </c>
      <c r="CN86" s="14">
        <v>4.3810000000000002</v>
      </c>
      <c r="CO86" s="14">
        <v>4.1219999999999999</v>
      </c>
      <c r="CP86" s="14">
        <v>3.8719999999999999</v>
      </c>
      <c r="CQ86" s="14">
        <v>3.6339999999999999</v>
      </c>
      <c r="CR86" s="14">
        <v>3.3679999999999999</v>
      </c>
      <c r="CS86" s="14">
        <v>3.0569999999999999</v>
      </c>
      <c r="CT86" s="14">
        <v>2.7210000000000001</v>
      </c>
      <c r="CU86" s="14">
        <v>2.38</v>
      </c>
      <c r="CV86" s="14">
        <v>2.085</v>
      </c>
      <c r="CW86" s="14">
        <v>1.8280000000000001</v>
      </c>
      <c r="CX86" s="14">
        <v>1.54</v>
      </c>
      <c r="CY86" s="14">
        <v>1.2210000000000001</v>
      </c>
      <c r="CZ86" s="14">
        <v>0.96199999999999997</v>
      </c>
      <c r="DA86" s="14">
        <v>0.79900000000000004</v>
      </c>
      <c r="DB86" s="14">
        <v>0.67500000000000004</v>
      </c>
      <c r="DC86" s="14">
        <v>0.53500000000000003</v>
      </c>
      <c r="DD86" s="14">
        <v>0.38</v>
      </c>
      <c r="DE86" s="14">
        <v>0.29499999999999998</v>
      </c>
      <c r="DF86" s="14">
        <v>0.19</v>
      </c>
      <c r="DG86" s="14">
        <v>0.40799999999999997</v>
      </c>
      <c r="DI86" s="108">
        <f t="shared" si="3"/>
        <v>1456.6090000000008</v>
      </c>
    </row>
    <row r="87" spans="1:113" x14ac:dyDescent="0.2">
      <c r="A87" s="14">
        <v>10496</v>
      </c>
      <c r="B87" s="14" t="s">
        <v>1041</v>
      </c>
      <c r="D87" s="14">
        <v>400</v>
      </c>
      <c r="E87" s="14">
        <v>2018</v>
      </c>
      <c r="F87" s="14" t="s">
        <v>194</v>
      </c>
      <c r="G87" s="88" t="s">
        <v>195</v>
      </c>
      <c r="H87" s="88">
        <f>VLOOKUP(G87, '2018 Population by age'!$G:$H, 2, 0)</f>
        <v>18</v>
      </c>
      <c r="I87" s="15">
        <f>IF(H87="-", "-", IF(H87=0, 0, SUM(K87:INDEX($K87:$DG87, H87))))</f>
        <v>2006.6409999999994</v>
      </c>
      <c r="J87" s="15">
        <f t="shared" si="2"/>
        <v>2881.8370000000014</v>
      </c>
      <c r="K87" s="14">
        <v>120.33</v>
      </c>
      <c r="L87" s="14">
        <v>121.529</v>
      </c>
      <c r="M87" s="14">
        <v>122.10299999999999</v>
      </c>
      <c r="N87" s="14">
        <v>121.367</v>
      </c>
      <c r="O87" s="14">
        <v>120.45099999999999</v>
      </c>
      <c r="P87" s="14">
        <v>119.224</v>
      </c>
      <c r="Q87" s="14">
        <v>117.72799999999999</v>
      </c>
      <c r="R87" s="14">
        <v>116.009</v>
      </c>
      <c r="S87" s="14">
        <v>114.09699999999999</v>
      </c>
      <c r="T87" s="14">
        <v>112.023</v>
      </c>
      <c r="U87" s="14">
        <v>109.898</v>
      </c>
      <c r="V87" s="14">
        <v>107.791</v>
      </c>
      <c r="W87" s="14">
        <v>105.70699999999999</v>
      </c>
      <c r="X87" s="14">
        <v>103.551</v>
      </c>
      <c r="Y87" s="14">
        <v>101.30500000000001</v>
      </c>
      <c r="Z87" s="14">
        <v>99.320999999999998</v>
      </c>
      <c r="AA87" s="14">
        <v>97.754999999999995</v>
      </c>
      <c r="AB87" s="14">
        <v>96.451999999999998</v>
      </c>
      <c r="AC87" s="14">
        <v>95.120999999999995</v>
      </c>
      <c r="AD87" s="14">
        <v>93.840999999999994</v>
      </c>
      <c r="AE87" s="14">
        <v>92.406000000000006</v>
      </c>
      <c r="AF87" s="14">
        <v>90.691999999999993</v>
      </c>
      <c r="AG87" s="14">
        <v>88.808999999999997</v>
      </c>
      <c r="AH87" s="14">
        <v>86.995999999999995</v>
      </c>
      <c r="AI87" s="14">
        <v>85.206000000000003</v>
      </c>
      <c r="AJ87" s="14">
        <v>83.49</v>
      </c>
      <c r="AK87" s="14">
        <v>81.897000000000006</v>
      </c>
      <c r="AL87" s="14">
        <v>80.396000000000001</v>
      </c>
      <c r="AM87" s="14">
        <v>78.861999999999995</v>
      </c>
      <c r="AN87" s="14">
        <v>77.266999999999996</v>
      </c>
      <c r="AO87" s="14">
        <v>75.849000000000004</v>
      </c>
      <c r="AP87" s="14">
        <v>74.694000000000003</v>
      </c>
      <c r="AQ87" s="14">
        <v>73.674000000000007</v>
      </c>
      <c r="AR87" s="14">
        <v>72.628</v>
      </c>
      <c r="AS87" s="14">
        <v>71.662000000000006</v>
      </c>
      <c r="AT87" s="14">
        <v>70.254999999999995</v>
      </c>
      <c r="AU87" s="14">
        <v>68.153000000000006</v>
      </c>
      <c r="AV87" s="14">
        <v>65.626999999999995</v>
      </c>
      <c r="AW87" s="14">
        <v>63.155000000000001</v>
      </c>
      <c r="AX87" s="14">
        <v>60.588000000000001</v>
      </c>
      <c r="AY87" s="14">
        <v>58.411000000000001</v>
      </c>
      <c r="AZ87" s="14">
        <v>56.896999999999998</v>
      </c>
      <c r="BA87" s="14">
        <v>55.790999999999997</v>
      </c>
      <c r="BB87" s="14">
        <v>54.579000000000001</v>
      </c>
      <c r="BC87" s="14">
        <v>53.384999999999998</v>
      </c>
      <c r="BD87" s="14">
        <v>51.960999999999999</v>
      </c>
      <c r="BE87" s="14">
        <v>50.139000000000003</v>
      </c>
      <c r="BF87" s="14">
        <v>48.06</v>
      </c>
      <c r="BG87" s="14">
        <v>46.033000000000001</v>
      </c>
      <c r="BH87" s="14">
        <v>43.994</v>
      </c>
      <c r="BI87" s="14">
        <v>41.987000000000002</v>
      </c>
      <c r="BJ87" s="14">
        <v>40.063000000000002</v>
      </c>
      <c r="BK87" s="14">
        <v>38.186999999999998</v>
      </c>
      <c r="BL87" s="14">
        <v>36.296999999999997</v>
      </c>
      <c r="BM87" s="14">
        <v>34.435000000000002</v>
      </c>
      <c r="BN87" s="14">
        <v>32.494</v>
      </c>
      <c r="BO87" s="14">
        <v>30.422000000000001</v>
      </c>
      <c r="BP87" s="14">
        <v>28.294</v>
      </c>
      <c r="BQ87" s="14">
        <v>26.241</v>
      </c>
      <c r="BR87" s="14">
        <v>24.242999999999999</v>
      </c>
      <c r="BS87" s="14">
        <v>22.4</v>
      </c>
      <c r="BT87" s="14">
        <v>20.78</v>
      </c>
      <c r="BU87" s="14">
        <v>19.344999999999999</v>
      </c>
      <c r="BV87" s="14">
        <v>17.966999999999999</v>
      </c>
      <c r="BW87" s="14">
        <v>16.638999999999999</v>
      </c>
      <c r="BX87" s="14">
        <v>15.542</v>
      </c>
      <c r="BY87" s="14">
        <v>14.744</v>
      </c>
      <c r="BZ87" s="14">
        <v>14.154</v>
      </c>
      <c r="CA87" s="14">
        <v>13.609</v>
      </c>
      <c r="CB87" s="14">
        <v>13.131</v>
      </c>
      <c r="CC87" s="14">
        <v>12.634</v>
      </c>
      <c r="CD87" s="14">
        <v>12.057</v>
      </c>
      <c r="CE87" s="14">
        <v>11.427</v>
      </c>
      <c r="CF87" s="14">
        <v>10.847</v>
      </c>
      <c r="CG87" s="14">
        <v>10.313000000000001</v>
      </c>
      <c r="CH87" s="14">
        <v>9.6820000000000004</v>
      </c>
      <c r="CI87" s="14">
        <v>8.8979999999999997</v>
      </c>
      <c r="CJ87" s="14">
        <v>8.0229999999999997</v>
      </c>
      <c r="CK87" s="14">
        <v>7.1760000000000002</v>
      </c>
      <c r="CL87" s="14">
        <v>6.3360000000000003</v>
      </c>
      <c r="CM87" s="14">
        <v>5.5529999999999999</v>
      </c>
      <c r="CN87" s="14">
        <v>4.8650000000000002</v>
      </c>
      <c r="CO87" s="14">
        <v>4.2530000000000001</v>
      </c>
      <c r="CP87" s="14">
        <v>3.6539999999999999</v>
      </c>
      <c r="CQ87" s="14">
        <v>3.08</v>
      </c>
      <c r="CR87" s="14">
        <v>2.5640000000000001</v>
      </c>
      <c r="CS87" s="14">
        <v>2.1150000000000002</v>
      </c>
      <c r="CT87" s="14">
        <v>1.726</v>
      </c>
      <c r="CU87" s="14">
        <v>1.3460000000000001</v>
      </c>
      <c r="CV87" s="14">
        <v>1.036</v>
      </c>
      <c r="CW87" s="14">
        <v>0.81799999999999995</v>
      </c>
      <c r="CX87" s="14">
        <v>0.61799999999999999</v>
      </c>
      <c r="CY87" s="14">
        <v>0.43</v>
      </c>
      <c r="CZ87" s="14">
        <v>0.28199999999999997</v>
      </c>
      <c r="DA87" s="14">
        <v>0.20399999999999999</v>
      </c>
      <c r="DB87" s="14">
        <v>0.161</v>
      </c>
      <c r="DC87" s="14">
        <v>0.113</v>
      </c>
      <c r="DD87" s="14">
        <v>0.06</v>
      </c>
      <c r="DE87" s="14">
        <v>3.5999999999999997E-2</v>
      </c>
      <c r="DF87" s="14">
        <v>1.7000000000000001E-2</v>
      </c>
      <c r="DG87" s="14">
        <v>2.1000000000000001E-2</v>
      </c>
      <c r="DI87" s="108">
        <f t="shared" si="3"/>
        <v>4888.478000000001</v>
      </c>
    </row>
    <row r="88" spans="1:113" x14ac:dyDescent="0.2">
      <c r="A88" s="14">
        <v>7056</v>
      </c>
      <c r="B88" s="14" t="s">
        <v>1041</v>
      </c>
      <c r="D88" s="14">
        <v>392</v>
      </c>
      <c r="E88" s="14">
        <v>2018</v>
      </c>
      <c r="F88" s="14" t="s">
        <v>192</v>
      </c>
      <c r="G88" s="88" t="s">
        <v>193</v>
      </c>
      <c r="H88" s="88">
        <f>VLOOKUP(G88, '2018 Population by age'!$G:$H, 2, 0)</f>
        <v>18</v>
      </c>
      <c r="I88" s="15">
        <f>IF(H88="-", "-", IF(H88=0, 0, SUM(K88:INDEX($K88:$DG88, H88))))</f>
        <v>9621.0509999999995</v>
      </c>
      <c r="J88" s="15">
        <f t="shared" si="2"/>
        <v>55470.088999999978</v>
      </c>
      <c r="K88" s="14">
        <v>496.69200000000001</v>
      </c>
      <c r="L88" s="14">
        <v>505.17500000000001</v>
      </c>
      <c r="M88" s="14">
        <v>512.351</v>
      </c>
      <c r="N88" s="14">
        <v>516.10799999999995</v>
      </c>
      <c r="O88" s="14">
        <v>521.67999999999995</v>
      </c>
      <c r="P88" s="14">
        <v>526.44799999999998</v>
      </c>
      <c r="Q88" s="14">
        <v>530.52</v>
      </c>
      <c r="R88" s="14">
        <v>534.00099999999998</v>
      </c>
      <c r="S88" s="14">
        <v>537.08100000000002</v>
      </c>
      <c r="T88" s="14">
        <v>539.94899999999996</v>
      </c>
      <c r="U88" s="14">
        <v>542.30100000000004</v>
      </c>
      <c r="V88" s="14">
        <v>544.08100000000002</v>
      </c>
      <c r="W88" s="14">
        <v>545.64099999999996</v>
      </c>
      <c r="X88" s="14">
        <v>547.10900000000004</v>
      </c>
      <c r="Y88" s="14">
        <v>548.11900000000003</v>
      </c>
      <c r="Z88" s="14">
        <v>551.13699999999994</v>
      </c>
      <c r="AA88" s="14">
        <v>557.29399999999998</v>
      </c>
      <c r="AB88" s="14">
        <v>565.36400000000003</v>
      </c>
      <c r="AC88" s="14">
        <v>573.47199999999998</v>
      </c>
      <c r="AD88" s="14">
        <v>582.56899999999996</v>
      </c>
      <c r="AE88" s="14">
        <v>589.02499999999998</v>
      </c>
      <c r="AF88" s="14">
        <v>591.03</v>
      </c>
      <c r="AG88" s="14">
        <v>590.59299999999996</v>
      </c>
      <c r="AH88" s="14">
        <v>591.36500000000001</v>
      </c>
      <c r="AI88" s="14">
        <v>592.41399999999999</v>
      </c>
      <c r="AJ88" s="14">
        <v>596.70299999999997</v>
      </c>
      <c r="AK88" s="14">
        <v>606.01400000000001</v>
      </c>
      <c r="AL88" s="14">
        <v>618.87800000000004</v>
      </c>
      <c r="AM88" s="14">
        <v>631.90200000000004</v>
      </c>
      <c r="AN88" s="14">
        <v>645.58699999999999</v>
      </c>
      <c r="AO88" s="14">
        <v>660.31200000000001</v>
      </c>
      <c r="AP88" s="14">
        <v>675.86800000000005</v>
      </c>
      <c r="AQ88" s="14">
        <v>692.149</v>
      </c>
      <c r="AR88" s="14">
        <v>709.72299999999996</v>
      </c>
      <c r="AS88" s="14">
        <v>729.03899999999999</v>
      </c>
      <c r="AT88" s="14">
        <v>746.85</v>
      </c>
      <c r="AU88" s="14">
        <v>761.779</v>
      </c>
      <c r="AV88" s="14">
        <v>775.524</v>
      </c>
      <c r="AW88" s="14">
        <v>788.44799999999998</v>
      </c>
      <c r="AX88" s="14">
        <v>797.22299999999996</v>
      </c>
      <c r="AY88" s="14">
        <v>817.60400000000004</v>
      </c>
      <c r="AZ88" s="14">
        <v>856.423</v>
      </c>
      <c r="BA88" s="14">
        <v>904.60199999999998</v>
      </c>
      <c r="BB88" s="14">
        <v>948.84900000000005</v>
      </c>
      <c r="BC88" s="14">
        <v>994.95500000000004</v>
      </c>
      <c r="BD88" s="14">
        <v>1016.768</v>
      </c>
      <c r="BE88" s="14">
        <v>1000.927</v>
      </c>
      <c r="BF88" s="14">
        <v>960.68899999999996</v>
      </c>
      <c r="BG88" s="14">
        <v>922.62400000000002</v>
      </c>
      <c r="BH88" s="14">
        <v>881.35500000000002</v>
      </c>
      <c r="BI88" s="14">
        <v>847.48199999999997</v>
      </c>
      <c r="BJ88" s="14">
        <v>828.93799999999999</v>
      </c>
      <c r="BK88" s="14">
        <v>820.34799999999996</v>
      </c>
      <c r="BL88" s="14">
        <v>809.14499999999998</v>
      </c>
      <c r="BM88" s="14">
        <v>798.73599999999999</v>
      </c>
      <c r="BN88" s="14">
        <v>787.75</v>
      </c>
      <c r="BO88" s="14">
        <v>774.54499999999996</v>
      </c>
      <c r="BP88" s="14">
        <v>761.45600000000002</v>
      </c>
      <c r="BQ88" s="14">
        <v>751.40499999999997</v>
      </c>
      <c r="BR88" s="14">
        <v>742.53499999999997</v>
      </c>
      <c r="BS88" s="14">
        <v>743.81500000000005</v>
      </c>
      <c r="BT88" s="14">
        <v>759.59699999999998</v>
      </c>
      <c r="BU88" s="14">
        <v>785.21299999999997</v>
      </c>
      <c r="BV88" s="14">
        <v>809.28200000000004</v>
      </c>
      <c r="BW88" s="14">
        <v>831.245</v>
      </c>
      <c r="BX88" s="14">
        <v>858.36099999999999</v>
      </c>
      <c r="BY88" s="14">
        <v>892.17600000000004</v>
      </c>
      <c r="BZ88" s="14">
        <v>927.72299999999996</v>
      </c>
      <c r="CA88" s="14">
        <v>961.09</v>
      </c>
      <c r="CB88" s="14">
        <v>996.18700000000001</v>
      </c>
      <c r="CC88" s="14">
        <v>1007.117</v>
      </c>
      <c r="CD88" s="14">
        <v>981.58399999999995</v>
      </c>
      <c r="CE88" s="14">
        <v>932.12599999999998</v>
      </c>
      <c r="CF88" s="14">
        <v>883.34500000000003</v>
      </c>
      <c r="CG88" s="14">
        <v>830.03800000000001</v>
      </c>
      <c r="CH88" s="14">
        <v>784.04200000000003</v>
      </c>
      <c r="CI88" s="14">
        <v>753.64099999999996</v>
      </c>
      <c r="CJ88" s="14">
        <v>732.92100000000005</v>
      </c>
      <c r="CK88" s="14">
        <v>707.16300000000001</v>
      </c>
      <c r="CL88" s="14">
        <v>678.68799999999999</v>
      </c>
      <c r="CM88" s="14">
        <v>651.52200000000005</v>
      </c>
      <c r="CN88" s="14">
        <v>625.99800000000005</v>
      </c>
      <c r="CO88" s="14">
        <v>601.029</v>
      </c>
      <c r="CP88" s="14">
        <v>575.75900000000001</v>
      </c>
      <c r="CQ88" s="14">
        <v>551.03899999999999</v>
      </c>
      <c r="CR88" s="14">
        <v>521.20799999999997</v>
      </c>
      <c r="CS88" s="14">
        <v>483.577</v>
      </c>
      <c r="CT88" s="14">
        <v>440.88099999999997</v>
      </c>
      <c r="CU88" s="14">
        <v>396.74799999999999</v>
      </c>
      <c r="CV88" s="14">
        <v>360.04899999999998</v>
      </c>
      <c r="CW88" s="14">
        <v>323.89</v>
      </c>
      <c r="CX88" s="14">
        <v>278.488</v>
      </c>
      <c r="CY88" s="14">
        <v>224.50800000000001</v>
      </c>
      <c r="CZ88" s="14">
        <v>181.85300000000001</v>
      </c>
      <c r="DA88" s="14">
        <v>157.791</v>
      </c>
      <c r="DB88" s="14">
        <v>134.88900000000001</v>
      </c>
      <c r="DC88" s="14">
        <v>106.02500000000001</v>
      </c>
      <c r="DD88" s="14">
        <v>71.198999999999998</v>
      </c>
      <c r="DE88" s="14">
        <v>56.972000000000001</v>
      </c>
      <c r="DF88" s="14">
        <v>34.149000000000001</v>
      </c>
      <c r="DG88" s="14">
        <v>63.558</v>
      </c>
      <c r="DI88" s="108">
        <f t="shared" si="3"/>
        <v>65091.139999999978</v>
      </c>
    </row>
    <row r="89" spans="1:113" x14ac:dyDescent="0.2">
      <c r="A89" s="14">
        <v>7486</v>
      </c>
      <c r="B89" s="14" t="s">
        <v>1041</v>
      </c>
      <c r="D89" s="14">
        <v>398</v>
      </c>
      <c r="E89" s="14">
        <v>2018</v>
      </c>
      <c r="F89" s="14" t="s">
        <v>196</v>
      </c>
      <c r="G89" s="88" t="s">
        <v>197</v>
      </c>
      <c r="H89" s="88">
        <f>VLOOKUP(G89, '2018 Population by age'!$G:$H, 2, 0)</f>
        <v>18</v>
      </c>
      <c r="I89" s="15">
        <f>IF(H89="-", "-", IF(H89=0, 0, SUM(K89:INDEX($K89:$DG89, H89))))</f>
        <v>2849.4650000000001</v>
      </c>
      <c r="J89" s="15">
        <f t="shared" si="2"/>
        <v>6640.9100000000053</v>
      </c>
      <c r="K89" s="14">
        <v>166.77699999999999</v>
      </c>
      <c r="L89" s="14">
        <v>181.15199999999999</v>
      </c>
      <c r="M89" s="14">
        <v>190.84399999999999</v>
      </c>
      <c r="N89" s="14">
        <v>197.19399999999999</v>
      </c>
      <c r="O89" s="14">
        <v>197.82599999999999</v>
      </c>
      <c r="P89" s="14">
        <v>195.749</v>
      </c>
      <c r="Q89" s="14">
        <v>191.34399999999999</v>
      </c>
      <c r="R89" s="14">
        <v>184.99100000000001</v>
      </c>
      <c r="S89" s="14">
        <v>177.13900000000001</v>
      </c>
      <c r="T89" s="14">
        <v>168.23699999999999</v>
      </c>
      <c r="U89" s="14">
        <v>158.31899999999999</v>
      </c>
      <c r="V89" s="14">
        <v>147.62700000000001</v>
      </c>
      <c r="W89" s="14">
        <v>136.74799999999999</v>
      </c>
      <c r="X89" s="14">
        <v>125.996</v>
      </c>
      <c r="Y89" s="14">
        <v>115.267</v>
      </c>
      <c r="Z89" s="14">
        <v>107.355</v>
      </c>
      <c r="AA89" s="14">
        <v>103.67400000000001</v>
      </c>
      <c r="AB89" s="14">
        <v>103.226</v>
      </c>
      <c r="AC89" s="14">
        <v>103.11499999999999</v>
      </c>
      <c r="AD89" s="14">
        <v>103.345</v>
      </c>
      <c r="AE89" s="14">
        <v>106.605</v>
      </c>
      <c r="AF89" s="14">
        <v>113.75700000000001</v>
      </c>
      <c r="AG89" s="14">
        <v>123.426</v>
      </c>
      <c r="AH89" s="14">
        <v>133.065</v>
      </c>
      <c r="AI89" s="14">
        <v>142.822</v>
      </c>
      <c r="AJ89" s="14">
        <v>151.768</v>
      </c>
      <c r="AK89" s="14">
        <v>159.066</v>
      </c>
      <c r="AL89" s="14">
        <v>164.76900000000001</v>
      </c>
      <c r="AM89" s="14">
        <v>170.39500000000001</v>
      </c>
      <c r="AN89" s="14">
        <v>176.38900000000001</v>
      </c>
      <c r="AO89" s="14">
        <v>177.637</v>
      </c>
      <c r="AP89" s="14">
        <v>171.98500000000001</v>
      </c>
      <c r="AQ89" s="14">
        <v>161.90799999999999</v>
      </c>
      <c r="AR89" s="14">
        <v>151.929</v>
      </c>
      <c r="AS89" s="14">
        <v>141.01400000000001</v>
      </c>
      <c r="AT89" s="14">
        <v>132.52199999999999</v>
      </c>
      <c r="AU89" s="14">
        <v>128.54300000000001</v>
      </c>
      <c r="AV89" s="14">
        <v>127.502</v>
      </c>
      <c r="AW89" s="14">
        <v>125.649</v>
      </c>
      <c r="AX89" s="14">
        <v>123.626</v>
      </c>
      <c r="AY89" s="14">
        <v>121.956</v>
      </c>
      <c r="AZ89" s="14">
        <v>120.489</v>
      </c>
      <c r="BA89" s="14">
        <v>119.176</v>
      </c>
      <c r="BB89" s="14">
        <v>118.32299999999999</v>
      </c>
      <c r="BC89" s="14">
        <v>118.11199999999999</v>
      </c>
      <c r="BD89" s="14">
        <v>116.98099999999999</v>
      </c>
      <c r="BE89" s="14">
        <v>114.261</v>
      </c>
      <c r="BF89" s="14">
        <v>110.735</v>
      </c>
      <c r="BG89" s="14">
        <v>107.392</v>
      </c>
      <c r="BH89" s="14">
        <v>103.48099999999999</v>
      </c>
      <c r="BI89" s="14">
        <v>102.236</v>
      </c>
      <c r="BJ89" s="14">
        <v>105.18899999999999</v>
      </c>
      <c r="BK89" s="14">
        <v>110.548</v>
      </c>
      <c r="BL89" s="14">
        <v>115.342</v>
      </c>
      <c r="BM89" s="14">
        <v>120.587</v>
      </c>
      <c r="BN89" s="14">
        <v>122.41</v>
      </c>
      <c r="BO89" s="14">
        <v>118.71899999999999</v>
      </c>
      <c r="BP89" s="14">
        <v>111.495</v>
      </c>
      <c r="BQ89" s="14">
        <v>104.592</v>
      </c>
      <c r="BR89" s="14">
        <v>96.971000000000004</v>
      </c>
      <c r="BS89" s="14">
        <v>91.046000000000006</v>
      </c>
      <c r="BT89" s="14">
        <v>88.320999999999998</v>
      </c>
      <c r="BU89" s="14">
        <v>87.421000000000006</v>
      </c>
      <c r="BV89" s="14">
        <v>85.85</v>
      </c>
      <c r="BW89" s="14">
        <v>84.561999999999998</v>
      </c>
      <c r="BX89" s="14">
        <v>80.899000000000001</v>
      </c>
      <c r="BY89" s="14">
        <v>73.433999999999997</v>
      </c>
      <c r="BZ89" s="14">
        <v>63.75</v>
      </c>
      <c r="CA89" s="14">
        <v>54.698999999999998</v>
      </c>
      <c r="CB89" s="14">
        <v>45.52</v>
      </c>
      <c r="CC89" s="14">
        <v>38.682000000000002</v>
      </c>
      <c r="CD89" s="14">
        <v>35.642000000000003</v>
      </c>
      <c r="CE89" s="14">
        <v>35.162999999999997</v>
      </c>
      <c r="CF89" s="14">
        <v>34.316000000000003</v>
      </c>
      <c r="CG89" s="14">
        <v>33.402000000000001</v>
      </c>
      <c r="CH89" s="14">
        <v>33.191000000000003</v>
      </c>
      <c r="CI89" s="14">
        <v>33.679000000000002</v>
      </c>
      <c r="CJ89" s="14">
        <v>34.473999999999997</v>
      </c>
      <c r="CK89" s="14">
        <v>35.494</v>
      </c>
      <c r="CL89" s="14">
        <v>37.125999999999998</v>
      </c>
      <c r="CM89" s="14">
        <v>36.481000000000002</v>
      </c>
      <c r="CN89" s="14">
        <v>32.231000000000002</v>
      </c>
      <c r="CO89" s="14">
        <v>25.777000000000001</v>
      </c>
      <c r="CP89" s="14">
        <v>19.724</v>
      </c>
      <c r="CQ89" s="14">
        <v>13.404</v>
      </c>
      <c r="CR89" s="14">
        <v>8.7360000000000007</v>
      </c>
      <c r="CS89" s="14">
        <v>6.891</v>
      </c>
      <c r="CT89" s="14">
        <v>6.8849999999999998</v>
      </c>
      <c r="CU89" s="14">
        <v>6.8490000000000002</v>
      </c>
      <c r="CV89" s="14">
        <v>6.5469999999999997</v>
      </c>
      <c r="CW89" s="14">
        <v>5.9459999999999997</v>
      </c>
      <c r="CX89" s="14">
        <v>4.83</v>
      </c>
      <c r="CY89" s="14">
        <v>3.3679999999999999</v>
      </c>
      <c r="CZ89" s="14">
        <v>2.16</v>
      </c>
      <c r="DA89" s="14">
        <v>1.4890000000000001</v>
      </c>
      <c r="DB89" s="14">
        <v>1.1870000000000001</v>
      </c>
      <c r="DC89" s="14">
        <v>0.84</v>
      </c>
      <c r="DD89" s="14">
        <v>0.44800000000000001</v>
      </c>
      <c r="DE89" s="14">
        <v>0.26200000000000001</v>
      </c>
      <c r="DF89" s="14">
        <v>0.13900000000000001</v>
      </c>
      <c r="DG89" s="14">
        <v>0.21299999999999999</v>
      </c>
      <c r="DI89" s="108">
        <f t="shared" si="3"/>
        <v>9490.3750000000055</v>
      </c>
    </row>
    <row r="90" spans="1:113" x14ac:dyDescent="0.2">
      <c r="A90" s="14">
        <v>1638</v>
      </c>
      <c r="B90" s="14" t="s">
        <v>1041</v>
      </c>
      <c r="D90" s="14">
        <v>404</v>
      </c>
      <c r="E90" s="14">
        <v>2018</v>
      </c>
      <c r="F90" s="14" t="s">
        <v>198</v>
      </c>
      <c r="G90" s="88" t="s">
        <v>199</v>
      </c>
      <c r="H90" s="88">
        <f>VLOOKUP(G90, '2018 Population by age'!$G:$H, 2, 0)</f>
        <v>18</v>
      </c>
      <c r="I90" s="15">
        <f>IF(H90="-", "-", IF(H90=0, 0, SUM(K90:INDEX($K90:$DG90, H90))))</f>
        <v>11822.140999999998</v>
      </c>
      <c r="J90" s="15">
        <f t="shared" si="2"/>
        <v>13806.357999999987</v>
      </c>
      <c r="K90" s="14">
        <v>736.63599999999997</v>
      </c>
      <c r="L90" s="14">
        <v>725.66800000000001</v>
      </c>
      <c r="M90" s="14">
        <v>715.80499999999995</v>
      </c>
      <c r="N90" s="14">
        <v>695.82</v>
      </c>
      <c r="O90" s="14">
        <v>692.76700000000005</v>
      </c>
      <c r="P90" s="14">
        <v>689.17700000000002</v>
      </c>
      <c r="Q90" s="14">
        <v>684.88300000000004</v>
      </c>
      <c r="R90" s="14">
        <v>679.71699999999998</v>
      </c>
      <c r="S90" s="14">
        <v>673.97400000000005</v>
      </c>
      <c r="T90" s="14">
        <v>667.95</v>
      </c>
      <c r="U90" s="14">
        <v>659.16600000000005</v>
      </c>
      <c r="V90" s="14">
        <v>646.529</v>
      </c>
      <c r="W90" s="14">
        <v>631.26099999999997</v>
      </c>
      <c r="X90" s="14">
        <v>615.62099999999998</v>
      </c>
      <c r="Y90" s="14">
        <v>599.101</v>
      </c>
      <c r="Z90" s="14">
        <v>583.25</v>
      </c>
      <c r="AA90" s="14">
        <v>569.04999999999995</v>
      </c>
      <c r="AB90" s="14">
        <v>555.76599999999996</v>
      </c>
      <c r="AC90" s="14">
        <v>542.16800000000001</v>
      </c>
      <c r="AD90" s="14">
        <v>529.09100000000001</v>
      </c>
      <c r="AE90" s="14">
        <v>514.13699999999994</v>
      </c>
      <c r="AF90" s="14">
        <v>496.18400000000003</v>
      </c>
      <c r="AG90" s="14">
        <v>476.79599999999999</v>
      </c>
      <c r="AH90" s="14">
        <v>458.03100000000001</v>
      </c>
      <c r="AI90" s="14">
        <v>438.72199999999998</v>
      </c>
      <c r="AJ90" s="14">
        <v>424.42</v>
      </c>
      <c r="AK90" s="14">
        <v>417.85700000000003</v>
      </c>
      <c r="AL90" s="14">
        <v>416.16</v>
      </c>
      <c r="AM90" s="14">
        <v>413.79899999999998</v>
      </c>
      <c r="AN90" s="14">
        <v>411.96899999999999</v>
      </c>
      <c r="AO90" s="14">
        <v>407.63799999999998</v>
      </c>
      <c r="AP90" s="14">
        <v>398.76600000000002</v>
      </c>
      <c r="AQ90" s="14">
        <v>386.83499999999998</v>
      </c>
      <c r="AR90" s="14">
        <v>375.505</v>
      </c>
      <c r="AS90" s="14">
        <v>364.21</v>
      </c>
      <c r="AT90" s="14">
        <v>351.98700000000002</v>
      </c>
      <c r="AU90" s="14">
        <v>338.77600000000001</v>
      </c>
      <c r="AV90" s="14">
        <v>324.84899999999999</v>
      </c>
      <c r="AW90" s="14">
        <v>310.63400000000001</v>
      </c>
      <c r="AX90" s="14">
        <v>296.15899999999999</v>
      </c>
      <c r="AY90" s="14">
        <v>281.71899999999999</v>
      </c>
      <c r="AZ90" s="14">
        <v>267.54199999999997</v>
      </c>
      <c r="BA90" s="14">
        <v>253.63399999999999</v>
      </c>
      <c r="BB90" s="14">
        <v>239.83199999999999</v>
      </c>
      <c r="BC90" s="14">
        <v>226.238</v>
      </c>
      <c r="BD90" s="14">
        <v>213.178</v>
      </c>
      <c r="BE90" s="14">
        <v>200.81800000000001</v>
      </c>
      <c r="BF90" s="14">
        <v>189.14500000000001</v>
      </c>
      <c r="BG90" s="14">
        <v>177.88200000000001</v>
      </c>
      <c r="BH90" s="14">
        <v>166.97499999999999</v>
      </c>
      <c r="BI90" s="14">
        <v>157.26400000000001</v>
      </c>
      <c r="BJ90" s="14">
        <v>149.108</v>
      </c>
      <c r="BK90" s="14">
        <v>142.11600000000001</v>
      </c>
      <c r="BL90" s="14">
        <v>135.5</v>
      </c>
      <c r="BM90" s="14">
        <v>129.36799999999999</v>
      </c>
      <c r="BN90" s="14">
        <v>123.53</v>
      </c>
      <c r="BO90" s="14">
        <v>117.798</v>
      </c>
      <c r="BP90" s="14">
        <v>112.22799999999999</v>
      </c>
      <c r="BQ90" s="14">
        <v>107.01900000000001</v>
      </c>
      <c r="BR90" s="14">
        <v>102.072</v>
      </c>
      <c r="BS90" s="14">
        <v>97.331999999999994</v>
      </c>
      <c r="BT90" s="14">
        <v>92.768000000000001</v>
      </c>
      <c r="BU90" s="14">
        <v>88.320999999999998</v>
      </c>
      <c r="BV90" s="14">
        <v>84.010999999999996</v>
      </c>
      <c r="BW90" s="14">
        <v>79.903999999999996</v>
      </c>
      <c r="BX90" s="14">
        <v>75.429000000000002</v>
      </c>
      <c r="BY90" s="14">
        <v>70.326999999999998</v>
      </c>
      <c r="BZ90" s="14">
        <v>64.866</v>
      </c>
      <c r="CA90" s="14">
        <v>59.619</v>
      </c>
      <c r="CB90" s="14">
        <v>54.527999999999999</v>
      </c>
      <c r="CC90" s="14">
        <v>49.598999999999997</v>
      </c>
      <c r="CD90" s="14">
        <v>44.911000000000001</v>
      </c>
      <c r="CE90" s="14">
        <v>40.488999999999997</v>
      </c>
      <c r="CF90" s="14">
        <v>36.200000000000003</v>
      </c>
      <c r="CG90" s="14">
        <v>31.98</v>
      </c>
      <c r="CH90" s="14">
        <v>28.495999999999999</v>
      </c>
      <c r="CI90" s="14">
        <v>26.038</v>
      </c>
      <c r="CJ90" s="14">
        <v>24.286000000000001</v>
      </c>
      <c r="CK90" s="14">
        <v>22.641999999999999</v>
      </c>
      <c r="CL90" s="14">
        <v>21.241</v>
      </c>
      <c r="CM90" s="14">
        <v>19.684999999999999</v>
      </c>
      <c r="CN90" s="14">
        <v>17.724</v>
      </c>
      <c r="CO90" s="14">
        <v>15.545</v>
      </c>
      <c r="CP90" s="14">
        <v>13.603999999999999</v>
      </c>
      <c r="CQ90" s="14">
        <v>11.824</v>
      </c>
      <c r="CR90" s="14">
        <v>10.125999999999999</v>
      </c>
      <c r="CS90" s="14">
        <v>8.5190000000000001</v>
      </c>
      <c r="CT90" s="14">
        <v>7.0190000000000001</v>
      </c>
      <c r="CU90" s="14">
        <v>5.5010000000000003</v>
      </c>
      <c r="CV90" s="14">
        <v>4.194</v>
      </c>
      <c r="CW90" s="14">
        <v>3.306</v>
      </c>
      <c r="CX90" s="14">
        <v>2.5339999999999998</v>
      </c>
      <c r="CY90" s="14">
        <v>1.8380000000000001</v>
      </c>
      <c r="CZ90" s="14">
        <v>1.2789999999999999</v>
      </c>
      <c r="DA90" s="14">
        <v>0.96199999999999997</v>
      </c>
      <c r="DB90" s="14">
        <v>0.76800000000000002</v>
      </c>
      <c r="DC90" s="14">
        <v>0.55300000000000005</v>
      </c>
      <c r="DD90" s="14">
        <v>0.315</v>
      </c>
      <c r="DE90" s="14">
        <v>0.192</v>
      </c>
      <c r="DF90" s="14">
        <v>9.7000000000000003E-2</v>
      </c>
      <c r="DG90" s="14">
        <v>0.127</v>
      </c>
      <c r="DI90" s="108">
        <f t="shared" si="3"/>
        <v>25628.498999999985</v>
      </c>
    </row>
    <row r="91" spans="1:113" x14ac:dyDescent="0.2">
      <c r="A91" s="14">
        <v>7572</v>
      </c>
      <c r="B91" s="14" t="s">
        <v>1041</v>
      </c>
      <c r="D91" s="14">
        <v>417</v>
      </c>
      <c r="E91" s="14">
        <v>2018</v>
      </c>
      <c r="F91" s="14" t="s">
        <v>1087</v>
      </c>
      <c r="G91" s="88" t="s">
        <v>211</v>
      </c>
      <c r="H91" s="88">
        <f>VLOOKUP(G91, '2018 Population by age'!$G:$H, 2, 0)</f>
        <v>16</v>
      </c>
      <c r="I91" s="15">
        <f>IF(H91="-", "-", IF(H91=0, 0, SUM(K91:INDEX($K91:$DG91, H91))))</f>
        <v>1005.5169999999999</v>
      </c>
      <c r="J91" s="15">
        <f t="shared" si="2"/>
        <v>2087.0789999999997</v>
      </c>
      <c r="K91" s="14">
        <v>66.546000000000006</v>
      </c>
      <c r="L91" s="14">
        <v>70.569000000000003</v>
      </c>
      <c r="M91" s="14">
        <v>73.063999999999993</v>
      </c>
      <c r="N91" s="14">
        <v>75.905000000000001</v>
      </c>
      <c r="O91" s="14">
        <v>74.88</v>
      </c>
      <c r="P91" s="14">
        <v>73.141999999999996</v>
      </c>
      <c r="Q91" s="14">
        <v>70.820999999999998</v>
      </c>
      <c r="R91" s="14">
        <v>68.05</v>
      </c>
      <c r="S91" s="14">
        <v>64.933999999999997</v>
      </c>
      <c r="T91" s="14">
        <v>61.579000000000001</v>
      </c>
      <c r="U91" s="14">
        <v>58.241</v>
      </c>
      <c r="V91" s="14">
        <v>55.1</v>
      </c>
      <c r="W91" s="14">
        <v>52.212000000000003</v>
      </c>
      <c r="X91" s="14">
        <v>49.354999999999997</v>
      </c>
      <c r="Y91" s="14">
        <v>46.451999999999998</v>
      </c>
      <c r="Z91" s="14">
        <v>44.667000000000002</v>
      </c>
      <c r="AA91" s="14">
        <v>44.52</v>
      </c>
      <c r="AB91" s="14">
        <v>45.497</v>
      </c>
      <c r="AC91" s="14">
        <v>46.53</v>
      </c>
      <c r="AD91" s="14">
        <v>47.789000000000001</v>
      </c>
      <c r="AE91" s="14">
        <v>49.061</v>
      </c>
      <c r="AF91" s="14">
        <v>50.118000000000002</v>
      </c>
      <c r="AG91" s="14">
        <v>51.05</v>
      </c>
      <c r="AH91" s="14">
        <v>52.04</v>
      </c>
      <c r="AI91" s="14">
        <v>52.884</v>
      </c>
      <c r="AJ91" s="14">
        <v>53.996000000000002</v>
      </c>
      <c r="AK91" s="14">
        <v>55.545999999999999</v>
      </c>
      <c r="AL91" s="14">
        <v>57.19</v>
      </c>
      <c r="AM91" s="14">
        <v>58.633000000000003</v>
      </c>
      <c r="AN91" s="14">
        <v>60.2</v>
      </c>
      <c r="AO91" s="14">
        <v>60.052999999999997</v>
      </c>
      <c r="AP91" s="14">
        <v>57.334000000000003</v>
      </c>
      <c r="AQ91" s="14">
        <v>52.984000000000002</v>
      </c>
      <c r="AR91" s="14">
        <v>48.777999999999999</v>
      </c>
      <c r="AS91" s="14">
        <v>44.33</v>
      </c>
      <c r="AT91" s="14">
        <v>40.734999999999999</v>
      </c>
      <c r="AU91" s="14">
        <v>38.707999999999998</v>
      </c>
      <c r="AV91" s="14">
        <v>37.728999999999999</v>
      </c>
      <c r="AW91" s="14">
        <v>36.531999999999996</v>
      </c>
      <c r="AX91" s="14">
        <v>35.332999999999998</v>
      </c>
      <c r="AY91" s="14">
        <v>34.386000000000003</v>
      </c>
      <c r="AZ91" s="14">
        <v>33.677</v>
      </c>
      <c r="BA91" s="14">
        <v>33.161999999999999</v>
      </c>
      <c r="BB91" s="14">
        <v>32.81</v>
      </c>
      <c r="BC91" s="14">
        <v>32.628999999999998</v>
      </c>
      <c r="BD91" s="14">
        <v>32.423000000000002</v>
      </c>
      <c r="BE91" s="14">
        <v>32.091000000000001</v>
      </c>
      <c r="BF91" s="14">
        <v>31.704000000000001</v>
      </c>
      <c r="BG91" s="14">
        <v>31.361000000000001</v>
      </c>
      <c r="BH91" s="14">
        <v>30.956</v>
      </c>
      <c r="BI91" s="14">
        <v>30.824999999999999</v>
      </c>
      <c r="BJ91" s="14">
        <v>31.119</v>
      </c>
      <c r="BK91" s="14">
        <v>31.617999999999999</v>
      </c>
      <c r="BL91" s="14">
        <v>32.021000000000001</v>
      </c>
      <c r="BM91" s="14">
        <v>32.47</v>
      </c>
      <c r="BN91" s="14">
        <v>32.268999999999998</v>
      </c>
      <c r="BO91" s="14">
        <v>31.068000000000001</v>
      </c>
      <c r="BP91" s="14">
        <v>29.213000000000001</v>
      </c>
      <c r="BQ91" s="14">
        <v>27.376999999999999</v>
      </c>
      <c r="BR91" s="14">
        <v>25.395</v>
      </c>
      <c r="BS91" s="14">
        <v>23.658999999999999</v>
      </c>
      <c r="BT91" s="14">
        <v>22.422999999999998</v>
      </c>
      <c r="BU91" s="14">
        <v>21.475000000000001</v>
      </c>
      <c r="BV91" s="14">
        <v>20.414000000000001</v>
      </c>
      <c r="BW91" s="14">
        <v>19.393000000000001</v>
      </c>
      <c r="BX91" s="14">
        <v>18.048999999999999</v>
      </c>
      <c r="BY91" s="14">
        <v>16.187000000000001</v>
      </c>
      <c r="BZ91" s="14">
        <v>14.039</v>
      </c>
      <c r="CA91" s="14">
        <v>12.021000000000001</v>
      </c>
      <c r="CB91" s="14">
        <v>10.032</v>
      </c>
      <c r="CC91" s="14">
        <v>8.4209999999999994</v>
      </c>
      <c r="CD91" s="14">
        <v>7.4</v>
      </c>
      <c r="CE91" s="14">
        <v>6.8049999999999997</v>
      </c>
      <c r="CF91" s="14">
        <v>6.2080000000000002</v>
      </c>
      <c r="CG91" s="14">
        <v>5.6289999999999996</v>
      </c>
      <c r="CH91" s="14">
        <v>5.3280000000000003</v>
      </c>
      <c r="CI91" s="14">
        <v>5.3710000000000004</v>
      </c>
      <c r="CJ91" s="14">
        <v>5.6260000000000003</v>
      </c>
      <c r="CK91" s="14">
        <v>5.9219999999999997</v>
      </c>
      <c r="CL91" s="14">
        <v>6.33</v>
      </c>
      <c r="CM91" s="14">
        <v>6.415</v>
      </c>
      <c r="CN91" s="14">
        <v>5.9560000000000004</v>
      </c>
      <c r="CO91" s="14">
        <v>5.1509999999999998</v>
      </c>
      <c r="CP91" s="14">
        <v>4.4249999999999998</v>
      </c>
      <c r="CQ91" s="14">
        <v>3.7</v>
      </c>
      <c r="CR91" s="14">
        <v>3.0470000000000002</v>
      </c>
      <c r="CS91" s="14">
        <v>2.5459999999999998</v>
      </c>
      <c r="CT91" s="14">
        <v>2.1539999999999999</v>
      </c>
      <c r="CU91" s="14">
        <v>1.698</v>
      </c>
      <c r="CV91" s="14">
        <v>1.28</v>
      </c>
      <c r="CW91" s="14">
        <v>1.004</v>
      </c>
      <c r="CX91" s="14">
        <v>0.77800000000000002</v>
      </c>
      <c r="CY91" s="14">
        <v>0.58599999999999997</v>
      </c>
      <c r="CZ91" s="14">
        <v>0.432</v>
      </c>
      <c r="DA91" s="14">
        <v>0.34799999999999998</v>
      </c>
      <c r="DB91" s="14">
        <v>0.28100000000000003</v>
      </c>
      <c r="DC91" s="14">
        <v>0.19900000000000001</v>
      </c>
      <c r="DD91" s="14">
        <v>0.10199999999999999</v>
      </c>
      <c r="DE91" s="14">
        <v>5.1999999999999998E-2</v>
      </c>
      <c r="DF91" s="14">
        <v>2.4E-2</v>
      </c>
      <c r="DG91" s="14">
        <v>2.5000000000000001E-2</v>
      </c>
      <c r="DI91" s="108">
        <f t="shared" si="3"/>
        <v>3092.5959999999995</v>
      </c>
    </row>
    <row r="92" spans="1:113" x14ac:dyDescent="0.2">
      <c r="A92" s="14">
        <v>8948</v>
      </c>
      <c r="B92" s="14" t="s">
        <v>1041</v>
      </c>
      <c r="D92" s="14">
        <v>116</v>
      </c>
      <c r="E92" s="14">
        <v>2018</v>
      </c>
      <c r="F92" s="14" t="s">
        <v>78</v>
      </c>
      <c r="G92" s="88" t="s">
        <v>79</v>
      </c>
      <c r="H92" s="88">
        <f>VLOOKUP(G92, '2018 Population by age'!$G:$H, 2, 0)</f>
        <v>18</v>
      </c>
      <c r="I92" s="15">
        <f>IF(H92="-", "-", IF(H92=0, 0, SUM(K92:INDEX($K92:$DG92, H92))))</f>
        <v>2920.0259999999998</v>
      </c>
      <c r="J92" s="15">
        <f t="shared" si="2"/>
        <v>5397.1859999999997</v>
      </c>
      <c r="K92" s="14">
        <v>173.19900000000001</v>
      </c>
      <c r="L92" s="14">
        <v>175.131</v>
      </c>
      <c r="M92" s="14">
        <v>176.005</v>
      </c>
      <c r="N92" s="14">
        <v>174.114</v>
      </c>
      <c r="O92" s="14">
        <v>173.83799999999999</v>
      </c>
      <c r="P92" s="14">
        <v>172.851</v>
      </c>
      <c r="Q92" s="14">
        <v>171.25200000000001</v>
      </c>
      <c r="R92" s="14">
        <v>169.14099999999999</v>
      </c>
      <c r="S92" s="14">
        <v>166.703</v>
      </c>
      <c r="T92" s="14">
        <v>164.12</v>
      </c>
      <c r="U92" s="14">
        <v>161.077</v>
      </c>
      <c r="V92" s="14">
        <v>157.50700000000001</v>
      </c>
      <c r="W92" s="14">
        <v>153.761</v>
      </c>
      <c r="X92" s="14">
        <v>150.08699999999999</v>
      </c>
      <c r="Y92" s="14">
        <v>146.23599999999999</v>
      </c>
      <c r="Z92" s="14">
        <v>144.05799999999999</v>
      </c>
      <c r="AA92" s="14">
        <v>144.43799999999999</v>
      </c>
      <c r="AB92" s="14">
        <v>146.50800000000001</v>
      </c>
      <c r="AC92" s="14">
        <v>148.255</v>
      </c>
      <c r="AD92" s="14">
        <v>149.76900000000001</v>
      </c>
      <c r="AE92" s="14">
        <v>151.70400000000001</v>
      </c>
      <c r="AF92" s="14">
        <v>154.08500000000001</v>
      </c>
      <c r="AG92" s="14">
        <v>156.46</v>
      </c>
      <c r="AH92" s="14">
        <v>159.19</v>
      </c>
      <c r="AI92" s="14">
        <v>163.20500000000001</v>
      </c>
      <c r="AJ92" s="14">
        <v>162.857</v>
      </c>
      <c r="AK92" s="14">
        <v>155.69</v>
      </c>
      <c r="AL92" s="14">
        <v>144.733</v>
      </c>
      <c r="AM92" s="14">
        <v>133.727</v>
      </c>
      <c r="AN92" s="14">
        <v>119.83499999999999</v>
      </c>
      <c r="AO92" s="14">
        <v>115.67</v>
      </c>
      <c r="AP92" s="14">
        <v>127.214</v>
      </c>
      <c r="AQ92" s="14">
        <v>147.57900000000001</v>
      </c>
      <c r="AR92" s="14">
        <v>166.03800000000001</v>
      </c>
      <c r="AS92" s="14">
        <v>187.31299999999999</v>
      </c>
      <c r="AT92" s="14">
        <v>192.804</v>
      </c>
      <c r="AU92" s="14">
        <v>172.99600000000001</v>
      </c>
      <c r="AV92" s="14">
        <v>137.81</v>
      </c>
      <c r="AW92" s="14">
        <v>105.517</v>
      </c>
      <c r="AX92" s="14">
        <v>71.063999999999993</v>
      </c>
      <c r="AY92" s="14">
        <v>49.271999999999998</v>
      </c>
      <c r="AZ92" s="14">
        <v>48.911999999999999</v>
      </c>
      <c r="BA92" s="14">
        <v>62.195</v>
      </c>
      <c r="BB92" s="14">
        <v>72.745000000000005</v>
      </c>
      <c r="BC92" s="14">
        <v>84.058000000000007</v>
      </c>
      <c r="BD92" s="14">
        <v>91.536000000000001</v>
      </c>
      <c r="BE92" s="14">
        <v>91.311999999999998</v>
      </c>
      <c r="BF92" s="14">
        <v>86.271000000000001</v>
      </c>
      <c r="BG92" s="14">
        <v>83.096999999999994</v>
      </c>
      <c r="BH92" s="14">
        <v>80.373999999999995</v>
      </c>
      <c r="BI92" s="14">
        <v>78.183999999999997</v>
      </c>
      <c r="BJ92" s="14">
        <v>77.210999999999999</v>
      </c>
      <c r="BK92" s="14">
        <v>76.891000000000005</v>
      </c>
      <c r="BL92" s="14">
        <v>76.085999999999999</v>
      </c>
      <c r="BM92" s="14">
        <v>75.150999999999996</v>
      </c>
      <c r="BN92" s="14">
        <v>73.411000000000001</v>
      </c>
      <c r="BO92" s="14">
        <v>70.456000000000003</v>
      </c>
      <c r="BP92" s="14">
        <v>66.738</v>
      </c>
      <c r="BQ92" s="14">
        <v>63.033999999999999</v>
      </c>
      <c r="BR92" s="14">
        <v>59.088000000000001</v>
      </c>
      <c r="BS92" s="14">
        <v>55.793999999999997</v>
      </c>
      <c r="BT92" s="14">
        <v>53.643000000000001</v>
      </c>
      <c r="BU92" s="14">
        <v>52.167999999999999</v>
      </c>
      <c r="BV92" s="14">
        <v>50.508000000000003</v>
      </c>
      <c r="BW92" s="14">
        <v>48.954999999999998</v>
      </c>
      <c r="BX92" s="14">
        <v>46.697000000000003</v>
      </c>
      <c r="BY92" s="14">
        <v>43.283999999999999</v>
      </c>
      <c r="BZ92" s="14">
        <v>39.180999999999997</v>
      </c>
      <c r="CA92" s="14">
        <v>35.273000000000003</v>
      </c>
      <c r="CB92" s="14">
        <v>31.343</v>
      </c>
      <c r="CC92" s="14">
        <v>27.975999999999999</v>
      </c>
      <c r="CD92" s="14">
        <v>25.54</v>
      </c>
      <c r="CE92" s="14">
        <v>23.731999999999999</v>
      </c>
      <c r="CF92" s="14">
        <v>21.887</v>
      </c>
      <c r="CG92" s="14">
        <v>20.143000000000001</v>
      </c>
      <c r="CH92" s="14">
        <v>18.404</v>
      </c>
      <c r="CI92" s="14">
        <v>16.556000000000001</v>
      </c>
      <c r="CJ92" s="14">
        <v>14.683</v>
      </c>
      <c r="CK92" s="14">
        <v>12.976000000000001</v>
      </c>
      <c r="CL92" s="14">
        <v>11.391999999999999</v>
      </c>
      <c r="CM92" s="14">
        <v>9.9420000000000002</v>
      </c>
      <c r="CN92" s="14">
        <v>8.6519999999999992</v>
      </c>
      <c r="CO92" s="14">
        <v>7.4969999999999999</v>
      </c>
      <c r="CP92" s="14">
        <v>6.4290000000000003</v>
      </c>
      <c r="CQ92" s="14">
        <v>5.4589999999999996</v>
      </c>
      <c r="CR92" s="14">
        <v>4.5659999999999998</v>
      </c>
      <c r="CS92" s="14">
        <v>3.7349999999999999</v>
      </c>
      <c r="CT92" s="14">
        <v>2.9769999999999999</v>
      </c>
      <c r="CU92" s="14">
        <v>2.254</v>
      </c>
      <c r="CV92" s="14">
        <v>1.66</v>
      </c>
      <c r="CW92" s="14">
        <v>1.264</v>
      </c>
      <c r="CX92" s="14">
        <v>0.93799999999999994</v>
      </c>
      <c r="CY92" s="14">
        <v>0.66200000000000003</v>
      </c>
      <c r="CZ92" s="14">
        <v>0.45200000000000001</v>
      </c>
      <c r="DA92" s="14">
        <v>0.34699999999999998</v>
      </c>
      <c r="DB92" s="14">
        <v>0.27400000000000002</v>
      </c>
      <c r="DC92" s="14">
        <v>0.192</v>
      </c>
      <c r="DD92" s="14">
        <v>0.1</v>
      </c>
      <c r="DE92" s="14">
        <v>0.06</v>
      </c>
      <c r="DF92" s="14">
        <v>2.7E-2</v>
      </c>
      <c r="DG92" s="14">
        <v>2.7E-2</v>
      </c>
      <c r="DI92" s="108">
        <f t="shared" si="3"/>
        <v>8317.2119999999995</v>
      </c>
    </row>
    <row r="93" spans="1:113" x14ac:dyDescent="0.2">
      <c r="A93" s="14">
        <v>20214</v>
      </c>
      <c r="B93" s="14" t="s">
        <v>1041</v>
      </c>
      <c r="D93" s="14">
        <v>296</v>
      </c>
      <c r="E93" s="14">
        <v>2018</v>
      </c>
      <c r="F93" s="14" t="s">
        <v>200</v>
      </c>
      <c r="G93" s="88" t="s">
        <v>201</v>
      </c>
      <c r="H93" s="88">
        <f>VLOOKUP(G93, '2018 Population by age'!$G:$H, 2, 0)</f>
        <v>18</v>
      </c>
      <c r="I93" s="15">
        <f>IF(H93="-", "-", IF(H93=0, 0, SUM(K93:INDEX($K93:$DG93, H93))))</f>
        <v>23.495000000000001</v>
      </c>
      <c r="J93" s="15">
        <f t="shared" si="2"/>
        <v>36.527999999999992</v>
      </c>
      <c r="K93" s="14">
        <v>1.45</v>
      </c>
      <c r="L93" s="14">
        <v>1.482</v>
      </c>
      <c r="M93" s="14">
        <v>1.5</v>
      </c>
      <c r="N93" s="14">
        <v>1.397</v>
      </c>
      <c r="O93" s="14">
        <v>1.4319999999999999</v>
      </c>
      <c r="P93" s="14">
        <v>1.452</v>
      </c>
      <c r="Q93" s="14">
        <v>1.458</v>
      </c>
      <c r="R93" s="14">
        <v>1.4510000000000001</v>
      </c>
      <c r="S93" s="14">
        <v>1.4350000000000001</v>
      </c>
      <c r="T93" s="14">
        <v>1.4179999999999999</v>
      </c>
      <c r="U93" s="14">
        <v>1.3759999999999999</v>
      </c>
      <c r="V93" s="14">
        <v>1.3029999999999999</v>
      </c>
      <c r="W93" s="14">
        <v>1.2130000000000001</v>
      </c>
      <c r="X93" s="14">
        <v>1.1220000000000001</v>
      </c>
      <c r="Y93" s="14">
        <v>1.0209999999999999</v>
      </c>
      <c r="Z93" s="14">
        <v>0.96399999999999997</v>
      </c>
      <c r="AA93" s="14">
        <v>0.98</v>
      </c>
      <c r="AB93" s="14">
        <v>1.0409999999999999</v>
      </c>
      <c r="AC93" s="14">
        <v>1.095</v>
      </c>
      <c r="AD93" s="14">
        <v>1.155</v>
      </c>
      <c r="AE93" s="14">
        <v>1.1859999999999999</v>
      </c>
      <c r="AF93" s="14">
        <v>1.1639999999999999</v>
      </c>
      <c r="AG93" s="14">
        <v>1.109</v>
      </c>
      <c r="AH93" s="14">
        <v>1.0629999999999999</v>
      </c>
      <c r="AI93" s="14">
        <v>1.014</v>
      </c>
      <c r="AJ93" s="14">
        <v>0.97899999999999998</v>
      </c>
      <c r="AK93" s="14">
        <v>0.97099999999999997</v>
      </c>
      <c r="AL93" s="14">
        <v>0.97799999999999998</v>
      </c>
      <c r="AM93" s="14">
        <v>0.98</v>
      </c>
      <c r="AN93" s="14">
        <v>0.98</v>
      </c>
      <c r="AO93" s="14">
        <v>0.97199999999999998</v>
      </c>
      <c r="AP93" s="14">
        <v>0.94899999999999995</v>
      </c>
      <c r="AQ93" s="14">
        <v>0.91500000000000004</v>
      </c>
      <c r="AR93" s="14">
        <v>0.88400000000000001</v>
      </c>
      <c r="AS93" s="14">
        <v>0.85299999999999998</v>
      </c>
      <c r="AT93" s="14">
        <v>0.82</v>
      </c>
      <c r="AU93" s="14">
        <v>0.78700000000000003</v>
      </c>
      <c r="AV93" s="14">
        <v>0.753</v>
      </c>
      <c r="AW93" s="14">
        <v>0.72099999999999997</v>
      </c>
      <c r="AX93" s="14">
        <v>0.68899999999999995</v>
      </c>
      <c r="AY93" s="14">
        <v>0.65900000000000003</v>
      </c>
      <c r="AZ93" s="14">
        <v>0.63</v>
      </c>
      <c r="BA93" s="14">
        <v>0.60499999999999998</v>
      </c>
      <c r="BB93" s="14">
        <v>0.57999999999999996</v>
      </c>
      <c r="BC93" s="14">
        <v>0.55400000000000005</v>
      </c>
      <c r="BD93" s="14">
        <v>0.54200000000000004</v>
      </c>
      <c r="BE93" s="14">
        <v>0.55000000000000004</v>
      </c>
      <c r="BF93" s="14">
        <v>0.57099999999999995</v>
      </c>
      <c r="BG93" s="14">
        <v>0.59</v>
      </c>
      <c r="BH93" s="14">
        <v>0.61099999999999999</v>
      </c>
      <c r="BI93" s="14">
        <v>0.62</v>
      </c>
      <c r="BJ93" s="14">
        <v>0.60799999999999998</v>
      </c>
      <c r="BK93" s="14">
        <v>0.58199999999999996</v>
      </c>
      <c r="BL93" s="14">
        <v>0.55800000000000005</v>
      </c>
      <c r="BM93" s="14">
        <v>0.53400000000000003</v>
      </c>
      <c r="BN93" s="14">
        <v>0.50800000000000001</v>
      </c>
      <c r="BO93" s="14">
        <v>0.48099999999999998</v>
      </c>
      <c r="BP93" s="14">
        <v>0.45400000000000001</v>
      </c>
      <c r="BQ93" s="14">
        <v>0.42599999999999999</v>
      </c>
      <c r="BR93" s="14">
        <v>0.39500000000000002</v>
      </c>
      <c r="BS93" s="14">
        <v>0.36899999999999999</v>
      </c>
      <c r="BT93" s="14">
        <v>0.34799999999999998</v>
      </c>
      <c r="BU93" s="14">
        <v>0.33</v>
      </c>
      <c r="BV93" s="14">
        <v>0.313</v>
      </c>
      <c r="BW93" s="14">
        <v>0.29699999999999999</v>
      </c>
      <c r="BX93" s="14">
        <v>0.27800000000000002</v>
      </c>
      <c r="BY93" s="14">
        <v>0.254</v>
      </c>
      <c r="BZ93" s="14">
        <v>0.22800000000000001</v>
      </c>
      <c r="CA93" s="14">
        <v>0.20300000000000001</v>
      </c>
      <c r="CB93" s="14">
        <v>0.17899999999999999</v>
      </c>
      <c r="CC93" s="14">
        <v>0.16</v>
      </c>
      <c r="CD93" s="14">
        <v>0.14799999999999999</v>
      </c>
      <c r="CE93" s="14">
        <v>0.14199999999999999</v>
      </c>
      <c r="CF93" s="14">
        <v>0.13600000000000001</v>
      </c>
      <c r="CG93" s="14">
        <v>0.13100000000000001</v>
      </c>
      <c r="CH93" s="14">
        <v>0.124</v>
      </c>
      <c r="CI93" s="14">
        <v>0.115</v>
      </c>
      <c r="CJ93" s="14">
        <v>0.104</v>
      </c>
      <c r="CK93" s="14">
        <v>9.4E-2</v>
      </c>
      <c r="CL93" s="14">
        <v>8.5999999999999993E-2</v>
      </c>
      <c r="CM93" s="14">
        <v>7.5999999999999998E-2</v>
      </c>
      <c r="CN93" s="14">
        <v>6.7000000000000004E-2</v>
      </c>
      <c r="CO93" s="14">
        <v>5.7000000000000002E-2</v>
      </c>
      <c r="CP93" s="14">
        <v>4.7E-2</v>
      </c>
      <c r="CQ93" s="14">
        <v>3.7999999999999999E-2</v>
      </c>
      <c r="CR93" s="14">
        <v>0.03</v>
      </c>
      <c r="CS93" s="14">
        <v>2.4E-2</v>
      </c>
      <c r="CT93" s="14">
        <v>1.9E-2</v>
      </c>
      <c r="CU93" s="14">
        <v>1.4999999999999999E-2</v>
      </c>
      <c r="CV93" s="14">
        <v>1.0999999999999999E-2</v>
      </c>
      <c r="CW93" s="14">
        <v>8.9999999999999993E-3</v>
      </c>
      <c r="CX93" s="14">
        <v>7.0000000000000001E-3</v>
      </c>
      <c r="CY93" s="14">
        <v>5.0000000000000001E-3</v>
      </c>
      <c r="CZ93" s="14">
        <v>3.0000000000000001E-3</v>
      </c>
      <c r="DA93" s="14">
        <v>2E-3</v>
      </c>
      <c r="DB93" s="14">
        <v>2E-3</v>
      </c>
      <c r="DC93" s="14">
        <v>1E-3</v>
      </c>
      <c r="DD93" s="14">
        <v>1E-3</v>
      </c>
      <c r="DE93" s="14">
        <v>0</v>
      </c>
      <c r="DF93" s="14">
        <v>0</v>
      </c>
      <c r="DG93" s="14">
        <v>0</v>
      </c>
      <c r="DI93" s="108">
        <f t="shared" si="3"/>
        <v>60.022999999999996</v>
      </c>
    </row>
    <row r="94" spans="1:113" x14ac:dyDescent="0.2">
      <c r="A94" s="14">
        <v>7228</v>
      </c>
      <c r="B94" s="14" t="s">
        <v>1041</v>
      </c>
      <c r="D94" s="14">
        <v>410</v>
      </c>
      <c r="E94" s="14">
        <v>2018</v>
      </c>
      <c r="F94" s="14" t="s">
        <v>1090</v>
      </c>
      <c r="G94" s="88" t="s">
        <v>205</v>
      </c>
      <c r="H94" s="88">
        <f>VLOOKUP(G94, '2018 Population by age'!$G:$H, 2, 0)</f>
        <v>17</v>
      </c>
      <c r="I94" s="15">
        <f>IF(H94="-", "-", IF(H94=0, 0, SUM(K94:INDEX($K94:$DG94, H94))))</f>
        <v>3781.7440000000006</v>
      </c>
      <c r="J94" s="15">
        <f t="shared" si="2"/>
        <v>21785.442000000017</v>
      </c>
      <c r="K94" s="14">
        <v>216.04300000000001</v>
      </c>
      <c r="L94" s="14">
        <v>217.572</v>
      </c>
      <c r="M94" s="14">
        <v>218.31800000000001</v>
      </c>
      <c r="N94" s="14">
        <v>214.756</v>
      </c>
      <c r="O94" s="14">
        <v>215.60400000000001</v>
      </c>
      <c r="P94" s="14">
        <v>216.24600000000001</v>
      </c>
      <c r="Q94" s="14">
        <v>216.81200000000001</v>
      </c>
      <c r="R94" s="14">
        <v>217.43100000000001</v>
      </c>
      <c r="S94" s="14">
        <v>218.34</v>
      </c>
      <c r="T94" s="14">
        <v>219.77600000000001</v>
      </c>
      <c r="U94" s="14">
        <v>221.33500000000001</v>
      </c>
      <c r="V94" s="14">
        <v>222.934</v>
      </c>
      <c r="W94" s="14">
        <v>225.023</v>
      </c>
      <c r="X94" s="14">
        <v>227.53700000000001</v>
      </c>
      <c r="Y94" s="14">
        <v>229.773</v>
      </c>
      <c r="Z94" s="14">
        <v>236.03</v>
      </c>
      <c r="AA94" s="14">
        <v>248.214</v>
      </c>
      <c r="AB94" s="14">
        <v>264.05900000000003</v>
      </c>
      <c r="AC94" s="14">
        <v>279.14499999999998</v>
      </c>
      <c r="AD94" s="14">
        <v>294.05900000000003</v>
      </c>
      <c r="AE94" s="14">
        <v>307.29199999999997</v>
      </c>
      <c r="AF94" s="14">
        <v>317.548</v>
      </c>
      <c r="AG94" s="14">
        <v>325.27699999999999</v>
      </c>
      <c r="AH94" s="14">
        <v>333.42700000000002</v>
      </c>
      <c r="AI94" s="14">
        <v>342.85</v>
      </c>
      <c r="AJ94" s="14">
        <v>345.69400000000002</v>
      </c>
      <c r="AK94" s="14">
        <v>338.80900000000003</v>
      </c>
      <c r="AL94" s="14">
        <v>326.298</v>
      </c>
      <c r="AM94" s="14">
        <v>314.267</v>
      </c>
      <c r="AN94" s="14">
        <v>300.113</v>
      </c>
      <c r="AO94" s="14">
        <v>295.35399999999998</v>
      </c>
      <c r="AP94" s="14">
        <v>305.90100000000001</v>
      </c>
      <c r="AQ94" s="14">
        <v>325.89499999999998</v>
      </c>
      <c r="AR94" s="14">
        <v>344.34199999999998</v>
      </c>
      <c r="AS94" s="14">
        <v>364.36900000000003</v>
      </c>
      <c r="AT94" s="14">
        <v>377.55799999999999</v>
      </c>
      <c r="AU94" s="14">
        <v>378.91199999999998</v>
      </c>
      <c r="AV94" s="14">
        <v>373.05099999999999</v>
      </c>
      <c r="AW94" s="14">
        <v>368.99400000000003</v>
      </c>
      <c r="AX94" s="14">
        <v>364.21600000000001</v>
      </c>
      <c r="AY94" s="14">
        <v>364.43200000000002</v>
      </c>
      <c r="AZ94" s="14">
        <v>373.16300000000001</v>
      </c>
      <c r="BA94" s="14">
        <v>387.06099999999998</v>
      </c>
      <c r="BB94" s="14">
        <v>399.32400000000001</v>
      </c>
      <c r="BC94" s="14">
        <v>411.38799999999998</v>
      </c>
      <c r="BD94" s="14">
        <v>420.70699999999999</v>
      </c>
      <c r="BE94" s="14">
        <v>425.35500000000002</v>
      </c>
      <c r="BF94" s="14">
        <v>426.721</v>
      </c>
      <c r="BG94" s="14">
        <v>428.25700000000001</v>
      </c>
      <c r="BH94" s="14">
        <v>429.43299999999999</v>
      </c>
      <c r="BI94" s="14">
        <v>429.30099999999999</v>
      </c>
      <c r="BJ94" s="14">
        <v>427.78699999999998</v>
      </c>
      <c r="BK94" s="14">
        <v>425.16199999999998</v>
      </c>
      <c r="BL94" s="14">
        <v>421.17500000000001</v>
      </c>
      <c r="BM94" s="14">
        <v>415.15800000000002</v>
      </c>
      <c r="BN94" s="14">
        <v>410.827</v>
      </c>
      <c r="BO94" s="14">
        <v>409.77300000000002</v>
      </c>
      <c r="BP94" s="14">
        <v>409.94</v>
      </c>
      <c r="BQ94" s="14">
        <v>408.73399999999998</v>
      </c>
      <c r="BR94" s="14">
        <v>407.94299999999998</v>
      </c>
      <c r="BS94" s="14">
        <v>399.42500000000001</v>
      </c>
      <c r="BT94" s="14">
        <v>379.27600000000001</v>
      </c>
      <c r="BU94" s="14">
        <v>351.86</v>
      </c>
      <c r="BV94" s="14">
        <v>325.197</v>
      </c>
      <c r="BW94" s="14">
        <v>297.37900000000002</v>
      </c>
      <c r="BX94" s="14">
        <v>274.36399999999998</v>
      </c>
      <c r="BY94" s="14">
        <v>259.83</v>
      </c>
      <c r="BZ94" s="14">
        <v>250.90199999999999</v>
      </c>
      <c r="CA94" s="14">
        <v>240.947</v>
      </c>
      <c r="CB94" s="14">
        <v>231.197</v>
      </c>
      <c r="CC94" s="14">
        <v>221.83199999999999</v>
      </c>
      <c r="CD94" s="14">
        <v>212.245</v>
      </c>
      <c r="CE94" s="14">
        <v>202.71100000000001</v>
      </c>
      <c r="CF94" s="14">
        <v>193.93700000000001</v>
      </c>
      <c r="CG94" s="14">
        <v>185.57599999999999</v>
      </c>
      <c r="CH94" s="14">
        <v>177.839</v>
      </c>
      <c r="CI94" s="14">
        <v>170.833</v>
      </c>
      <c r="CJ94" s="14">
        <v>164.203</v>
      </c>
      <c r="CK94" s="14">
        <v>157.596</v>
      </c>
      <c r="CL94" s="14">
        <v>151.22</v>
      </c>
      <c r="CM94" s="14">
        <v>143.57300000000001</v>
      </c>
      <c r="CN94" s="14">
        <v>133.916</v>
      </c>
      <c r="CO94" s="14">
        <v>122.931</v>
      </c>
      <c r="CP94" s="14">
        <v>112.249</v>
      </c>
      <c r="CQ94" s="14">
        <v>101.795</v>
      </c>
      <c r="CR94" s="14">
        <v>90.921000000000006</v>
      </c>
      <c r="CS94" s="14">
        <v>79.549000000000007</v>
      </c>
      <c r="CT94" s="14">
        <v>68.078999999999994</v>
      </c>
      <c r="CU94" s="14">
        <v>56.039000000000001</v>
      </c>
      <c r="CV94" s="14">
        <v>45.238</v>
      </c>
      <c r="CW94" s="14">
        <v>37.758000000000003</v>
      </c>
      <c r="CX94" s="14">
        <v>30.658999999999999</v>
      </c>
      <c r="CY94" s="14">
        <v>23.687000000000001</v>
      </c>
      <c r="CZ94" s="14">
        <v>18.448</v>
      </c>
      <c r="DA94" s="14">
        <v>15.59</v>
      </c>
      <c r="DB94" s="14">
        <v>12.911</v>
      </c>
      <c r="DC94" s="14">
        <v>9.5890000000000004</v>
      </c>
      <c r="DD94" s="14">
        <v>5.6239999999999997</v>
      </c>
      <c r="DE94" s="14">
        <v>4.2430000000000003</v>
      </c>
      <c r="DF94" s="14">
        <v>2.198</v>
      </c>
      <c r="DG94" s="14">
        <v>3.0049999999999999</v>
      </c>
      <c r="DI94" s="108">
        <f t="shared" si="3"/>
        <v>25567.186000000016</v>
      </c>
    </row>
    <row r="95" spans="1:113" x14ac:dyDescent="0.2">
      <c r="A95" s="14">
        <v>10582</v>
      </c>
      <c r="B95" s="14" t="s">
        <v>1041</v>
      </c>
      <c r="D95" s="14">
        <v>414</v>
      </c>
      <c r="E95" s="14">
        <v>2018</v>
      </c>
      <c r="F95" s="14" t="s">
        <v>208</v>
      </c>
      <c r="G95" s="88" t="s">
        <v>209</v>
      </c>
      <c r="H95" s="88">
        <f>VLOOKUP(G95, '2018 Population by age'!$G:$H, 2, 0)</f>
        <v>0</v>
      </c>
      <c r="I95" s="15">
        <f>IF(H95="-", "-", IF(H95=0, 0, SUM(K95:INDEX($K95:$DG95, H95))))</f>
        <v>0</v>
      </c>
      <c r="J95" s="15">
        <f t="shared" si="2"/>
        <v>1787.3250000000005</v>
      </c>
      <c r="K95" s="14">
        <v>31.699000000000002</v>
      </c>
      <c r="L95" s="14">
        <v>32.039000000000001</v>
      </c>
      <c r="M95" s="14">
        <v>32.130000000000003</v>
      </c>
      <c r="N95" s="14">
        <v>31.31</v>
      </c>
      <c r="O95" s="14">
        <v>31.202999999999999</v>
      </c>
      <c r="P95" s="14">
        <v>30.907</v>
      </c>
      <c r="Q95" s="14">
        <v>30.443000000000001</v>
      </c>
      <c r="R95" s="14">
        <v>29.832999999999998</v>
      </c>
      <c r="S95" s="14">
        <v>29.137</v>
      </c>
      <c r="T95" s="14">
        <v>28.417000000000002</v>
      </c>
      <c r="U95" s="14">
        <v>27.495999999999999</v>
      </c>
      <c r="V95" s="14">
        <v>26.315000000000001</v>
      </c>
      <c r="W95" s="14">
        <v>25.015000000000001</v>
      </c>
      <c r="X95" s="14">
        <v>23.763999999999999</v>
      </c>
      <c r="Y95" s="14">
        <v>22.49</v>
      </c>
      <c r="Z95" s="14">
        <v>21.678000000000001</v>
      </c>
      <c r="AA95" s="14">
        <v>21.574000000000002</v>
      </c>
      <c r="AB95" s="14">
        <v>21.960999999999999</v>
      </c>
      <c r="AC95" s="14">
        <v>22.417000000000002</v>
      </c>
      <c r="AD95" s="14">
        <v>23.076000000000001</v>
      </c>
      <c r="AE95" s="14">
        <v>23.637</v>
      </c>
      <c r="AF95" s="14">
        <v>23.925999999999998</v>
      </c>
      <c r="AG95" s="14">
        <v>24.126999999999999</v>
      </c>
      <c r="AH95" s="14">
        <v>24.484000000000002</v>
      </c>
      <c r="AI95" s="14">
        <v>24.809000000000001</v>
      </c>
      <c r="AJ95" s="14">
        <v>25.855</v>
      </c>
      <c r="AK95" s="14">
        <v>27.977</v>
      </c>
      <c r="AL95" s="14">
        <v>30.744</v>
      </c>
      <c r="AM95" s="14">
        <v>33.362000000000002</v>
      </c>
      <c r="AN95" s="14">
        <v>35.975999999999999</v>
      </c>
      <c r="AO95" s="14">
        <v>38.097000000000001</v>
      </c>
      <c r="AP95" s="14">
        <v>39.395000000000003</v>
      </c>
      <c r="AQ95" s="14">
        <v>40.072000000000003</v>
      </c>
      <c r="AR95" s="14">
        <v>40.747999999999998</v>
      </c>
      <c r="AS95" s="14">
        <v>41.401000000000003</v>
      </c>
      <c r="AT95" s="14">
        <v>41.430999999999997</v>
      </c>
      <c r="AU95" s="14">
        <v>40.631999999999998</v>
      </c>
      <c r="AV95" s="14">
        <v>39.284999999999997</v>
      </c>
      <c r="AW95" s="14">
        <v>37.826999999999998</v>
      </c>
      <c r="AX95" s="14">
        <v>36.109000000000002</v>
      </c>
      <c r="AY95" s="14">
        <v>34.808999999999997</v>
      </c>
      <c r="AZ95" s="14">
        <v>34.287999999999997</v>
      </c>
      <c r="BA95" s="14">
        <v>34.222000000000001</v>
      </c>
      <c r="BB95" s="14">
        <v>33.93</v>
      </c>
      <c r="BC95" s="14">
        <v>33.558</v>
      </c>
      <c r="BD95" s="14">
        <v>32.9</v>
      </c>
      <c r="BE95" s="14">
        <v>31.791</v>
      </c>
      <c r="BF95" s="14">
        <v>30.353000000000002</v>
      </c>
      <c r="BG95" s="14">
        <v>28.94</v>
      </c>
      <c r="BH95" s="14">
        <v>27.552</v>
      </c>
      <c r="BI95" s="14">
        <v>25.878</v>
      </c>
      <c r="BJ95" s="14">
        <v>23.821000000000002</v>
      </c>
      <c r="BK95" s="14">
        <v>21.545000000000002</v>
      </c>
      <c r="BL95" s="14">
        <v>19.279</v>
      </c>
      <c r="BM95" s="14">
        <v>16.936</v>
      </c>
      <c r="BN95" s="14">
        <v>14.993</v>
      </c>
      <c r="BO95" s="14">
        <v>13.696</v>
      </c>
      <c r="BP95" s="14">
        <v>12.824999999999999</v>
      </c>
      <c r="BQ95" s="14">
        <v>11.936999999999999</v>
      </c>
      <c r="BR95" s="14">
        <v>11.154</v>
      </c>
      <c r="BS95" s="14">
        <v>10.236000000000001</v>
      </c>
      <c r="BT95" s="14">
        <v>9.0299999999999994</v>
      </c>
      <c r="BU95" s="14">
        <v>7.6820000000000004</v>
      </c>
      <c r="BV95" s="14">
        <v>6.4640000000000004</v>
      </c>
      <c r="BW95" s="14">
        <v>5.2910000000000004</v>
      </c>
      <c r="BX95" s="14">
        <v>4.3899999999999997</v>
      </c>
      <c r="BY95" s="14">
        <v>3.8919999999999999</v>
      </c>
      <c r="BZ95" s="14">
        <v>3.665</v>
      </c>
      <c r="CA95" s="14">
        <v>3.4540000000000002</v>
      </c>
      <c r="CB95" s="14">
        <v>3.3140000000000001</v>
      </c>
      <c r="CC95" s="14">
        <v>3.1219999999999999</v>
      </c>
      <c r="CD95" s="14">
        <v>2.794</v>
      </c>
      <c r="CE95" s="14">
        <v>2.391</v>
      </c>
      <c r="CF95" s="14">
        <v>2.0579999999999998</v>
      </c>
      <c r="CG95" s="14">
        <v>1.758</v>
      </c>
      <c r="CH95" s="14">
        <v>1.5149999999999999</v>
      </c>
      <c r="CI95" s="14">
        <v>1.353</v>
      </c>
      <c r="CJ95" s="14">
        <v>1.246</v>
      </c>
      <c r="CK95" s="14">
        <v>1.1459999999999999</v>
      </c>
      <c r="CL95" s="14">
        <v>1.0669999999999999</v>
      </c>
      <c r="CM95" s="14">
        <v>0.97</v>
      </c>
      <c r="CN95" s="14">
        <v>0.83</v>
      </c>
      <c r="CO95" s="14">
        <v>0.66700000000000004</v>
      </c>
      <c r="CP95" s="14">
        <v>0.52500000000000002</v>
      </c>
      <c r="CQ95" s="14">
        <v>0.39400000000000002</v>
      </c>
      <c r="CR95" s="14">
        <v>0.28399999999999997</v>
      </c>
      <c r="CS95" s="14">
        <v>0.20499999999999999</v>
      </c>
      <c r="CT95" s="14">
        <v>0.15</v>
      </c>
      <c r="CU95" s="14">
        <v>9.2999999999999999E-2</v>
      </c>
      <c r="CV95" s="14">
        <v>4.9000000000000002E-2</v>
      </c>
      <c r="CW95" s="14">
        <v>2.4E-2</v>
      </c>
      <c r="CX95" s="14">
        <v>1.0999999999999999E-2</v>
      </c>
      <c r="CY95" s="14">
        <v>7.0000000000000001E-3</v>
      </c>
      <c r="CZ95" s="14">
        <v>1.2999999999999999E-2</v>
      </c>
      <c r="DA95" s="14">
        <v>1.0999999999999999E-2</v>
      </c>
      <c r="DB95" s="14">
        <v>8.9999999999999993E-3</v>
      </c>
      <c r="DC95" s="14">
        <v>6.0000000000000001E-3</v>
      </c>
      <c r="DD95" s="14">
        <v>3.0000000000000001E-3</v>
      </c>
      <c r="DE95" s="14">
        <v>1E-3</v>
      </c>
      <c r="DF95" s="14">
        <v>0</v>
      </c>
      <c r="DG95" s="14">
        <v>0</v>
      </c>
      <c r="DI95" s="108">
        <f t="shared" si="3"/>
        <v>1787.3250000000005</v>
      </c>
    </row>
    <row r="96" spans="1:113" x14ac:dyDescent="0.2">
      <c r="A96" s="14">
        <v>9120</v>
      </c>
      <c r="B96" s="14" t="s">
        <v>1041</v>
      </c>
      <c r="D96" s="14">
        <v>418</v>
      </c>
      <c r="E96" s="14">
        <v>2018</v>
      </c>
      <c r="F96" s="14" t="s">
        <v>1083</v>
      </c>
      <c r="G96" s="88" t="s">
        <v>213</v>
      </c>
      <c r="H96" s="88">
        <f>VLOOKUP(G96, '2018 Population by age'!$G:$H, 2, 0)</f>
        <v>18</v>
      </c>
      <c r="I96" s="15">
        <f>IF(H96="-", "-", IF(H96=0, 0, SUM(K96:INDEX($K96:$DG96, H96))))</f>
        <v>1316.4679999999998</v>
      </c>
      <c r="J96" s="15">
        <f t="shared" si="2"/>
        <v>2171.1389999999992</v>
      </c>
      <c r="K96" s="14">
        <v>74.706999999999994</v>
      </c>
      <c r="L96" s="14">
        <v>75.034000000000006</v>
      </c>
      <c r="M96" s="14">
        <v>75.23</v>
      </c>
      <c r="N96" s="14">
        <v>74.406999999999996</v>
      </c>
      <c r="O96" s="14">
        <v>74.774000000000001</v>
      </c>
      <c r="P96" s="14">
        <v>74.986000000000004</v>
      </c>
      <c r="Q96" s="14">
        <v>75.046999999999997</v>
      </c>
      <c r="R96" s="14">
        <v>74.962999999999994</v>
      </c>
      <c r="S96" s="14">
        <v>74.787999999999997</v>
      </c>
      <c r="T96" s="14">
        <v>74.572000000000003</v>
      </c>
      <c r="U96" s="14">
        <v>74.088999999999999</v>
      </c>
      <c r="V96" s="14">
        <v>73.251000000000005</v>
      </c>
      <c r="W96" s="14">
        <v>72.203000000000003</v>
      </c>
      <c r="X96" s="14">
        <v>71.144000000000005</v>
      </c>
      <c r="Y96" s="14">
        <v>69.991</v>
      </c>
      <c r="Z96" s="14">
        <v>69.191000000000003</v>
      </c>
      <c r="AA96" s="14">
        <v>68.971000000000004</v>
      </c>
      <c r="AB96" s="14">
        <v>69.12</v>
      </c>
      <c r="AC96" s="14">
        <v>69.150000000000006</v>
      </c>
      <c r="AD96" s="14">
        <v>69.100999999999999</v>
      </c>
      <c r="AE96" s="14">
        <v>69.088999999999999</v>
      </c>
      <c r="AF96" s="14">
        <v>69.103999999999999</v>
      </c>
      <c r="AG96" s="14">
        <v>69.072000000000003</v>
      </c>
      <c r="AH96" s="14">
        <v>68.98</v>
      </c>
      <c r="AI96" s="14">
        <v>68.888999999999996</v>
      </c>
      <c r="AJ96" s="14">
        <v>68.274000000000001</v>
      </c>
      <c r="AK96" s="14">
        <v>66.891999999999996</v>
      </c>
      <c r="AL96" s="14">
        <v>64.988</v>
      </c>
      <c r="AM96" s="14">
        <v>63.067</v>
      </c>
      <c r="AN96" s="14">
        <v>61.045000000000002</v>
      </c>
      <c r="AO96" s="14">
        <v>59.046999999999997</v>
      </c>
      <c r="AP96" s="14">
        <v>57.192</v>
      </c>
      <c r="AQ96" s="14">
        <v>55.424999999999997</v>
      </c>
      <c r="AR96" s="14">
        <v>53.58</v>
      </c>
      <c r="AS96" s="14">
        <v>51.698</v>
      </c>
      <c r="AT96" s="14">
        <v>49.872999999999998</v>
      </c>
      <c r="AU96" s="14">
        <v>48.14</v>
      </c>
      <c r="AV96" s="14">
        <v>46.484999999999999</v>
      </c>
      <c r="AW96" s="14">
        <v>44.845999999999997</v>
      </c>
      <c r="AX96" s="14">
        <v>43.216999999999999</v>
      </c>
      <c r="AY96" s="14">
        <v>41.725999999999999</v>
      </c>
      <c r="AZ96" s="14">
        <v>40.424999999999997</v>
      </c>
      <c r="BA96" s="14">
        <v>39.250999999999998</v>
      </c>
      <c r="BB96" s="14">
        <v>38.100999999999999</v>
      </c>
      <c r="BC96" s="14">
        <v>37.008000000000003</v>
      </c>
      <c r="BD96" s="14">
        <v>35.844000000000001</v>
      </c>
      <c r="BE96" s="14">
        <v>34.536000000000001</v>
      </c>
      <c r="BF96" s="14">
        <v>33.149000000000001</v>
      </c>
      <c r="BG96" s="14">
        <v>31.811</v>
      </c>
      <c r="BH96" s="14">
        <v>30.486000000000001</v>
      </c>
      <c r="BI96" s="14">
        <v>29.253</v>
      </c>
      <c r="BJ96" s="14">
        <v>28.161000000000001</v>
      </c>
      <c r="BK96" s="14">
        <v>27.161999999999999</v>
      </c>
      <c r="BL96" s="14">
        <v>26.167000000000002</v>
      </c>
      <c r="BM96" s="14">
        <v>25.2</v>
      </c>
      <c r="BN96" s="14">
        <v>24.2</v>
      </c>
      <c r="BO96" s="14">
        <v>23.13</v>
      </c>
      <c r="BP96" s="14">
        <v>22.024000000000001</v>
      </c>
      <c r="BQ96" s="14">
        <v>20.95</v>
      </c>
      <c r="BR96" s="14">
        <v>19.891999999999999</v>
      </c>
      <c r="BS96" s="14">
        <v>18.882999999999999</v>
      </c>
      <c r="BT96" s="14">
        <v>17.946999999999999</v>
      </c>
      <c r="BU96" s="14">
        <v>17.062000000000001</v>
      </c>
      <c r="BV96" s="14">
        <v>16.187000000000001</v>
      </c>
      <c r="BW96" s="14">
        <v>15.333</v>
      </c>
      <c r="BX96" s="14">
        <v>14.484</v>
      </c>
      <c r="BY96" s="14">
        <v>13.625999999999999</v>
      </c>
      <c r="BZ96" s="14">
        <v>12.772</v>
      </c>
      <c r="CA96" s="14">
        <v>11.944000000000001</v>
      </c>
      <c r="CB96" s="14">
        <v>11.141999999999999</v>
      </c>
      <c r="CC96" s="14">
        <v>10.355</v>
      </c>
      <c r="CD96" s="14">
        <v>9.5830000000000002</v>
      </c>
      <c r="CE96" s="14">
        <v>8.83</v>
      </c>
      <c r="CF96" s="14">
        <v>8.1010000000000009</v>
      </c>
      <c r="CG96" s="14">
        <v>7.391</v>
      </c>
      <c r="CH96" s="14">
        <v>6.73</v>
      </c>
      <c r="CI96" s="14">
        <v>6.1310000000000002</v>
      </c>
      <c r="CJ96" s="14">
        <v>5.5810000000000004</v>
      </c>
      <c r="CK96" s="14">
        <v>5.0549999999999997</v>
      </c>
      <c r="CL96" s="14">
        <v>4.5629999999999997</v>
      </c>
      <c r="CM96" s="14">
        <v>4.0750000000000002</v>
      </c>
      <c r="CN96" s="14">
        <v>3.5750000000000002</v>
      </c>
      <c r="CO96" s="14">
        <v>3.08</v>
      </c>
      <c r="CP96" s="14">
        <v>2.62</v>
      </c>
      <c r="CQ96" s="14">
        <v>2.1880000000000002</v>
      </c>
      <c r="CR96" s="14">
        <v>1.8049999999999999</v>
      </c>
      <c r="CS96" s="14">
        <v>1.4870000000000001</v>
      </c>
      <c r="CT96" s="14">
        <v>1.2210000000000001</v>
      </c>
      <c r="CU96" s="14">
        <v>0.96299999999999997</v>
      </c>
      <c r="CV96" s="14">
        <v>0.751</v>
      </c>
      <c r="CW96" s="14">
        <v>0.59499999999999997</v>
      </c>
      <c r="CX96" s="14">
        <v>0.45300000000000001</v>
      </c>
      <c r="CY96" s="14">
        <v>0.32200000000000001</v>
      </c>
      <c r="CZ96" s="14">
        <v>0.214</v>
      </c>
      <c r="DA96" s="14">
        <v>0.154</v>
      </c>
      <c r="DB96" s="14">
        <v>0.122</v>
      </c>
      <c r="DC96" s="14">
        <v>8.5999999999999993E-2</v>
      </c>
      <c r="DD96" s="14">
        <v>4.5999999999999999E-2</v>
      </c>
      <c r="DE96" s="14">
        <v>2.5999999999999999E-2</v>
      </c>
      <c r="DF96" s="14">
        <v>1.2E-2</v>
      </c>
      <c r="DG96" s="14">
        <v>1.4E-2</v>
      </c>
      <c r="DI96" s="108">
        <f t="shared" si="3"/>
        <v>3487.6069999999991</v>
      </c>
    </row>
    <row r="97" spans="1:113" x14ac:dyDescent="0.2">
      <c r="A97" s="14">
        <v>10668</v>
      </c>
      <c r="B97" s="14" t="s">
        <v>1041</v>
      </c>
      <c r="D97" s="14">
        <v>422</v>
      </c>
      <c r="E97" s="14">
        <v>2018</v>
      </c>
      <c r="F97" s="14" t="s">
        <v>216</v>
      </c>
      <c r="G97" s="88" t="s">
        <v>217</v>
      </c>
      <c r="H97" s="88">
        <f>VLOOKUP(G97, '2018 Population by age'!$G:$H, 2, 0)</f>
        <v>21</v>
      </c>
      <c r="I97" s="15">
        <f>IF(H97="-", "-", IF(H97=0, 0, SUM(K97:INDEX($K97:$DG97, H97))))</f>
        <v>1010.974</v>
      </c>
      <c r="J97" s="15">
        <f t="shared" si="2"/>
        <v>2025.3909999999996</v>
      </c>
      <c r="K97" s="14">
        <v>47.045000000000002</v>
      </c>
      <c r="L97" s="14">
        <v>46.966000000000001</v>
      </c>
      <c r="M97" s="14">
        <v>46.813000000000002</v>
      </c>
      <c r="N97" s="14">
        <v>47.545000000000002</v>
      </c>
      <c r="O97" s="14">
        <v>46.116999999999997</v>
      </c>
      <c r="P97" s="14">
        <v>44.939</v>
      </c>
      <c r="Q97" s="14">
        <v>44.03</v>
      </c>
      <c r="R97" s="14">
        <v>43.405999999999999</v>
      </c>
      <c r="S97" s="14">
        <v>42.987000000000002</v>
      </c>
      <c r="T97" s="14">
        <v>42.69</v>
      </c>
      <c r="U97" s="14">
        <v>43.029000000000003</v>
      </c>
      <c r="V97" s="14">
        <v>44.22</v>
      </c>
      <c r="W97" s="14">
        <v>45.984000000000002</v>
      </c>
      <c r="X97" s="14">
        <v>47.813000000000002</v>
      </c>
      <c r="Y97" s="14">
        <v>49.796999999999997</v>
      </c>
      <c r="Z97" s="14">
        <v>51.594000000000001</v>
      </c>
      <c r="AA97" s="14">
        <v>52.975000000000001</v>
      </c>
      <c r="AB97" s="14">
        <v>54.076999999999998</v>
      </c>
      <c r="AC97" s="14">
        <v>55.228000000000002</v>
      </c>
      <c r="AD97" s="14">
        <v>56.323</v>
      </c>
      <c r="AE97" s="14">
        <v>57.396000000000001</v>
      </c>
      <c r="AF97" s="14">
        <v>58.481999999999999</v>
      </c>
      <c r="AG97" s="14">
        <v>59.503</v>
      </c>
      <c r="AH97" s="14">
        <v>60.363</v>
      </c>
      <c r="AI97" s="14">
        <v>61.104999999999997</v>
      </c>
      <c r="AJ97" s="14">
        <v>61.46</v>
      </c>
      <c r="AK97" s="14">
        <v>61.292999999999999</v>
      </c>
      <c r="AL97" s="14">
        <v>60.725999999999999</v>
      </c>
      <c r="AM97" s="14">
        <v>60.02</v>
      </c>
      <c r="AN97" s="14">
        <v>59.13</v>
      </c>
      <c r="AO97" s="14">
        <v>58.094999999999999</v>
      </c>
      <c r="AP97" s="14">
        <v>56.965000000000003</v>
      </c>
      <c r="AQ97" s="14">
        <v>55.715000000000003</v>
      </c>
      <c r="AR97" s="14">
        <v>54.326999999999998</v>
      </c>
      <c r="AS97" s="14">
        <v>52.875</v>
      </c>
      <c r="AT97" s="14">
        <v>51.107999999999997</v>
      </c>
      <c r="AU97" s="14">
        <v>48.924999999999997</v>
      </c>
      <c r="AV97" s="14">
        <v>46.488999999999997</v>
      </c>
      <c r="AW97" s="14">
        <v>44.073999999999998</v>
      </c>
      <c r="AX97" s="14">
        <v>41.628999999999998</v>
      </c>
      <c r="AY97" s="14">
        <v>39.426000000000002</v>
      </c>
      <c r="AZ97" s="14">
        <v>37.628</v>
      </c>
      <c r="BA97" s="14">
        <v>36.134</v>
      </c>
      <c r="BB97" s="14">
        <v>34.645000000000003</v>
      </c>
      <c r="BC97" s="14">
        <v>33.183999999999997</v>
      </c>
      <c r="BD97" s="14">
        <v>31.986999999999998</v>
      </c>
      <c r="BE97" s="14">
        <v>31.129000000000001</v>
      </c>
      <c r="BF97" s="14">
        <v>30.507999999999999</v>
      </c>
      <c r="BG97" s="14">
        <v>29.948</v>
      </c>
      <c r="BH97" s="14">
        <v>29.484999999999999</v>
      </c>
      <c r="BI97" s="14">
        <v>28.957999999999998</v>
      </c>
      <c r="BJ97" s="14">
        <v>28.268999999999998</v>
      </c>
      <c r="BK97" s="14">
        <v>27.486000000000001</v>
      </c>
      <c r="BL97" s="14">
        <v>26.774999999999999</v>
      </c>
      <c r="BM97" s="14">
        <v>26.1</v>
      </c>
      <c r="BN97" s="14">
        <v>25.449000000000002</v>
      </c>
      <c r="BO97" s="14">
        <v>24.832000000000001</v>
      </c>
      <c r="BP97" s="14">
        <v>24.24</v>
      </c>
      <c r="BQ97" s="14">
        <v>23.635000000000002</v>
      </c>
      <c r="BR97" s="14">
        <v>23.004000000000001</v>
      </c>
      <c r="BS97" s="14">
        <v>22.427</v>
      </c>
      <c r="BT97" s="14">
        <v>21.937000000000001</v>
      </c>
      <c r="BU97" s="14">
        <v>21.481999999999999</v>
      </c>
      <c r="BV97" s="14">
        <v>21.013000000000002</v>
      </c>
      <c r="BW97" s="14">
        <v>20.577000000000002</v>
      </c>
      <c r="BX97" s="14">
        <v>19.933</v>
      </c>
      <c r="BY97" s="14">
        <v>18.966000000000001</v>
      </c>
      <c r="BZ97" s="14">
        <v>17.803999999999998</v>
      </c>
      <c r="CA97" s="14">
        <v>16.678999999999998</v>
      </c>
      <c r="CB97" s="14">
        <v>15.539</v>
      </c>
      <c r="CC97" s="14">
        <v>14.544</v>
      </c>
      <c r="CD97" s="14">
        <v>13.795999999999999</v>
      </c>
      <c r="CE97" s="14">
        <v>13.217000000000001</v>
      </c>
      <c r="CF97" s="14">
        <v>12.608000000000001</v>
      </c>
      <c r="CG97" s="14">
        <v>11.978999999999999</v>
      </c>
      <c r="CH97" s="14">
        <v>11.449</v>
      </c>
      <c r="CI97" s="14">
        <v>11.047000000000001</v>
      </c>
      <c r="CJ97" s="14">
        <v>10.715</v>
      </c>
      <c r="CK97" s="14">
        <v>10.382999999999999</v>
      </c>
      <c r="CL97" s="14">
        <v>10.087</v>
      </c>
      <c r="CM97" s="14">
        <v>9.6180000000000003</v>
      </c>
      <c r="CN97" s="14">
        <v>8.8699999999999992</v>
      </c>
      <c r="CO97" s="14">
        <v>7.9450000000000003</v>
      </c>
      <c r="CP97" s="14">
        <v>7.0609999999999999</v>
      </c>
      <c r="CQ97" s="14">
        <v>6.194</v>
      </c>
      <c r="CR97" s="14">
        <v>5.327</v>
      </c>
      <c r="CS97" s="14">
        <v>4.4779999999999998</v>
      </c>
      <c r="CT97" s="14">
        <v>3.6629999999999998</v>
      </c>
      <c r="CU97" s="14">
        <v>2.78</v>
      </c>
      <c r="CV97" s="14">
        <v>1.984</v>
      </c>
      <c r="CW97" s="14">
        <v>1.518</v>
      </c>
      <c r="CX97" s="14">
        <v>1.1619999999999999</v>
      </c>
      <c r="CY97" s="14">
        <v>0.879</v>
      </c>
      <c r="CZ97" s="14">
        <v>0.68</v>
      </c>
      <c r="DA97" s="14">
        <v>0.57599999999999996</v>
      </c>
      <c r="DB97" s="14">
        <v>0.46899999999999997</v>
      </c>
      <c r="DC97" s="14">
        <v>0.34599999999999997</v>
      </c>
      <c r="DD97" s="14">
        <v>0.20699999999999999</v>
      </c>
      <c r="DE97" s="14">
        <v>0.15</v>
      </c>
      <c r="DF97" s="14">
        <v>0.08</v>
      </c>
      <c r="DG97" s="14">
        <v>0.11600000000000001</v>
      </c>
      <c r="DI97" s="108">
        <f t="shared" si="3"/>
        <v>3036.3649999999998</v>
      </c>
    </row>
    <row r="98" spans="1:113" x14ac:dyDescent="0.2">
      <c r="A98" s="14">
        <v>5766</v>
      </c>
      <c r="B98" s="14" t="s">
        <v>1041</v>
      </c>
      <c r="D98" s="14">
        <v>430</v>
      </c>
      <c r="E98" s="14">
        <v>2018</v>
      </c>
      <c r="F98" s="14" t="s">
        <v>220</v>
      </c>
      <c r="G98" s="88" t="s">
        <v>221</v>
      </c>
      <c r="H98" s="88">
        <f>VLOOKUP(G98, '2018 Population by age'!$G:$H, 2, 0)</f>
        <v>18</v>
      </c>
      <c r="I98" s="15">
        <f>IF(H98="-", "-", IF(H98=0, 0, SUM(K98:INDEX($K98:$DG98, H98))))</f>
        <v>1145.1679999999999</v>
      </c>
      <c r="J98" s="15">
        <f t="shared" si="2"/>
        <v>1258.7049999999988</v>
      </c>
      <c r="K98" s="14">
        <v>75.667000000000002</v>
      </c>
      <c r="L98" s="14">
        <v>73.86</v>
      </c>
      <c r="M98" s="14">
        <v>72.191000000000003</v>
      </c>
      <c r="N98" s="14">
        <v>70.7</v>
      </c>
      <c r="O98" s="14">
        <v>69.307000000000002</v>
      </c>
      <c r="P98" s="14">
        <v>67.975999999999999</v>
      </c>
      <c r="Q98" s="14">
        <v>66.692999999999998</v>
      </c>
      <c r="R98" s="14">
        <v>65.444000000000003</v>
      </c>
      <c r="S98" s="14">
        <v>64.22</v>
      </c>
      <c r="T98" s="14">
        <v>63.008000000000003</v>
      </c>
      <c r="U98" s="14">
        <v>61.777999999999999</v>
      </c>
      <c r="V98" s="14">
        <v>60.51</v>
      </c>
      <c r="W98" s="14">
        <v>59.198999999999998</v>
      </c>
      <c r="X98" s="14">
        <v>57.881</v>
      </c>
      <c r="Y98" s="14">
        <v>56.57</v>
      </c>
      <c r="Z98" s="14">
        <v>55.11</v>
      </c>
      <c r="AA98" s="14">
        <v>53.435000000000002</v>
      </c>
      <c r="AB98" s="14">
        <v>51.619</v>
      </c>
      <c r="AC98" s="14">
        <v>49.832000000000001</v>
      </c>
      <c r="AD98" s="14">
        <v>48.073</v>
      </c>
      <c r="AE98" s="14">
        <v>46.277999999999999</v>
      </c>
      <c r="AF98" s="14">
        <v>44.442999999999998</v>
      </c>
      <c r="AG98" s="14">
        <v>42.618000000000002</v>
      </c>
      <c r="AH98" s="14">
        <v>40.829000000000001</v>
      </c>
      <c r="AI98" s="14">
        <v>39.033999999999999</v>
      </c>
      <c r="AJ98" s="14">
        <v>37.542000000000002</v>
      </c>
      <c r="AK98" s="14">
        <v>36.494</v>
      </c>
      <c r="AL98" s="14">
        <v>35.747999999999998</v>
      </c>
      <c r="AM98" s="14">
        <v>35.006</v>
      </c>
      <c r="AN98" s="14">
        <v>34.317</v>
      </c>
      <c r="AO98" s="14">
        <v>33.606000000000002</v>
      </c>
      <c r="AP98" s="14">
        <v>32.805</v>
      </c>
      <c r="AQ98" s="14">
        <v>31.943999999999999</v>
      </c>
      <c r="AR98" s="14">
        <v>31.138000000000002</v>
      </c>
      <c r="AS98" s="14">
        <v>30.376000000000001</v>
      </c>
      <c r="AT98" s="14">
        <v>29.535</v>
      </c>
      <c r="AU98" s="14">
        <v>28.568999999999999</v>
      </c>
      <c r="AV98" s="14">
        <v>27.524999999999999</v>
      </c>
      <c r="AW98" s="14">
        <v>26.498000000000001</v>
      </c>
      <c r="AX98" s="14">
        <v>25.47</v>
      </c>
      <c r="AY98" s="14">
        <v>24.481999999999999</v>
      </c>
      <c r="AZ98" s="14">
        <v>23.565000000000001</v>
      </c>
      <c r="BA98" s="14">
        <v>22.698</v>
      </c>
      <c r="BB98" s="14">
        <v>21.832999999999998</v>
      </c>
      <c r="BC98" s="14">
        <v>20.981999999999999</v>
      </c>
      <c r="BD98" s="14">
        <v>20.149999999999999</v>
      </c>
      <c r="BE98" s="14">
        <v>19.332000000000001</v>
      </c>
      <c r="BF98" s="14">
        <v>18.535</v>
      </c>
      <c r="BG98" s="14">
        <v>17.760999999999999</v>
      </c>
      <c r="BH98" s="14">
        <v>17.006</v>
      </c>
      <c r="BI98" s="14">
        <v>16.292999999999999</v>
      </c>
      <c r="BJ98" s="14">
        <v>15.634</v>
      </c>
      <c r="BK98" s="14">
        <v>15.016999999999999</v>
      </c>
      <c r="BL98" s="14">
        <v>14.414999999999999</v>
      </c>
      <c r="BM98" s="14">
        <v>13.831</v>
      </c>
      <c r="BN98" s="14">
        <v>13.263</v>
      </c>
      <c r="BO98" s="14">
        <v>12.706</v>
      </c>
      <c r="BP98" s="14">
        <v>12.159000000000001</v>
      </c>
      <c r="BQ98" s="14">
        <v>11.625</v>
      </c>
      <c r="BR98" s="14">
        <v>11.101000000000001</v>
      </c>
      <c r="BS98" s="14">
        <v>10.584</v>
      </c>
      <c r="BT98" s="14">
        <v>10.07</v>
      </c>
      <c r="BU98" s="14">
        <v>9.5579999999999998</v>
      </c>
      <c r="BV98" s="14">
        <v>9.0579999999999998</v>
      </c>
      <c r="BW98" s="14">
        <v>8.58</v>
      </c>
      <c r="BX98" s="14">
        <v>8.0660000000000007</v>
      </c>
      <c r="BY98" s="14">
        <v>7.4930000000000003</v>
      </c>
      <c r="BZ98" s="14">
        <v>6.891</v>
      </c>
      <c r="CA98" s="14">
        <v>6.3070000000000004</v>
      </c>
      <c r="CB98" s="14">
        <v>5.718</v>
      </c>
      <c r="CC98" s="14">
        <v>5.218</v>
      </c>
      <c r="CD98" s="14">
        <v>4.851</v>
      </c>
      <c r="CE98" s="14">
        <v>4.5709999999999997</v>
      </c>
      <c r="CF98" s="14">
        <v>4.2919999999999998</v>
      </c>
      <c r="CG98" s="14">
        <v>4.0380000000000003</v>
      </c>
      <c r="CH98" s="14">
        <v>3.74</v>
      </c>
      <c r="CI98" s="14">
        <v>3.3540000000000001</v>
      </c>
      <c r="CJ98" s="14">
        <v>2.9209999999999998</v>
      </c>
      <c r="CK98" s="14">
        <v>2.52</v>
      </c>
      <c r="CL98" s="14">
        <v>2.1349999999999998</v>
      </c>
      <c r="CM98" s="14">
        <v>1.788</v>
      </c>
      <c r="CN98" s="14">
        <v>1.4970000000000001</v>
      </c>
      <c r="CO98" s="14">
        <v>1.2509999999999999</v>
      </c>
      <c r="CP98" s="14">
        <v>1.0169999999999999</v>
      </c>
      <c r="CQ98" s="14">
        <v>0.79700000000000004</v>
      </c>
      <c r="CR98" s="14">
        <v>0.61299999999999999</v>
      </c>
      <c r="CS98" s="14">
        <v>0.47099999999999997</v>
      </c>
      <c r="CT98" s="14">
        <v>0.36299999999999999</v>
      </c>
      <c r="CU98" s="14">
        <v>0.26700000000000002</v>
      </c>
      <c r="CV98" s="14">
        <v>0.19500000000000001</v>
      </c>
      <c r="CW98" s="14">
        <v>0.14199999999999999</v>
      </c>
      <c r="CX98" s="14">
        <v>9.9000000000000005E-2</v>
      </c>
      <c r="CY98" s="14">
        <v>6.4000000000000001E-2</v>
      </c>
      <c r="CZ98" s="14">
        <v>3.7999999999999999E-2</v>
      </c>
      <c r="DA98" s="14">
        <v>2.5999999999999999E-2</v>
      </c>
      <c r="DB98" s="14">
        <v>0.02</v>
      </c>
      <c r="DC98" s="14">
        <v>1.2999999999999999E-2</v>
      </c>
      <c r="DD98" s="14">
        <v>6.0000000000000001E-3</v>
      </c>
      <c r="DE98" s="14">
        <v>3.0000000000000001E-3</v>
      </c>
      <c r="DF98" s="14">
        <v>1E-3</v>
      </c>
      <c r="DG98" s="14">
        <v>1E-3</v>
      </c>
      <c r="DI98" s="108">
        <f t="shared" si="3"/>
        <v>2403.8729999999987</v>
      </c>
    </row>
    <row r="99" spans="1:113" x14ac:dyDescent="0.2">
      <c r="A99" s="14">
        <v>4046</v>
      </c>
      <c r="B99" s="14" t="s">
        <v>1041</v>
      </c>
      <c r="D99" s="14">
        <v>434</v>
      </c>
      <c r="E99" s="14">
        <v>2018</v>
      </c>
      <c r="F99" s="14" t="s">
        <v>222</v>
      </c>
      <c r="G99" s="88" t="s">
        <v>223</v>
      </c>
      <c r="H99" s="88">
        <f>VLOOKUP(G99, '2018 Population by age'!$G:$H, 2, 0)</f>
        <v>18</v>
      </c>
      <c r="I99" s="15">
        <f>IF(H99="-", "-", IF(H99=0, 0, SUM(K99:INDEX($K99:$DG99, H99))))</f>
        <v>1039.133</v>
      </c>
      <c r="J99" s="15">
        <f t="shared" si="2"/>
        <v>2170.6679999999997</v>
      </c>
      <c r="K99" s="14">
        <v>56.404000000000003</v>
      </c>
      <c r="L99" s="14">
        <v>58.29</v>
      </c>
      <c r="M99" s="14">
        <v>59.662999999999997</v>
      </c>
      <c r="N99" s="14">
        <v>61.331000000000003</v>
      </c>
      <c r="O99" s="14">
        <v>61.430999999999997</v>
      </c>
      <c r="P99" s="14">
        <v>61.276000000000003</v>
      </c>
      <c r="Q99" s="14">
        <v>60.902000000000001</v>
      </c>
      <c r="R99" s="14">
        <v>60.347000000000001</v>
      </c>
      <c r="S99" s="14">
        <v>59.634</v>
      </c>
      <c r="T99" s="14">
        <v>58.787999999999997</v>
      </c>
      <c r="U99" s="14">
        <v>57.91</v>
      </c>
      <c r="V99" s="14">
        <v>57.066000000000003</v>
      </c>
      <c r="W99" s="14">
        <v>56.250999999999998</v>
      </c>
      <c r="X99" s="14">
        <v>55.408999999999999</v>
      </c>
      <c r="Y99" s="14">
        <v>54.56</v>
      </c>
      <c r="Z99" s="14">
        <v>53.82</v>
      </c>
      <c r="AA99" s="14">
        <v>53.244</v>
      </c>
      <c r="AB99" s="14">
        <v>52.807000000000002</v>
      </c>
      <c r="AC99" s="14">
        <v>52.426000000000002</v>
      </c>
      <c r="AD99" s="14">
        <v>52.106999999999999</v>
      </c>
      <c r="AE99" s="14">
        <v>51.956000000000003</v>
      </c>
      <c r="AF99" s="14">
        <v>52.014000000000003</v>
      </c>
      <c r="AG99" s="14">
        <v>52.238999999999997</v>
      </c>
      <c r="AH99" s="14">
        <v>52.5</v>
      </c>
      <c r="AI99" s="14">
        <v>52.759</v>
      </c>
      <c r="AJ99" s="14">
        <v>53.244</v>
      </c>
      <c r="AK99" s="14">
        <v>54.034999999999997</v>
      </c>
      <c r="AL99" s="14">
        <v>54.991999999999997</v>
      </c>
      <c r="AM99" s="14">
        <v>55.920999999999999</v>
      </c>
      <c r="AN99" s="14">
        <v>56.89</v>
      </c>
      <c r="AO99" s="14">
        <v>57.509</v>
      </c>
      <c r="AP99" s="14">
        <v>57.573</v>
      </c>
      <c r="AQ99" s="14">
        <v>57.259</v>
      </c>
      <c r="AR99" s="14">
        <v>56.911999999999999</v>
      </c>
      <c r="AS99" s="14">
        <v>56.417999999999999</v>
      </c>
      <c r="AT99" s="14">
        <v>56.036999999999999</v>
      </c>
      <c r="AU99" s="14">
        <v>55.917999999999999</v>
      </c>
      <c r="AV99" s="14">
        <v>55.9</v>
      </c>
      <c r="AW99" s="14">
        <v>55.698</v>
      </c>
      <c r="AX99" s="14">
        <v>55.402999999999999</v>
      </c>
      <c r="AY99" s="14">
        <v>54.704999999999998</v>
      </c>
      <c r="AZ99" s="14">
        <v>53.432000000000002</v>
      </c>
      <c r="BA99" s="14">
        <v>51.747</v>
      </c>
      <c r="BB99" s="14">
        <v>49.999000000000002</v>
      </c>
      <c r="BC99" s="14">
        <v>48.134999999999998</v>
      </c>
      <c r="BD99" s="14">
        <v>46.192</v>
      </c>
      <c r="BE99" s="14">
        <v>44.228999999999999</v>
      </c>
      <c r="BF99" s="14">
        <v>42.231000000000002</v>
      </c>
      <c r="BG99" s="14">
        <v>40.154000000000003</v>
      </c>
      <c r="BH99" s="14">
        <v>38.046999999999997</v>
      </c>
      <c r="BI99" s="14">
        <v>35.844999999999999</v>
      </c>
      <c r="BJ99" s="14">
        <v>33.524999999999999</v>
      </c>
      <c r="BK99" s="14">
        <v>31.157</v>
      </c>
      <c r="BL99" s="14">
        <v>28.835000000000001</v>
      </c>
      <c r="BM99" s="14">
        <v>26.538</v>
      </c>
      <c r="BN99" s="14">
        <v>24.446000000000002</v>
      </c>
      <c r="BO99" s="14">
        <v>22.655000000000001</v>
      </c>
      <c r="BP99" s="14">
        <v>21.100999999999999</v>
      </c>
      <c r="BQ99" s="14">
        <v>19.594000000000001</v>
      </c>
      <c r="BR99" s="14">
        <v>18.140999999999998</v>
      </c>
      <c r="BS99" s="14">
        <v>16.902999999999999</v>
      </c>
      <c r="BT99" s="14">
        <v>15.932</v>
      </c>
      <c r="BU99" s="14">
        <v>15.151</v>
      </c>
      <c r="BV99" s="14">
        <v>14.444000000000001</v>
      </c>
      <c r="BW99" s="14">
        <v>13.851000000000001</v>
      </c>
      <c r="BX99" s="14">
        <v>13.170999999999999</v>
      </c>
      <c r="BY99" s="14">
        <v>12.295</v>
      </c>
      <c r="BZ99" s="14">
        <v>11.32</v>
      </c>
      <c r="CA99" s="14">
        <v>10.428000000000001</v>
      </c>
      <c r="CB99" s="14">
        <v>9.5589999999999993</v>
      </c>
      <c r="CC99" s="14">
        <v>8.8569999999999993</v>
      </c>
      <c r="CD99" s="14">
        <v>8.4079999999999995</v>
      </c>
      <c r="CE99" s="14">
        <v>8.1210000000000004</v>
      </c>
      <c r="CF99" s="14">
        <v>7.83</v>
      </c>
      <c r="CG99" s="14">
        <v>7.5739999999999998</v>
      </c>
      <c r="CH99" s="14">
        <v>7.2439999999999998</v>
      </c>
      <c r="CI99" s="14">
        <v>6.77</v>
      </c>
      <c r="CJ99" s="14">
        <v>6.2060000000000004</v>
      </c>
      <c r="CK99" s="14">
        <v>5.6829999999999998</v>
      </c>
      <c r="CL99" s="14">
        <v>5.181</v>
      </c>
      <c r="CM99" s="14">
        <v>4.6749999999999998</v>
      </c>
      <c r="CN99" s="14">
        <v>4.1680000000000001</v>
      </c>
      <c r="CO99" s="14">
        <v>3.669</v>
      </c>
      <c r="CP99" s="14">
        <v>3.181</v>
      </c>
      <c r="CQ99" s="14">
        <v>2.7050000000000001</v>
      </c>
      <c r="CR99" s="14">
        <v>2.274</v>
      </c>
      <c r="CS99" s="14">
        <v>1.907</v>
      </c>
      <c r="CT99" s="14">
        <v>1.59</v>
      </c>
      <c r="CU99" s="14">
        <v>1.2709999999999999</v>
      </c>
      <c r="CV99" s="14">
        <v>1.0029999999999999</v>
      </c>
      <c r="CW99" s="14">
        <v>0.80800000000000005</v>
      </c>
      <c r="CX99" s="14">
        <v>0.625</v>
      </c>
      <c r="CY99" s="14">
        <v>0.45</v>
      </c>
      <c r="CZ99" s="14">
        <v>0.308</v>
      </c>
      <c r="DA99" s="14">
        <v>0.22900000000000001</v>
      </c>
      <c r="DB99" s="14">
        <v>0.183</v>
      </c>
      <c r="DC99" s="14">
        <v>0.129</v>
      </c>
      <c r="DD99" s="14">
        <v>6.9000000000000006E-2</v>
      </c>
      <c r="DE99" s="14">
        <v>0.04</v>
      </c>
      <c r="DF99" s="14">
        <v>1.7999999999999999E-2</v>
      </c>
      <c r="DG99" s="14">
        <v>0.02</v>
      </c>
      <c r="DI99" s="108">
        <f t="shared" si="3"/>
        <v>3209.8009999999999</v>
      </c>
    </row>
    <row r="100" spans="1:113" x14ac:dyDescent="0.2">
      <c r="A100" s="14">
        <v>16602</v>
      </c>
      <c r="B100" s="14" t="s">
        <v>1041</v>
      </c>
      <c r="D100" s="14">
        <v>662</v>
      </c>
      <c r="E100" s="14">
        <v>2018</v>
      </c>
      <c r="F100" s="14" t="s">
        <v>1060</v>
      </c>
      <c r="G100" s="88" t="s">
        <v>319</v>
      </c>
      <c r="H100" s="88">
        <f>VLOOKUP(G100, '2018 Population by age'!$G:$H, 2, 0)</f>
        <v>18</v>
      </c>
      <c r="I100" s="15">
        <f>IF(H100="-", "-", IF(H100=0, 0, SUM(K100:INDEX($K100:$DG100, H100))))</f>
        <v>20.547999999999998</v>
      </c>
      <c r="J100" s="15">
        <f t="shared" si="2"/>
        <v>71.188999999999993</v>
      </c>
      <c r="K100" s="14">
        <v>1.0649999999999999</v>
      </c>
      <c r="L100" s="14">
        <v>1.0549999999999999</v>
      </c>
      <c r="M100" s="14">
        <v>1.046</v>
      </c>
      <c r="N100" s="14">
        <v>1.089</v>
      </c>
      <c r="O100" s="14">
        <v>1.0649999999999999</v>
      </c>
      <c r="P100" s="14">
        <v>1.0489999999999999</v>
      </c>
      <c r="Q100" s="14">
        <v>1.0409999999999999</v>
      </c>
      <c r="R100" s="14">
        <v>1.0389999999999999</v>
      </c>
      <c r="S100" s="14">
        <v>1.044</v>
      </c>
      <c r="T100" s="14">
        <v>1.052</v>
      </c>
      <c r="U100" s="14">
        <v>1.075</v>
      </c>
      <c r="V100" s="14">
        <v>1.1140000000000001</v>
      </c>
      <c r="W100" s="14">
        <v>1.1659999999999999</v>
      </c>
      <c r="X100" s="14">
        <v>1.2190000000000001</v>
      </c>
      <c r="Y100" s="14">
        <v>1.274</v>
      </c>
      <c r="Z100" s="14">
        <v>1.33</v>
      </c>
      <c r="AA100" s="14">
        <v>1.3859999999999999</v>
      </c>
      <c r="AB100" s="14">
        <v>1.4390000000000001</v>
      </c>
      <c r="AC100" s="14">
        <v>1.4910000000000001</v>
      </c>
      <c r="AD100" s="14">
        <v>1.54</v>
      </c>
      <c r="AE100" s="14">
        <v>1.579</v>
      </c>
      <c r="AF100" s="14">
        <v>1.607</v>
      </c>
      <c r="AG100" s="14">
        <v>1.6220000000000001</v>
      </c>
      <c r="AH100" s="14">
        <v>1.6359999999999999</v>
      </c>
      <c r="AI100" s="14">
        <v>1.651</v>
      </c>
      <c r="AJ100" s="14">
        <v>1.641</v>
      </c>
      <c r="AK100" s="14">
        <v>1.599</v>
      </c>
      <c r="AL100" s="14">
        <v>1.536</v>
      </c>
      <c r="AM100" s="14">
        <v>1.4730000000000001</v>
      </c>
      <c r="AN100" s="14">
        <v>1.401</v>
      </c>
      <c r="AO100" s="14">
        <v>1.359</v>
      </c>
      <c r="AP100" s="14">
        <v>1.363</v>
      </c>
      <c r="AQ100" s="14">
        <v>1.397</v>
      </c>
      <c r="AR100" s="14">
        <v>1.4239999999999999</v>
      </c>
      <c r="AS100" s="14">
        <v>1.456</v>
      </c>
      <c r="AT100" s="14">
        <v>1.4690000000000001</v>
      </c>
      <c r="AU100" s="14">
        <v>1.45</v>
      </c>
      <c r="AV100" s="14">
        <v>1.411</v>
      </c>
      <c r="AW100" s="14">
        <v>1.3779999999999999</v>
      </c>
      <c r="AX100" s="14">
        <v>1.3440000000000001</v>
      </c>
      <c r="AY100" s="14">
        <v>1.321</v>
      </c>
      <c r="AZ100" s="14">
        <v>1.3160000000000001</v>
      </c>
      <c r="BA100" s="14">
        <v>1.323</v>
      </c>
      <c r="BB100" s="14">
        <v>1.327</v>
      </c>
      <c r="BC100" s="14">
        <v>1.329</v>
      </c>
      <c r="BD100" s="14">
        <v>1.329</v>
      </c>
      <c r="BE100" s="14">
        <v>1.323</v>
      </c>
      <c r="BF100" s="14">
        <v>1.3120000000000001</v>
      </c>
      <c r="BG100" s="14">
        <v>1.3009999999999999</v>
      </c>
      <c r="BH100" s="14">
        <v>1.2889999999999999</v>
      </c>
      <c r="BI100" s="14">
        <v>1.274</v>
      </c>
      <c r="BJ100" s="14">
        <v>1.256</v>
      </c>
      <c r="BK100" s="14">
        <v>1.236</v>
      </c>
      <c r="BL100" s="14">
        <v>1.2130000000000001</v>
      </c>
      <c r="BM100" s="14">
        <v>1.1890000000000001</v>
      </c>
      <c r="BN100" s="14">
        <v>1.1559999999999999</v>
      </c>
      <c r="BO100" s="14">
        <v>1.1120000000000001</v>
      </c>
      <c r="BP100" s="14">
        <v>1.06</v>
      </c>
      <c r="BQ100" s="14">
        <v>1.008</v>
      </c>
      <c r="BR100" s="14">
        <v>0.95599999999999996</v>
      </c>
      <c r="BS100" s="14">
        <v>0.90100000000000002</v>
      </c>
      <c r="BT100" s="14">
        <v>0.84299999999999997</v>
      </c>
      <c r="BU100" s="14">
        <v>0.78400000000000003</v>
      </c>
      <c r="BV100" s="14">
        <v>0.72599999999999998</v>
      </c>
      <c r="BW100" s="14">
        <v>0.66600000000000004</v>
      </c>
      <c r="BX100" s="14">
        <v>0.61899999999999999</v>
      </c>
      <c r="BY100" s="14">
        <v>0.59299999999999997</v>
      </c>
      <c r="BZ100" s="14">
        <v>0.57899999999999996</v>
      </c>
      <c r="CA100" s="14">
        <v>0.56499999999999995</v>
      </c>
      <c r="CB100" s="14">
        <v>0.55400000000000005</v>
      </c>
      <c r="CC100" s="14">
        <v>0.53800000000000003</v>
      </c>
      <c r="CD100" s="14">
        <v>0.51200000000000001</v>
      </c>
      <c r="CE100" s="14">
        <v>0.47899999999999998</v>
      </c>
      <c r="CF100" s="14">
        <v>0.44900000000000001</v>
      </c>
      <c r="CG100" s="14">
        <v>0.42099999999999999</v>
      </c>
      <c r="CH100" s="14">
        <v>0.39400000000000002</v>
      </c>
      <c r="CI100" s="14">
        <v>0.373</v>
      </c>
      <c r="CJ100" s="14">
        <v>0.35399999999999998</v>
      </c>
      <c r="CK100" s="14">
        <v>0.33500000000000002</v>
      </c>
      <c r="CL100" s="14">
        <v>0.316</v>
      </c>
      <c r="CM100" s="14">
        <v>0.29699999999999999</v>
      </c>
      <c r="CN100" s="14">
        <v>0.27500000000000002</v>
      </c>
      <c r="CO100" s="14">
        <v>0.252</v>
      </c>
      <c r="CP100" s="14">
        <v>0.22900000000000001</v>
      </c>
      <c r="CQ100" s="14">
        <v>0.20699999999999999</v>
      </c>
      <c r="CR100" s="14">
        <v>0.188</v>
      </c>
      <c r="CS100" s="14">
        <v>0.17199999999999999</v>
      </c>
      <c r="CT100" s="14">
        <v>0.158</v>
      </c>
      <c r="CU100" s="14">
        <v>0.14499999999999999</v>
      </c>
      <c r="CV100" s="14">
        <v>0.13400000000000001</v>
      </c>
      <c r="CW100" s="14">
        <v>0.122</v>
      </c>
      <c r="CX100" s="14">
        <v>0.106</v>
      </c>
      <c r="CY100" s="14">
        <v>8.5999999999999993E-2</v>
      </c>
      <c r="CZ100" s="14">
        <v>7.0000000000000007E-2</v>
      </c>
      <c r="DA100" s="14">
        <v>5.8999999999999997E-2</v>
      </c>
      <c r="DB100" s="14">
        <v>5.0999999999999997E-2</v>
      </c>
      <c r="DC100" s="14">
        <v>4.2000000000000003E-2</v>
      </c>
      <c r="DD100" s="14">
        <v>3.4000000000000002E-2</v>
      </c>
      <c r="DE100" s="14">
        <v>2.8000000000000001E-2</v>
      </c>
      <c r="DF100" s="14">
        <v>2.1000000000000001E-2</v>
      </c>
      <c r="DG100" s="14">
        <v>5.5E-2</v>
      </c>
      <c r="DI100" s="108">
        <f t="shared" si="3"/>
        <v>91.736999999999995</v>
      </c>
    </row>
    <row r="101" spans="1:113" x14ac:dyDescent="0.2">
      <c r="A101" s="14">
        <v>8690</v>
      </c>
      <c r="B101" s="14" t="s">
        <v>1041</v>
      </c>
      <c r="D101" s="14">
        <v>144</v>
      </c>
      <c r="E101" s="14">
        <v>2018</v>
      </c>
      <c r="F101" s="14" t="s">
        <v>354</v>
      </c>
      <c r="G101" s="88" t="s">
        <v>355</v>
      </c>
      <c r="H101" s="88">
        <f>VLOOKUP(G101, '2018 Population by age'!$G:$H, 2, 0)</f>
        <v>18</v>
      </c>
      <c r="I101" s="15">
        <f>IF(H101="-", "-", IF(H101=0, 0, SUM(K101:INDEX($K101:$DG101, H101))))</f>
        <v>2958.1739999999995</v>
      </c>
      <c r="J101" s="15">
        <f t="shared" si="2"/>
        <v>7931.6670000000031</v>
      </c>
      <c r="K101" s="14">
        <v>150.86799999999999</v>
      </c>
      <c r="L101" s="14">
        <v>152.03899999999999</v>
      </c>
      <c r="M101" s="14">
        <v>153.702</v>
      </c>
      <c r="N101" s="14">
        <v>152.37</v>
      </c>
      <c r="O101" s="14">
        <v>156.41300000000001</v>
      </c>
      <c r="P101" s="14">
        <v>160.22800000000001</v>
      </c>
      <c r="Q101" s="14">
        <v>163.739</v>
      </c>
      <c r="R101" s="14">
        <v>166.86799999999999</v>
      </c>
      <c r="S101" s="14">
        <v>169.67599999999999</v>
      </c>
      <c r="T101" s="14">
        <v>172.226</v>
      </c>
      <c r="U101" s="14">
        <v>173.75</v>
      </c>
      <c r="V101" s="14">
        <v>173.89500000000001</v>
      </c>
      <c r="W101" s="14">
        <v>173</v>
      </c>
      <c r="X101" s="14">
        <v>171.92099999999999</v>
      </c>
      <c r="Y101" s="14">
        <v>170.691</v>
      </c>
      <c r="Z101" s="14">
        <v>168.69399999999999</v>
      </c>
      <c r="AA101" s="14">
        <v>165.77500000000001</v>
      </c>
      <c r="AB101" s="14">
        <v>162.31899999999999</v>
      </c>
      <c r="AC101" s="14">
        <v>158.78100000000001</v>
      </c>
      <c r="AD101" s="14">
        <v>154.96899999999999</v>
      </c>
      <c r="AE101" s="14">
        <v>152.208</v>
      </c>
      <c r="AF101" s="14">
        <v>151.173</v>
      </c>
      <c r="AG101" s="14">
        <v>151.274</v>
      </c>
      <c r="AH101" s="14">
        <v>151.327</v>
      </c>
      <c r="AI101" s="14">
        <v>151.666</v>
      </c>
      <c r="AJ101" s="14">
        <v>151.63900000000001</v>
      </c>
      <c r="AK101" s="14">
        <v>150.83099999999999</v>
      </c>
      <c r="AL101" s="14">
        <v>149.65299999999999</v>
      </c>
      <c r="AM101" s="14">
        <v>148.76599999999999</v>
      </c>
      <c r="AN101" s="14">
        <v>147.84399999999999</v>
      </c>
      <c r="AO101" s="14">
        <v>148.01</v>
      </c>
      <c r="AP101" s="14">
        <v>149.82400000000001</v>
      </c>
      <c r="AQ101" s="14">
        <v>152.64500000000001</v>
      </c>
      <c r="AR101" s="14">
        <v>155.17400000000001</v>
      </c>
      <c r="AS101" s="14">
        <v>157.55699999999999</v>
      </c>
      <c r="AT101" s="14">
        <v>159.54400000000001</v>
      </c>
      <c r="AU101" s="14">
        <v>160.84399999999999</v>
      </c>
      <c r="AV101" s="14">
        <v>161.494</v>
      </c>
      <c r="AW101" s="14">
        <v>162.11699999999999</v>
      </c>
      <c r="AX101" s="14">
        <v>162.94200000000001</v>
      </c>
      <c r="AY101" s="14">
        <v>161.86699999999999</v>
      </c>
      <c r="AZ101" s="14">
        <v>158.02099999999999</v>
      </c>
      <c r="BA101" s="14">
        <v>152.47499999999999</v>
      </c>
      <c r="BB101" s="14">
        <v>147.03</v>
      </c>
      <c r="BC101" s="14">
        <v>141.161</v>
      </c>
      <c r="BD101" s="14">
        <v>136.935</v>
      </c>
      <c r="BE101" s="14">
        <v>135.50899999999999</v>
      </c>
      <c r="BF101" s="14">
        <v>135.881</v>
      </c>
      <c r="BG101" s="14">
        <v>135.87</v>
      </c>
      <c r="BH101" s="14">
        <v>135.887</v>
      </c>
      <c r="BI101" s="14">
        <v>135.63499999999999</v>
      </c>
      <c r="BJ101" s="14">
        <v>134.73699999999999</v>
      </c>
      <c r="BK101" s="14">
        <v>133.41200000000001</v>
      </c>
      <c r="BL101" s="14">
        <v>132.18700000000001</v>
      </c>
      <c r="BM101" s="14">
        <v>130.88200000000001</v>
      </c>
      <c r="BN101" s="14">
        <v>129.57400000000001</v>
      </c>
      <c r="BO101" s="14">
        <v>128.33000000000001</v>
      </c>
      <c r="BP101" s="14">
        <v>127.001</v>
      </c>
      <c r="BQ101" s="14">
        <v>125.512</v>
      </c>
      <c r="BR101" s="14">
        <v>124.05</v>
      </c>
      <c r="BS101" s="14">
        <v>121.56399999999999</v>
      </c>
      <c r="BT101" s="14">
        <v>117.57599999999999</v>
      </c>
      <c r="BU101" s="14">
        <v>112.64400000000001</v>
      </c>
      <c r="BV101" s="14">
        <v>107.611</v>
      </c>
      <c r="BW101" s="14">
        <v>102.084</v>
      </c>
      <c r="BX101" s="14">
        <v>97.65</v>
      </c>
      <c r="BY101" s="14">
        <v>95.111999999999995</v>
      </c>
      <c r="BZ101" s="14">
        <v>93.623999999999995</v>
      </c>
      <c r="CA101" s="14">
        <v>91.730999999999995</v>
      </c>
      <c r="CB101" s="14">
        <v>89.96</v>
      </c>
      <c r="CC101" s="14">
        <v>86.531999999999996</v>
      </c>
      <c r="CD101" s="14">
        <v>80.491</v>
      </c>
      <c r="CE101" s="14">
        <v>72.802999999999997</v>
      </c>
      <c r="CF101" s="14">
        <v>65.441000000000003</v>
      </c>
      <c r="CG101" s="14">
        <v>58.073</v>
      </c>
      <c r="CH101" s="14">
        <v>51.241</v>
      </c>
      <c r="CI101" s="14">
        <v>45.436</v>
      </c>
      <c r="CJ101" s="14">
        <v>40.414999999999999</v>
      </c>
      <c r="CK101" s="14">
        <v>35.359000000000002</v>
      </c>
      <c r="CL101" s="14">
        <v>30.321999999999999</v>
      </c>
      <c r="CM101" s="14">
        <v>26.21</v>
      </c>
      <c r="CN101" s="14">
        <v>23.358000000000001</v>
      </c>
      <c r="CO101" s="14">
        <v>21.390999999999998</v>
      </c>
      <c r="CP101" s="14">
        <v>19.606000000000002</v>
      </c>
      <c r="CQ101" s="14">
        <v>18.146999999999998</v>
      </c>
      <c r="CR101" s="14">
        <v>16.594000000000001</v>
      </c>
      <c r="CS101" s="14">
        <v>14.67</v>
      </c>
      <c r="CT101" s="14">
        <v>12.565</v>
      </c>
      <c r="CU101" s="14">
        <v>10.664999999999999</v>
      </c>
      <c r="CV101" s="14">
        <v>9.1820000000000004</v>
      </c>
      <c r="CW101" s="14">
        <v>7.867</v>
      </c>
      <c r="CX101" s="14">
        <v>6.3869999999999996</v>
      </c>
      <c r="CY101" s="14">
        <v>4.7619999999999996</v>
      </c>
      <c r="CZ101" s="14">
        <v>3.4249999999999998</v>
      </c>
      <c r="DA101" s="14">
        <v>2.645</v>
      </c>
      <c r="DB101" s="14">
        <v>2.1560000000000001</v>
      </c>
      <c r="DC101" s="14">
        <v>1.5920000000000001</v>
      </c>
      <c r="DD101" s="14">
        <v>0.95199999999999996</v>
      </c>
      <c r="DE101" s="14">
        <v>0.67900000000000005</v>
      </c>
      <c r="DF101" s="14">
        <v>0.36299999999999999</v>
      </c>
      <c r="DG101" s="14">
        <v>0.54400000000000004</v>
      </c>
      <c r="DI101" s="108">
        <f t="shared" si="3"/>
        <v>10889.841000000002</v>
      </c>
    </row>
    <row r="102" spans="1:113" x14ac:dyDescent="0.2">
      <c r="A102" s="14">
        <v>4648</v>
      </c>
      <c r="B102" s="14" t="s">
        <v>1041</v>
      </c>
      <c r="D102" s="14">
        <v>426</v>
      </c>
      <c r="E102" s="14">
        <v>2018</v>
      </c>
      <c r="F102" s="14" t="s">
        <v>218</v>
      </c>
      <c r="G102" s="88" t="s">
        <v>219</v>
      </c>
      <c r="H102" s="88">
        <f>VLOOKUP(G102, '2018 Population by age'!$G:$H, 2, 0)</f>
        <v>16</v>
      </c>
      <c r="I102" s="15">
        <f>IF(H102="-", "-", IF(H102=0, 0, SUM(K102:INDEX($K102:$DG102, H102))))</f>
        <v>420.65100000000007</v>
      </c>
      <c r="J102" s="15">
        <f t="shared" si="2"/>
        <v>742.92700000000013</v>
      </c>
      <c r="K102" s="14">
        <v>29.030999999999999</v>
      </c>
      <c r="L102" s="14">
        <v>28.884</v>
      </c>
      <c r="M102" s="14">
        <v>28.632000000000001</v>
      </c>
      <c r="N102" s="14">
        <v>28.893999999999998</v>
      </c>
      <c r="O102" s="14">
        <v>28.215</v>
      </c>
      <c r="P102" s="14">
        <v>27.544</v>
      </c>
      <c r="Q102" s="14">
        <v>26.893999999999998</v>
      </c>
      <c r="R102" s="14">
        <v>26.276</v>
      </c>
      <c r="S102" s="14">
        <v>25.684000000000001</v>
      </c>
      <c r="T102" s="14">
        <v>25.111000000000001</v>
      </c>
      <c r="U102" s="14">
        <v>24.664999999999999</v>
      </c>
      <c r="V102" s="14">
        <v>24.399000000000001</v>
      </c>
      <c r="W102" s="14">
        <v>24.265999999999998</v>
      </c>
      <c r="X102" s="14">
        <v>24.140999999999998</v>
      </c>
      <c r="Y102" s="14">
        <v>24.013999999999999</v>
      </c>
      <c r="Z102" s="14">
        <v>24.001000000000001</v>
      </c>
      <c r="AA102" s="14">
        <v>24.134</v>
      </c>
      <c r="AB102" s="14">
        <v>24.344999999999999</v>
      </c>
      <c r="AC102" s="14">
        <v>24.547999999999998</v>
      </c>
      <c r="AD102" s="14">
        <v>24.777000000000001</v>
      </c>
      <c r="AE102" s="14">
        <v>24.812000000000001</v>
      </c>
      <c r="AF102" s="14">
        <v>24.538</v>
      </c>
      <c r="AG102" s="14">
        <v>24.058</v>
      </c>
      <c r="AH102" s="14">
        <v>23.577000000000002</v>
      </c>
      <c r="AI102" s="14">
        <v>23.047000000000001</v>
      </c>
      <c r="AJ102" s="14">
        <v>22.55</v>
      </c>
      <c r="AK102" s="14">
        <v>22.141999999999999</v>
      </c>
      <c r="AL102" s="14">
        <v>21.774999999999999</v>
      </c>
      <c r="AM102" s="14">
        <v>21.338999999999999</v>
      </c>
      <c r="AN102" s="14">
        <v>20.855</v>
      </c>
      <c r="AO102" s="14">
        <v>20.308</v>
      </c>
      <c r="AP102" s="14">
        <v>19.681000000000001</v>
      </c>
      <c r="AQ102" s="14">
        <v>18.984000000000002</v>
      </c>
      <c r="AR102" s="14">
        <v>18.271999999999998</v>
      </c>
      <c r="AS102" s="14">
        <v>17.562999999999999</v>
      </c>
      <c r="AT102" s="14">
        <v>16.724</v>
      </c>
      <c r="AU102" s="14">
        <v>15.705</v>
      </c>
      <c r="AV102" s="14">
        <v>14.579000000000001</v>
      </c>
      <c r="AW102" s="14">
        <v>13.478</v>
      </c>
      <c r="AX102" s="14">
        <v>12.381</v>
      </c>
      <c r="AY102" s="14">
        <v>11.388999999999999</v>
      </c>
      <c r="AZ102" s="14">
        <v>10.566000000000001</v>
      </c>
      <c r="BA102" s="14">
        <v>9.8780000000000001</v>
      </c>
      <c r="BB102" s="14">
        <v>9.2089999999999996</v>
      </c>
      <c r="BC102" s="14">
        <v>8.5670000000000002</v>
      </c>
      <c r="BD102" s="14">
        <v>8.0609999999999999</v>
      </c>
      <c r="BE102" s="14">
        <v>7.7309999999999999</v>
      </c>
      <c r="BF102" s="14">
        <v>7.53</v>
      </c>
      <c r="BG102" s="14">
        <v>7.367</v>
      </c>
      <c r="BH102" s="14">
        <v>7.2569999999999997</v>
      </c>
      <c r="BI102" s="14">
        <v>7.1589999999999998</v>
      </c>
      <c r="BJ102" s="14">
        <v>7.0430000000000001</v>
      </c>
      <c r="BK102" s="14">
        <v>6.9219999999999997</v>
      </c>
      <c r="BL102" s="14">
        <v>6.835</v>
      </c>
      <c r="BM102" s="14">
        <v>6.766</v>
      </c>
      <c r="BN102" s="14">
        <v>6.7160000000000002</v>
      </c>
      <c r="BO102" s="14">
        <v>6.6829999999999998</v>
      </c>
      <c r="BP102" s="14">
        <v>6.6589999999999998</v>
      </c>
      <c r="BQ102" s="14">
        <v>6.6289999999999996</v>
      </c>
      <c r="BR102" s="14">
        <v>6.5940000000000003</v>
      </c>
      <c r="BS102" s="14">
        <v>6.5279999999999996</v>
      </c>
      <c r="BT102" s="14">
        <v>6.4139999999999997</v>
      </c>
      <c r="BU102" s="14">
        <v>6.2619999999999996</v>
      </c>
      <c r="BV102" s="14">
        <v>6.0990000000000002</v>
      </c>
      <c r="BW102" s="14">
        <v>5.9260000000000002</v>
      </c>
      <c r="BX102" s="14">
        <v>5.7</v>
      </c>
      <c r="BY102" s="14">
        <v>5.4039999999999999</v>
      </c>
      <c r="BZ102" s="14">
        <v>5.0570000000000004</v>
      </c>
      <c r="CA102" s="14">
        <v>4.71</v>
      </c>
      <c r="CB102" s="14">
        <v>4.3620000000000001</v>
      </c>
      <c r="CC102" s="14">
        <v>3.996</v>
      </c>
      <c r="CD102" s="14">
        <v>3.6110000000000002</v>
      </c>
      <c r="CE102" s="14">
        <v>3.2229999999999999</v>
      </c>
      <c r="CF102" s="14">
        <v>2.839</v>
      </c>
      <c r="CG102" s="14">
        <v>2.4460000000000002</v>
      </c>
      <c r="CH102" s="14">
        <v>2.145</v>
      </c>
      <c r="CI102" s="14">
        <v>1.9850000000000001</v>
      </c>
      <c r="CJ102" s="14">
        <v>1.917</v>
      </c>
      <c r="CK102" s="14">
        <v>1.847</v>
      </c>
      <c r="CL102" s="14">
        <v>1.796</v>
      </c>
      <c r="CM102" s="14">
        <v>1.7130000000000001</v>
      </c>
      <c r="CN102" s="14">
        <v>1.5629999999999999</v>
      </c>
      <c r="CO102" s="14">
        <v>1.3720000000000001</v>
      </c>
      <c r="CP102" s="14">
        <v>1.204</v>
      </c>
      <c r="CQ102" s="14">
        <v>1.05</v>
      </c>
      <c r="CR102" s="14">
        <v>0.89800000000000002</v>
      </c>
      <c r="CS102" s="14">
        <v>0.752</v>
      </c>
      <c r="CT102" s="14">
        <v>0.61399999999999999</v>
      </c>
      <c r="CU102" s="14">
        <v>0.46899999999999997</v>
      </c>
      <c r="CV102" s="14">
        <v>0.34</v>
      </c>
      <c r="CW102" s="14">
        <v>0.25800000000000001</v>
      </c>
      <c r="CX102" s="14">
        <v>0.19500000000000001</v>
      </c>
      <c r="CY102" s="14">
        <v>0.14499999999999999</v>
      </c>
      <c r="CZ102" s="14">
        <v>0.105</v>
      </c>
      <c r="DA102" s="14">
        <v>8.2000000000000003E-2</v>
      </c>
      <c r="DB102" s="14">
        <v>6.6000000000000003E-2</v>
      </c>
      <c r="DC102" s="14">
        <v>4.7E-2</v>
      </c>
      <c r="DD102" s="14">
        <v>2.5999999999999999E-2</v>
      </c>
      <c r="DE102" s="14">
        <v>1.4E-2</v>
      </c>
      <c r="DF102" s="14">
        <v>7.0000000000000001E-3</v>
      </c>
      <c r="DG102" s="14">
        <v>7.0000000000000001E-3</v>
      </c>
      <c r="DI102" s="108">
        <f t="shared" si="3"/>
        <v>1163.5780000000002</v>
      </c>
    </row>
    <row r="103" spans="1:113" x14ac:dyDescent="0.2">
      <c r="A103" s="14">
        <v>13162</v>
      </c>
      <c r="B103" s="14" t="s">
        <v>1041</v>
      </c>
      <c r="D103" s="14">
        <v>440</v>
      </c>
      <c r="E103" s="14">
        <v>2018</v>
      </c>
      <c r="F103" s="14" t="s">
        <v>226</v>
      </c>
      <c r="G103" s="88" t="s">
        <v>227</v>
      </c>
      <c r="H103" s="88">
        <f>VLOOKUP(G103, '2018 Population by age'!$G:$H, 2, 0)</f>
        <v>18</v>
      </c>
      <c r="I103" s="15">
        <f>IF(H103="-", "-", IF(H103=0, 0, SUM(K103:INDEX($K103:$DG103, H103))))</f>
        <v>250.75199999999998</v>
      </c>
      <c r="J103" s="15">
        <f t="shared" si="2"/>
        <v>1300.2749999999999</v>
      </c>
      <c r="K103" s="14">
        <v>14.301</v>
      </c>
      <c r="L103" s="14">
        <v>14.645</v>
      </c>
      <c r="M103" s="14">
        <v>14.839</v>
      </c>
      <c r="N103" s="14">
        <v>15.026</v>
      </c>
      <c r="O103" s="14">
        <v>14.909000000000001</v>
      </c>
      <c r="P103" s="14">
        <v>14.73</v>
      </c>
      <c r="Q103" s="14">
        <v>14.505000000000001</v>
      </c>
      <c r="R103" s="14">
        <v>14.25</v>
      </c>
      <c r="S103" s="14">
        <v>13.984</v>
      </c>
      <c r="T103" s="14">
        <v>13.726000000000001</v>
      </c>
      <c r="U103" s="14">
        <v>13.478999999999999</v>
      </c>
      <c r="V103" s="14">
        <v>13.255000000000001</v>
      </c>
      <c r="W103" s="14">
        <v>13.077</v>
      </c>
      <c r="X103" s="14">
        <v>12.938000000000001</v>
      </c>
      <c r="Y103" s="14">
        <v>12.814</v>
      </c>
      <c r="Z103" s="14">
        <v>12.917999999999999</v>
      </c>
      <c r="AA103" s="14">
        <v>13.349</v>
      </c>
      <c r="AB103" s="14">
        <v>14.007</v>
      </c>
      <c r="AC103" s="14">
        <v>14.653</v>
      </c>
      <c r="AD103" s="14">
        <v>15.286</v>
      </c>
      <c r="AE103" s="14">
        <v>16.024999999999999</v>
      </c>
      <c r="AF103" s="14">
        <v>16.888999999999999</v>
      </c>
      <c r="AG103" s="14">
        <v>17.797000000000001</v>
      </c>
      <c r="AH103" s="14">
        <v>18.681999999999999</v>
      </c>
      <c r="AI103" s="14">
        <v>19.597000000000001</v>
      </c>
      <c r="AJ103" s="14">
        <v>20.152999999999999</v>
      </c>
      <c r="AK103" s="14">
        <v>20.16</v>
      </c>
      <c r="AL103" s="14">
        <v>19.800999999999998</v>
      </c>
      <c r="AM103" s="14">
        <v>19.46</v>
      </c>
      <c r="AN103" s="14">
        <v>19.084</v>
      </c>
      <c r="AO103" s="14">
        <v>18.704000000000001</v>
      </c>
      <c r="AP103" s="14">
        <v>18.382000000000001</v>
      </c>
      <c r="AQ103" s="14">
        <v>18.108000000000001</v>
      </c>
      <c r="AR103" s="14">
        <v>17.809000000000001</v>
      </c>
      <c r="AS103" s="14">
        <v>17.498999999999999</v>
      </c>
      <c r="AT103" s="14">
        <v>17.3</v>
      </c>
      <c r="AU103" s="14">
        <v>17.263999999999999</v>
      </c>
      <c r="AV103" s="14">
        <v>17.356999999999999</v>
      </c>
      <c r="AW103" s="14">
        <v>17.462</v>
      </c>
      <c r="AX103" s="14">
        <v>17.565999999999999</v>
      </c>
      <c r="AY103" s="14">
        <v>17.84</v>
      </c>
      <c r="AZ103" s="14">
        <v>18.344999999999999</v>
      </c>
      <c r="BA103" s="14">
        <v>18.992000000000001</v>
      </c>
      <c r="BB103" s="14">
        <v>19.655000000000001</v>
      </c>
      <c r="BC103" s="14">
        <v>20.396999999999998</v>
      </c>
      <c r="BD103" s="14">
        <v>20.922000000000001</v>
      </c>
      <c r="BE103" s="14">
        <v>21.082000000000001</v>
      </c>
      <c r="BF103" s="14">
        <v>21.024999999999999</v>
      </c>
      <c r="BG103" s="14">
        <v>20.997</v>
      </c>
      <c r="BH103" s="14">
        <v>20.888000000000002</v>
      </c>
      <c r="BI103" s="14">
        <v>21.062999999999999</v>
      </c>
      <c r="BJ103" s="14">
        <v>21.707000000000001</v>
      </c>
      <c r="BK103" s="14">
        <v>22.614000000000001</v>
      </c>
      <c r="BL103" s="14">
        <v>23.407</v>
      </c>
      <c r="BM103" s="14">
        <v>24.18</v>
      </c>
      <c r="BN103" s="14">
        <v>24.637</v>
      </c>
      <c r="BO103" s="14">
        <v>24.596</v>
      </c>
      <c r="BP103" s="14">
        <v>24.204999999999998</v>
      </c>
      <c r="BQ103" s="14">
        <v>23.82</v>
      </c>
      <c r="BR103" s="14">
        <v>23.405000000000001</v>
      </c>
      <c r="BS103" s="14">
        <v>22.843</v>
      </c>
      <c r="BT103" s="14">
        <v>22.123000000000001</v>
      </c>
      <c r="BU103" s="14">
        <v>21.300999999999998</v>
      </c>
      <c r="BV103" s="14">
        <v>20.446000000000002</v>
      </c>
      <c r="BW103" s="14">
        <v>19.542000000000002</v>
      </c>
      <c r="BX103" s="14">
        <v>18.754000000000001</v>
      </c>
      <c r="BY103" s="14">
        <v>18.172000000000001</v>
      </c>
      <c r="BZ103" s="14">
        <v>17.734000000000002</v>
      </c>
      <c r="CA103" s="14">
        <v>17.279</v>
      </c>
      <c r="CB103" s="14">
        <v>16.82</v>
      </c>
      <c r="CC103" s="14">
        <v>16.462</v>
      </c>
      <c r="CD103" s="14">
        <v>16.233000000000001</v>
      </c>
      <c r="CE103" s="14">
        <v>16.09</v>
      </c>
      <c r="CF103" s="14">
        <v>15.936</v>
      </c>
      <c r="CG103" s="14">
        <v>15.766</v>
      </c>
      <c r="CH103" s="14">
        <v>15.609</v>
      </c>
      <c r="CI103" s="14">
        <v>15.462</v>
      </c>
      <c r="CJ103" s="14">
        <v>15.292</v>
      </c>
      <c r="CK103" s="14">
        <v>15.092000000000001</v>
      </c>
      <c r="CL103" s="14">
        <v>14.891</v>
      </c>
      <c r="CM103" s="14">
        <v>14.455</v>
      </c>
      <c r="CN103" s="14">
        <v>13.679</v>
      </c>
      <c r="CO103" s="14">
        <v>12.670999999999999</v>
      </c>
      <c r="CP103" s="14">
        <v>11.662000000000001</v>
      </c>
      <c r="CQ103" s="14">
        <v>10.622999999999999</v>
      </c>
      <c r="CR103" s="14">
        <v>9.5719999999999992</v>
      </c>
      <c r="CS103" s="14">
        <v>8.548</v>
      </c>
      <c r="CT103" s="14">
        <v>7.5490000000000004</v>
      </c>
      <c r="CU103" s="14">
        <v>6.4720000000000004</v>
      </c>
      <c r="CV103" s="14">
        <v>5.5350000000000001</v>
      </c>
      <c r="CW103" s="14">
        <v>4.7549999999999999</v>
      </c>
      <c r="CX103" s="14">
        <v>3.8740000000000001</v>
      </c>
      <c r="CY103" s="14">
        <v>2.9</v>
      </c>
      <c r="CZ103" s="14">
        <v>2.1030000000000002</v>
      </c>
      <c r="DA103" s="14">
        <v>1.663</v>
      </c>
      <c r="DB103" s="14">
        <v>1.3580000000000001</v>
      </c>
      <c r="DC103" s="14">
        <v>0.97699999999999998</v>
      </c>
      <c r="DD103" s="14">
        <v>0.52</v>
      </c>
      <c r="DE103" s="14">
        <v>0.33400000000000002</v>
      </c>
      <c r="DF103" s="14">
        <v>0.16400000000000001</v>
      </c>
      <c r="DG103" s="14">
        <v>0.19900000000000001</v>
      </c>
      <c r="DI103" s="108">
        <f t="shared" si="3"/>
        <v>1551.0269999999998</v>
      </c>
    </row>
    <row r="104" spans="1:113" x14ac:dyDescent="0.2">
      <c r="A104" s="14">
        <v>15054</v>
      </c>
      <c r="B104" s="14" t="s">
        <v>1041</v>
      </c>
      <c r="D104" s="14">
        <v>442</v>
      </c>
      <c r="E104" s="14">
        <v>2018</v>
      </c>
      <c r="F104" s="14" t="s">
        <v>228</v>
      </c>
      <c r="G104" s="88" t="s">
        <v>229</v>
      </c>
      <c r="H104" s="88">
        <f>VLOOKUP(G104, '2018 Population by age'!$G:$H, 2, 0)</f>
        <v>18</v>
      </c>
      <c r="I104" s="15">
        <f>IF(H104="-", "-", IF(H104=0, 0, SUM(K104:INDEX($K104:$DG104, H104))))</f>
        <v>57.279000000000011</v>
      </c>
      <c r="J104" s="15">
        <f t="shared" si="2"/>
        <v>236.31599999999992</v>
      </c>
      <c r="K104" s="14">
        <v>3.4159999999999999</v>
      </c>
      <c r="L104" s="14">
        <v>3.343</v>
      </c>
      <c r="M104" s="14">
        <v>3.2770000000000001</v>
      </c>
      <c r="N104" s="14">
        <v>3.2210000000000001</v>
      </c>
      <c r="O104" s="14">
        <v>3.173</v>
      </c>
      <c r="P104" s="14">
        <v>3.1320000000000001</v>
      </c>
      <c r="Q104" s="14">
        <v>3.0990000000000002</v>
      </c>
      <c r="R104" s="14">
        <v>3.0739999999999998</v>
      </c>
      <c r="S104" s="14">
        <v>3.0579999999999998</v>
      </c>
      <c r="T104" s="14">
        <v>3.048</v>
      </c>
      <c r="U104" s="14">
        <v>3.0510000000000002</v>
      </c>
      <c r="V104" s="14">
        <v>3.069</v>
      </c>
      <c r="W104" s="14">
        <v>3.1</v>
      </c>
      <c r="X104" s="14">
        <v>3.1360000000000001</v>
      </c>
      <c r="Y104" s="14">
        <v>3.1749999999999998</v>
      </c>
      <c r="Z104" s="14">
        <v>3.2280000000000002</v>
      </c>
      <c r="AA104" s="14">
        <v>3.2989999999999999</v>
      </c>
      <c r="AB104" s="14">
        <v>3.38</v>
      </c>
      <c r="AC104" s="14">
        <v>3.464</v>
      </c>
      <c r="AD104" s="14">
        <v>3.5550000000000002</v>
      </c>
      <c r="AE104" s="14">
        <v>3.6280000000000001</v>
      </c>
      <c r="AF104" s="14">
        <v>3.669</v>
      </c>
      <c r="AG104" s="14">
        <v>3.6920000000000002</v>
      </c>
      <c r="AH104" s="14">
        <v>3.72</v>
      </c>
      <c r="AI104" s="14">
        <v>3.75</v>
      </c>
      <c r="AJ104" s="14">
        <v>3.7909999999999999</v>
      </c>
      <c r="AK104" s="14">
        <v>3.85</v>
      </c>
      <c r="AL104" s="14">
        <v>3.9220000000000002</v>
      </c>
      <c r="AM104" s="14">
        <v>3.9870000000000001</v>
      </c>
      <c r="AN104" s="14">
        <v>4.0380000000000003</v>
      </c>
      <c r="AO104" s="14">
        <v>4.1189999999999998</v>
      </c>
      <c r="AP104" s="14">
        <v>4.2489999999999997</v>
      </c>
      <c r="AQ104" s="14">
        <v>4.4020000000000001</v>
      </c>
      <c r="AR104" s="14">
        <v>4.5460000000000003</v>
      </c>
      <c r="AS104" s="14">
        <v>4.702</v>
      </c>
      <c r="AT104" s="14">
        <v>4.7690000000000001</v>
      </c>
      <c r="AU104" s="14">
        <v>4.6989999999999998</v>
      </c>
      <c r="AV104" s="14">
        <v>4.5419999999999998</v>
      </c>
      <c r="AW104" s="14">
        <v>4.3970000000000002</v>
      </c>
      <c r="AX104" s="14">
        <v>4.2370000000000001</v>
      </c>
      <c r="AY104" s="14">
        <v>4.1349999999999998</v>
      </c>
      <c r="AZ104" s="14">
        <v>4.1349999999999998</v>
      </c>
      <c r="BA104" s="14">
        <v>4.2</v>
      </c>
      <c r="BB104" s="14">
        <v>4.2460000000000004</v>
      </c>
      <c r="BC104" s="14">
        <v>4.2859999999999996</v>
      </c>
      <c r="BD104" s="14">
        <v>4.3280000000000003</v>
      </c>
      <c r="BE104" s="14">
        <v>4.3639999999999999</v>
      </c>
      <c r="BF104" s="14">
        <v>4.3929999999999998</v>
      </c>
      <c r="BG104" s="14">
        <v>4.4219999999999997</v>
      </c>
      <c r="BH104" s="14">
        <v>4.4509999999999996</v>
      </c>
      <c r="BI104" s="14">
        <v>4.4509999999999996</v>
      </c>
      <c r="BJ104" s="14">
        <v>4.4080000000000004</v>
      </c>
      <c r="BK104" s="14">
        <v>4.335</v>
      </c>
      <c r="BL104" s="14">
        <v>4.2569999999999997</v>
      </c>
      <c r="BM104" s="14">
        <v>4.1719999999999997</v>
      </c>
      <c r="BN104" s="14">
        <v>4.0730000000000004</v>
      </c>
      <c r="BO104" s="14">
        <v>3.9620000000000002</v>
      </c>
      <c r="BP104" s="14">
        <v>3.8410000000000002</v>
      </c>
      <c r="BQ104" s="14">
        <v>3.7130000000000001</v>
      </c>
      <c r="BR104" s="14">
        <v>3.5790000000000002</v>
      </c>
      <c r="BS104" s="14">
        <v>3.4449999999999998</v>
      </c>
      <c r="BT104" s="14">
        <v>3.3149999999999999</v>
      </c>
      <c r="BU104" s="14">
        <v>3.1880000000000002</v>
      </c>
      <c r="BV104" s="14">
        <v>3.06</v>
      </c>
      <c r="BW104" s="14">
        <v>2.9319999999999999</v>
      </c>
      <c r="BX104" s="14">
        <v>2.8069999999999999</v>
      </c>
      <c r="BY104" s="14">
        <v>2.6840000000000002</v>
      </c>
      <c r="BZ104" s="14">
        <v>2.5670000000000002</v>
      </c>
      <c r="CA104" s="14">
        <v>2.4510000000000001</v>
      </c>
      <c r="CB104" s="14">
        <v>2.335</v>
      </c>
      <c r="CC104" s="14">
        <v>2.2349999999999999</v>
      </c>
      <c r="CD104" s="14">
        <v>2.157</v>
      </c>
      <c r="CE104" s="14">
        <v>2.0920000000000001</v>
      </c>
      <c r="CF104" s="14">
        <v>2.0299999999999998</v>
      </c>
      <c r="CG104" s="14">
        <v>1.9730000000000001</v>
      </c>
      <c r="CH104" s="14">
        <v>1.9059999999999999</v>
      </c>
      <c r="CI104" s="14">
        <v>1.8169999999999999</v>
      </c>
      <c r="CJ104" s="14">
        <v>1.716</v>
      </c>
      <c r="CK104" s="14">
        <v>1.619</v>
      </c>
      <c r="CL104" s="14">
        <v>1.518</v>
      </c>
      <c r="CM104" s="14">
        <v>1.4379999999999999</v>
      </c>
      <c r="CN104" s="14">
        <v>1.3919999999999999</v>
      </c>
      <c r="CO104" s="14">
        <v>1.3660000000000001</v>
      </c>
      <c r="CP104" s="14">
        <v>1.3340000000000001</v>
      </c>
      <c r="CQ104" s="14">
        <v>1.306</v>
      </c>
      <c r="CR104" s="14">
        <v>1.2509999999999999</v>
      </c>
      <c r="CS104" s="14">
        <v>1.153</v>
      </c>
      <c r="CT104" s="14">
        <v>1.0269999999999999</v>
      </c>
      <c r="CU104" s="14">
        <v>0.89800000000000002</v>
      </c>
      <c r="CV104" s="14">
        <v>0.79</v>
      </c>
      <c r="CW104" s="14">
        <v>0.69599999999999995</v>
      </c>
      <c r="CX104" s="14">
        <v>0.58099999999999996</v>
      </c>
      <c r="CY104" s="14">
        <v>0.44900000000000001</v>
      </c>
      <c r="CZ104" s="14">
        <v>0.34200000000000003</v>
      </c>
      <c r="DA104" s="14">
        <v>0.28499999999999998</v>
      </c>
      <c r="DB104" s="14">
        <v>0.23799999999999999</v>
      </c>
      <c r="DC104" s="14">
        <v>0.17799999999999999</v>
      </c>
      <c r="DD104" s="14">
        <v>0.104</v>
      </c>
      <c r="DE104" s="14">
        <v>7.0000000000000007E-2</v>
      </c>
      <c r="DF104" s="14">
        <v>3.6999999999999998E-2</v>
      </c>
      <c r="DG104" s="14">
        <v>5.5E-2</v>
      </c>
      <c r="DI104" s="108">
        <f t="shared" si="3"/>
        <v>293.59499999999991</v>
      </c>
    </row>
    <row r="105" spans="1:113" x14ac:dyDescent="0.2">
      <c r="A105" s="14">
        <v>13076</v>
      </c>
      <c r="B105" s="14" t="s">
        <v>1041</v>
      </c>
      <c r="D105" s="14">
        <v>428</v>
      </c>
      <c r="E105" s="14">
        <v>2018</v>
      </c>
      <c r="F105" s="14" t="s">
        <v>214</v>
      </c>
      <c r="G105" s="88" t="s">
        <v>215</v>
      </c>
      <c r="H105" s="88">
        <f>VLOOKUP(G105, '2018 Population by age'!$G:$H, 2, 0)</f>
        <v>0</v>
      </c>
      <c r="I105" s="15">
        <f>IF(H105="-", "-", IF(H105=0, 0, SUM(K105:INDEX($K105:$DG105, H105))))</f>
        <v>0</v>
      </c>
      <c r="J105" s="15">
        <f t="shared" si="2"/>
        <v>1043.3759999999997</v>
      </c>
      <c r="K105" s="14">
        <v>9.0259999999999998</v>
      </c>
      <c r="L105" s="14">
        <v>9.1449999999999996</v>
      </c>
      <c r="M105" s="14">
        <v>9.2899999999999991</v>
      </c>
      <c r="N105" s="14">
        <v>8.9719999999999995</v>
      </c>
      <c r="O105" s="14">
        <v>9.3989999999999991</v>
      </c>
      <c r="P105" s="14">
        <v>9.7609999999999992</v>
      </c>
      <c r="Q105" s="14">
        <v>10.054</v>
      </c>
      <c r="R105" s="14">
        <v>10.275</v>
      </c>
      <c r="S105" s="14">
        <v>10.446</v>
      </c>
      <c r="T105" s="14">
        <v>10.59</v>
      </c>
      <c r="U105" s="14">
        <v>10.567</v>
      </c>
      <c r="V105" s="14">
        <v>10.318</v>
      </c>
      <c r="W105" s="14">
        <v>9.9220000000000006</v>
      </c>
      <c r="X105" s="14">
        <v>9.5449999999999999</v>
      </c>
      <c r="Y105" s="14">
        <v>9.1929999999999996</v>
      </c>
      <c r="Z105" s="14">
        <v>8.8130000000000006</v>
      </c>
      <c r="AA105" s="14">
        <v>8.4090000000000007</v>
      </c>
      <c r="AB105" s="14">
        <v>8.0329999999999995</v>
      </c>
      <c r="AC105" s="14">
        <v>7.6829999999999998</v>
      </c>
      <c r="AD105" s="14">
        <v>7.3</v>
      </c>
      <c r="AE105" s="14">
        <v>7.3179999999999996</v>
      </c>
      <c r="AF105" s="14">
        <v>7.9340000000000002</v>
      </c>
      <c r="AG105" s="14">
        <v>8.9329999999999998</v>
      </c>
      <c r="AH105" s="14">
        <v>9.8949999999999996</v>
      </c>
      <c r="AI105" s="14">
        <v>10.891</v>
      </c>
      <c r="AJ105" s="14">
        <v>11.759</v>
      </c>
      <c r="AK105" s="14">
        <v>12.371</v>
      </c>
      <c r="AL105" s="14">
        <v>12.794</v>
      </c>
      <c r="AM105" s="14">
        <v>13.249000000000001</v>
      </c>
      <c r="AN105" s="14">
        <v>13.723000000000001</v>
      </c>
      <c r="AO105" s="14">
        <v>13.984</v>
      </c>
      <c r="AP105" s="14">
        <v>13.95</v>
      </c>
      <c r="AQ105" s="14">
        <v>13.718</v>
      </c>
      <c r="AR105" s="14">
        <v>13.478</v>
      </c>
      <c r="AS105" s="14">
        <v>13.202</v>
      </c>
      <c r="AT105" s="14">
        <v>12.97</v>
      </c>
      <c r="AU105" s="14">
        <v>12.842000000000001</v>
      </c>
      <c r="AV105" s="14">
        <v>12.792</v>
      </c>
      <c r="AW105" s="14">
        <v>12.707000000000001</v>
      </c>
      <c r="AX105" s="14">
        <v>12.585000000000001</v>
      </c>
      <c r="AY105" s="14">
        <v>12.596</v>
      </c>
      <c r="AZ105" s="14">
        <v>12.805</v>
      </c>
      <c r="BA105" s="14">
        <v>13.132999999999999</v>
      </c>
      <c r="BB105" s="14">
        <v>13.462</v>
      </c>
      <c r="BC105" s="14">
        <v>13.846</v>
      </c>
      <c r="BD105" s="14">
        <v>14.061</v>
      </c>
      <c r="BE105" s="14">
        <v>13.992000000000001</v>
      </c>
      <c r="BF105" s="14">
        <v>13.757999999999999</v>
      </c>
      <c r="BG105" s="14">
        <v>13.563000000000001</v>
      </c>
      <c r="BH105" s="14">
        <v>13.33</v>
      </c>
      <c r="BI105" s="14">
        <v>13.311999999999999</v>
      </c>
      <c r="BJ105" s="14">
        <v>13.643000000000001</v>
      </c>
      <c r="BK105" s="14">
        <v>14.185</v>
      </c>
      <c r="BL105" s="14">
        <v>14.666</v>
      </c>
      <c r="BM105" s="14">
        <v>15.138999999999999</v>
      </c>
      <c r="BN105" s="14">
        <v>15.486000000000001</v>
      </c>
      <c r="BO105" s="14">
        <v>15.619</v>
      </c>
      <c r="BP105" s="14">
        <v>15.596</v>
      </c>
      <c r="BQ105" s="14">
        <v>15.577</v>
      </c>
      <c r="BR105" s="14">
        <v>15.545</v>
      </c>
      <c r="BS105" s="14">
        <v>15.404999999999999</v>
      </c>
      <c r="BT105" s="14">
        <v>15.13</v>
      </c>
      <c r="BU105" s="14">
        <v>14.76</v>
      </c>
      <c r="BV105" s="14">
        <v>14.374000000000001</v>
      </c>
      <c r="BW105" s="14">
        <v>13.968</v>
      </c>
      <c r="BX105" s="14">
        <v>13.558</v>
      </c>
      <c r="BY105" s="14">
        <v>13.161</v>
      </c>
      <c r="BZ105" s="14">
        <v>12.782999999999999</v>
      </c>
      <c r="CA105" s="14">
        <v>12.393000000000001</v>
      </c>
      <c r="CB105" s="14">
        <v>11.976000000000001</v>
      </c>
      <c r="CC105" s="14">
        <v>11.689</v>
      </c>
      <c r="CD105" s="14">
        <v>11.602</v>
      </c>
      <c r="CE105" s="14">
        <v>11.638</v>
      </c>
      <c r="CF105" s="14">
        <v>11.637</v>
      </c>
      <c r="CG105" s="14">
        <v>11.609</v>
      </c>
      <c r="CH105" s="14">
        <v>11.561</v>
      </c>
      <c r="CI105" s="14">
        <v>11.473000000000001</v>
      </c>
      <c r="CJ105" s="14">
        <v>11.329000000000001</v>
      </c>
      <c r="CK105" s="14">
        <v>11.169</v>
      </c>
      <c r="CL105" s="14">
        <v>11.026</v>
      </c>
      <c r="CM105" s="14">
        <v>10.628</v>
      </c>
      <c r="CN105" s="14">
        <v>9.8569999999999993</v>
      </c>
      <c r="CO105" s="14">
        <v>8.8480000000000008</v>
      </c>
      <c r="CP105" s="14">
        <v>7.85</v>
      </c>
      <c r="CQ105" s="14">
        <v>6.8079999999999998</v>
      </c>
      <c r="CR105" s="14">
        <v>5.8959999999999999</v>
      </c>
      <c r="CS105" s="14">
        <v>5.2220000000000004</v>
      </c>
      <c r="CT105" s="14">
        <v>4.7069999999999999</v>
      </c>
      <c r="CU105" s="14">
        <v>4.1360000000000001</v>
      </c>
      <c r="CV105" s="14">
        <v>3.6739999999999999</v>
      </c>
      <c r="CW105" s="14">
        <v>3.2090000000000001</v>
      </c>
      <c r="CX105" s="14">
        <v>2.6190000000000002</v>
      </c>
      <c r="CY105" s="14">
        <v>1.929</v>
      </c>
      <c r="CZ105" s="14">
        <v>1.3560000000000001</v>
      </c>
      <c r="DA105" s="14">
        <v>1.04</v>
      </c>
      <c r="DB105" s="14">
        <v>0.84499999999999997</v>
      </c>
      <c r="DC105" s="14">
        <v>0.60699999999999998</v>
      </c>
      <c r="DD105" s="14">
        <v>0.32400000000000001</v>
      </c>
      <c r="DE105" s="14">
        <v>0.19700000000000001</v>
      </c>
      <c r="DF105" s="14">
        <v>0.1</v>
      </c>
      <c r="DG105" s="14">
        <v>0.13300000000000001</v>
      </c>
      <c r="DI105" s="108">
        <f t="shared" si="3"/>
        <v>1043.3759999999997</v>
      </c>
    </row>
    <row r="106" spans="1:113" x14ac:dyDescent="0.2">
      <c r="A106" s="14">
        <v>6798</v>
      </c>
      <c r="B106" s="14" t="s">
        <v>1041</v>
      </c>
      <c r="C106" s="14">
        <v>6</v>
      </c>
      <c r="D106" s="14">
        <v>446</v>
      </c>
      <c r="E106" s="14">
        <v>2018</v>
      </c>
      <c r="F106" s="14" t="s">
        <v>1093</v>
      </c>
      <c r="G106" s="88" t="s">
        <v>231</v>
      </c>
      <c r="H106" s="88">
        <f>VLOOKUP(G106, '2018 Population by age'!$G:$H, 2, 0)</f>
        <v>18</v>
      </c>
      <c r="I106" s="15">
        <f>IF(H106="-", "-", IF(H106=0, 0, SUM(K106:INDEX($K106:$DG106, H106))))</f>
        <v>48.644000000000005</v>
      </c>
      <c r="J106" s="15">
        <f t="shared" si="2"/>
        <v>280.04899999999986</v>
      </c>
      <c r="K106" s="14">
        <v>3.8180000000000001</v>
      </c>
      <c r="L106" s="14">
        <v>3.79</v>
      </c>
      <c r="M106" s="14">
        <v>3.7080000000000002</v>
      </c>
      <c r="N106" s="14">
        <v>3.5609999999999999</v>
      </c>
      <c r="O106" s="14">
        <v>3.391</v>
      </c>
      <c r="P106" s="14">
        <v>3.2</v>
      </c>
      <c r="Q106" s="14">
        <v>2.9969999999999999</v>
      </c>
      <c r="R106" s="14">
        <v>2.7890000000000001</v>
      </c>
      <c r="S106" s="14">
        <v>2.5830000000000002</v>
      </c>
      <c r="T106" s="14">
        <v>2.387</v>
      </c>
      <c r="U106" s="14">
        <v>2.2149999999999999</v>
      </c>
      <c r="V106" s="14">
        <v>2.08</v>
      </c>
      <c r="W106" s="14">
        <v>1.986</v>
      </c>
      <c r="X106" s="14">
        <v>1.9139999999999999</v>
      </c>
      <c r="Y106" s="14">
        <v>1.859</v>
      </c>
      <c r="Z106" s="14">
        <v>1.905</v>
      </c>
      <c r="AA106" s="14">
        <v>2.089</v>
      </c>
      <c r="AB106" s="14">
        <v>2.3719999999999999</v>
      </c>
      <c r="AC106" s="14">
        <v>2.6749999999999998</v>
      </c>
      <c r="AD106" s="14">
        <v>3.012</v>
      </c>
      <c r="AE106" s="14">
        <v>3.3540000000000001</v>
      </c>
      <c r="AF106" s="14">
        <v>3.6789999999999998</v>
      </c>
      <c r="AG106" s="14">
        <v>3.9990000000000001</v>
      </c>
      <c r="AH106" s="14">
        <v>4.3250000000000002</v>
      </c>
      <c r="AI106" s="14">
        <v>4.6269999999999998</v>
      </c>
      <c r="AJ106" s="14">
        <v>5.0049999999999999</v>
      </c>
      <c r="AK106" s="14">
        <v>5.5010000000000003</v>
      </c>
      <c r="AL106" s="14">
        <v>6.048</v>
      </c>
      <c r="AM106" s="14">
        <v>6.55</v>
      </c>
      <c r="AN106" s="14">
        <v>7.0389999999999997</v>
      </c>
      <c r="AO106" s="14">
        <v>7.335</v>
      </c>
      <c r="AP106" s="14">
        <v>7.343</v>
      </c>
      <c r="AQ106" s="14">
        <v>7.1470000000000002</v>
      </c>
      <c r="AR106" s="14">
        <v>6.96</v>
      </c>
      <c r="AS106" s="14">
        <v>6.78</v>
      </c>
      <c r="AT106" s="14">
        <v>6.4749999999999996</v>
      </c>
      <c r="AU106" s="14">
        <v>6.0149999999999997</v>
      </c>
      <c r="AV106" s="14">
        <v>5.476</v>
      </c>
      <c r="AW106" s="14">
        <v>4.9329999999999998</v>
      </c>
      <c r="AX106" s="14">
        <v>4.33</v>
      </c>
      <c r="AY106" s="14">
        <v>4.0190000000000001</v>
      </c>
      <c r="AZ106" s="14">
        <v>4.1689999999999996</v>
      </c>
      <c r="BA106" s="14">
        <v>4.6109999999999998</v>
      </c>
      <c r="BB106" s="14">
        <v>5.0179999999999998</v>
      </c>
      <c r="BC106" s="14">
        <v>5.47</v>
      </c>
      <c r="BD106" s="14">
        <v>5.7690000000000001</v>
      </c>
      <c r="BE106" s="14">
        <v>5.7889999999999997</v>
      </c>
      <c r="BF106" s="14">
        <v>5.6349999999999998</v>
      </c>
      <c r="BG106" s="14">
        <v>5.524</v>
      </c>
      <c r="BH106" s="14">
        <v>5.3929999999999998</v>
      </c>
      <c r="BI106" s="14">
        <v>5.3460000000000001</v>
      </c>
      <c r="BJ106" s="14">
        <v>5.4509999999999996</v>
      </c>
      <c r="BK106" s="14">
        <v>5.6379999999999999</v>
      </c>
      <c r="BL106" s="14">
        <v>5.7830000000000004</v>
      </c>
      <c r="BM106" s="14">
        <v>5.9260000000000002</v>
      </c>
      <c r="BN106" s="14">
        <v>5.9370000000000003</v>
      </c>
      <c r="BO106" s="14">
        <v>5.7409999999999997</v>
      </c>
      <c r="BP106" s="14">
        <v>5.4089999999999998</v>
      </c>
      <c r="BQ106" s="14">
        <v>5.0839999999999996</v>
      </c>
      <c r="BR106" s="14">
        <v>4.7320000000000002</v>
      </c>
      <c r="BS106" s="14">
        <v>4.4269999999999996</v>
      </c>
      <c r="BT106" s="14">
        <v>4.2220000000000004</v>
      </c>
      <c r="BU106" s="14">
        <v>4.0739999999999998</v>
      </c>
      <c r="BV106" s="14">
        <v>3.899</v>
      </c>
      <c r="BW106" s="14">
        <v>3.72</v>
      </c>
      <c r="BX106" s="14">
        <v>3.5019999999999998</v>
      </c>
      <c r="BY106" s="14">
        <v>3.218</v>
      </c>
      <c r="BZ106" s="14">
        <v>2.895</v>
      </c>
      <c r="CA106" s="14">
        <v>2.589</v>
      </c>
      <c r="CB106" s="14">
        <v>2.2909999999999999</v>
      </c>
      <c r="CC106" s="14">
        <v>2.008</v>
      </c>
      <c r="CD106" s="14">
        <v>1.7509999999999999</v>
      </c>
      <c r="CE106" s="14">
        <v>1.5189999999999999</v>
      </c>
      <c r="CF106" s="14">
        <v>1.2949999999999999</v>
      </c>
      <c r="CG106" s="14">
        <v>1.0760000000000001</v>
      </c>
      <c r="CH106" s="14">
        <v>0.91500000000000004</v>
      </c>
      <c r="CI106" s="14">
        <v>0.83499999999999996</v>
      </c>
      <c r="CJ106" s="14">
        <v>0.81</v>
      </c>
      <c r="CK106" s="14">
        <v>0.79200000000000004</v>
      </c>
      <c r="CL106" s="14">
        <v>0.78700000000000003</v>
      </c>
      <c r="CM106" s="14">
        <v>0.78200000000000003</v>
      </c>
      <c r="CN106" s="14">
        <v>0.76300000000000001</v>
      </c>
      <c r="CO106" s="14">
        <v>0.73399999999999999</v>
      </c>
      <c r="CP106" s="14">
        <v>0.71699999999999997</v>
      </c>
      <c r="CQ106" s="14">
        <v>0.70899999999999996</v>
      </c>
      <c r="CR106" s="14">
        <v>0.68400000000000005</v>
      </c>
      <c r="CS106" s="14">
        <v>0.63400000000000001</v>
      </c>
      <c r="CT106" s="14">
        <v>0.56799999999999995</v>
      </c>
      <c r="CU106" s="14">
        <v>0.501</v>
      </c>
      <c r="CV106" s="14">
        <v>0.443</v>
      </c>
      <c r="CW106" s="14">
        <v>0.39200000000000002</v>
      </c>
      <c r="CX106" s="14">
        <v>0.33200000000000002</v>
      </c>
      <c r="CY106" s="14">
        <v>0.26200000000000001</v>
      </c>
      <c r="CZ106" s="14">
        <v>0.20599999999999999</v>
      </c>
      <c r="DA106" s="14">
        <v>0.17299999999999999</v>
      </c>
      <c r="DB106" s="14">
        <v>0.14599999999999999</v>
      </c>
      <c r="DC106" s="14">
        <v>0.112</v>
      </c>
      <c r="DD106" s="14">
        <v>7.1999999999999995E-2</v>
      </c>
      <c r="DE106" s="14">
        <v>5.6000000000000001E-2</v>
      </c>
      <c r="DF106" s="14">
        <v>3.2000000000000001E-2</v>
      </c>
      <c r="DG106" s="14">
        <v>5.3999999999999999E-2</v>
      </c>
      <c r="DI106" s="108">
        <f t="shared" si="3"/>
        <v>328.69299999999987</v>
      </c>
    </row>
    <row r="107" spans="1:113" x14ac:dyDescent="0.2">
      <c r="A107" s="14">
        <v>4132</v>
      </c>
      <c r="B107" s="14" t="s">
        <v>1041</v>
      </c>
      <c r="D107" s="14">
        <v>504</v>
      </c>
      <c r="E107" s="14">
        <v>2018</v>
      </c>
      <c r="F107" s="14" t="s">
        <v>264</v>
      </c>
      <c r="G107" s="88" t="s">
        <v>265</v>
      </c>
      <c r="H107" s="88">
        <f>VLOOKUP(G107, '2018 Population by age'!$G:$H, 2, 0)</f>
        <v>18</v>
      </c>
      <c r="I107" s="15">
        <f>IF(H107="-", "-", IF(H107=0, 0, SUM(K107:INDEX($K107:$DG107, H107))))</f>
        <v>5660.4440000000004</v>
      </c>
      <c r="J107" s="15">
        <f t="shared" si="2"/>
        <v>12601.128999999994</v>
      </c>
      <c r="K107" s="14">
        <v>326.18</v>
      </c>
      <c r="L107" s="14">
        <v>331.87099999999998</v>
      </c>
      <c r="M107" s="14">
        <v>335.20499999999998</v>
      </c>
      <c r="N107" s="14">
        <v>346.101</v>
      </c>
      <c r="O107" s="14">
        <v>341.07100000000003</v>
      </c>
      <c r="P107" s="14">
        <v>335.42899999999997</v>
      </c>
      <c r="Q107" s="14">
        <v>329.38299999999998</v>
      </c>
      <c r="R107" s="14">
        <v>323.13900000000001</v>
      </c>
      <c r="S107" s="14">
        <v>316.61500000000001</v>
      </c>
      <c r="T107" s="14">
        <v>309.72800000000001</v>
      </c>
      <c r="U107" s="14">
        <v>304.12900000000002</v>
      </c>
      <c r="V107" s="14">
        <v>300.601</v>
      </c>
      <c r="W107" s="14">
        <v>298.48500000000001</v>
      </c>
      <c r="X107" s="14">
        <v>296.48599999999999</v>
      </c>
      <c r="Y107" s="14">
        <v>295.041</v>
      </c>
      <c r="Z107" s="14">
        <v>293.20400000000001</v>
      </c>
      <c r="AA107" s="14">
        <v>290.435</v>
      </c>
      <c r="AB107" s="14">
        <v>287.34100000000001</v>
      </c>
      <c r="AC107" s="14">
        <v>284.70999999999998</v>
      </c>
      <c r="AD107" s="14">
        <v>281.94900000000001</v>
      </c>
      <c r="AE107" s="14">
        <v>281.53199999999998</v>
      </c>
      <c r="AF107" s="14">
        <v>284.63099999999997</v>
      </c>
      <c r="AG107" s="14">
        <v>289.85899999999998</v>
      </c>
      <c r="AH107" s="14">
        <v>294.84300000000002</v>
      </c>
      <c r="AI107" s="14">
        <v>300.27600000000001</v>
      </c>
      <c r="AJ107" s="14">
        <v>303.577</v>
      </c>
      <c r="AK107" s="14">
        <v>303.29199999999997</v>
      </c>
      <c r="AL107" s="14">
        <v>300.69499999999999</v>
      </c>
      <c r="AM107" s="14">
        <v>298.22899999999998</v>
      </c>
      <c r="AN107" s="14">
        <v>295.06200000000001</v>
      </c>
      <c r="AO107" s="14">
        <v>293.17200000000003</v>
      </c>
      <c r="AP107" s="14">
        <v>293.68</v>
      </c>
      <c r="AQ107" s="14">
        <v>295.36200000000002</v>
      </c>
      <c r="AR107" s="14">
        <v>296.23099999999999</v>
      </c>
      <c r="AS107" s="14">
        <v>297.108</v>
      </c>
      <c r="AT107" s="14">
        <v>294.97699999999998</v>
      </c>
      <c r="AU107" s="14">
        <v>288.27300000000002</v>
      </c>
      <c r="AV107" s="14">
        <v>278.62799999999999</v>
      </c>
      <c r="AW107" s="14">
        <v>269.221</v>
      </c>
      <c r="AX107" s="14">
        <v>259.387</v>
      </c>
      <c r="AY107" s="14">
        <v>250.72399999999999</v>
      </c>
      <c r="AZ107" s="14">
        <v>244.339</v>
      </c>
      <c r="BA107" s="14">
        <v>239.45599999999999</v>
      </c>
      <c r="BB107" s="14">
        <v>234.16399999999999</v>
      </c>
      <c r="BC107" s="14">
        <v>228.81299999999999</v>
      </c>
      <c r="BD107" s="14">
        <v>223.78100000000001</v>
      </c>
      <c r="BE107" s="14">
        <v>219.05600000000001</v>
      </c>
      <c r="BF107" s="14">
        <v>214.601</v>
      </c>
      <c r="BG107" s="14">
        <v>210.31</v>
      </c>
      <c r="BH107" s="14">
        <v>206.11199999999999</v>
      </c>
      <c r="BI107" s="14">
        <v>202.23599999999999</v>
      </c>
      <c r="BJ107" s="14">
        <v>198.755</v>
      </c>
      <c r="BK107" s="14">
        <v>195.49</v>
      </c>
      <c r="BL107" s="14">
        <v>192.108</v>
      </c>
      <c r="BM107" s="14">
        <v>188.578</v>
      </c>
      <c r="BN107" s="14">
        <v>184.886</v>
      </c>
      <c r="BO107" s="14">
        <v>180.958</v>
      </c>
      <c r="BP107" s="14">
        <v>176.708</v>
      </c>
      <c r="BQ107" s="14">
        <v>172.18700000000001</v>
      </c>
      <c r="BR107" s="14">
        <v>167.459</v>
      </c>
      <c r="BS107" s="14">
        <v>161.72999999999999</v>
      </c>
      <c r="BT107" s="14">
        <v>154.63399999999999</v>
      </c>
      <c r="BU107" s="14">
        <v>146.52000000000001</v>
      </c>
      <c r="BV107" s="14">
        <v>138.48099999999999</v>
      </c>
      <c r="BW107" s="14">
        <v>130.75200000000001</v>
      </c>
      <c r="BX107" s="14">
        <v>121.673</v>
      </c>
      <c r="BY107" s="14">
        <v>110.672</v>
      </c>
      <c r="BZ107" s="14">
        <v>98.760999999999996</v>
      </c>
      <c r="CA107" s="14">
        <v>87.152000000000001</v>
      </c>
      <c r="CB107" s="14">
        <v>75.159000000000006</v>
      </c>
      <c r="CC107" s="14">
        <v>66.585999999999999</v>
      </c>
      <c r="CD107" s="14">
        <v>63.307000000000002</v>
      </c>
      <c r="CE107" s="14">
        <v>63.456000000000003</v>
      </c>
      <c r="CF107" s="14">
        <v>63.316000000000003</v>
      </c>
      <c r="CG107" s="14">
        <v>63.654000000000003</v>
      </c>
      <c r="CH107" s="14">
        <v>62.895000000000003</v>
      </c>
      <c r="CI107" s="14">
        <v>59.889000000000003</v>
      </c>
      <c r="CJ107" s="14">
        <v>55.438000000000002</v>
      </c>
      <c r="CK107" s="14">
        <v>51.588999999999999</v>
      </c>
      <c r="CL107" s="14">
        <v>48.043999999999997</v>
      </c>
      <c r="CM107" s="14">
        <v>44.078000000000003</v>
      </c>
      <c r="CN107" s="14">
        <v>39.573</v>
      </c>
      <c r="CO107" s="14">
        <v>34.761000000000003</v>
      </c>
      <c r="CP107" s="14">
        <v>30.021000000000001</v>
      </c>
      <c r="CQ107" s="14">
        <v>25.303000000000001</v>
      </c>
      <c r="CR107" s="14">
        <v>20.974</v>
      </c>
      <c r="CS107" s="14">
        <v>17.265999999999998</v>
      </c>
      <c r="CT107" s="14">
        <v>14.063000000000001</v>
      </c>
      <c r="CU107" s="14">
        <v>10.643000000000001</v>
      </c>
      <c r="CV107" s="14">
        <v>7.7489999999999997</v>
      </c>
      <c r="CW107" s="14">
        <v>5.89</v>
      </c>
      <c r="CX107" s="14">
        <v>4.3170000000000002</v>
      </c>
      <c r="CY107" s="14">
        <v>2.9489999999999998</v>
      </c>
      <c r="CZ107" s="14">
        <v>1.7</v>
      </c>
      <c r="DA107" s="14">
        <v>1.016</v>
      </c>
      <c r="DB107" s="14">
        <v>0.78</v>
      </c>
      <c r="DC107" s="14">
        <v>0.52100000000000002</v>
      </c>
      <c r="DD107" s="14">
        <v>0.23899999999999999</v>
      </c>
      <c r="DE107" s="14">
        <v>0.11600000000000001</v>
      </c>
      <c r="DF107" s="14">
        <v>4.1000000000000002E-2</v>
      </c>
      <c r="DG107" s="14">
        <v>6.0000000000000001E-3</v>
      </c>
      <c r="DI107" s="108">
        <f t="shared" si="3"/>
        <v>18261.572999999993</v>
      </c>
    </row>
    <row r="108" spans="1:113" x14ac:dyDescent="0.2">
      <c r="A108" s="14">
        <v>12044</v>
      </c>
      <c r="B108" s="14" t="s">
        <v>1041</v>
      </c>
      <c r="C108" s="14">
        <v>13</v>
      </c>
      <c r="D108" s="14">
        <v>498</v>
      </c>
      <c r="E108" s="14">
        <v>2018</v>
      </c>
      <c r="F108" s="14" t="s">
        <v>1075</v>
      </c>
      <c r="G108" s="88" t="s">
        <v>257</v>
      </c>
      <c r="H108" s="88">
        <f>VLOOKUP(G108, '2018 Population by age'!$G:$H, 2, 0)</f>
        <v>0</v>
      </c>
      <c r="I108" s="15">
        <f>IF(H108="-", "-", IF(H108=0, 0, SUM(K108:INDEX($K108:$DG108, H108))))</f>
        <v>0</v>
      </c>
      <c r="J108" s="15">
        <f t="shared" si="2"/>
        <v>2103.639000000001</v>
      </c>
      <c r="K108" s="14">
        <v>18.399999999999999</v>
      </c>
      <c r="L108" s="14">
        <v>19.655999999999999</v>
      </c>
      <c r="M108" s="14">
        <v>20.588999999999999</v>
      </c>
      <c r="N108" s="14">
        <v>20.751999999999999</v>
      </c>
      <c r="O108" s="14">
        <v>21.314</v>
      </c>
      <c r="P108" s="14">
        <v>21.652000000000001</v>
      </c>
      <c r="Q108" s="14">
        <v>21.795000000000002</v>
      </c>
      <c r="R108" s="14">
        <v>21.771999999999998</v>
      </c>
      <c r="S108" s="14">
        <v>21.641999999999999</v>
      </c>
      <c r="T108" s="14">
        <v>21.46</v>
      </c>
      <c r="U108" s="14">
        <v>21.120999999999999</v>
      </c>
      <c r="V108" s="14">
        <v>20.597999999999999</v>
      </c>
      <c r="W108" s="14">
        <v>20.003</v>
      </c>
      <c r="X108" s="14">
        <v>19.463000000000001</v>
      </c>
      <c r="Y108" s="14">
        <v>18.934999999999999</v>
      </c>
      <c r="Z108" s="14">
        <v>18.798999999999999</v>
      </c>
      <c r="AA108" s="14">
        <v>19.248999999999999</v>
      </c>
      <c r="AB108" s="14">
        <v>20.135999999999999</v>
      </c>
      <c r="AC108" s="14">
        <v>21.077999999999999</v>
      </c>
      <c r="AD108" s="14">
        <v>22.114000000000001</v>
      </c>
      <c r="AE108" s="14">
        <v>23.399000000000001</v>
      </c>
      <c r="AF108" s="14">
        <v>24.962</v>
      </c>
      <c r="AG108" s="14">
        <v>26.73</v>
      </c>
      <c r="AH108" s="14">
        <v>28.472999999999999</v>
      </c>
      <c r="AI108" s="14">
        <v>30.08</v>
      </c>
      <c r="AJ108" s="14">
        <v>32.031999999999996</v>
      </c>
      <c r="AK108" s="14">
        <v>34.494999999999997</v>
      </c>
      <c r="AL108" s="14">
        <v>37.140999999999998</v>
      </c>
      <c r="AM108" s="14">
        <v>39.619999999999997</v>
      </c>
      <c r="AN108" s="14">
        <v>42.176000000000002</v>
      </c>
      <c r="AO108" s="14">
        <v>43.398000000000003</v>
      </c>
      <c r="AP108" s="14">
        <v>42.6</v>
      </c>
      <c r="AQ108" s="14">
        <v>40.481999999999999</v>
      </c>
      <c r="AR108" s="14">
        <v>38.412999999999997</v>
      </c>
      <c r="AS108" s="14">
        <v>36.109000000000002</v>
      </c>
      <c r="AT108" s="14">
        <v>34.210999999999999</v>
      </c>
      <c r="AU108" s="14">
        <v>33.176000000000002</v>
      </c>
      <c r="AV108" s="14">
        <v>32.683</v>
      </c>
      <c r="AW108" s="14">
        <v>31.963999999999999</v>
      </c>
      <c r="AX108" s="14">
        <v>31.178000000000001</v>
      </c>
      <c r="AY108" s="14">
        <v>30.399000000000001</v>
      </c>
      <c r="AZ108" s="14">
        <v>29.585999999999999</v>
      </c>
      <c r="BA108" s="14">
        <v>28.774000000000001</v>
      </c>
      <c r="BB108" s="14">
        <v>28.096</v>
      </c>
      <c r="BC108" s="14">
        <v>27.597999999999999</v>
      </c>
      <c r="BD108" s="14">
        <v>26.995000000000001</v>
      </c>
      <c r="BE108" s="14">
        <v>26.181999999999999</v>
      </c>
      <c r="BF108" s="14">
        <v>25.329000000000001</v>
      </c>
      <c r="BG108" s="14">
        <v>24.56</v>
      </c>
      <c r="BH108" s="14">
        <v>23.67</v>
      </c>
      <c r="BI108" s="14">
        <v>23.716000000000001</v>
      </c>
      <c r="BJ108" s="14">
        <v>25.178999999999998</v>
      </c>
      <c r="BK108" s="14">
        <v>27.488</v>
      </c>
      <c r="BL108" s="14">
        <v>29.683</v>
      </c>
      <c r="BM108" s="14">
        <v>32.069000000000003</v>
      </c>
      <c r="BN108" s="14">
        <v>33.484999999999999</v>
      </c>
      <c r="BO108" s="14">
        <v>33.293999999999997</v>
      </c>
      <c r="BP108" s="14">
        <v>32.076999999999998</v>
      </c>
      <c r="BQ108" s="14">
        <v>30.911999999999999</v>
      </c>
      <c r="BR108" s="14">
        <v>29.416</v>
      </c>
      <c r="BS108" s="14">
        <v>28.605</v>
      </c>
      <c r="BT108" s="14">
        <v>29.039000000000001</v>
      </c>
      <c r="BU108" s="14">
        <v>30.111000000000001</v>
      </c>
      <c r="BV108" s="14">
        <v>30.896999999999998</v>
      </c>
      <c r="BW108" s="14">
        <v>31.873000000000001</v>
      </c>
      <c r="BX108" s="14">
        <v>31.218</v>
      </c>
      <c r="BY108" s="14">
        <v>28.024000000000001</v>
      </c>
      <c r="BZ108" s="14">
        <v>23.300999999999998</v>
      </c>
      <c r="CA108" s="14">
        <v>18.835999999999999</v>
      </c>
      <c r="CB108" s="14">
        <v>14.116</v>
      </c>
      <c r="CC108" s="14">
        <v>10.861000000000001</v>
      </c>
      <c r="CD108" s="14">
        <v>10.058999999999999</v>
      </c>
      <c r="CE108" s="14">
        <v>10.836</v>
      </c>
      <c r="CF108" s="14">
        <v>11.333</v>
      </c>
      <c r="CG108" s="14">
        <v>11.925000000000001</v>
      </c>
      <c r="CH108" s="14">
        <v>12.2</v>
      </c>
      <c r="CI108" s="14">
        <v>11.769</v>
      </c>
      <c r="CJ108" s="14">
        <v>10.894</v>
      </c>
      <c r="CK108" s="14">
        <v>10.246</v>
      </c>
      <c r="CL108" s="14">
        <v>9.7100000000000009</v>
      </c>
      <c r="CM108" s="14">
        <v>9.0809999999999995</v>
      </c>
      <c r="CN108" s="14">
        <v>8.33</v>
      </c>
      <c r="CO108" s="14">
        <v>7.5039999999999996</v>
      </c>
      <c r="CP108" s="14">
        <v>6.681</v>
      </c>
      <c r="CQ108" s="14">
        <v>5.8449999999999998</v>
      </c>
      <c r="CR108" s="14">
        <v>5.0789999999999997</v>
      </c>
      <c r="CS108" s="14">
        <v>4.43</v>
      </c>
      <c r="CT108" s="14">
        <v>3.867</v>
      </c>
      <c r="CU108" s="14">
        <v>3.28</v>
      </c>
      <c r="CV108" s="14">
        <v>2.786</v>
      </c>
      <c r="CW108" s="14">
        <v>2.3580000000000001</v>
      </c>
      <c r="CX108" s="14">
        <v>1.8819999999999999</v>
      </c>
      <c r="CY108" s="14">
        <v>1.3660000000000001</v>
      </c>
      <c r="CZ108" s="14">
        <v>0.92400000000000004</v>
      </c>
      <c r="DA108" s="14">
        <v>0.66900000000000004</v>
      </c>
      <c r="DB108" s="14">
        <v>0.53500000000000003</v>
      </c>
      <c r="DC108" s="14">
        <v>0.376</v>
      </c>
      <c r="DD108" s="14">
        <v>0.192</v>
      </c>
      <c r="DE108" s="14">
        <v>0.11799999999999999</v>
      </c>
      <c r="DF108" s="14">
        <v>5.7000000000000002E-2</v>
      </c>
      <c r="DG108" s="14">
        <v>6.8000000000000005E-2</v>
      </c>
      <c r="DI108" s="108">
        <f t="shared" si="3"/>
        <v>2103.639000000001</v>
      </c>
    </row>
    <row r="109" spans="1:113" x14ac:dyDescent="0.2">
      <c r="A109" s="14">
        <v>1724</v>
      </c>
      <c r="B109" s="14" t="s">
        <v>1041</v>
      </c>
      <c r="D109" s="14">
        <v>450</v>
      </c>
      <c r="E109" s="14">
        <v>2018</v>
      </c>
      <c r="F109" s="14" t="s">
        <v>234</v>
      </c>
      <c r="G109" s="88" t="s">
        <v>235</v>
      </c>
      <c r="H109" s="88">
        <f>VLOOKUP(G109, '2018 Population by age'!$G:$H, 2, 0)</f>
        <v>18</v>
      </c>
      <c r="I109" s="15">
        <f>IF(H109="-", "-", IF(H109=0, 0, SUM(K109:INDEX($K109:$DG109, H109))))</f>
        <v>6177.7209999999995</v>
      </c>
      <c r="J109" s="15">
        <f t="shared" si="2"/>
        <v>6986.2109999999957</v>
      </c>
      <c r="K109" s="14">
        <v>409.29599999999999</v>
      </c>
      <c r="L109" s="14">
        <v>398.19499999999999</v>
      </c>
      <c r="M109" s="14">
        <v>388.05799999999999</v>
      </c>
      <c r="N109" s="14">
        <v>377.44900000000001</v>
      </c>
      <c r="O109" s="14">
        <v>369.839</v>
      </c>
      <c r="P109" s="14">
        <v>362.71800000000002</v>
      </c>
      <c r="Q109" s="14">
        <v>356.01100000000002</v>
      </c>
      <c r="R109" s="14">
        <v>349.64299999999997</v>
      </c>
      <c r="S109" s="14">
        <v>343.59100000000001</v>
      </c>
      <c r="T109" s="14">
        <v>337.834</v>
      </c>
      <c r="U109" s="14">
        <v>332.02699999999999</v>
      </c>
      <c r="V109" s="14">
        <v>325.98599999999999</v>
      </c>
      <c r="W109" s="14">
        <v>319.79700000000003</v>
      </c>
      <c r="X109" s="14">
        <v>313.64100000000002</v>
      </c>
      <c r="Y109" s="14">
        <v>307.375</v>
      </c>
      <c r="Z109" s="14">
        <v>301.26</v>
      </c>
      <c r="AA109" s="14">
        <v>295.40699999999998</v>
      </c>
      <c r="AB109" s="14">
        <v>289.59399999999999</v>
      </c>
      <c r="AC109" s="14">
        <v>283.63200000000001</v>
      </c>
      <c r="AD109" s="14">
        <v>277.733</v>
      </c>
      <c r="AE109" s="14">
        <v>270.70100000000002</v>
      </c>
      <c r="AF109" s="14">
        <v>261.976</v>
      </c>
      <c r="AG109" s="14">
        <v>252.17599999999999</v>
      </c>
      <c r="AH109" s="14">
        <v>242.517</v>
      </c>
      <c r="AI109" s="14">
        <v>232.80799999999999</v>
      </c>
      <c r="AJ109" s="14">
        <v>223.477</v>
      </c>
      <c r="AK109" s="14">
        <v>214.88</v>
      </c>
      <c r="AL109" s="14">
        <v>206.85</v>
      </c>
      <c r="AM109" s="14">
        <v>198.83600000000001</v>
      </c>
      <c r="AN109" s="14">
        <v>190.91200000000001</v>
      </c>
      <c r="AO109" s="14">
        <v>183.595</v>
      </c>
      <c r="AP109" s="14">
        <v>177.07599999999999</v>
      </c>
      <c r="AQ109" s="14">
        <v>171.17400000000001</v>
      </c>
      <c r="AR109" s="14">
        <v>165.46100000000001</v>
      </c>
      <c r="AS109" s="14">
        <v>159.953</v>
      </c>
      <c r="AT109" s="14">
        <v>154.81899999999999</v>
      </c>
      <c r="AU109" s="14">
        <v>150.077</v>
      </c>
      <c r="AV109" s="14">
        <v>145.62100000000001</v>
      </c>
      <c r="AW109" s="14">
        <v>141.34299999999999</v>
      </c>
      <c r="AX109" s="14">
        <v>137.292</v>
      </c>
      <c r="AY109" s="14">
        <v>133.04499999999999</v>
      </c>
      <c r="AZ109" s="14">
        <v>128.38999999999999</v>
      </c>
      <c r="BA109" s="14">
        <v>123.503</v>
      </c>
      <c r="BB109" s="14">
        <v>118.78700000000001</v>
      </c>
      <c r="BC109" s="14">
        <v>114.178</v>
      </c>
      <c r="BD109" s="14">
        <v>109.65300000000001</v>
      </c>
      <c r="BE109" s="14">
        <v>105.247</v>
      </c>
      <c r="BF109" s="14">
        <v>100.958</v>
      </c>
      <c r="BG109" s="14">
        <v>96.741</v>
      </c>
      <c r="BH109" s="14">
        <v>92.587000000000003</v>
      </c>
      <c r="BI109" s="14">
        <v>88.655000000000001</v>
      </c>
      <c r="BJ109" s="14">
        <v>85.010999999999996</v>
      </c>
      <c r="BK109" s="14">
        <v>81.587999999999994</v>
      </c>
      <c r="BL109" s="14">
        <v>78.239000000000004</v>
      </c>
      <c r="BM109" s="14">
        <v>74.98</v>
      </c>
      <c r="BN109" s="14">
        <v>71.816000000000003</v>
      </c>
      <c r="BO109" s="14">
        <v>68.73</v>
      </c>
      <c r="BP109" s="14">
        <v>65.713999999999999</v>
      </c>
      <c r="BQ109" s="14">
        <v>62.753999999999998</v>
      </c>
      <c r="BR109" s="14">
        <v>59.825000000000003</v>
      </c>
      <c r="BS109" s="14">
        <v>56.97</v>
      </c>
      <c r="BT109" s="14">
        <v>54.201999999999998</v>
      </c>
      <c r="BU109" s="14">
        <v>51.473999999999997</v>
      </c>
      <c r="BV109" s="14">
        <v>48.802</v>
      </c>
      <c r="BW109" s="14">
        <v>46.273000000000003</v>
      </c>
      <c r="BX109" s="14">
        <v>43.389000000000003</v>
      </c>
      <c r="BY109" s="14">
        <v>39.933999999999997</v>
      </c>
      <c r="BZ109" s="14">
        <v>36.176000000000002</v>
      </c>
      <c r="CA109" s="14">
        <v>32.56</v>
      </c>
      <c r="CB109" s="14">
        <v>28.95</v>
      </c>
      <c r="CC109" s="14">
        <v>25.888000000000002</v>
      </c>
      <c r="CD109" s="14">
        <v>23.675999999999998</v>
      </c>
      <c r="CE109" s="14">
        <v>22.045999999999999</v>
      </c>
      <c r="CF109" s="14">
        <v>20.428999999999998</v>
      </c>
      <c r="CG109" s="14">
        <v>18.933</v>
      </c>
      <c r="CH109" s="14">
        <v>17.459</v>
      </c>
      <c r="CI109" s="14">
        <v>15.898</v>
      </c>
      <c r="CJ109" s="14">
        <v>14.315</v>
      </c>
      <c r="CK109" s="14">
        <v>12.888999999999999</v>
      </c>
      <c r="CL109" s="14">
        <v>11.589</v>
      </c>
      <c r="CM109" s="14">
        <v>10.324</v>
      </c>
      <c r="CN109" s="14">
        <v>9.0709999999999997</v>
      </c>
      <c r="CO109" s="14">
        <v>7.8529999999999998</v>
      </c>
      <c r="CP109" s="14">
        <v>6.7220000000000004</v>
      </c>
      <c r="CQ109" s="14">
        <v>5.6660000000000004</v>
      </c>
      <c r="CR109" s="14">
        <v>4.7149999999999999</v>
      </c>
      <c r="CS109" s="14">
        <v>3.887</v>
      </c>
      <c r="CT109" s="14">
        <v>3.1680000000000001</v>
      </c>
      <c r="CU109" s="14">
        <v>2.468</v>
      </c>
      <c r="CV109" s="14">
        <v>1.887</v>
      </c>
      <c r="CW109" s="14">
        <v>1.4790000000000001</v>
      </c>
      <c r="CX109" s="14">
        <v>1.1240000000000001</v>
      </c>
      <c r="CY109" s="14">
        <v>0.80600000000000005</v>
      </c>
      <c r="CZ109" s="14">
        <v>0.55800000000000005</v>
      </c>
      <c r="DA109" s="14">
        <v>0.42499999999999999</v>
      </c>
      <c r="DB109" s="14">
        <v>0.33900000000000002</v>
      </c>
      <c r="DC109" s="14">
        <v>0.24199999999999999</v>
      </c>
      <c r="DD109" s="14">
        <v>0.13400000000000001</v>
      </c>
      <c r="DE109" s="14">
        <v>8.1000000000000003E-2</v>
      </c>
      <c r="DF109" s="14">
        <v>4.2000000000000003E-2</v>
      </c>
      <c r="DG109" s="14">
        <v>5.8000000000000003E-2</v>
      </c>
      <c r="DI109" s="108">
        <f t="shared" si="3"/>
        <v>13163.931999999995</v>
      </c>
    </row>
    <row r="110" spans="1:113" x14ac:dyDescent="0.2">
      <c r="A110" s="14">
        <v>8432</v>
      </c>
      <c r="B110" s="14" t="s">
        <v>1041</v>
      </c>
      <c r="D110" s="14">
        <v>462</v>
      </c>
      <c r="E110" s="14">
        <v>2018</v>
      </c>
      <c r="F110" s="14" t="s">
        <v>240</v>
      </c>
      <c r="G110" s="88" t="s">
        <v>241</v>
      </c>
      <c r="H110" s="88">
        <f>VLOOKUP(G110, '2018 Population by age'!$G:$H, 2, 0)</f>
        <v>0</v>
      </c>
      <c r="I110" s="15">
        <f>IF(H110="-", "-", IF(H110=0, 0, SUM(K110:INDEX($K110:$DG110, H110))))</f>
        <v>0</v>
      </c>
      <c r="J110" s="15">
        <f t="shared" si="2"/>
        <v>191.33399999999995</v>
      </c>
      <c r="K110" s="14">
        <v>3.5819999999999999</v>
      </c>
      <c r="L110" s="14">
        <v>3.7090000000000001</v>
      </c>
      <c r="M110" s="14">
        <v>3.7789999999999999</v>
      </c>
      <c r="N110" s="14">
        <v>3.827</v>
      </c>
      <c r="O110" s="14">
        <v>3.7770000000000001</v>
      </c>
      <c r="P110" s="14">
        <v>3.698</v>
      </c>
      <c r="Q110" s="14">
        <v>3.5960000000000001</v>
      </c>
      <c r="R110" s="14">
        <v>3.4780000000000002</v>
      </c>
      <c r="S110" s="14">
        <v>3.3479999999999999</v>
      </c>
      <c r="T110" s="14">
        <v>3.21</v>
      </c>
      <c r="U110" s="14">
        <v>3.077</v>
      </c>
      <c r="V110" s="14">
        <v>2.9580000000000002</v>
      </c>
      <c r="W110" s="14">
        <v>2.855</v>
      </c>
      <c r="X110" s="14">
        <v>2.7589999999999999</v>
      </c>
      <c r="Y110" s="14">
        <v>2.669</v>
      </c>
      <c r="Z110" s="14">
        <v>2.6230000000000002</v>
      </c>
      <c r="AA110" s="14">
        <v>2.637</v>
      </c>
      <c r="AB110" s="14">
        <v>2.698</v>
      </c>
      <c r="AC110" s="14">
        <v>2.766</v>
      </c>
      <c r="AD110" s="14">
        <v>2.8420000000000001</v>
      </c>
      <c r="AE110" s="14">
        <v>2.9580000000000002</v>
      </c>
      <c r="AF110" s="14">
        <v>3.125</v>
      </c>
      <c r="AG110" s="14">
        <v>3.3250000000000002</v>
      </c>
      <c r="AH110" s="14">
        <v>3.5209999999999999</v>
      </c>
      <c r="AI110" s="14">
        <v>3.7149999999999999</v>
      </c>
      <c r="AJ110" s="14">
        <v>3.8929999999999998</v>
      </c>
      <c r="AK110" s="14">
        <v>4.0430000000000001</v>
      </c>
      <c r="AL110" s="14">
        <v>4.165</v>
      </c>
      <c r="AM110" s="14">
        <v>4.274</v>
      </c>
      <c r="AN110" s="14">
        <v>4.3739999999999997</v>
      </c>
      <c r="AO110" s="14">
        <v>4.407</v>
      </c>
      <c r="AP110" s="14">
        <v>4.3520000000000003</v>
      </c>
      <c r="AQ110" s="14">
        <v>4.2309999999999999</v>
      </c>
      <c r="AR110" s="14">
        <v>4.0999999999999996</v>
      </c>
      <c r="AS110" s="14">
        <v>3.96</v>
      </c>
      <c r="AT110" s="14">
        <v>3.78</v>
      </c>
      <c r="AU110" s="14">
        <v>3.5550000000000002</v>
      </c>
      <c r="AV110" s="14">
        <v>3.3039999999999998</v>
      </c>
      <c r="AW110" s="14">
        <v>3.048</v>
      </c>
      <c r="AX110" s="14">
        <v>2.778</v>
      </c>
      <c r="AY110" s="14">
        <v>2.5630000000000002</v>
      </c>
      <c r="AZ110" s="14">
        <v>2.4390000000000001</v>
      </c>
      <c r="BA110" s="14">
        <v>2.3769999999999998</v>
      </c>
      <c r="BB110" s="14">
        <v>2.3079999999999998</v>
      </c>
      <c r="BC110" s="14">
        <v>2.246</v>
      </c>
      <c r="BD110" s="14">
        <v>2.1869999999999998</v>
      </c>
      <c r="BE110" s="14">
        <v>2.1230000000000002</v>
      </c>
      <c r="BF110" s="14">
        <v>2.0569999999999999</v>
      </c>
      <c r="BG110" s="14">
        <v>2.0009999999999999</v>
      </c>
      <c r="BH110" s="14">
        <v>1.9510000000000001</v>
      </c>
      <c r="BI110" s="14">
        <v>1.899</v>
      </c>
      <c r="BJ110" s="14">
        <v>1.84</v>
      </c>
      <c r="BK110" s="14">
        <v>1.776</v>
      </c>
      <c r="BL110" s="14">
        <v>1.7130000000000001</v>
      </c>
      <c r="BM110" s="14">
        <v>1.6479999999999999</v>
      </c>
      <c r="BN110" s="14">
        <v>1.5840000000000001</v>
      </c>
      <c r="BO110" s="14">
        <v>1.5189999999999999</v>
      </c>
      <c r="BP110" s="14">
        <v>1.454</v>
      </c>
      <c r="BQ110" s="14">
        <v>1.3879999999999999</v>
      </c>
      <c r="BR110" s="14">
        <v>1.325</v>
      </c>
      <c r="BS110" s="14">
        <v>1.246</v>
      </c>
      <c r="BT110" s="14">
        <v>1.1439999999999999</v>
      </c>
      <c r="BU110" s="14">
        <v>1.028</v>
      </c>
      <c r="BV110" s="14">
        <v>0.91800000000000004</v>
      </c>
      <c r="BW110" s="14">
        <v>0.80800000000000005</v>
      </c>
      <c r="BX110" s="14">
        <v>0.71299999999999997</v>
      </c>
      <c r="BY110" s="14">
        <v>0.64200000000000002</v>
      </c>
      <c r="BZ110" s="14">
        <v>0.58799999999999997</v>
      </c>
      <c r="CA110" s="14">
        <v>0.53400000000000003</v>
      </c>
      <c r="CB110" s="14">
        <v>0.48199999999999998</v>
      </c>
      <c r="CC110" s="14">
        <v>0.44800000000000001</v>
      </c>
      <c r="CD110" s="14">
        <v>0.438</v>
      </c>
      <c r="CE110" s="14">
        <v>0.44400000000000001</v>
      </c>
      <c r="CF110" s="14">
        <v>0.45100000000000001</v>
      </c>
      <c r="CG110" s="14">
        <v>0.46400000000000002</v>
      </c>
      <c r="CH110" s="14">
        <v>0.46400000000000002</v>
      </c>
      <c r="CI110" s="14">
        <v>0.442</v>
      </c>
      <c r="CJ110" s="14">
        <v>0.40500000000000003</v>
      </c>
      <c r="CK110" s="14">
        <v>0.372</v>
      </c>
      <c r="CL110" s="14">
        <v>0.34</v>
      </c>
      <c r="CM110" s="14">
        <v>0.30599999999999999</v>
      </c>
      <c r="CN110" s="14">
        <v>0.27100000000000002</v>
      </c>
      <c r="CO110" s="14">
        <v>0.23400000000000001</v>
      </c>
      <c r="CP110" s="14">
        <v>0.19700000000000001</v>
      </c>
      <c r="CQ110" s="14">
        <v>0.16</v>
      </c>
      <c r="CR110" s="14">
        <v>0.128</v>
      </c>
      <c r="CS110" s="14">
        <v>0.104</v>
      </c>
      <c r="CT110" s="14">
        <v>8.5999999999999993E-2</v>
      </c>
      <c r="CU110" s="14">
        <v>6.7000000000000004E-2</v>
      </c>
      <c r="CV110" s="14">
        <v>5.0999999999999997E-2</v>
      </c>
      <c r="CW110" s="14">
        <v>0.04</v>
      </c>
      <c r="CX110" s="14">
        <v>3.1E-2</v>
      </c>
      <c r="CY110" s="14">
        <v>2.3E-2</v>
      </c>
      <c r="CZ110" s="14">
        <v>1.7999999999999999E-2</v>
      </c>
      <c r="DA110" s="14">
        <v>1.4999999999999999E-2</v>
      </c>
      <c r="DB110" s="14">
        <v>1.2999999999999999E-2</v>
      </c>
      <c r="DC110" s="14">
        <v>8.9999999999999993E-3</v>
      </c>
      <c r="DD110" s="14">
        <v>6.0000000000000001E-3</v>
      </c>
      <c r="DE110" s="14">
        <v>4.0000000000000001E-3</v>
      </c>
      <c r="DF110" s="14">
        <v>2E-3</v>
      </c>
      <c r="DG110" s="14">
        <v>4.0000000000000001E-3</v>
      </c>
      <c r="DI110" s="108">
        <f t="shared" si="3"/>
        <v>191.33399999999995</v>
      </c>
    </row>
    <row r="111" spans="1:113" x14ac:dyDescent="0.2">
      <c r="A111" s="14">
        <v>17462</v>
      </c>
      <c r="B111" s="14" t="s">
        <v>1041</v>
      </c>
      <c r="D111" s="14">
        <v>484</v>
      </c>
      <c r="E111" s="14">
        <v>2018</v>
      </c>
      <c r="F111" s="14" t="s">
        <v>252</v>
      </c>
      <c r="G111" s="88" t="s">
        <v>253</v>
      </c>
      <c r="H111" s="88">
        <f>VLOOKUP(G111, '2018 Population by age'!$G:$H, 2, 0)</f>
        <v>18</v>
      </c>
      <c r="I111" s="15">
        <f>IF(H111="-", "-", IF(H111=0, 0, SUM(K111:INDEX($K111:$DG111, H111))))</f>
        <v>20205.093000000001</v>
      </c>
      <c r="J111" s="15">
        <f t="shared" si="2"/>
        <v>45445.460000000014</v>
      </c>
      <c r="K111" s="14">
        <v>1103.6849999999999</v>
      </c>
      <c r="L111" s="14">
        <v>1112.1559999999999</v>
      </c>
      <c r="M111" s="14">
        <v>1118.088</v>
      </c>
      <c r="N111" s="14">
        <v>1135.127</v>
      </c>
      <c r="O111" s="14">
        <v>1130.607</v>
      </c>
      <c r="P111" s="14">
        <v>1126.107</v>
      </c>
      <c r="Q111" s="14">
        <v>1121.8530000000001</v>
      </c>
      <c r="R111" s="14">
        <v>1118.0730000000001</v>
      </c>
      <c r="S111" s="14">
        <v>1114.501</v>
      </c>
      <c r="T111" s="14">
        <v>1110.8710000000001</v>
      </c>
      <c r="U111" s="14">
        <v>1109.874</v>
      </c>
      <c r="V111" s="14">
        <v>1112.723</v>
      </c>
      <c r="W111" s="14">
        <v>1118.1669999999999</v>
      </c>
      <c r="X111" s="14">
        <v>1123.135</v>
      </c>
      <c r="Y111" s="14">
        <v>1127.5139999999999</v>
      </c>
      <c r="Z111" s="14">
        <v>1133.2360000000001</v>
      </c>
      <c r="AA111" s="14">
        <v>1140.7139999999999</v>
      </c>
      <c r="AB111" s="14">
        <v>1148.662</v>
      </c>
      <c r="AC111" s="14">
        <v>1155.846</v>
      </c>
      <c r="AD111" s="14">
        <v>1163.076</v>
      </c>
      <c r="AE111" s="14">
        <v>1164.7090000000001</v>
      </c>
      <c r="AF111" s="14">
        <v>1157.9880000000001</v>
      </c>
      <c r="AG111" s="14">
        <v>1145.5329999999999</v>
      </c>
      <c r="AH111" s="14">
        <v>1132.8420000000001</v>
      </c>
      <c r="AI111" s="14">
        <v>1118.9590000000001</v>
      </c>
      <c r="AJ111" s="14">
        <v>1105.0229999999999</v>
      </c>
      <c r="AK111" s="14">
        <v>1092.201</v>
      </c>
      <c r="AL111" s="14">
        <v>1079.914</v>
      </c>
      <c r="AM111" s="14">
        <v>1066.7639999999999</v>
      </c>
      <c r="AN111" s="14">
        <v>1053.443</v>
      </c>
      <c r="AO111" s="14">
        <v>1039.3019999999999</v>
      </c>
      <c r="AP111" s="14">
        <v>1024.0160000000001</v>
      </c>
      <c r="AQ111" s="14">
        <v>1008.374</v>
      </c>
      <c r="AR111" s="14">
        <v>993.10799999999995</v>
      </c>
      <c r="AS111" s="14">
        <v>977.60500000000002</v>
      </c>
      <c r="AT111" s="14">
        <v>965.64400000000001</v>
      </c>
      <c r="AU111" s="14">
        <v>959.03200000000004</v>
      </c>
      <c r="AV111" s="14">
        <v>955.91800000000001</v>
      </c>
      <c r="AW111" s="14">
        <v>951.40200000000004</v>
      </c>
      <c r="AX111" s="14">
        <v>944.97199999999998</v>
      </c>
      <c r="AY111" s="14">
        <v>941.25</v>
      </c>
      <c r="AZ111" s="14">
        <v>941.56</v>
      </c>
      <c r="BA111" s="14">
        <v>942.94600000000003</v>
      </c>
      <c r="BB111" s="14">
        <v>942.91399999999999</v>
      </c>
      <c r="BC111" s="14">
        <v>944.1</v>
      </c>
      <c r="BD111" s="14">
        <v>930.99599999999998</v>
      </c>
      <c r="BE111" s="14">
        <v>896.31100000000004</v>
      </c>
      <c r="BF111" s="14">
        <v>847.875</v>
      </c>
      <c r="BG111" s="14">
        <v>800.57600000000002</v>
      </c>
      <c r="BH111" s="14">
        <v>751.15700000000004</v>
      </c>
      <c r="BI111" s="14">
        <v>708.44399999999996</v>
      </c>
      <c r="BJ111" s="14">
        <v>678.24400000000003</v>
      </c>
      <c r="BK111" s="14">
        <v>656.298</v>
      </c>
      <c r="BL111" s="14">
        <v>632.33100000000002</v>
      </c>
      <c r="BM111" s="14">
        <v>608.14800000000002</v>
      </c>
      <c r="BN111" s="14">
        <v>585.41099999999994</v>
      </c>
      <c r="BO111" s="14">
        <v>563.84100000000001</v>
      </c>
      <c r="BP111" s="14">
        <v>543.27700000000004</v>
      </c>
      <c r="BQ111" s="14">
        <v>523.524</v>
      </c>
      <c r="BR111" s="14">
        <v>504.24200000000002</v>
      </c>
      <c r="BS111" s="14">
        <v>485.73099999999999</v>
      </c>
      <c r="BT111" s="14">
        <v>467.99299999999999</v>
      </c>
      <c r="BU111" s="14">
        <v>450.50299999999999</v>
      </c>
      <c r="BV111" s="14">
        <v>433.51299999999998</v>
      </c>
      <c r="BW111" s="14">
        <v>417.911</v>
      </c>
      <c r="BX111" s="14">
        <v>398.005</v>
      </c>
      <c r="BY111" s="14">
        <v>371.28800000000001</v>
      </c>
      <c r="BZ111" s="14">
        <v>340.73399999999998</v>
      </c>
      <c r="CA111" s="14">
        <v>311.28100000000001</v>
      </c>
      <c r="CB111" s="14">
        <v>281.28500000000003</v>
      </c>
      <c r="CC111" s="14">
        <v>257.08</v>
      </c>
      <c r="CD111" s="14">
        <v>242.108</v>
      </c>
      <c r="CE111" s="14">
        <v>233.16300000000001</v>
      </c>
      <c r="CF111" s="14">
        <v>223.83500000000001</v>
      </c>
      <c r="CG111" s="14">
        <v>215.69399999999999</v>
      </c>
      <c r="CH111" s="14">
        <v>205.58500000000001</v>
      </c>
      <c r="CI111" s="14">
        <v>191.38399999999999</v>
      </c>
      <c r="CJ111" s="14">
        <v>174.90700000000001</v>
      </c>
      <c r="CK111" s="14">
        <v>159.86099999999999</v>
      </c>
      <c r="CL111" s="14">
        <v>145.227</v>
      </c>
      <c r="CM111" s="14">
        <v>132.815</v>
      </c>
      <c r="CN111" s="14">
        <v>123.809</v>
      </c>
      <c r="CO111" s="14">
        <v>117.035</v>
      </c>
      <c r="CP111" s="14">
        <v>110.248</v>
      </c>
      <c r="CQ111" s="14">
        <v>104.033</v>
      </c>
      <c r="CR111" s="14">
        <v>96.903999999999996</v>
      </c>
      <c r="CS111" s="14">
        <v>87.936999999999998</v>
      </c>
      <c r="CT111" s="14">
        <v>77.938999999999993</v>
      </c>
      <c r="CU111" s="14">
        <v>68.204999999999998</v>
      </c>
      <c r="CV111" s="14">
        <v>59.88</v>
      </c>
      <c r="CW111" s="14">
        <v>52.67</v>
      </c>
      <c r="CX111" s="14">
        <v>44.767000000000003</v>
      </c>
      <c r="CY111" s="14">
        <v>36.151000000000003</v>
      </c>
      <c r="CZ111" s="14">
        <v>29.391999999999999</v>
      </c>
      <c r="DA111" s="14">
        <v>25.417999999999999</v>
      </c>
      <c r="DB111" s="14">
        <v>21.574000000000002</v>
      </c>
      <c r="DC111" s="14">
        <v>16.696000000000002</v>
      </c>
      <c r="DD111" s="14">
        <v>10.786</v>
      </c>
      <c r="DE111" s="14">
        <v>8.8379999999999992</v>
      </c>
      <c r="DF111" s="14">
        <v>5.1440000000000001</v>
      </c>
      <c r="DG111" s="14">
        <v>9.0150000000000006</v>
      </c>
      <c r="DI111" s="108">
        <f t="shared" si="3"/>
        <v>65650.553000000014</v>
      </c>
    </row>
    <row r="112" spans="1:113" x14ac:dyDescent="0.2">
      <c r="A112" s="14">
        <v>14538</v>
      </c>
      <c r="B112" s="14" t="s">
        <v>1041</v>
      </c>
      <c r="C112" s="14">
        <v>22</v>
      </c>
      <c r="D112" s="14">
        <v>807</v>
      </c>
      <c r="E112" s="14">
        <v>2018</v>
      </c>
      <c r="F112" s="14" t="s">
        <v>1070</v>
      </c>
      <c r="G112" s="88" t="s">
        <v>233</v>
      </c>
      <c r="H112" s="88">
        <f>VLOOKUP(G112, '2018 Population by age'!$G:$H, 2, 0)</f>
        <v>15</v>
      </c>
      <c r="I112" s="15">
        <f>IF(H112="-", "-", IF(H112=0, 0, SUM(K112:INDEX($K112:$DG112, H112))))</f>
        <v>168.345</v>
      </c>
      <c r="J112" s="15">
        <f t="shared" si="2"/>
        <v>874.42900000000054</v>
      </c>
      <c r="K112" s="14">
        <v>11.442</v>
      </c>
      <c r="L112" s="14">
        <v>11.398</v>
      </c>
      <c r="M112" s="14">
        <v>11.345000000000001</v>
      </c>
      <c r="N112" s="14">
        <v>11.619</v>
      </c>
      <c r="O112" s="14">
        <v>11.422000000000001</v>
      </c>
      <c r="P112" s="14">
        <v>11.250999999999999</v>
      </c>
      <c r="Q112" s="14">
        <v>11.108000000000001</v>
      </c>
      <c r="R112" s="14">
        <v>10.999000000000001</v>
      </c>
      <c r="S112" s="14">
        <v>10.913</v>
      </c>
      <c r="T112" s="14">
        <v>10.842000000000001</v>
      </c>
      <c r="U112" s="14">
        <v>10.851000000000001</v>
      </c>
      <c r="V112" s="14">
        <v>10.968999999999999</v>
      </c>
      <c r="W112" s="14">
        <v>11.163</v>
      </c>
      <c r="X112" s="14">
        <v>11.38</v>
      </c>
      <c r="Y112" s="14">
        <v>11.643000000000001</v>
      </c>
      <c r="Z112" s="14">
        <v>11.859</v>
      </c>
      <c r="AA112" s="14">
        <v>11.983000000000001</v>
      </c>
      <c r="AB112" s="14">
        <v>12.061</v>
      </c>
      <c r="AC112" s="14">
        <v>12.169</v>
      </c>
      <c r="AD112" s="14">
        <v>12.266</v>
      </c>
      <c r="AE112" s="14">
        <v>12.502000000000001</v>
      </c>
      <c r="AF112" s="14">
        <v>12.948</v>
      </c>
      <c r="AG112" s="14">
        <v>13.522</v>
      </c>
      <c r="AH112" s="14">
        <v>14.069000000000001</v>
      </c>
      <c r="AI112" s="14">
        <v>14.625999999999999</v>
      </c>
      <c r="AJ112" s="14">
        <v>15.074999999999999</v>
      </c>
      <c r="AK112" s="14">
        <v>15.345000000000001</v>
      </c>
      <c r="AL112" s="14">
        <v>15.49</v>
      </c>
      <c r="AM112" s="14">
        <v>15.637</v>
      </c>
      <c r="AN112" s="14">
        <v>15.757</v>
      </c>
      <c r="AO112" s="14">
        <v>15.86</v>
      </c>
      <c r="AP112" s="14">
        <v>15.961</v>
      </c>
      <c r="AQ112" s="14">
        <v>16.047000000000001</v>
      </c>
      <c r="AR112" s="14">
        <v>16.097000000000001</v>
      </c>
      <c r="AS112" s="14">
        <v>16.123999999999999</v>
      </c>
      <c r="AT112" s="14">
        <v>16.085000000000001</v>
      </c>
      <c r="AU112" s="14">
        <v>15.956</v>
      </c>
      <c r="AV112" s="14">
        <v>15.766999999999999</v>
      </c>
      <c r="AW112" s="14">
        <v>15.573</v>
      </c>
      <c r="AX112" s="14">
        <v>15.371</v>
      </c>
      <c r="AY112" s="14">
        <v>15.167</v>
      </c>
      <c r="AZ112" s="14">
        <v>14.973000000000001</v>
      </c>
      <c r="BA112" s="14">
        <v>14.792</v>
      </c>
      <c r="BB112" s="14">
        <v>14.605</v>
      </c>
      <c r="BC112" s="14">
        <v>14.403</v>
      </c>
      <c r="BD112" s="14">
        <v>14.281000000000001</v>
      </c>
      <c r="BE112" s="14">
        <v>14.282</v>
      </c>
      <c r="BF112" s="14">
        <v>14.359</v>
      </c>
      <c r="BG112" s="14">
        <v>14.427</v>
      </c>
      <c r="BH112" s="14">
        <v>14.505000000000001</v>
      </c>
      <c r="BI112" s="14">
        <v>14.534000000000001</v>
      </c>
      <c r="BJ112" s="14">
        <v>14.476000000000001</v>
      </c>
      <c r="BK112" s="14">
        <v>14.359</v>
      </c>
      <c r="BL112" s="14">
        <v>14.250999999999999</v>
      </c>
      <c r="BM112" s="14">
        <v>14.137</v>
      </c>
      <c r="BN112" s="14">
        <v>14.019</v>
      </c>
      <c r="BO112" s="14">
        <v>13.907</v>
      </c>
      <c r="BP112" s="14">
        <v>13.792999999999999</v>
      </c>
      <c r="BQ112" s="14">
        <v>13.647</v>
      </c>
      <c r="BR112" s="14">
        <v>13.455</v>
      </c>
      <c r="BS112" s="14">
        <v>13.304</v>
      </c>
      <c r="BT112" s="14">
        <v>13.228</v>
      </c>
      <c r="BU112" s="14">
        <v>13.175000000000001</v>
      </c>
      <c r="BV112" s="14">
        <v>13.087999999999999</v>
      </c>
      <c r="BW112" s="14">
        <v>13.012</v>
      </c>
      <c r="BX112" s="14">
        <v>12.721</v>
      </c>
      <c r="BY112" s="14">
        <v>12.11</v>
      </c>
      <c r="BZ112" s="14">
        <v>11.294</v>
      </c>
      <c r="CA112" s="14">
        <v>10.494</v>
      </c>
      <c r="CB112" s="14">
        <v>9.6609999999999996</v>
      </c>
      <c r="CC112" s="14">
        <v>8.9369999999999994</v>
      </c>
      <c r="CD112" s="14">
        <v>8.4139999999999997</v>
      </c>
      <c r="CE112" s="14">
        <v>8.0239999999999991</v>
      </c>
      <c r="CF112" s="14">
        <v>7.5990000000000002</v>
      </c>
      <c r="CG112" s="14">
        <v>7.1609999999999996</v>
      </c>
      <c r="CH112" s="14">
        <v>6.758</v>
      </c>
      <c r="CI112" s="14">
        <v>6.39</v>
      </c>
      <c r="CJ112" s="14">
        <v>6.0439999999999996</v>
      </c>
      <c r="CK112" s="14">
        <v>5.7110000000000003</v>
      </c>
      <c r="CL112" s="14">
        <v>5.4050000000000002</v>
      </c>
      <c r="CM112" s="14">
        <v>5.0309999999999997</v>
      </c>
      <c r="CN112" s="14">
        <v>4.5449999999999999</v>
      </c>
      <c r="CO112" s="14">
        <v>3.9929999999999999</v>
      </c>
      <c r="CP112" s="14">
        <v>3.4670000000000001</v>
      </c>
      <c r="CQ112" s="14">
        <v>2.952</v>
      </c>
      <c r="CR112" s="14">
        <v>2.4790000000000001</v>
      </c>
      <c r="CS112" s="14">
        <v>2.0750000000000002</v>
      </c>
      <c r="CT112" s="14">
        <v>1.726</v>
      </c>
      <c r="CU112" s="14">
        <v>1.359</v>
      </c>
      <c r="CV112" s="14">
        <v>1.044</v>
      </c>
      <c r="CW112" s="14">
        <v>0.82399999999999995</v>
      </c>
      <c r="CX112" s="14">
        <v>0.625</v>
      </c>
      <c r="CY112" s="14">
        <v>0.439</v>
      </c>
      <c r="CZ112" s="14">
        <v>0.27900000000000003</v>
      </c>
      <c r="DA112" s="14">
        <v>0.19</v>
      </c>
      <c r="DB112" s="14">
        <v>0.14899999999999999</v>
      </c>
      <c r="DC112" s="14">
        <v>0.10199999999999999</v>
      </c>
      <c r="DD112" s="14">
        <v>0.05</v>
      </c>
      <c r="DE112" s="14">
        <v>2.5000000000000001E-2</v>
      </c>
      <c r="DF112" s="14">
        <v>1.0999999999999999E-2</v>
      </c>
      <c r="DG112" s="14">
        <v>1.2E-2</v>
      </c>
      <c r="DI112" s="108">
        <f t="shared" si="3"/>
        <v>1042.7740000000006</v>
      </c>
    </row>
    <row r="113" spans="1:113" x14ac:dyDescent="0.2">
      <c r="A113" s="14">
        <v>5852</v>
      </c>
      <c r="B113" s="14" t="s">
        <v>1041</v>
      </c>
      <c r="D113" s="14">
        <v>466</v>
      </c>
      <c r="E113" s="14">
        <v>2018</v>
      </c>
      <c r="F113" s="14" t="s">
        <v>242</v>
      </c>
      <c r="G113" s="88" t="s">
        <v>243</v>
      </c>
      <c r="H113" s="88">
        <f>VLOOKUP(G113, '2018 Population by age'!$G:$H, 2, 0)</f>
        <v>0</v>
      </c>
      <c r="I113" s="15">
        <f>IF(H113="-", "-", IF(H113=0, 0, SUM(K113:INDEX($K113:$DG113, H113))))</f>
        <v>0</v>
      </c>
      <c r="J113" s="15">
        <f t="shared" si="2"/>
        <v>9541.7430000000004</v>
      </c>
      <c r="K113" s="14">
        <v>359.18299999999999</v>
      </c>
      <c r="L113" s="14">
        <v>349.67099999999999</v>
      </c>
      <c r="M113" s="14">
        <v>340.45800000000003</v>
      </c>
      <c r="N113" s="14">
        <v>330.30200000000002</v>
      </c>
      <c r="O113" s="14">
        <v>322.53899999999999</v>
      </c>
      <c r="P113" s="14">
        <v>314.72800000000001</v>
      </c>
      <c r="Q113" s="14">
        <v>306.82400000000001</v>
      </c>
      <c r="R113" s="14">
        <v>298.78199999999998</v>
      </c>
      <c r="S113" s="14">
        <v>290.70100000000002</v>
      </c>
      <c r="T113" s="14">
        <v>282.68200000000002</v>
      </c>
      <c r="U113" s="14">
        <v>273.95299999999997</v>
      </c>
      <c r="V113" s="14">
        <v>264.17899999999997</v>
      </c>
      <c r="W113" s="14">
        <v>253.751</v>
      </c>
      <c r="X113" s="14">
        <v>243.452</v>
      </c>
      <c r="Y113" s="14">
        <v>233.196</v>
      </c>
      <c r="Z113" s="14">
        <v>223.14</v>
      </c>
      <c r="AA113" s="14">
        <v>213.46600000000001</v>
      </c>
      <c r="AB113" s="14">
        <v>204.15100000000001</v>
      </c>
      <c r="AC113" s="14">
        <v>194.95500000000001</v>
      </c>
      <c r="AD113" s="14">
        <v>185.88</v>
      </c>
      <c r="AE113" s="14">
        <v>177.51300000000001</v>
      </c>
      <c r="AF113" s="14">
        <v>170.107</v>
      </c>
      <c r="AG113" s="14">
        <v>163.429</v>
      </c>
      <c r="AH113" s="14">
        <v>157.005</v>
      </c>
      <c r="AI113" s="14">
        <v>150.947</v>
      </c>
      <c r="AJ113" s="14">
        <v>145.05799999999999</v>
      </c>
      <c r="AK113" s="14">
        <v>139.19900000000001</v>
      </c>
      <c r="AL113" s="14">
        <v>133.48400000000001</v>
      </c>
      <c r="AM113" s="14">
        <v>128.10599999999999</v>
      </c>
      <c r="AN113" s="14">
        <v>122.952</v>
      </c>
      <c r="AO113" s="14">
        <v>118.357</v>
      </c>
      <c r="AP113" s="14">
        <v>114.482</v>
      </c>
      <c r="AQ113" s="14">
        <v>111.117</v>
      </c>
      <c r="AR113" s="14">
        <v>107.881</v>
      </c>
      <c r="AS113" s="14">
        <v>104.84099999999999</v>
      </c>
      <c r="AT113" s="14">
        <v>101.74</v>
      </c>
      <c r="AU113" s="14">
        <v>98.406999999999996</v>
      </c>
      <c r="AV113" s="14">
        <v>94.944000000000003</v>
      </c>
      <c r="AW113" s="14">
        <v>91.620999999999995</v>
      </c>
      <c r="AX113" s="14">
        <v>88.385000000000005</v>
      </c>
      <c r="AY113" s="14">
        <v>85.131</v>
      </c>
      <c r="AZ113" s="14">
        <v>81.831000000000003</v>
      </c>
      <c r="BA113" s="14">
        <v>78.504999999999995</v>
      </c>
      <c r="BB113" s="14">
        <v>75.23</v>
      </c>
      <c r="BC113" s="14">
        <v>72.025000000000006</v>
      </c>
      <c r="BD113" s="14">
        <v>68.739000000000004</v>
      </c>
      <c r="BE113" s="14">
        <v>65.314999999999998</v>
      </c>
      <c r="BF113" s="14">
        <v>61.841999999999999</v>
      </c>
      <c r="BG113" s="14">
        <v>58.469000000000001</v>
      </c>
      <c r="BH113" s="14">
        <v>55.171999999999997</v>
      </c>
      <c r="BI113" s="14">
        <v>52.076999999999998</v>
      </c>
      <c r="BJ113" s="14">
        <v>49.265999999999998</v>
      </c>
      <c r="BK113" s="14">
        <v>46.692</v>
      </c>
      <c r="BL113" s="14">
        <v>44.209000000000003</v>
      </c>
      <c r="BM113" s="14">
        <v>41.819000000000003</v>
      </c>
      <c r="BN113" s="14">
        <v>39.688000000000002</v>
      </c>
      <c r="BO113" s="14">
        <v>37.874000000000002</v>
      </c>
      <c r="BP113" s="14">
        <v>36.301000000000002</v>
      </c>
      <c r="BQ113" s="14">
        <v>34.802</v>
      </c>
      <c r="BR113" s="14">
        <v>33.371000000000002</v>
      </c>
      <c r="BS113" s="14">
        <v>32.066000000000003</v>
      </c>
      <c r="BT113" s="14">
        <v>30.888000000000002</v>
      </c>
      <c r="BU113" s="14">
        <v>29.780999999999999</v>
      </c>
      <c r="BV113" s="14">
        <v>28.731999999999999</v>
      </c>
      <c r="BW113" s="14">
        <v>27.792000000000002</v>
      </c>
      <c r="BX113" s="14">
        <v>26.573</v>
      </c>
      <c r="BY113" s="14">
        <v>24.895</v>
      </c>
      <c r="BZ113" s="14">
        <v>22.945</v>
      </c>
      <c r="CA113" s="14">
        <v>21.061</v>
      </c>
      <c r="CB113" s="14">
        <v>19.14</v>
      </c>
      <c r="CC113" s="14">
        <v>17.495999999999999</v>
      </c>
      <c r="CD113" s="14">
        <v>16.306000000000001</v>
      </c>
      <c r="CE113" s="14">
        <v>15.404</v>
      </c>
      <c r="CF113" s="14">
        <v>14.474</v>
      </c>
      <c r="CG113" s="14">
        <v>13.613</v>
      </c>
      <c r="CH113" s="14">
        <v>12.571</v>
      </c>
      <c r="CI113" s="14">
        <v>11.2</v>
      </c>
      <c r="CJ113" s="14">
        <v>9.6470000000000002</v>
      </c>
      <c r="CK113" s="14">
        <v>8.1999999999999993</v>
      </c>
      <c r="CL113" s="14">
        <v>6.7919999999999998</v>
      </c>
      <c r="CM113" s="14">
        <v>5.5750000000000002</v>
      </c>
      <c r="CN113" s="14">
        <v>4.6509999999999998</v>
      </c>
      <c r="CO113" s="14">
        <v>3.9420000000000002</v>
      </c>
      <c r="CP113" s="14">
        <v>3.2589999999999999</v>
      </c>
      <c r="CQ113" s="14">
        <v>2.633</v>
      </c>
      <c r="CR113" s="14">
        <v>2.097</v>
      </c>
      <c r="CS113" s="14">
        <v>1.6439999999999999</v>
      </c>
      <c r="CT113" s="14">
        <v>1.266</v>
      </c>
      <c r="CU113" s="14">
        <v>0.94</v>
      </c>
      <c r="CV113" s="14">
        <v>0.69399999999999995</v>
      </c>
      <c r="CW113" s="14">
        <v>0.51400000000000001</v>
      </c>
      <c r="CX113" s="14">
        <v>0.36599999999999999</v>
      </c>
      <c r="CY113" s="14">
        <v>0.24299999999999999</v>
      </c>
      <c r="CZ113" s="14">
        <v>0.14599999999999999</v>
      </c>
      <c r="DA113" s="14">
        <v>9.9000000000000005E-2</v>
      </c>
      <c r="DB113" s="14">
        <v>7.6999999999999999E-2</v>
      </c>
      <c r="DC113" s="14">
        <v>5.1999999999999998E-2</v>
      </c>
      <c r="DD113" s="14">
        <v>2.5000000000000001E-2</v>
      </c>
      <c r="DE113" s="14">
        <v>0.01</v>
      </c>
      <c r="DF113" s="14">
        <v>4.0000000000000001E-3</v>
      </c>
      <c r="DG113" s="14">
        <v>4.0000000000000001E-3</v>
      </c>
      <c r="DI113" s="108">
        <f t="shared" si="3"/>
        <v>9541.7430000000004</v>
      </c>
    </row>
    <row r="114" spans="1:113" x14ac:dyDescent="0.2">
      <c r="A114" s="14">
        <v>14022</v>
      </c>
      <c r="B114" s="14" t="s">
        <v>1041</v>
      </c>
      <c r="D114" s="14">
        <v>470</v>
      </c>
      <c r="E114" s="14">
        <v>2018</v>
      </c>
      <c r="F114" s="14" t="s">
        <v>244</v>
      </c>
      <c r="G114" s="88" t="s">
        <v>245</v>
      </c>
      <c r="H114" s="88">
        <f>VLOOKUP(G114, '2018 Population by age'!$G:$H, 2, 0)</f>
        <v>18</v>
      </c>
      <c r="I114" s="15">
        <f>IF(H114="-", "-", IF(H114=0, 0, SUM(K114:INDEX($K114:$DG114, H114))))</f>
        <v>36.307000000000002</v>
      </c>
      <c r="J114" s="15">
        <f t="shared" si="2"/>
        <v>178.74100000000004</v>
      </c>
      <c r="K114" s="14">
        <v>2.08</v>
      </c>
      <c r="L114" s="14">
        <v>2.1</v>
      </c>
      <c r="M114" s="14">
        <v>2.1059999999999999</v>
      </c>
      <c r="N114" s="14">
        <v>2.129</v>
      </c>
      <c r="O114" s="14">
        <v>2.0950000000000002</v>
      </c>
      <c r="P114" s="14">
        <v>2.06</v>
      </c>
      <c r="Q114" s="14">
        <v>2.0249999999999999</v>
      </c>
      <c r="R114" s="14">
        <v>1.992</v>
      </c>
      <c r="S114" s="14">
        <v>1.96</v>
      </c>
      <c r="T114" s="14">
        <v>1.931</v>
      </c>
      <c r="U114" s="14">
        <v>1.913</v>
      </c>
      <c r="V114" s="14">
        <v>1.9119999999999999</v>
      </c>
      <c r="W114" s="14">
        <v>1.9239999999999999</v>
      </c>
      <c r="X114" s="14">
        <v>1.9419999999999999</v>
      </c>
      <c r="Y114" s="14">
        <v>1.9650000000000001</v>
      </c>
      <c r="Z114" s="14">
        <v>2.0019999999999998</v>
      </c>
      <c r="AA114" s="14">
        <v>2.0529999999999999</v>
      </c>
      <c r="AB114" s="14">
        <v>2.1179999999999999</v>
      </c>
      <c r="AC114" s="14">
        <v>2.1859999999999999</v>
      </c>
      <c r="AD114" s="14">
        <v>2.2549999999999999</v>
      </c>
      <c r="AE114" s="14">
        <v>2.339</v>
      </c>
      <c r="AF114" s="14">
        <v>2.4430000000000001</v>
      </c>
      <c r="AG114" s="14">
        <v>2.5590000000000002</v>
      </c>
      <c r="AH114" s="14">
        <v>2.6720000000000002</v>
      </c>
      <c r="AI114" s="14">
        <v>2.7879999999999998</v>
      </c>
      <c r="AJ114" s="14">
        <v>2.88</v>
      </c>
      <c r="AK114" s="14">
        <v>2.9369999999999998</v>
      </c>
      <c r="AL114" s="14">
        <v>2.9689999999999999</v>
      </c>
      <c r="AM114" s="14">
        <v>3</v>
      </c>
      <c r="AN114" s="14">
        <v>3.0249999999999999</v>
      </c>
      <c r="AO114" s="14">
        <v>3.0449999999999999</v>
      </c>
      <c r="AP114" s="14">
        <v>3.0609999999999999</v>
      </c>
      <c r="AQ114" s="14">
        <v>3.0739999999999998</v>
      </c>
      <c r="AR114" s="14">
        <v>3.0779999999999998</v>
      </c>
      <c r="AS114" s="14">
        <v>3.0739999999999998</v>
      </c>
      <c r="AT114" s="14">
        <v>3.069</v>
      </c>
      <c r="AU114" s="14">
        <v>3.0649999999999999</v>
      </c>
      <c r="AV114" s="14">
        <v>3.06</v>
      </c>
      <c r="AW114" s="14">
        <v>3.048</v>
      </c>
      <c r="AX114" s="14">
        <v>3.0350000000000001</v>
      </c>
      <c r="AY114" s="14">
        <v>3.0059999999999998</v>
      </c>
      <c r="AZ114" s="14">
        <v>2.9580000000000002</v>
      </c>
      <c r="BA114" s="14">
        <v>2.8969999999999998</v>
      </c>
      <c r="BB114" s="14">
        <v>2.839</v>
      </c>
      <c r="BC114" s="14">
        <v>2.7879999999999998</v>
      </c>
      <c r="BD114" s="14">
        <v>2.7250000000000001</v>
      </c>
      <c r="BE114" s="14">
        <v>2.6469999999999998</v>
      </c>
      <c r="BF114" s="14">
        <v>2.5640000000000001</v>
      </c>
      <c r="BG114" s="14">
        <v>2.4870000000000001</v>
      </c>
      <c r="BH114" s="14">
        <v>2.4060000000000001</v>
      </c>
      <c r="BI114" s="14">
        <v>2.38</v>
      </c>
      <c r="BJ114" s="14">
        <v>2.4350000000000001</v>
      </c>
      <c r="BK114" s="14">
        <v>2.544</v>
      </c>
      <c r="BL114" s="14">
        <v>2.6469999999999998</v>
      </c>
      <c r="BM114" s="14">
        <v>2.754</v>
      </c>
      <c r="BN114" s="14">
        <v>2.8460000000000001</v>
      </c>
      <c r="BO114" s="14">
        <v>2.9079999999999999</v>
      </c>
      <c r="BP114" s="14">
        <v>2.9460000000000002</v>
      </c>
      <c r="BQ114" s="14">
        <v>2.992</v>
      </c>
      <c r="BR114" s="14">
        <v>3.0459999999999998</v>
      </c>
      <c r="BS114" s="14">
        <v>3.0619999999999998</v>
      </c>
      <c r="BT114" s="14">
        <v>3.024</v>
      </c>
      <c r="BU114" s="14">
        <v>2.9529999999999998</v>
      </c>
      <c r="BV114" s="14">
        <v>2.875</v>
      </c>
      <c r="BW114" s="14">
        <v>2.7690000000000001</v>
      </c>
      <c r="BX114" s="14">
        <v>2.7290000000000001</v>
      </c>
      <c r="BY114" s="14">
        <v>2.8</v>
      </c>
      <c r="BZ114" s="14">
        <v>2.93</v>
      </c>
      <c r="CA114" s="14">
        <v>3.0390000000000001</v>
      </c>
      <c r="CB114" s="14">
        <v>3.1619999999999999</v>
      </c>
      <c r="CC114" s="14">
        <v>3.1579999999999999</v>
      </c>
      <c r="CD114" s="14">
        <v>2.9529999999999998</v>
      </c>
      <c r="CE114" s="14">
        <v>2.6240000000000001</v>
      </c>
      <c r="CF114" s="14">
        <v>2.3090000000000002</v>
      </c>
      <c r="CG114" s="14">
        <v>1.972</v>
      </c>
      <c r="CH114" s="14">
        <v>1.722</v>
      </c>
      <c r="CI114" s="14">
        <v>1.6259999999999999</v>
      </c>
      <c r="CJ114" s="14">
        <v>1.625</v>
      </c>
      <c r="CK114" s="14">
        <v>1.6020000000000001</v>
      </c>
      <c r="CL114" s="14">
        <v>1.587</v>
      </c>
      <c r="CM114" s="14">
        <v>1.5249999999999999</v>
      </c>
      <c r="CN114" s="14">
        <v>1.379</v>
      </c>
      <c r="CO114" s="14">
        <v>1.1830000000000001</v>
      </c>
      <c r="CP114" s="14">
        <v>1.0069999999999999</v>
      </c>
      <c r="CQ114" s="14">
        <v>0.83</v>
      </c>
      <c r="CR114" s="14">
        <v>0.69199999999999995</v>
      </c>
      <c r="CS114" s="14">
        <v>0.61599999999999999</v>
      </c>
      <c r="CT114" s="14">
        <v>0.57999999999999996</v>
      </c>
      <c r="CU114" s="14">
        <v>0.54400000000000004</v>
      </c>
      <c r="CV114" s="14">
        <v>0.52</v>
      </c>
      <c r="CW114" s="14">
        <v>0.47199999999999998</v>
      </c>
      <c r="CX114" s="14">
        <v>0.39300000000000002</v>
      </c>
      <c r="CY114" s="14">
        <v>0.28999999999999998</v>
      </c>
      <c r="CZ114" s="14">
        <v>0.20499999999999999</v>
      </c>
      <c r="DA114" s="14">
        <v>0.158</v>
      </c>
      <c r="DB114" s="14">
        <v>0.13</v>
      </c>
      <c r="DC114" s="14">
        <v>9.5000000000000001E-2</v>
      </c>
      <c r="DD114" s="14">
        <v>5.3999999999999999E-2</v>
      </c>
      <c r="DE114" s="14">
        <v>3.5999999999999997E-2</v>
      </c>
      <c r="DF114" s="14">
        <v>1.7000000000000001E-2</v>
      </c>
      <c r="DG114" s="14">
        <v>1.7000000000000001E-2</v>
      </c>
      <c r="DI114" s="108">
        <f t="shared" si="3"/>
        <v>215.04800000000006</v>
      </c>
    </row>
    <row r="115" spans="1:113" x14ac:dyDescent="0.2">
      <c r="A115" s="14">
        <v>9292</v>
      </c>
      <c r="B115" s="14" t="s">
        <v>1041</v>
      </c>
      <c r="D115" s="14">
        <v>104</v>
      </c>
      <c r="E115" s="14">
        <v>2018</v>
      </c>
      <c r="F115" s="14" t="s">
        <v>268</v>
      </c>
      <c r="G115" s="88" t="s">
        <v>269</v>
      </c>
      <c r="H115" s="88">
        <f>VLOOKUP(G115, '2018 Population by age'!$G:$H, 2, 0)</f>
        <v>10</v>
      </c>
      <c r="I115" s="15">
        <f>IF(H115="-", "-", IF(H115=0, 0, SUM(K115:INDEX($K115:$DG115, H115))))</f>
        <v>4533.9619999999995</v>
      </c>
      <c r="J115" s="15">
        <f t="shared" si="2"/>
        <v>23017.968000000001</v>
      </c>
      <c r="K115" s="14">
        <v>457.80599999999998</v>
      </c>
      <c r="L115" s="14">
        <v>448.16800000000001</v>
      </c>
      <c r="M115" s="14">
        <v>442.548</v>
      </c>
      <c r="N115" s="14">
        <v>445.13400000000001</v>
      </c>
      <c r="O115" s="14">
        <v>445.27</v>
      </c>
      <c r="P115" s="14">
        <v>447.70800000000003</v>
      </c>
      <c r="Q115" s="14">
        <v>452.07600000000002</v>
      </c>
      <c r="R115" s="14">
        <v>458.00400000000002</v>
      </c>
      <c r="S115" s="14">
        <v>464.935</v>
      </c>
      <c r="T115" s="14">
        <v>472.31299999999999</v>
      </c>
      <c r="U115" s="14">
        <v>480.69</v>
      </c>
      <c r="V115" s="14">
        <v>490.06200000000001</v>
      </c>
      <c r="W115" s="14">
        <v>499.50599999999997</v>
      </c>
      <c r="X115" s="14">
        <v>508.65499999999997</v>
      </c>
      <c r="Y115" s="14">
        <v>518.25400000000002</v>
      </c>
      <c r="Z115" s="14">
        <v>522.35900000000004</v>
      </c>
      <c r="AA115" s="14">
        <v>518.18299999999999</v>
      </c>
      <c r="AB115" s="14">
        <v>508.51600000000002</v>
      </c>
      <c r="AC115" s="14">
        <v>498.96</v>
      </c>
      <c r="AD115" s="14">
        <v>488.43</v>
      </c>
      <c r="AE115" s="14">
        <v>479.01</v>
      </c>
      <c r="AF115" s="14">
        <v>472.31200000000001</v>
      </c>
      <c r="AG115" s="14">
        <v>467.31200000000001</v>
      </c>
      <c r="AH115" s="14">
        <v>461.39499999999998</v>
      </c>
      <c r="AI115" s="14">
        <v>455.11399999999998</v>
      </c>
      <c r="AJ115" s="14">
        <v>449.06200000000001</v>
      </c>
      <c r="AK115" s="14">
        <v>443.28500000000003</v>
      </c>
      <c r="AL115" s="14">
        <v>437.79300000000001</v>
      </c>
      <c r="AM115" s="14">
        <v>432.483</v>
      </c>
      <c r="AN115" s="14">
        <v>427.298</v>
      </c>
      <c r="AO115" s="14">
        <v>422.71</v>
      </c>
      <c r="AP115" s="14">
        <v>418.91800000000001</v>
      </c>
      <c r="AQ115" s="14">
        <v>415.68200000000002</v>
      </c>
      <c r="AR115" s="14">
        <v>412.447</v>
      </c>
      <c r="AS115" s="14">
        <v>409.18900000000002</v>
      </c>
      <c r="AT115" s="14">
        <v>406.17099999999999</v>
      </c>
      <c r="AU115" s="14">
        <v>403.423</v>
      </c>
      <c r="AV115" s="14">
        <v>400.738</v>
      </c>
      <c r="AW115" s="14">
        <v>397.90499999999997</v>
      </c>
      <c r="AX115" s="14">
        <v>395.00200000000001</v>
      </c>
      <c r="AY115" s="14">
        <v>391.25099999999998</v>
      </c>
      <c r="AZ115" s="14">
        <v>386.25400000000002</v>
      </c>
      <c r="BA115" s="14">
        <v>380.327</v>
      </c>
      <c r="BB115" s="14">
        <v>374.19799999999998</v>
      </c>
      <c r="BC115" s="14">
        <v>367.74</v>
      </c>
      <c r="BD115" s="14">
        <v>360.90899999999999</v>
      </c>
      <c r="BE115" s="14">
        <v>353.76</v>
      </c>
      <c r="BF115" s="14">
        <v>346.28300000000002</v>
      </c>
      <c r="BG115" s="14">
        <v>338.536</v>
      </c>
      <c r="BH115" s="14">
        <v>330.65499999999997</v>
      </c>
      <c r="BI115" s="14">
        <v>322.13099999999997</v>
      </c>
      <c r="BJ115" s="14">
        <v>312.76400000000001</v>
      </c>
      <c r="BK115" s="14">
        <v>302.89499999999998</v>
      </c>
      <c r="BL115" s="14">
        <v>292.964</v>
      </c>
      <c r="BM115" s="14">
        <v>282.76600000000002</v>
      </c>
      <c r="BN115" s="14">
        <v>273.42899999999997</v>
      </c>
      <c r="BO115" s="14">
        <v>265.52199999999999</v>
      </c>
      <c r="BP115" s="14">
        <v>258.50299999999999</v>
      </c>
      <c r="BQ115" s="14">
        <v>251.00800000000001</v>
      </c>
      <c r="BR115" s="14">
        <v>243.01</v>
      </c>
      <c r="BS115" s="14">
        <v>235.39400000000001</v>
      </c>
      <c r="BT115" s="14">
        <v>228.36799999999999</v>
      </c>
      <c r="BU115" s="14">
        <v>221.375</v>
      </c>
      <c r="BV115" s="14">
        <v>214.21899999999999</v>
      </c>
      <c r="BW115" s="14">
        <v>207.61799999999999</v>
      </c>
      <c r="BX115" s="14">
        <v>197.39500000000001</v>
      </c>
      <c r="BY115" s="14">
        <v>181.66900000000001</v>
      </c>
      <c r="BZ115" s="14">
        <v>162.63499999999999</v>
      </c>
      <c r="CA115" s="14">
        <v>144.22800000000001</v>
      </c>
      <c r="CB115" s="14">
        <v>125.486</v>
      </c>
      <c r="CC115" s="14">
        <v>109.70699999999999</v>
      </c>
      <c r="CD115" s="14">
        <v>98.876000000000005</v>
      </c>
      <c r="CE115" s="14">
        <v>91.429000000000002</v>
      </c>
      <c r="CF115" s="14">
        <v>83.727000000000004</v>
      </c>
      <c r="CG115" s="14">
        <v>76.391000000000005</v>
      </c>
      <c r="CH115" s="14">
        <v>69.709999999999994</v>
      </c>
      <c r="CI115" s="14">
        <v>63.430999999999997</v>
      </c>
      <c r="CJ115" s="14">
        <v>57.573</v>
      </c>
      <c r="CK115" s="14">
        <v>52.418999999999997</v>
      </c>
      <c r="CL115" s="14">
        <v>47.921999999999997</v>
      </c>
      <c r="CM115" s="14">
        <v>43.448999999999998</v>
      </c>
      <c r="CN115" s="14">
        <v>38.712000000000003</v>
      </c>
      <c r="CO115" s="14">
        <v>33.915999999999997</v>
      </c>
      <c r="CP115" s="14">
        <v>29.565999999999999</v>
      </c>
      <c r="CQ115" s="14">
        <v>25.577000000000002</v>
      </c>
      <c r="CR115" s="14">
        <v>21.83</v>
      </c>
      <c r="CS115" s="14">
        <v>18.32</v>
      </c>
      <c r="CT115" s="14">
        <v>15.074</v>
      </c>
      <c r="CU115" s="14">
        <v>11.874000000000001</v>
      </c>
      <c r="CV115" s="14">
        <v>9.1690000000000005</v>
      </c>
      <c r="CW115" s="14">
        <v>7.2469999999999999</v>
      </c>
      <c r="CX115" s="14">
        <v>5.5380000000000003</v>
      </c>
      <c r="CY115" s="14">
        <v>3.9780000000000002</v>
      </c>
      <c r="CZ115" s="14">
        <v>2.661</v>
      </c>
      <c r="DA115" s="14">
        <v>1.899</v>
      </c>
      <c r="DB115" s="14">
        <v>1.504</v>
      </c>
      <c r="DC115" s="14">
        <v>1.0660000000000001</v>
      </c>
      <c r="DD115" s="14">
        <v>0.58399999999999996</v>
      </c>
      <c r="DE115" s="14">
        <v>0.32500000000000001</v>
      </c>
      <c r="DF115" s="14">
        <v>0.156</v>
      </c>
      <c r="DG115" s="14">
        <v>0.182</v>
      </c>
      <c r="DI115" s="108">
        <f t="shared" si="3"/>
        <v>27551.93</v>
      </c>
    </row>
    <row r="116" spans="1:113" x14ac:dyDescent="0.2">
      <c r="A116" s="14">
        <v>14108</v>
      </c>
      <c r="B116" s="14" t="s">
        <v>1041</v>
      </c>
      <c r="D116" s="14">
        <v>499</v>
      </c>
      <c r="E116" s="14">
        <v>2018</v>
      </c>
      <c r="F116" s="14" t="s">
        <v>262</v>
      </c>
      <c r="G116" s="88" t="s">
        <v>263</v>
      </c>
      <c r="H116" s="88">
        <f>VLOOKUP(G116, '2018 Population by age'!$G:$H, 2, 0)</f>
        <v>16</v>
      </c>
      <c r="I116" s="15">
        <f>IF(H116="-", "-", IF(H116=0, 0, SUM(K116:INDEX($K116:$DG116, H116))))</f>
        <v>58.298000000000002</v>
      </c>
      <c r="J116" s="15">
        <f t="shared" si="2"/>
        <v>260.43700000000013</v>
      </c>
      <c r="K116" s="14">
        <v>3.35</v>
      </c>
      <c r="L116" s="14">
        <v>3.4140000000000001</v>
      </c>
      <c r="M116" s="14">
        <v>3.472</v>
      </c>
      <c r="N116" s="14">
        <v>3.4510000000000001</v>
      </c>
      <c r="O116" s="14">
        <v>3.528</v>
      </c>
      <c r="P116" s="14">
        <v>3.5960000000000001</v>
      </c>
      <c r="Q116" s="14">
        <v>3.653</v>
      </c>
      <c r="R116" s="14">
        <v>3.7</v>
      </c>
      <c r="S116" s="14">
        <v>3.742</v>
      </c>
      <c r="T116" s="14">
        <v>3.7810000000000001</v>
      </c>
      <c r="U116" s="14">
        <v>3.802</v>
      </c>
      <c r="V116" s="14">
        <v>3.798</v>
      </c>
      <c r="W116" s="14">
        <v>3.78</v>
      </c>
      <c r="X116" s="14">
        <v>3.7610000000000001</v>
      </c>
      <c r="Y116" s="14">
        <v>3.7349999999999999</v>
      </c>
      <c r="Z116" s="14">
        <v>3.7349999999999999</v>
      </c>
      <c r="AA116" s="14">
        <v>3.7770000000000001</v>
      </c>
      <c r="AB116" s="14">
        <v>3.8450000000000002</v>
      </c>
      <c r="AC116" s="14">
        <v>3.907</v>
      </c>
      <c r="AD116" s="14">
        <v>3.97</v>
      </c>
      <c r="AE116" s="14">
        <v>4.024</v>
      </c>
      <c r="AF116" s="14">
        <v>4.0650000000000004</v>
      </c>
      <c r="AG116" s="14">
        <v>4.0949999999999998</v>
      </c>
      <c r="AH116" s="14">
        <v>4.13</v>
      </c>
      <c r="AI116" s="14">
        <v>4.1710000000000003</v>
      </c>
      <c r="AJ116" s="14">
        <v>4.1920000000000002</v>
      </c>
      <c r="AK116" s="14">
        <v>4.1840000000000002</v>
      </c>
      <c r="AL116" s="14">
        <v>4.1589999999999998</v>
      </c>
      <c r="AM116" s="14">
        <v>4.1349999999999998</v>
      </c>
      <c r="AN116" s="14">
        <v>4.0979999999999999</v>
      </c>
      <c r="AO116" s="14">
        <v>4.1070000000000002</v>
      </c>
      <c r="AP116" s="14">
        <v>4.1909999999999998</v>
      </c>
      <c r="AQ116" s="14">
        <v>4.319</v>
      </c>
      <c r="AR116" s="14">
        <v>4.4349999999999996</v>
      </c>
      <c r="AS116" s="14">
        <v>4.5579999999999998</v>
      </c>
      <c r="AT116" s="14">
        <v>4.6260000000000003</v>
      </c>
      <c r="AU116" s="14">
        <v>4.6050000000000004</v>
      </c>
      <c r="AV116" s="14">
        <v>4.5279999999999996</v>
      </c>
      <c r="AW116" s="14">
        <v>4.4560000000000004</v>
      </c>
      <c r="AX116" s="14">
        <v>4.3739999999999997</v>
      </c>
      <c r="AY116" s="14">
        <v>4.3150000000000004</v>
      </c>
      <c r="AZ116" s="14">
        <v>4.3010000000000002</v>
      </c>
      <c r="BA116" s="14">
        <v>4.3129999999999997</v>
      </c>
      <c r="BB116" s="14">
        <v>4.3179999999999996</v>
      </c>
      <c r="BC116" s="14">
        <v>4.3319999999999999</v>
      </c>
      <c r="BD116" s="14">
        <v>4.3049999999999997</v>
      </c>
      <c r="BE116" s="14">
        <v>4.2119999999999997</v>
      </c>
      <c r="BF116" s="14">
        <v>4.0819999999999999</v>
      </c>
      <c r="BG116" s="14">
        <v>3.9630000000000001</v>
      </c>
      <c r="BH116" s="14">
        <v>3.83</v>
      </c>
      <c r="BI116" s="14">
        <v>3.78</v>
      </c>
      <c r="BJ116" s="14">
        <v>3.859</v>
      </c>
      <c r="BK116" s="14">
        <v>4.0170000000000003</v>
      </c>
      <c r="BL116" s="14">
        <v>4.1609999999999996</v>
      </c>
      <c r="BM116" s="14">
        <v>4.3170000000000002</v>
      </c>
      <c r="BN116" s="14">
        <v>4.4130000000000003</v>
      </c>
      <c r="BO116" s="14">
        <v>4.407</v>
      </c>
      <c r="BP116" s="14">
        <v>4.335</v>
      </c>
      <c r="BQ116" s="14">
        <v>4.2679999999999998</v>
      </c>
      <c r="BR116" s="14">
        <v>4.1829999999999998</v>
      </c>
      <c r="BS116" s="14">
        <v>4.1310000000000002</v>
      </c>
      <c r="BT116" s="14">
        <v>4.1440000000000001</v>
      </c>
      <c r="BU116" s="14">
        <v>4.1879999999999997</v>
      </c>
      <c r="BV116" s="14">
        <v>4.2080000000000002</v>
      </c>
      <c r="BW116" s="14">
        <v>4.2300000000000004</v>
      </c>
      <c r="BX116" s="14">
        <v>4.165</v>
      </c>
      <c r="BY116" s="14">
        <v>3.9670000000000001</v>
      </c>
      <c r="BZ116" s="14">
        <v>3.6850000000000001</v>
      </c>
      <c r="CA116" s="14">
        <v>3.4140000000000001</v>
      </c>
      <c r="CB116" s="14">
        <v>3.1360000000000001</v>
      </c>
      <c r="CC116" s="14">
        <v>2.8849999999999998</v>
      </c>
      <c r="CD116" s="14">
        <v>2.6890000000000001</v>
      </c>
      <c r="CE116" s="14">
        <v>2.5329999999999999</v>
      </c>
      <c r="CF116" s="14">
        <v>2.3660000000000001</v>
      </c>
      <c r="CG116" s="14">
        <v>2.1869999999999998</v>
      </c>
      <c r="CH116" s="14">
        <v>2.0640000000000001</v>
      </c>
      <c r="CI116" s="14">
        <v>2.024</v>
      </c>
      <c r="CJ116" s="14">
        <v>2.0329999999999999</v>
      </c>
      <c r="CK116" s="14">
        <v>2.0379999999999998</v>
      </c>
      <c r="CL116" s="14">
        <v>2.0550000000000002</v>
      </c>
      <c r="CM116" s="14">
        <v>2.0150000000000001</v>
      </c>
      <c r="CN116" s="14">
        <v>1.877</v>
      </c>
      <c r="CO116" s="14">
        <v>1.6759999999999999</v>
      </c>
      <c r="CP116" s="14">
        <v>1.49</v>
      </c>
      <c r="CQ116" s="14">
        <v>1.3049999999999999</v>
      </c>
      <c r="CR116" s="14">
        <v>1.1240000000000001</v>
      </c>
      <c r="CS116" s="14">
        <v>0.95699999999999996</v>
      </c>
      <c r="CT116" s="14">
        <v>0.80200000000000005</v>
      </c>
      <c r="CU116" s="14">
        <v>0.629</v>
      </c>
      <c r="CV116" s="14">
        <v>0.47599999999999998</v>
      </c>
      <c r="CW116" s="14">
        <v>0.378</v>
      </c>
      <c r="CX116" s="14">
        <v>0.28899999999999998</v>
      </c>
      <c r="CY116" s="14">
        <v>0.20599999999999999</v>
      </c>
      <c r="CZ116" s="14">
        <v>0.13300000000000001</v>
      </c>
      <c r="DA116" s="14">
        <v>0.09</v>
      </c>
      <c r="DB116" s="14">
        <v>7.0999999999999994E-2</v>
      </c>
      <c r="DC116" s="14">
        <v>0.05</v>
      </c>
      <c r="DD116" s="14">
        <v>2.8000000000000001E-2</v>
      </c>
      <c r="DE116" s="14">
        <v>1.4999999999999999E-2</v>
      </c>
      <c r="DF116" s="14">
        <v>8.0000000000000002E-3</v>
      </c>
      <c r="DG116" s="14">
        <v>1.4E-2</v>
      </c>
      <c r="DI116" s="108">
        <f t="shared" si="3"/>
        <v>318.73500000000013</v>
      </c>
    </row>
    <row r="117" spans="1:113" x14ac:dyDescent="0.2">
      <c r="A117" s="14">
        <v>7142</v>
      </c>
      <c r="B117" s="14" t="s">
        <v>1041</v>
      </c>
      <c r="D117" s="14">
        <v>496</v>
      </c>
      <c r="E117" s="14">
        <v>2018</v>
      </c>
      <c r="F117" s="14" t="s">
        <v>260</v>
      </c>
      <c r="G117" s="88" t="s">
        <v>261</v>
      </c>
      <c r="H117" s="88">
        <f>VLOOKUP(G117, '2018 Population by age'!$G:$H, 2, 0)</f>
        <v>16</v>
      </c>
      <c r="I117" s="15">
        <f>IF(H117="-", "-", IF(H117=0, 0, SUM(K117:INDEX($K117:$DG117, H117))))</f>
        <v>482.34800000000001</v>
      </c>
      <c r="J117" s="15">
        <f t="shared" si="2"/>
        <v>1095.932</v>
      </c>
      <c r="K117" s="14">
        <v>32.091999999999999</v>
      </c>
      <c r="L117" s="14">
        <v>34.258000000000003</v>
      </c>
      <c r="M117" s="14">
        <v>35.6</v>
      </c>
      <c r="N117" s="14">
        <v>37.482999999999997</v>
      </c>
      <c r="O117" s="14">
        <v>36.738999999999997</v>
      </c>
      <c r="P117" s="14">
        <v>35.648000000000003</v>
      </c>
      <c r="Q117" s="14">
        <v>34.277999999999999</v>
      </c>
      <c r="R117" s="14">
        <v>32.701000000000001</v>
      </c>
      <c r="S117" s="14">
        <v>30.956</v>
      </c>
      <c r="T117" s="14">
        <v>29.082000000000001</v>
      </c>
      <c r="U117" s="14">
        <v>27.308</v>
      </c>
      <c r="V117" s="14">
        <v>25.768000000000001</v>
      </c>
      <c r="W117" s="14">
        <v>24.437999999999999</v>
      </c>
      <c r="X117" s="14">
        <v>23.132000000000001</v>
      </c>
      <c r="Y117" s="14">
        <v>21.853999999999999</v>
      </c>
      <c r="Z117" s="14">
        <v>21.010999999999999</v>
      </c>
      <c r="AA117" s="14">
        <v>20.776</v>
      </c>
      <c r="AB117" s="14">
        <v>20.986000000000001</v>
      </c>
      <c r="AC117" s="14">
        <v>21.279</v>
      </c>
      <c r="AD117" s="14">
        <v>21.693999999999999</v>
      </c>
      <c r="AE117" s="14">
        <v>22.266999999999999</v>
      </c>
      <c r="AF117" s="14">
        <v>22.969000000000001</v>
      </c>
      <c r="AG117" s="14">
        <v>23.773</v>
      </c>
      <c r="AH117" s="14">
        <v>24.606999999999999</v>
      </c>
      <c r="AI117" s="14">
        <v>25.393999999999998</v>
      </c>
      <c r="AJ117" s="14">
        <v>26.350999999999999</v>
      </c>
      <c r="AK117" s="14">
        <v>27.550999999999998</v>
      </c>
      <c r="AL117" s="14">
        <v>28.817</v>
      </c>
      <c r="AM117" s="14">
        <v>30.006</v>
      </c>
      <c r="AN117" s="14">
        <v>31.27</v>
      </c>
      <c r="AO117" s="14">
        <v>31.687000000000001</v>
      </c>
      <c r="AP117" s="14">
        <v>30.826000000000001</v>
      </c>
      <c r="AQ117" s="14">
        <v>29.143999999999998</v>
      </c>
      <c r="AR117" s="14">
        <v>27.515000000000001</v>
      </c>
      <c r="AS117" s="14">
        <v>25.74</v>
      </c>
      <c r="AT117" s="14">
        <v>24.350999999999999</v>
      </c>
      <c r="AU117" s="14">
        <v>23.695</v>
      </c>
      <c r="AV117" s="14">
        <v>23.507000000000001</v>
      </c>
      <c r="AW117" s="14">
        <v>23.167999999999999</v>
      </c>
      <c r="AX117" s="14">
        <v>22.789000000000001</v>
      </c>
      <c r="AY117" s="14">
        <v>22.427</v>
      </c>
      <c r="AZ117" s="14">
        <v>22.042000000000002</v>
      </c>
      <c r="BA117" s="14">
        <v>21.643000000000001</v>
      </c>
      <c r="BB117" s="14">
        <v>21.289000000000001</v>
      </c>
      <c r="BC117" s="14">
        <v>20.984999999999999</v>
      </c>
      <c r="BD117" s="14">
        <v>20.59</v>
      </c>
      <c r="BE117" s="14">
        <v>20.045999999999999</v>
      </c>
      <c r="BF117" s="14">
        <v>19.414999999999999</v>
      </c>
      <c r="BG117" s="14">
        <v>18.783000000000001</v>
      </c>
      <c r="BH117" s="14">
        <v>18.096</v>
      </c>
      <c r="BI117" s="14">
        <v>17.57</v>
      </c>
      <c r="BJ117" s="14">
        <v>17.309000000000001</v>
      </c>
      <c r="BK117" s="14">
        <v>17.190999999999999</v>
      </c>
      <c r="BL117" s="14">
        <v>17.016999999999999</v>
      </c>
      <c r="BM117" s="14">
        <v>16.864000000000001</v>
      </c>
      <c r="BN117" s="14">
        <v>16.433</v>
      </c>
      <c r="BO117" s="14">
        <v>15.569000000000001</v>
      </c>
      <c r="BP117" s="14">
        <v>14.426</v>
      </c>
      <c r="BQ117" s="14">
        <v>13.32</v>
      </c>
      <c r="BR117" s="14">
        <v>12.195</v>
      </c>
      <c r="BS117" s="14">
        <v>11.138</v>
      </c>
      <c r="BT117" s="14">
        <v>10.227</v>
      </c>
      <c r="BU117" s="14">
        <v>9.42</v>
      </c>
      <c r="BV117" s="14">
        <v>8.5990000000000002</v>
      </c>
      <c r="BW117" s="14">
        <v>7.7889999999999997</v>
      </c>
      <c r="BX117" s="14">
        <v>7.0460000000000003</v>
      </c>
      <c r="BY117" s="14">
        <v>6.3849999999999998</v>
      </c>
      <c r="BZ117" s="14">
        <v>5.798</v>
      </c>
      <c r="CA117" s="14">
        <v>5.2460000000000004</v>
      </c>
      <c r="CB117" s="14">
        <v>4.72</v>
      </c>
      <c r="CC117" s="14">
        <v>4.298</v>
      </c>
      <c r="CD117" s="14">
        <v>4.0090000000000003</v>
      </c>
      <c r="CE117" s="14">
        <v>3.8119999999999998</v>
      </c>
      <c r="CF117" s="14">
        <v>3.6379999999999999</v>
      </c>
      <c r="CG117" s="14">
        <v>3.5059999999999998</v>
      </c>
      <c r="CH117" s="14">
        <v>3.3340000000000001</v>
      </c>
      <c r="CI117" s="14">
        <v>3.0750000000000002</v>
      </c>
      <c r="CJ117" s="14">
        <v>2.766</v>
      </c>
      <c r="CK117" s="14">
        <v>2.488</v>
      </c>
      <c r="CL117" s="14">
        <v>2.2250000000000001</v>
      </c>
      <c r="CM117" s="14">
        <v>1.984</v>
      </c>
      <c r="CN117" s="14">
        <v>1.776</v>
      </c>
      <c r="CO117" s="14">
        <v>1.5920000000000001</v>
      </c>
      <c r="CP117" s="14">
        <v>1.4139999999999999</v>
      </c>
      <c r="CQ117" s="14">
        <v>1.2470000000000001</v>
      </c>
      <c r="CR117" s="14">
        <v>1.0820000000000001</v>
      </c>
      <c r="CS117" s="14">
        <v>0.91300000000000003</v>
      </c>
      <c r="CT117" s="14">
        <v>0.747</v>
      </c>
      <c r="CU117" s="14">
        <v>0.58299999999999996</v>
      </c>
      <c r="CV117" s="14">
        <v>0.442</v>
      </c>
      <c r="CW117" s="14">
        <v>0.34699999999999998</v>
      </c>
      <c r="CX117" s="14">
        <v>0.26600000000000001</v>
      </c>
      <c r="CY117" s="14">
        <v>0.192</v>
      </c>
      <c r="CZ117" s="14">
        <v>0.13400000000000001</v>
      </c>
      <c r="DA117" s="14">
        <v>0.10100000000000001</v>
      </c>
      <c r="DB117" s="14">
        <v>8.1000000000000003E-2</v>
      </c>
      <c r="DC117" s="14">
        <v>5.8000000000000003E-2</v>
      </c>
      <c r="DD117" s="14">
        <v>3.4000000000000002E-2</v>
      </c>
      <c r="DE117" s="14">
        <v>2.3E-2</v>
      </c>
      <c r="DF117" s="14">
        <v>1.0999999999999999E-2</v>
      </c>
      <c r="DG117" s="14">
        <v>1.4E-2</v>
      </c>
      <c r="DI117" s="108">
        <f t="shared" si="3"/>
        <v>1578.28</v>
      </c>
    </row>
    <row r="118" spans="1:113" x14ac:dyDescent="0.2">
      <c r="A118" s="14">
        <v>2068</v>
      </c>
      <c r="B118" s="14" t="s">
        <v>1041</v>
      </c>
      <c r="D118" s="14">
        <v>508</v>
      </c>
      <c r="E118" s="14">
        <v>2018</v>
      </c>
      <c r="F118" s="14" t="s">
        <v>266</v>
      </c>
      <c r="G118" s="88" t="s">
        <v>267</v>
      </c>
      <c r="H118" s="88">
        <f>VLOOKUP(G118, '2018 Population by age'!$G:$H, 2, 0)</f>
        <v>18</v>
      </c>
      <c r="I118" s="15">
        <f>IF(H118="-", "-", IF(H118=0, 0, SUM(K118:INDEX($K118:$DG118, H118))))</f>
        <v>7805.3089999999993</v>
      </c>
      <c r="J118" s="15">
        <f t="shared" si="2"/>
        <v>7802.7889999999989</v>
      </c>
      <c r="K118" s="14">
        <v>535.97199999999998</v>
      </c>
      <c r="L118" s="14">
        <v>522.13300000000004</v>
      </c>
      <c r="M118" s="14">
        <v>508.81599999999997</v>
      </c>
      <c r="N118" s="14">
        <v>498.245</v>
      </c>
      <c r="O118" s="14">
        <v>485.37900000000002</v>
      </c>
      <c r="P118" s="14">
        <v>472.93400000000003</v>
      </c>
      <c r="Q118" s="14">
        <v>460.85500000000002</v>
      </c>
      <c r="R118" s="14">
        <v>449.08499999999998</v>
      </c>
      <c r="S118" s="14">
        <v>437.59100000000001</v>
      </c>
      <c r="T118" s="14">
        <v>426.33800000000002</v>
      </c>
      <c r="U118" s="14">
        <v>415.16399999999999</v>
      </c>
      <c r="V118" s="14">
        <v>403.971</v>
      </c>
      <c r="W118" s="14">
        <v>392.76600000000002</v>
      </c>
      <c r="X118" s="14">
        <v>381.71600000000001</v>
      </c>
      <c r="Y118" s="14">
        <v>370.85599999999999</v>
      </c>
      <c r="Z118" s="14">
        <v>359.66800000000001</v>
      </c>
      <c r="AA118" s="14">
        <v>347.93099999999998</v>
      </c>
      <c r="AB118" s="14">
        <v>335.88900000000001</v>
      </c>
      <c r="AC118" s="14">
        <v>324.041</v>
      </c>
      <c r="AD118" s="14">
        <v>312.327</v>
      </c>
      <c r="AE118" s="14">
        <v>300.83800000000002</v>
      </c>
      <c r="AF118" s="14">
        <v>289.68400000000003</v>
      </c>
      <c r="AG118" s="14">
        <v>278.84699999999998</v>
      </c>
      <c r="AH118" s="14">
        <v>268.23399999999998</v>
      </c>
      <c r="AI118" s="14">
        <v>257.90100000000001</v>
      </c>
      <c r="AJ118" s="14">
        <v>247.917</v>
      </c>
      <c r="AK118" s="14">
        <v>238.32</v>
      </c>
      <c r="AL118" s="14">
        <v>229.137</v>
      </c>
      <c r="AM118" s="14">
        <v>220.25200000000001</v>
      </c>
      <c r="AN118" s="14">
        <v>211.56399999999999</v>
      </c>
      <c r="AO118" s="14">
        <v>203.78700000000001</v>
      </c>
      <c r="AP118" s="14">
        <v>197.226</v>
      </c>
      <c r="AQ118" s="14">
        <v>191.50399999999999</v>
      </c>
      <c r="AR118" s="14">
        <v>185.97399999999999</v>
      </c>
      <c r="AS118" s="14">
        <v>180.81200000000001</v>
      </c>
      <c r="AT118" s="14">
        <v>175.33699999999999</v>
      </c>
      <c r="AU118" s="14">
        <v>169.15899999999999</v>
      </c>
      <c r="AV118" s="14">
        <v>162.601</v>
      </c>
      <c r="AW118" s="14">
        <v>156.34100000000001</v>
      </c>
      <c r="AX118" s="14">
        <v>150.20500000000001</v>
      </c>
      <c r="AY118" s="14">
        <v>144.43600000000001</v>
      </c>
      <c r="AZ118" s="14">
        <v>139.21199999999999</v>
      </c>
      <c r="BA118" s="14">
        <v>134.36000000000001</v>
      </c>
      <c r="BB118" s="14">
        <v>129.56200000000001</v>
      </c>
      <c r="BC118" s="14">
        <v>124.917</v>
      </c>
      <c r="BD118" s="14">
        <v>120.149</v>
      </c>
      <c r="BE118" s="14">
        <v>115.10299999999999</v>
      </c>
      <c r="BF118" s="14">
        <v>109.931</v>
      </c>
      <c r="BG118" s="14">
        <v>104.952</v>
      </c>
      <c r="BH118" s="14">
        <v>100.104</v>
      </c>
      <c r="BI118" s="14">
        <v>95.49</v>
      </c>
      <c r="BJ118" s="14">
        <v>91.192999999999998</v>
      </c>
      <c r="BK118" s="14">
        <v>87.162000000000006</v>
      </c>
      <c r="BL118" s="14">
        <v>83.241</v>
      </c>
      <c r="BM118" s="14">
        <v>79.429000000000002</v>
      </c>
      <c r="BN118" s="14">
        <v>75.897999999999996</v>
      </c>
      <c r="BO118" s="14">
        <v>72.706000000000003</v>
      </c>
      <c r="BP118" s="14">
        <v>69.772000000000006</v>
      </c>
      <c r="BQ118" s="14">
        <v>66.938999999999993</v>
      </c>
      <c r="BR118" s="14">
        <v>64.215999999999994</v>
      </c>
      <c r="BS118" s="14">
        <v>61.576000000000001</v>
      </c>
      <c r="BT118" s="14">
        <v>58.984999999999999</v>
      </c>
      <c r="BU118" s="14">
        <v>56.435000000000002</v>
      </c>
      <c r="BV118" s="14">
        <v>53.973999999999997</v>
      </c>
      <c r="BW118" s="14">
        <v>51.616</v>
      </c>
      <c r="BX118" s="14">
        <v>49.145000000000003</v>
      </c>
      <c r="BY118" s="14">
        <v>46.466000000000001</v>
      </c>
      <c r="BZ118" s="14">
        <v>43.673999999999999</v>
      </c>
      <c r="CA118" s="14">
        <v>40.951000000000001</v>
      </c>
      <c r="CB118" s="14">
        <v>38.244</v>
      </c>
      <c r="CC118" s="14">
        <v>35.692</v>
      </c>
      <c r="CD118" s="14">
        <v>33.375999999999998</v>
      </c>
      <c r="CE118" s="14">
        <v>31.222000000000001</v>
      </c>
      <c r="CF118" s="14">
        <v>29.091000000000001</v>
      </c>
      <c r="CG118" s="14">
        <v>27.032</v>
      </c>
      <c r="CH118" s="14">
        <v>24.920999999999999</v>
      </c>
      <c r="CI118" s="14">
        <v>22.689</v>
      </c>
      <c r="CJ118" s="14">
        <v>20.41</v>
      </c>
      <c r="CK118" s="14">
        <v>18.234000000000002</v>
      </c>
      <c r="CL118" s="14">
        <v>16.137</v>
      </c>
      <c r="CM118" s="14">
        <v>14.164</v>
      </c>
      <c r="CN118" s="14">
        <v>12.351000000000001</v>
      </c>
      <c r="CO118" s="14">
        <v>10.685</v>
      </c>
      <c r="CP118" s="14">
        <v>9.1039999999999992</v>
      </c>
      <c r="CQ118" s="14">
        <v>7.6150000000000002</v>
      </c>
      <c r="CR118" s="14">
        <v>6.2910000000000004</v>
      </c>
      <c r="CS118" s="14">
        <v>5.1580000000000004</v>
      </c>
      <c r="CT118" s="14">
        <v>4.1900000000000004</v>
      </c>
      <c r="CU118" s="14">
        <v>3.26</v>
      </c>
      <c r="CV118" s="14">
        <v>2.5</v>
      </c>
      <c r="CW118" s="14">
        <v>1.9610000000000001</v>
      </c>
      <c r="CX118" s="14">
        <v>1.4830000000000001</v>
      </c>
      <c r="CY118" s="14">
        <v>1.052</v>
      </c>
      <c r="CZ118" s="14">
        <v>0.71299999999999997</v>
      </c>
      <c r="DA118" s="14">
        <v>0.53200000000000003</v>
      </c>
      <c r="DB118" s="14">
        <v>0.42199999999999999</v>
      </c>
      <c r="DC118" s="14">
        <v>0.29899999999999999</v>
      </c>
      <c r="DD118" s="14">
        <v>0.16300000000000001</v>
      </c>
      <c r="DE118" s="14">
        <v>9.6000000000000002E-2</v>
      </c>
      <c r="DF118" s="14">
        <v>4.5999999999999999E-2</v>
      </c>
      <c r="DG118" s="14">
        <v>5.3999999999999999E-2</v>
      </c>
      <c r="DI118" s="108">
        <f t="shared" si="3"/>
        <v>15608.097999999998</v>
      </c>
    </row>
    <row r="119" spans="1:113" x14ac:dyDescent="0.2">
      <c r="A119" s="14">
        <v>5938</v>
      </c>
      <c r="B119" s="14" t="s">
        <v>1041</v>
      </c>
      <c r="D119" s="14">
        <v>478</v>
      </c>
      <c r="E119" s="14">
        <v>2018</v>
      </c>
      <c r="F119" s="14" t="s">
        <v>248</v>
      </c>
      <c r="G119" s="88" t="s">
        <v>249</v>
      </c>
      <c r="H119" s="88">
        <f>VLOOKUP(G119, '2018 Population by age'!$G:$H, 2, 0)</f>
        <v>18</v>
      </c>
      <c r="I119" s="15">
        <f>IF(H119="-", "-", IF(H119=0, 0, SUM(K119:INDEX($K119:$DG119, H119))))</f>
        <v>1026.8969999999999</v>
      </c>
      <c r="J119" s="15">
        <f t="shared" si="2"/>
        <v>1224.2569999999996</v>
      </c>
      <c r="K119" s="14">
        <v>68.953000000000003</v>
      </c>
      <c r="L119" s="14">
        <v>67.733999999999995</v>
      </c>
      <c r="M119" s="14">
        <v>66.433999999999997</v>
      </c>
      <c r="N119" s="14">
        <v>65.494</v>
      </c>
      <c r="O119" s="14">
        <v>63.898000000000003</v>
      </c>
      <c r="P119" s="14">
        <v>62.295999999999999</v>
      </c>
      <c r="Q119" s="14">
        <v>60.697000000000003</v>
      </c>
      <c r="R119" s="14">
        <v>59.11</v>
      </c>
      <c r="S119" s="14">
        <v>57.533000000000001</v>
      </c>
      <c r="T119" s="14">
        <v>55.968000000000004</v>
      </c>
      <c r="U119" s="14">
        <v>54.465000000000003</v>
      </c>
      <c r="V119" s="14">
        <v>53.048000000000002</v>
      </c>
      <c r="W119" s="14">
        <v>51.703000000000003</v>
      </c>
      <c r="X119" s="14">
        <v>50.381</v>
      </c>
      <c r="Y119" s="14">
        <v>49.085999999999999</v>
      </c>
      <c r="Z119" s="14">
        <v>47.85</v>
      </c>
      <c r="AA119" s="14">
        <v>46.680999999999997</v>
      </c>
      <c r="AB119" s="14">
        <v>45.566000000000003</v>
      </c>
      <c r="AC119" s="14">
        <v>44.481000000000002</v>
      </c>
      <c r="AD119" s="14">
        <v>43.43</v>
      </c>
      <c r="AE119" s="14">
        <v>42.396000000000001</v>
      </c>
      <c r="AF119" s="14">
        <v>41.366</v>
      </c>
      <c r="AG119" s="14">
        <v>40.347999999999999</v>
      </c>
      <c r="AH119" s="14">
        <v>39.353999999999999</v>
      </c>
      <c r="AI119" s="14">
        <v>38.378</v>
      </c>
      <c r="AJ119" s="14">
        <v>37.427</v>
      </c>
      <c r="AK119" s="14">
        <v>36.503</v>
      </c>
      <c r="AL119" s="14">
        <v>35.598999999999997</v>
      </c>
      <c r="AM119" s="14">
        <v>34.706000000000003</v>
      </c>
      <c r="AN119" s="14">
        <v>33.829000000000001</v>
      </c>
      <c r="AO119" s="14">
        <v>32.94</v>
      </c>
      <c r="AP119" s="14">
        <v>32.024999999999999</v>
      </c>
      <c r="AQ119" s="14">
        <v>31.097999999999999</v>
      </c>
      <c r="AR119" s="14">
        <v>30.183</v>
      </c>
      <c r="AS119" s="14">
        <v>29.276</v>
      </c>
      <c r="AT119" s="14">
        <v>28.384</v>
      </c>
      <c r="AU119" s="14">
        <v>27.513999999999999</v>
      </c>
      <c r="AV119" s="14">
        <v>26.661999999999999</v>
      </c>
      <c r="AW119" s="14">
        <v>25.815000000000001</v>
      </c>
      <c r="AX119" s="14">
        <v>24.975999999999999</v>
      </c>
      <c r="AY119" s="14">
        <v>24.148</v>
      </c>
      <c r="AZ119" s="14">
        <v>23.329000000000001</v>
      </c>
      <c r="BA119" s="14">
        <v>22.518999999999998</v>
      </c>
      <c r="BB119" s="14">
        <v>21.722000000000001</v>
      </c>
      <c r="BC119" s="14">
        <v>20.94</v>
      </c>
      <c r="BD119" s="14">
        <v>20.158999999999999</v>
      </c>
      <c r="BE119" s="14">
        <v>19.373000000000001</v>
      </c>
      <c r="BF119" s="14">
        <v>18.591000000000001</v>
      </c>
      <c r="BG119" s="14">
        <v>17.824999999999999</v>
      </c>
      <c r="BH119" s="14">
        <v>17.07</v>
      </c>
      <c r="BI119" s="14">
        <v>16.346</v>
      </c>
      <c r="BJ119" s="14">
        <v>15.663</v>
      </c>
      <c r="BK119" s="14">
        <v>15.013</v>
      </c>
      <c r="BL119" s="14">
        <v>14.372</v>
      </c>
      <c r="BM119" s="14">
        <v>13.741</v>
      </c>
      <c r="BN119" s="14">
        <v>13.132</v>
      </c>
      <c r="BO119" s="14">
        <v>12.545</v>
      </c>
      <c r="BP119" s="14">
        <v>11.974</v>
      </c>
      <c r="BQ119" s="14">
        <v>11.42</v>
      </c>
      <c r="BR119" s="14">
        <v>10.89</v>
      </c>
      <c r="BS119" s="14">
        <v>10.334</v>
      </c>
      <c r="BT119" s="14">
        <v>9.7309999999999999</v>
      </c>
      <c r="BU119" s="14">
        <v>9.1069999999999993</v>
      </c>
      <c r="BV119" s="14">
        <v>8.5030000000000001</v>
      </c>
      <c r="BW119" s="14">
        <v>7.9029999999999996</v>
      </c>
      <c r="BX119" s="14">
        <v>7.3719999999999999</v>
      </c>
      <c r="BY119" s="14">
        <v>6.9409999999999998</v>
      </c>
      <c r="BZ119" s="14">
        <v>6.577</v>
      </c>
      <c r="CA119" s="14">
        <v>6.218</v>
      </c>
      <c r="CB119" s="14">
        <v>5.8760000000000003</v>
      </c>
      <c r="CC119" s="14">
        <v>5.5209999999999999</v>
      </c>
      <c r="CD119" s="14">
        <v>5.1310000000000002</v>
      </c>
      <c r="CE119" s="14">
        <v>4.7229999999999999</v>
      </c>
      <c r="CF119" s="14">
        <v>4.3369999999999997</v>
      </c>
      <c r="CG119" s="14">
        <v>3.9660000000000002</v>
      </c>
      <c r="CH119" s="14">
        <v>3.601</v>
      </c>
      <c r="CI119" s="14">
        <v>3.2429999999999999</v>
      </c>
      <c r="CJ119" s="14">
        <v>2.8940000000000001</v>
      </c>
      <c r="CK119" s="14">
        <v>2.5590000000000002</v>
      </c>
      <c r="CL119" s="14">
        <v>2.238</v>
      </c>
      <c r="CM119" s="14">
        <v>1.9359999999999999</v>
      </c>
      <c r="CN119" s="14">
        <v>1.655</v>
      </c>
      <c r="CO119" s="14">
        <v>1.397</v>
      </c>
      <c r="CP119" s="14">
        <v>1.1559999999999999</v>
      </c>
      <c r="CQ119" s="14">
        <v>0.93</v>
      </c>
      <c r="CR119" s="14">
        <v>0.73599999999999999</v>
      </c>
      <c r="CS119" s="14">
        <v>0.58099999999999996</v>
      </c>
      <c r="CT119" s="14">
        <v>0.45800000000000002</v>
      </c>
      <c r="CU119" s="14">
        <v>0.34300000000000003</v>
      </c>
      <c r="CV119" s="14">
        <v>0.252</v>
      </c>
      <c r="CW119" s="14">
        <v>0.188</v>
      </c>
      <c r="CX119" s="14">
        <v>0.13500000000000001</v>
      </c>
      <c r="CY119" s="14">
        <v>9.0999999999999998E-2</v>
      </c>
      <c r="CZ119" s="14">
        <v>5.6000000000000001E-2</v>
      </c>
      <c r="DA119" s="14">
        <v>3.7999999999999999E-2</v>
      </c>
      <c r="DB119" s="14">
        <v>0.03</v>
      </c>
      <c r="DC119" s="14">
        <v>0.02</v>
      </c>
      <c r="DD119" s="14">
        <v>0.01</v>
      </c>
      <c r="DE119" s="14">
        <v>4.0000000000000001E-3</v>
      </c>
      <c r="DF119" s="14">
        <v>2E-3</v>
      </c>
      <c r="DG119" s="14">
        <v>2E-3</v>
      </c>
      <c r="DI119" s="108">
        <f t="shared" si="3"/>
        <v>2251.1539999999995</v>
      </c>
    </row>
    <row r="120" spans="1:113" x14ac:dyDescent="0.2">
      <c r="A120" s="14">
        <v>1896</v>
      </c>
      <c r="B120" s="14" t="s">
        <v>1041</v>
      </c>
      <c r="C120" s="14">
        <v>1</v>
      </c>
      <c r="D120" s="14">
        <v>480</v>
      </c>
      <c r="E120" s="14">
        <v>2018</v>
      </c>
      <c r="F120" s="14" t="s">
        <v>250</v>
      </c>
      <c r="G120" s="88" t="s">
        <v>251</v>
      </c>
      <c r="H120" s="88">
        <f>VLOOKUP(G120, '2018 Population by age'!$G:$H, 2, 0)</f>
        <v>18</v>
      </c>
      <c r="I120" s="15">
        <f>IF(H120="-", "-", IF(H120=0, 0, SUM(K120:INDEX($K120:$DG120, H120))))</f>
        <v>139.35899999999998</v>
      </c>
      <c r="J120" s="15">
        <f t="shared" si="2"/>
        <v>502.13599999999991</v>
      </c>
      <c r="K120" s="14">
        <v>6.7030000000000003</v>
      </c>
      <c r="L120" s="14">
        <v>6.5209999999999999</v>
      </c>
      <c r="M120" s="14">
        <v>6.4359999999999999</v>
      </c>
      <c r="N120" s="14">
        <v>6.5209999999999999</v>
      </c>
      <c r="O120" s="14">
        <v>6.5830000000000002</v>
      </c>
      <c r="P120" s="14">
        <v>6.7030000000000003</v>
      </c>
      <c r="Q120" s="14">
        <v>6.8739999999999997</v>
      </c>
      <c r="R120" s="14">
        <v>7.0860000000000003</v>
      </c>
      <c r="S120" s="14">
        <v>7.3280000000000003</v>
      </c>
      <c r="T120" s="14">
        <v>7.5869999999999997</v>
      </c>
      <c r="U120" s="14">
        <v>7.8769999999999998</v>
      </c>
      <c r="V120" s="14">
        <v>8.1969999999999992</v>
      </c>
      <c r="W120" s="14">
        <v>8.5269999999999992</v>
      </c>
      <c r="X120" s="14">
        <v>8.8620000000000001</v>
      </c>
      <c r="Y120" s="14">
        <v>9.2249999999999996</v>
      </c>
      <c r="Z120" s="14">
        <v>9.4570000000000007</v>
      </c>
      <c r="AA120" s="14">
        <v>9.4849999999999994</v>
      </c>
      <c r="AB120" s="14">
        <v>9.3870000000000005</v>
      </c>
      <c r="AC120" s="14">
        <v>9.2880000000000003</v>
      </c>
      <c r="AD120" s="14">
        <v>9.1329999999999991</v>
      </c>
      <c r="AE120" s="14">
        <v>9.1229999999999993</v>
      </c>
      <c r="AF120" s="14">
        <v>9.36</v>
      </c>
      <c r="AG120" s="14">
        <v>9.734</v>
      </c>
      <c r="AH120" s="14">
        <v>10.06</v>
      </c>
      <c r="AI120" s="14">
        <v>10.407</v>
      </c>
      <c r="AJ120" s="14">
        <v>10.53</v>
      </c>
      <c r="AK120" s="14">
        <v>10.298</v>
      </c>
      <c r="AL120" s="14">
        <v>9.843</v>
      </c>
      <c r="AM120" s="14">
        <v>9.4329999999999998</v>
      </c>
      <c r="AN120" s="14">
        <v>9.0169999999999995</v>
      </c>
      <c r="AO120" s="14">
        <v>8.6950000000000003</v>
      </c>
      <c r="AP120" s="14">
        <v>8.5449999999999999</v>
      </c>
      <c r="AQ120" s="14">
        <v>8.5180000000000007</v>
      </c>
      <c r="AR120" s="14">
        <v>8.4559999999999995</v>
      </c>
      <c r="AS120" s="14">
        <v>8.3480000000000008</v>
      </c>
      <c r="AT120" s="14">
        <v>8.4090000000000007</v>
      </c>
      <c r="AU120" s="14">
        <v>8.7189999999999994</v>
      </c>
      <c r="AV120" s="14">
        <v>9.1649999999999991</v>
      </c>
      <c r="AW120" s="14">
        <v>9.6</v>
      </c>
      <c r="AX120" s="14">
        <v>10.099</v>
      </c>
      <c r="AY120" s="14">
        <v>10.297000000000001</v>
      </c>
      <c r="AZ120" s="14">
        <v>10.010999999999999</v>
      </c>
      <c r="BA120" s="14">
        <v>9.4280000000000008</v>
      </c>
      <c r="BB120" s="14">
        <v>8.9030000000000005</v>
      </c>
      <c r="BC120" s="14">
        <v>8.3490000000000002</v>
      </c>
      <c r="BD120" s="14">
        <v>7.9889999999999999</v>
      </c>
      <c r="BE120" s="14">
        <v>7.9619999999999997</v>
      </c>
      <c r="BF120" s="14">
        <v>8.1560000000000006</v>
      </c>
      <c r="BG120" s="14">
        <v>8.2919999999999998</v>
      </c>
      <c r="BH120" s="14">
        <v>8.4030000000000005</v>
      </c>
      <c r="BI120" s="14">
        <v>8.5609999999999999</v>
      </c>
      <c r="BJ120" s="14">
        <v>8.766</v>
      </c>
      <c r="BK120" s="14">
        <v>8.9849999999999994</v>
      </c>
      <c r="BL120" s="14">
        <v>9.2050000000000001</v>
      </c>
      <c r="BM120" s="14">
        <v>9.452</v>
      </c>
      <c r="BN120" s="14">
        <v>9.5210000000000008</v>
      </c>
      <c r="BO120" s="14">
        <v>9.3170000000000002</v>
      </c>
      <c r="BP120" s="14">
        <v>8.9350000000000005</v>
      </c>
      <c r="BQ120" s="14">
        <v>8.5589999999999993</v>
      </c>
      <c r="BR120" s="14">
        <v>8.1419999999999995</v>
      </c>
      <c r="BS120" s="14">
        <v>7.8</v>
      </c>
      <c r="BT120" s="14">
        <v>7.6059999999999999</v>
      </c>
      <c r="BU120" s="14">
        <v>7.4980000000000002</v>
      </c>
      <c r="BV120" s="14">
        <v>7.343</v>
      </c>
      <c r="BW120" s="14">
        <v>7.17</v>
      </c>
      <c r="BX120" s="14">
        <v>6.9489999999999998</v>
      </c>
      <c r="BY120" s="14">
        <v>6.6520000000000001</v>
      </c>
      <c r="BZ120" s="14">
        <v>6.3</v>
      </c>
      <c r="CA120" s="14">
        <v>5.9560000000000004</v>
      </c>
      <c r="CB120" s="14">
        <v>5.6219999999999999</v>
      </c>
      <c r="CC120" s="14">
        <v>5.2409999999999997</v>
      </c>
      <c r="CD120" s="14">
        <v>4.7949999999999999</v>
      </c>
      <c r="CE120" s="14">
        <v>4.3170000000000002</v>
      </c>
      <c r="CF120" s="14">
        <v>3.8460000000000001</v>
      </c>
      <c r="CG120" s="14">
        <v>3.367</v>
      </c>
      <c r="CH120" s="14">
        <v>2.9790000000000001</v>
      </c>
      <c r="CI120" s="14">
        <v>2.7360000000000002</v>
      </c>
      <c r="CJ120" s="14">
        <v>2.589</v>
      </c>
      <c r="CK120" s="14">
        <v>2.4390000000000001</v>
      </c>
      <c r="CL120" s="14">
        <v>2.3069999999999999</v>
      </c>
      <c r="CM120" s="14">
        <v>2.1619999999999999</v>
      </c>
      <c r="CN120" s="14">
        <v>1.982</v>
      </c>
      <c r="CO120" s="14">
        <v>1.782</v>
      </c>
      <c r="CP120" s="14">
        <v>1.605</v>
      </c>
      <c r="CQ120" s="14">
        <v>1.4430000000000001</v>
      </c>
      <c r="CR120" s="14">
        <v>1.2849999999999999</v>
      </c>
      <c r="CS120" s="14">
        <v>1.129</v>
      </c>
      <c r="CT120" s="14">
        <v>0.97799999999999998</v>
      </c>
      <c r="CU120" s="14">
        <v>0.82699999999999996</v>
      </c>
      <c r="CV120" s="14">
        <v>0.69599999999999995</v>
      </c>
      <c r="CW120" s="14">
        <v>0.59299999999999997</v>
      </c>
      <c r="CX120" s="14">
        <v>0.49</v>
      </c>
      <c r="CY120" s="14">
        <v>0.38600000000000001</v>
      </c>
      <c r="CZ120" s="14">
        <v>0.30499999999999999</v>
      </c>
      <c r="DA120" s="14">
        <v>0.25700000000000001</v>
      </c>
      <c r="DB120" s="14">
        <v>0.214</v>
      </c>
      <c r="DC120" s="14">
        <v>0.16400000000000001</v>
      </c>
      <c r="DD120" s="14">
        <v>0.105</v>
      </c>
      <c r="DE120" s="14">
        <v>8.1000000000000003E-2</v>
      </c>
      <c r="DF120" s="14">
        <v>4.7E-2</v>
      </c>
      <c r="DG120" s="14">
        <v>0.08</v>
      </c>
      <c r="DI120" s="108">
        <f t="shared" si="3"/>
        <v>641.49499999999989</v>
      </c>
    </row>
    <row r="121" spans="1:113" x14ac:dyDescent="0.2">
      <c r="A121" s="14">
        <v>1810</v>
      </c>
      <c r="B121" s="14" t="s">
        <v>1041</v>
      </c>
      <c r="D121" s="14">
        <v>454</v>
      </c>
      <c r="E121" s="14">
        <v>2018</v>
      </c>
      <c r="F121" s="14" t="s">
        <v>236</v>
      </c>
      <c r="G121" s="88" t="s">
        <v>237</v>
      </c>
      <c r="H121" s="88">
        <f>VLOOKUP(G121, '2018 Population by age'!$G:$H, 2, 0)</f>
        <v>16</v>
      </c>
      <c r="I121" s="15">
        <f>IF(H121="-", "-", IF(H121=0, 0, SUM(K121:INDEX($K121:$DG121, H121))))</f>
        <v>4380.6079999999993</v>
      </c>
      <c r="J121" s="15">
        <f t="shared" si="2"/>
        <v>5288.4330000000036</v>
      </c>
      <c r="K121" s="14">
        <v>319.39999999999998</v>
      </c>
      <c r="L121" s="14">
        <v>310.83</v>
      </c>
      <c r="M121" s="14">
        <v>303.26299999999998</v>
      </c>
      <c r="N121" s="14">
        <v>288.30700000000002</v>
      </c>
      <c r="O121" s="14">
        <v>286.233</v>
      </c>
      <c r="P121" s="14">
        <v>283.971</v>
      </c>
      <c r="Q121" s="14">
        <v>281.41699999999997</v>
      </c>
      <c r="R121" s="14">
        <v>278.46800000000002</v>
      </c>
      <c r="S121" s="14">
        <v>275.35399999999998</v>
      </c>
      <c r="T121" s="14">
        <v>272.30500000000001</v>
      </c>
      <c r="U121" s="14">
        <v>267.54700000000003</v>
      </c>
      <c r="V121" s="14">
        <v>260.30900000000003</v>
      </c>
      <c r="W121" s="14">
        <v>251.489</v>
      </c>
      <c r="X121" s="14">
        <v>242.71</v>
      </c>
      <c r="Y121" s="14">
        <v>233.59</v>
      </c>
      <c r="Z121" s="14">
        <v>225.41499999999999</v>
      </c>
      <c r="AA121" s="14">
        <v>218.96899999999999</v>
      </c>
      <c r="AB121" s="14">
        <v>213.65</v>
      </c>
      <c r="AC121" s="14">
        <v>208.059</v>
      </c>
      <c r="AD121" s="14">
        <v>202.46199999999999</v>
      </c>
      <c r="AE121" s="14">
        <v>196.90799999999999</v>
      </c>
      <c r="AF121" s="14">
        <v>191.27500000000001</v>
      </c>
      <c r="AG121" s="14">
        <v>185.62700000000001</v>
      </c>
      <c r="AH121" s="14">
        <v>180.07599999999999</v>
      </c>
      <c r="AI121" s="14">
        <v>174.52</v>
      </c>
      <c r="AJ121" s="14">
        <v>169.19499999999999</v>
      </c>
      <c r="AK121" s="14">
        <v>164.20099999999999</v>
      </c>
      <c r="AL121" s="14">
        <v>159.36000000000001</v>
      </c>
      <c r="AM121" s="14">
        <v>154.52799999999999</v>
      </c>
      <c r="AN121" s="14">
        <v>149.90600000000001</v>
      </c>
      <c r="AO121" s="14">
        <v>144.43299999999999</v>
      </c>
      <c r="AP121" s="14">
        <v>137.62200000000001</v>
      </c>
      <c r="AQ121" s="14">
        <v>130.036</v>
      </c>
      <c r="AR121" s="14">
        <v>122.651</v>
      </c>
      <c r="AS121" s="14">
        <v>115.185</v>
      </c>
      <c r="AT121" s="14">
        <v>108.63800000000001</v>
      </c>
      <c r="AU121" s="14">
        <v>103.577</v>
      </c>
      <c r="AV121" s="14">
        <v>99.504999999999995</v>
      </c>
      <c r="AW121" s="14">
        <v>95.391000000000005</v>
      </c>
      <c r="AX121" s="14">
        <v>91.481999999999999</v>
      </c>
      <c r="AY121" s="14">
        <v>87.391000000000005</v>
      </c>
      <c r="AZ121" s="14">
        <v>82.835999999999999</v>
      </c>
      <c r="BA121" s="14">
        <v>78.063000000000002</v>
      </c>
      <c r="BB121" s="14">
        <v>73.59</v>
      </c>
      <c r="BC121" s="14">
        <v>69.301000000000002</v>
      </c>
      <c r="BD121" s="14">
        <v>65.349000000000004</v>
      </c>
      <c r="BE121" s="14">
        <v>61.856999999999999</v>
      </c>
      <c r="BF121" s="14">
        <v>58.725999999999999</v>
      </c>
      <c r="BG121" s="14">
        <v>55.72</v>
      </c>
      <c r="BH121" s="14">
        <v>52.869</v>
      </c>
      <c r="BI121" s="14">
        <v>50.222000000000001</v>
      </c>
      <c r="BJ121" s="14">
        <v>47.773000000000003</v>
      </c>
      <c r="BK121" s="14">
        <v>45.503999999999998</v>
      </c>
      <c r="BL121" s="14">
        <v>43.387</v>
      </c>
      <c r="BM121" s="14">
        <v>41.408999999999999</v>
      </c>
      <c r="BN121" s="14">
        <v>39.573999999999998</v>
      </c>
      <c r="BO121" s="14">
        <v>37.877000000000002</v>
      </c>
      <c r="BP121" s="14">
        <v>36.295000000000002</v>
      </c>
      <c r="BQ121" s="14">
        <v>34.834000000000003</v>
      </c>
      <c r="BR121" s="14">
        <v>33.520000000000003</v>
      </c>
      <c r="BS121" s="14">
        <v>32.151000000000003</v>
      </c>
      <c r="BT121" s="14">
        <v>30.635000000000002</v>
      </c>
      <c r="BU121" s="14">
        <v>29.071000000000002</v>
      </c>
      <c r="BV121" s="14">
        <v>27.581</v>
      </c>
      <c r="BW121" s="14">
        <v>26.064</v>
      </c>
      <c r="BX121" s="14">
        <v>24.934999999999999</v>
      </c>
      <c r="BY121" s="14">
        <v>24.390999999999998</v>
      </c>
      <c r="BZ121" s="14">
        <v>24.192</v>
      </c>
      <c r="CA121" s="14">
        <v>23.943000000000001</v>
      </c>
      <c r="CB121" s="14">
        <v>23.766999999999999</v>
      </c>
      <c r="CC121" s="14">
        <v>23.178000000000001</v>
      </c>
      <c r="CD121" s="14">
        <v>21.908000000000001</v>
      </c>
      <c r="CE121" s="14">
        <v>20.198</v>
      </c>
      <c r="CF121" s="14">
        <v>18.567</v>
      </c>
      <c r="CG121" s="14">
        <v>16.928000000000001</v>
      </c>
      <c r="CH121" s="14">
        <v>15.33</v>
      </c>
      <c r="CI121" s="14">
        <v>13.853999999999999</v>
      </c>
      <c r="CJ121" s="14">
        <v>12.468999999999999</v>
      </c>
      <c r="CK121" s="14">
        <v>11.066000000000001</v>
      </c>
      <c r="CL121" s="14">
        <v>9.6720000000000006</v>
      </c>
      <c r="CM121" s="14">
        <v>8.3710000000000004</v>
      </c>
      <c r="CN121" s="14">
        <v>7.194</v>
      </c>
      <c r="CO121" s="14">
        <v>6.1280000000000001</v>
      </c>
      <c r="CP121" s="14">
        <v>5.1189999999999998</v>
      </c>
      <c r="CQ121" s="14">
        <v>4.17</v>
      </c>
      <c r="CR121" s="14">
        <v>3.35</v>
      </c>
      <c r="CS121" s="14">
        <v>2.6869999999999998</v>
      </c>
      <c r="CT121" s="14">
        <v>2.153</v>
      </c>
      <c r="CU121" s="14">
        <v>1.647</v>
      </c>
      <c r="CV121" s="14">
        <v>1.2490000000000001</v>
      </c>
      <c r="CW121" s="14">
        <v>0.96599999999999997</v>
      </c>
      <c r="CX121" s="14">
        <v>0.71699999999999997</v>
      </c>
      <c r="CY121" s="14">
        <v>0.49299999999999999</v>
      </c>
      <c r="CZ121" s="14">
        <v>0.313</v>
      </c>
      <c r="DA121" s="14">
        <v>0.22</v>
      </c>
      <c r="DB121" s="14">
        <v>0.17199999999999999</v>
      </c>
      <c r="DC121" s="14">
        <v>0.11899999999999999</v>
      </c>
      <c r="DD121" s="14">
        <v>0.06</v>
      </c>
      <c r="DE121" s="14">
        <v>2.9000000000000001E-2</v>
      </c>
      <c r="DF121" s="14">
        <v>1.2999999999999999E-2</v>
      </c>
      <c r="DG121" s="14">
        <v>0.01</v>
      </c>
      <c r="DI121" s="108">
        <f t="shared" si="3"/>
        <v>9669.0410000000029</v>
      </c>
    </row>
    <row r="122" spans="1:113" x14ac:dyDescent="0.2">
      <c r="A122" s="14">
        <v>9206</v>
      </c>
      <c r="B122" s="14" t="s">
        <v>1041</v>
      </c>
      <c r="C122" s="14">
        <v>8</v>
      </c>
      <c r="D122" s="14">
        <v>458</v>
      </c>
      <c r="E122" s="14">
        <v>2018</v>
      </c>
      <c r="F122" s="14" t="s">
        <v>238</v>
      </c>
      <c r="G122" s="88" t="s">
        <v>239</v>
      </c>
      <c r="H122" s="88">
        <f>VLOOKUP(G122, '2018 Population by age'!$G:$H, 2, 0)</f>
        <v>12</v>
      </c>
      <c r="I122" s="15">
        <f>IF(H122="-", "-", IF(H122=0, 0, SUM(K122:INDEX($K122:$DG122, H122))))</f>
        <v>2994.9069999999997</v>
      </c>
      <c r="J122" s="15">
        <f t="shared" si="2"/>
        <v>12520.822000000009</v>
      </c>
      <c r="K122" s="14">
        <v>264.99299999999999</v>
      </c>
      <c r="L122" s="14">
        <v>261.00200000000001</v>
      </c>
      <c r="M122" s="14">
        <v>257.24099999999999</v>
      </c>
      <c r="N122" s="14">
        <v>255.00899999999999</v>
      </c>
      <c r="O122" s="14">
        <v>251.4</v>
      </c>
      <c r="P122" s="14">
        <v>248.28</v>
      </c>
      <c r="Q122" s="14">
        <v>245.697</v>
      </c>
      <c r="R122" s="14">
        <v>243.70099999999999</v>
      </c>
      <c r="S122" s="14">
        <v>242.24700000000001</v>
      </c>
      <c r="T122" s="14">
        <v>241.286</v>
      </c>
      <c r="U122" s="14">
        <v>241.35400000000001</v>
      </c>
      <c r="V122" s="14">
        <v>242.697</v>
      </c>
      <c r="W122" s="14">
        <v>245.07300000000001</v>
      </c>
      <c r="X122" s="14">
        <v>247.815</v>
      </c>
      <c r="Y122" s="14">
        <v>250.84299999999999</v>
      </c>
      <c r="Z122" s="14">
        <v>254.86699999999999</v>
      </c>
      <c r="AA122" s="14">
        <v>260.10500000000002</v>
      </c>
      <c r="AB122" s="14">
        <v>266.113</v>
      </c>
      <c r="AC122" s="14">
        <v>272.06799999999998</v>
      </c>
      <c r="AD122" s="14">
        <v>277.93799999999999</v>
      </c>
      <c r="AE122" s="14">
        <v>283.59199999999998</v>
      </c>
      <c r="AF122" s="14">
        <v>288.81700000000001</v>
      </c>
      <c r="AG122" s="14">
        <v>293.48500000000001</v>
      </c>
      <c r="AH122" s="14">
        <v>297.68099999999998</v>
      </c>
      <c r="AI122" s="14">
        <v>301.39</v>
      </c>
      <c r="AJ122" s="14">
        <v>303.61099999999999</v>
      </c>
      <c r="AK122" s="14">
        <v>303.85300000000001</v>
      </c>
      <c r="AL122" s="14">
        <v>302.44600000000003</v>
      </c>
      <c r="AM122" s="14">
        <v>300.33699999999999</v>
      </c>
      <c r="AN122" s="14">
        <v>297.488</v>
      </c>
      <c r="AO122" s="14">
        <v>293.11799999999999</v>
      </c>
      <c r="AP122" s="14">
        <v>286.98099999999999</v>
      </c>
      <c r="AQ122" s="14">
        <v>279.45</v>
      </c>
      <c r="AR122" s="14">
        <v>271.52600000000001</v>
      </c>
      <c r="AS122" s="14">
        <v>263.471</v>
      </c>
      <c r="AT122" s="14">
        <v>253.994</v>
      </c>
      <c r="AU122" s="14">
        <v>242.70500000000001</v>
      </c>
      <c r="AV122" s="14">
        <v>230.505</v>
      </c>
      <c r="AW122" s="14">
        <v>218.39599999999999</v>
      </c>
      <c r="AX122" s="14">
        <v>205.833</v>
      </c>
      <c r="AY122" s="14">
        <v>196.29499999999999</v>
      </c>
      <c r="AZ122" s="14">
        <v>191.50399999999999</v>
      </c>
      <c r="BA122" s="14">
        <v>189.83500000000001</v>
      </c>
      <c r="BB122" s="14">
        <v>187.90600000000001</v>
      </c>
      <c r="BC122" s="14">
        <v>186.36099999999999</v>
      </c>
      <c r="BD122" s="14">
        <v>184.28800000000001</v>
      </c>
      <c r="BE122" s="14">
        <v>180.88200000000001</v>
      </c>
      <c r="BF122" s="14">
        <v>176.63399999999999</v>
      </c>
      <c r="BG122" s="14">
        <v>172.89</v>
      </c>
      <c r="BH122" s="14">
        <v>169.44399999999999</v>
      </c>
      <c r="BI122" s="14">
        <v>165.60900000000001</v>
      </c>
      <c r="BJ122" s="14">
        <v>161.19900000000001</v>
      </c>
      <c r="BK122" s="14">
        <v>156.42599999999999</v>
      </c>
      <c r="BL122" s="14">
        <v>151.62</v>
      </c>
      <c r="BM122" s="14">
        <v>146.63499999999999</v>
      </c>
      <c r="BN122" s="14">
        <v>142.03800000000001</v>
      </c>
      <c r="BO122" s="14">
        <v>138.11600000000001</v>
      </c>
      <c r="BP122" s="14">
        <v>134.56700000000001</v>
      </c>
      <c r="BQ122" s="14">
        <v>130.869</v>
      </c>
      <c r="BR122" s="14">
        <v>127.214</v>
      </c>
      <c r="BS122" s="14">
        <v>122.956</v>
      </c>
      <c r="BT122" s="14">
        <v>117.752</v>
      </c>
      <c r="BU122" s="14">
        <v>111.95099999999999</v>
      </c>
      <c r="BV122" s="14">
        <v>106.18899999999999</v>
      </c>
      <c r="BW122" s="14">
        <v>100.264</v>
      </c>
      <c r="BX122" s="14">
        <v>94.781000000000006</v>
      </c>
      <c r="BY122" s="14">
        <v>90.08</v>
      </c>
      <c r="BZ122" s="14">
        <v>85.831999999999994</v>
      </c>
      <c r="CA122" s="14">
        <v>81.522000000000006</v>
      </c>
      <c r="CB122" s="14">
        <v>77.442999999999998</v>
      </c>
      <c r="CC122" s="14">
        <v>72.569999999999993</v>
      </c>
      <c r="CD122" s="14">
        <v>66.405000000000001</v>
      </c>
      <c r="CE122" s="14">
        <v>59.542999999999999</v>
      </c>
      <c r="CF122" s="14">
        <v>52.954000000000001</v>
      </c>
      <c r="CG122" s="14">
        <v>46.295000000000002</v>
      </c>
      <c r="CH122" s="14">
        <v>40.914999999999999</v>
      </c>
      <c r="CI122" s="14">
        <v>37.533999999999999</v>
      </c>
      <c r="CJ122" s="14">
        <v>35.463999999999999</v>
      </c>
      <c r="CK122" s="14">
        <v>33.347000000000001</v>
      </c>
      <c r="CL122" s="14">
        <v>31.52</v>
      </c>
      <c r="CM122" s="14">
        <v>29.25</v>
      </c>
      <c r="CN122" s="14">
        <v>26.058</v>
      </c>
      <c r="CO122" s="14">
        <v>22.352</v>
      </c>
      <c r="CP122" s="14">
        <v>19.021000000000001</v>
      </c>
      <c r="CQ122" s="14">
        <v>15.885</v>
      </c>
      <c r="CR122" s="14">
        <v>13.087</v>
      </c>
      <c r="CS122" s="14">
        <v>10.788</v>
      </c>
      <c r="CT122" s="14">
        <v>8.8800000000000008</v>
      </c>
      <c r="CU122" s="14">
        <v>6.9249999999999998</v>
      </c>
      <c r="CV122" s="14">
        <v>5.2789999999999999</v>
      </c>
      <c r="CW122" s="14">
        <v>4.1459999999999999</v>
      </c>
      <c r="CX122" s="14">
        <v>3.1309999999999998</v>
      </c>
      <c r="CY122" s="14">
        <v>2.1960000000000002</v>
      </c>
      <c r="CZ122" s="14">
        <v>1.458</v>
      </c>
      <c r="DA122" s="14">
        <v>1.0660000000000001</v>
      </c>
      <c r="DB122" s="14">
        <v>0.84199999999999997</v>
      </c>
      <c r="DC122" s="14">
        <v>0.59399999999999997</v>
      </c>
      <c r="DD122" s="14">
        <v>0.32200000000000001</v>
      </c>
      <c r="DE122" s="14">
        <v>0.2</v>
      </c>
      <c r="DF122" s="14">
        <v>9.2999999999999999E-2</v>
      </c>
      <c r="DG122" s="14">
        <v>9.9000000000000005E-2</v>
      </c>
      <c r="DI122" s="108">
        <f t="shared" si="3"/>
        <v>15515.729000000008</v>
      </c>
    </row>
    <row r="123" spans="1:113" x14ac:dyDescent="0.2">
      <c r="A123" s="14">
        <v>4734</v>
      </c>
      <c r="B123" s="14" t="s">
        <v>1041</v>
      </c>
      <c r="D123" s="14">
        <v>516</v>
      </c>
      <c r="E123" s="14">
        <v>2018</v>
      </c>
      <c r="F123" s="14" t="s">
        <v>270</v>
      </c>
      <c r="G123" s="88" t="s">
        <v>271</v>
      </c>
      <c r="H123" s="88">
        <f>VLOOKUP(G123, '2018 Population by age'!$G:$H, 2, 0)</f>
        <v>16</v>
      </c>
      <c r="I123" s="15">
        <f>IF(H123="-", "-", IF(H123=0, 0, SUM(K123:INDEX($K123:$DG123, H123))))</f>
        <v>496.988</v>
      </c>
      <c r="J123" s="15">
        <f t="shared" si="2"/>
        <v>831.34500000000116</v>
      </c>
      <c r="K123" s="14">
        <v>34.911000000000001</v>
      </c>
      <c r="L123" s="14">
        <v>34.856000000000002</v>
      </c>
      <c r="M123" s="14">
        <v>34.616</v>
      </c>
      <c r="N123" s="14">
        <v>35.081000000000003</v>
      </c>
      <c r="O123" s="14">
        <v>34.14</v>
      </c>
      <c r="P123" s="14">
        <v>33.182000000000002</v>
      </c>
      <c r="Q123" s="14">
        <v>32.228000000000002</v>
      </c>
      <c r="R123" s="14">
        <v>31.295999999999999</v>
      </c>
      <c r="S123" s="14">
        <v>30.376999999999999</v>
      </c>
      <c r="T123" s="14">
        <v>29.459</v>
      </c>
      <c r="U123" s="14">
        <v>28.712</v>
      </c>
      <c r="V123" s="14">
        <v>28.213999999999999</v>
      </c>
      <c r="W123" s="14">
        <v>27.896000000000001</v>
      </c>
      <c r="X123" s="14">
        <v>27.591000000000001</v>
      </c>
      <c r="Y123" s="14">
        <v>27.315000000000001</v>
      </c>
      <c r="Z123" s="14">
        <v>27.114000000000001</v>
      </c>
      <c r="AA123" s="14">
        <v>26.99</v>
      </c>
      <c r="AB123" s="14">
        <v>26.914999999999999</v>
      </c>
      <c r="AC123" s="14">
        <v>26.847000000000001</v>
      </c>
      <c r="AD123" s="14">
        <v>26.779</v>
      </c>
      <c r="AE123" s="14">
        <v>26.687000000000001</v>
      </c>
      <c r="AF123" s="14">
        <v>26.550999999999998</v>
      </c>
      <c r="AG123" s="14">
        <v>26.361000000000001</v>
      </c>
      <c r="AH123" s="14">
        <v>26.15</v>
      </c>
      <c r="AI123" s="14">
        <v>25.931000000000001</v>
      </c>
      <c r="AJ123" s="14">
        <v>25.530999999999999</v>
      </c>
      <c r="AK123" s="14">
        <v>24.870999999999999</v>
      </c>
      <c r="AL123" s="14">
        <v>24.033999999999999</v>
      </c>
      <c r="AM123" s="14">
        <v>23.190999999999999</v>
      </c>
      <c r="AN123" s="14">
        <v>22.323</v>
      </c>
      <c r="AO123" s="14">
        <v>21.446000000000002</v>
      </c>
      <c r="AP123" s="14">
        <v>20.591999999999999</v>
      </c>
      <c r="AQ123" s="14">
        <v>19.759</v>
      </c>
      <c r="AR123" s="14">
        <v>18.908000000000001</v>
      </c>
      <c r="AS123" s="14">
        <v>18.035</v>
      </c>
      <c r="AT123" s="14">
        <v>17.268000000000001</v>
      </c>
      <c r="AU123" s="14">
        <v>16.661999999999999</v>
      </c>
      <c r="AV123" s="14">
        <v>16.164000000000001</v>
      </c>
      <c r="AW123" s="14">
        <v>15.667</v>
      </c>
      <c r="AX123" s="14">
        <v>15.196999999999999</v>
      </c>
      <c r="AY123" s="14">
        <v>14.704000000000001</v>
      </c>
      <c r="AZ123" s="14">
        <v>14.153</v>
      </c>
      <c r="BA123" s="14">
        <v>13.573</v>
      </c>
      <c r="BB123" s="14">
        <v>13.026</v>
      </c>
      <c r="BC123" s="14">
        <v>12.5</v>
      </c>
      <c r="BD123" s="14">
        <v>11.993</v>
      </c>
      <c r="BE123" s="14">
        <v>11.509</v>
      </c>
      <c r="BF123" s="14">
        <v>11.045999999999999</v>
      </c>
      <c r="BG123" s="14">
        <v>10.595000000000001</v>
      </c>
      <c r="BH123" s="14">
        <v>10.15</v>
      </c>
      <c r="BI123" s="14">
        <v>9.7490000000000006</v>
      </c>
      <c r="BJ123" s="14">
        <v>9.4090000000000007</v>
      </c>
      <c r="BK123" s="14">
        <v>9.109</v>
      </c>
      <c r="BL123" s="14">
        <v>8.8160000000000007</v>
      </c>
      <c r="BM123" s="14">
        <v>8.5399999999999991</v>
      </c>
      <c r="BN123" s="14">
        <v>8.2430000000000003</v>
      </c>
      <c r="BO123" s="14">
        <v>7.9009999999999998</v>
      </c>
      <c r="BP123" s="14">
        <v>7.5350000000000001</v>
      </c>
      <c r="BQ123" s="14">
        <v>7.1820000000000004</v>
      </c>
      <c r="BR123" s="14">
        <v>6.8319999999999999</v>
      </c>
      <c r="BS123" s="14">
        <v>6.5010000000000003</v>
      </c>
      <c r="BT123" s="14">
        <v>6.1989999999999998</v>
      </c>
      <c r="BU123" s="14">
        <v>5.9160000000000004</v>
      </c>
      <c r="BV123" s="14">
        <v>5.6340000000000003</v>
      </c>
      <c r="BW123" s="14">
        <v>5.3609999999999998</v>
      </c>
      <c r="BX123" s="14">
        <v>5.0759999999999996</v>
      </c>
      <c r="BY123" s="14">
        <v>4.7679999999999998</v>
      </c>
      <c r="BZ123" s="14">
        <v>4.4509999999999996</v>
      </c>
      <c r="CA123" s="14">
        <v>4.1429999999999998</v>
      </c>
      <c r="CB123" s="14">
        <v>3.8380000000000001</v>
      </c>
      <c r="CC123" s="14">
        <v>3.5569999999999999</v>
      </c>
      <c r="CD123" s="14">
        <v>3.31</v>
      </c>
      <c r="CE123" s="14">
        <v>3.0870000000000002</v>
      </c>
      <c r="CF123" s="14">
        <v>2.8690000000000002</v>
      </c>
      <c r="CG123" s="14">
        <v>2.661</v>
      </c>
      <c r="CH123" s="14">
        <v>2.4489999999999998</v>
      </c>
      <c r="CI123" s="14">
        <v>2.226</v>
      </c>
      <c r="CJ123" s="14">
        <v>1.9990000000000001</v>
      </c>
      <c r="CK123" s="14">
        <v>1.7849999999999999</v>
      </c>
      <c r="CL123" s="14">
        <v>1.579</v>
      </c>
      <c r="CM123" s="14">
        <v>1.389</v>
      </c>
      <c r="CN123" s="14">
        <v>1.2190000000000001</v>
      </c>
      <c r="CO123" s="14">
        <v>1.0649999999999999</v>
      </c>
      <c r="CP123" s="14">
        <v>0.92</v>
      </c>
      <c r="CQ123" s="14">
        <v>0.78400000000000003</v>
      </c>
      <c r="CR123" s="14">
        <v>0.66100000000000003</v>
      </c>
      <c r="CS123" s="14">
        <v>0.55300000000000005</v>
      </c>
      <c r="CT123" s="14">
        <v>0.45600000000000002</v>
      </c>
      <c r="CU123" s="14">
        <v>0.36399999999999999</v>
      </c>
      <c r="CV123" s="14">
        <v>0.28999999999999998</v>
      </c>
      <c r="CW123" s="14">
        <v>0.23300000000000001</v>
      </c>
      <c r="CX123" s="14">
        <v>0.18</v>
      </c>
      <c r="CY123" s="14">
        <v>0.128</v>
      </c>
      <c r="CZ123" s="14">
        <v>8.5000000000000006E-2</v>
      </c>
      <c r="DA123" s="14">
        <v>6.0999999999999999E-2</v>
      </c>
      <c r="DB123" s="14">
        <v>4.9000000000000002E-2</v>
      </c>
      <c r="DC123" s="14">
        <v>3.4000000000000002E-2</v>
      </c>
      <c r="DD123" s="14">
        <v>1.9E-2</v>
      </c>
      <c r="DE123" s="14">
        <v>1.0999999999999999E-2</v>
      </c>
      <c r="DF123" s="14">
        <v>5.0000000000000001E-3</v>
      </c>
      <c r="DG123" s="14">
        <v>6.0000000000000001E-3</v>
      </c>
      <c r="DI123" s="108">
        <f t="shared" si="3"/>
        <v>1328.3330000000012</v>
      </c>
    </row>
    <row r="124" spans="1:113" x14ac:dyDescent="0.2">
      <c r="A124" s="14">
        <v>6024</v>
      </c>
      <c r="B124" s="14" t="s">
        <v>1041</v>
      </c>
      <c r="D124" s="14">
        <v>562</v>
      </c>
      <c r="E124" s="14">
        <v>2018</v>
      </c>
      <c r="F124" s="14" t="s">
        <v>282</v>
      </c>
      <c r="G124" s="88" t="s">
        <v>283</v>
      </c>
      <c r="H124" s="88">
        <f>VLOOKUP(G124, '2018 Population by age'!$G:$H, 2, 0)</f>
        <v>18</v>
      </c>
      <c r="I124" s="15">
        <f>IF(H124="-", "-", IF(H124=0, 0, SUM(K124:INDEX($K124:$DG124, H124))))</f>
        <v>6217.7150000000001</v>
      </c>
      <c r="J124" s="15">
        <f t="shared" si="2"/>
        <v>4900.2709999999988</v>
      </c>
      <c r="K124" s="14">
        <v>480.89400000000001</v>
      </c>
      <c r="L124" s="14">
        <v>459.89800000000002</v>
      </c>
      <c r="M124" s="14">
        <v>440.18</v>
      </c>
      <c r="N124" s="14">
        <v>423.23099999999999</v>
      </c>
      <c r="O124" s="14">
        <v>405.80399999999997</v>
      </c>
      <c r="P124" s="14">
        <v>389.34300000000002</v>
      </c>
      <c r="Q124" s="14">
        <v>373.75900000000001</v>
      </c>
      <c r="R124" s="14">
        <v>358.96300000000002</v>
      </c>
      <c r="S124" s="14">
        <v>344.928</v>
      </c>
      <c r="T124" s="14">
        <v>331.625</v>
      </c>
      <c r="U124" s="14">
        <v>318.66000000000003</v>
      </c>
      <c r="V124" s="14">
        <v>305.82100000000003</v>
      </c>
      <c r="W124" s="14">
        <v>293.20299999999997</v>
      </c>
      <c r="X124" s="14">
        <v>281.11900000000003</v>
      </c>
      <c r="Y124" s="14">
        <v>269.51400000000001</v>
      </c>
      <c r="Z124" s="14">
        <v>258.12599999999998</v>
      </c>
      <c r="AA124" s="14">
        <v>246.85900000000001</v>
      </c>
      <c r="AB124" s="14">
        <v>235.78800000000001</v>
      </c>
      <c r="AC124" s="14">
        <v>225.12700000000001</v>
      </c>
      <c r="AD124" s="14">
        <v>214.881</v>
      </c>
      <c r="AE124" s="14">
        <v>204.85499999999999</v>
      </c>
      <c r="AF124" s="14">
        <v>194.988</v>
      </c>
      <c r="AG124" s="14">
        <v>185.38800000000001</v>
      </c>
      <c r="AH124" s="14">
        <v>176.21199999999999</v>
      </c>
      <c r="AI124" s="14">
        <v>167.41399999999999</v>
      </c>
      <c r="AJ124" s="14">
        <v>159.261</v>
      </c>
      <c r="AK124" s="14">
        <v>151.89599999999999</v>
      </c>
      <c r="AL124" s="14">
        <v>145.20400000000001</v>
      </c>
      <c r="AM124" s="14">
        <v>138.83500000000001</v>
      </c>
      <c r="AN124" s="14">
        <v>132.75</v>
      </c>
      <c r="AO124" s="14">
        <v>127.38800000000001</v>
      </c>
      <c r="AP124" s="14">
        <v>122.899</v>
      </c>
      <c r="AQ124" s="14">
        <v>119.032</v>
      </c>
      <c r="AR124" s="14">
        <v>115.407</v>
      </c>
      <c r="AS124" s="14">
        <v>112.128</v>
      </c>
      <c r="AT124" s="14">
        <v>108.617</v>
      </c>
      <c r="AU124" s="14">
        <v>104.556</v>
      </c>
      <c r="AV124" s="14">
        <v>100.194</v>
      </c>
      <c r="AW124" s="14">
        <v>96.105999999999995</v>
      </c>
      <c r="AX124" s="14">
        <v>92.186999999999998</v>
      </c>
      <c r="AY124" s="14">
        <v>88.411000000000001</v>
      </c>
      <c r="AZ124" s="14">
        <v>84.822000000000003</v>
      </c>
      <c r="BA124" s="14">
        <v>81.406999999999996</v>
      </c>
      <c r="BB124" s="14">
        <v>78.070999999999998</v>
      </c>
      <c r="BC124" s="14">
        <v>74.796000000000006</v>
      </c>
      <c r="BD124" s="14">
        <v>71.804000000000002</v>
      </c>
      <c r="BE124" s="14">
        <v>69.183000000000007</v>
      </c>
      <c r="BF124" s="14">
        <v>66.822999999999993</v>
      </c>
      <c r="BG124" s="14">
        <v>64.525999999999996</v>
      </c>
      <c r="BH124" s="14">
        <v>62.332999999999998</v>
      </c>
      <c r="BI124" s="14">
        <v>60.095999999999997</v>
      </c>
      <c r="BJ124" s="14">
        <v>57.722000000000001</v>
      </c>
      <c r="BK124" s="14">
        <v>55.274000000000001</v>
      </c>
      <c r="BL124" s="14">
        <v>52.917000000000002</v>
      </c>
      <c r="BM124" s="14">
        <v>50.625</v>
      </c>
      <c r="BN124" s="14">
        <v>48.338000000000001</v>
      </c>
      <c r="BO124" s="14">
        <v>46.045000000000002</v>
      </c>
      <c r="BP124" s="14">
        <v>43.765000000000001</v>
      </c>
      <c r="BQ124" s="14">
        <v>41.543999999999997</v>
      </c>
      <c r="BR124" s="14">
        <v>39.390999999999998</v>
      </c>
      <c r="BS124" s="14">
        <v>37.262999999999998</v>
      </c>
      <c r="BT124" s="14">
        <v>35.151000000000003</v>
      </c>
      <c r="BU124" s="14">
        <v>33.088000000000001</v>
      </c>
      <c r="BV124" s="14">
        <v>31.076000000000001</v>
      </c>
      <c r="BW124" s="14">
        <v>29.067</v>
      </c>
      <c r="BX124" s="14">
        <v>27.344999999999999</v>
      </c>
      <c r="BY124" s="14">
        <v>26.036999999999999</v>
      </c>
      <c r="BZ124" s="14">
        <v>24.992000000000001</v>
      </c>
      <c r="CA124" s="14">
        <v>23.95</v>
      </c>
      <c r="CB124" s="14">
        <v>22.981000000000002</v>
      </c>
      <c r="CC124" s="14">
        <v>21.818999999999999</v>
      </c>
      <c r="CD124" s="14">
        <v>20.312000000000001</v>
      </c>
      <c r="CE124" s="14">
        <v>18.587</v>
      </c>
      <c r="CF124" s="14">
        <v>16.949000000000002</v>
      </c>
      <c r="CG124" s="14">
        <v>15.362</v>
      </c>
      <c r="CH124" s="14">
        <v>13.766</v>
      </c>
      <c r="CI124" s="14">
        <v>12.172000000000001</v>
      </c>
      <c r="CJ124" s="14">
        <v>10.606999999999999</v>
      </c>
      <c r="CK124" s="14">
        <v>9.0850000000000009</v>
      </c>
      <c r="CL124" s="14">
        <v>7.5979999999999999</v>
      </c>
      <c r="CM124" s="14">
        <v>6.2839999999999998</v>
      </c>
      <c r="CN124" s="14">
        <v>5.2089999999999996</v>
      </c>
      <c r="CO124" s="14">
        <v>4.3230000000000004</v>
      </c>
      <c r="CP124" s="14">
        <v>3.4950000000000001</v>
      </c>
      <c r="CQ124" s="14">
        <v>2.7410000000000001</v>
      </c>
      <c r="CR124" s="14">
        <v>2.109</v>
      </c>
      <c r="CS124" s="14">
        <v>1.609</v>
      </c>
      <c r="CT124" s="14">
        <v>1.2190000000000001</v>
      </c>
      <c r="CU124" s="14">
        <v>0.88300000000000001</v>
      </c>
      <c r="CV124" s="14">
        <v>0.63800000000000001</v>
      </c>
      <c r="CW124" s="14">
        <v>0.46200000000000002</v>
      </c>
      <c r="CX124" s="14">
        <v>0.32</v>
      </c>
      <c r="CY124" s="14">
        <v>0.20399999999999999</v>
      </c>
      <c r="CZ124" s="14">
        <v>0.12</v>
      </c>
      <c r="DA124" s="14">
        <v>8.5000000000000006E-2</v>
      </c>
      <c r="DB124" s="14">
        <v>6.5000000000000002E-2</v>
      </c>
      <c r="DC124" s="14">
        <v>4.3999999999999997E-2</v>
      </c>
      <c r="DD124" s="14">
        <v>2.1000000000000001E-2</v>
      </c>
      <c r="DE124" s="14">
        <v>8.9999999999999993E-3</v>
      </c>
      <c r="DF124" s="14">
        <v>4.0000000000000001E-3</v>
      </c>
      <c r="DG124" s="14">
        <v>2E-3</v>
      </c>
      <c r="DI124" s="108">
        <f t="shared" si="3"/>
        <v>11117.985999999999</v>
      </c>
    </row>
    <row r="125" spans="1:113" x14ac:dyDescent="0.2">
      <c r="A125" s="14">
        <v>6110</v>
      </c>
      <c r="B125" s="14" t="s">
        <v>1041</v>
      </c>
      <c r="D125" s="14">
        <v>566</v>
      </c>
      <c r="E125" s="14">
        <v>2018</v>
      </c>
      <c r="F125" s="14" t="s">
        <v>284</v>
      </c>
      <c r="G125" s="88" t="s">
        <v>285</v>
      </c>
      <c r="H125" s="88">
        <f>VLOOKUP(G125, '2018 Population by age'!$G:$H, 2, 0)</f>
        <v>16</v>
      </c>
      <c r="I125" s="15">
        <f>IF(H125="-", "-", IF(H125=0, 0, SUM(K125:INDEX($K125:$DG125, H125))))</f>
        <v>44124.678999999989</v>
      </c>
      <c r="J125" s="15">
        <f t="shared" si="2"/>
        <v>52472.714999999997</v>
      </c>
      <c r="K125" s="14">
        <v>3362.415</v>
      </c>
      <c r="L125" s="14">
        <v>3279.598</v>
      </c>
      <c r="M125" s="14">
        <v>3196.8380000000002</v>
      </c>
      <c r="N125" s="14">
        <v>3137.8009999999999</v>
      </c>
      <c r="O125" s="14">
        <v>3048.8090000000002</v>
      </c>
      <c r="P125" s="14">
        <v>2961.2820000000002</v>
      </c>
      <c r="Q125" s="14">
        <v>2875.2249999999999</v>
      </c>
      <c r="R125" s="14">
        <v>2790.643</v>
      </c>
      <c r="S125" s="14">
        <v>2707.3130000000001</v>
      </c>
      <c r="T125" s="14">
        <v>2625.011</v>
      </c>
      <c r="U125" s="14">
        <v>2544.8890000000001</v>
      </c>
      <c r="V125" s="14">
        <v>2467.4119999999998</v>
      </c>
      <c r="W125" s="14">
        <v>2391.8969999999999</v>
      </c>
      <c r="X125" s="14">
        <v>2317.7510000000002</v>
      </c>
      <c r="Y125" s="14">
        <v>2245.759</v>
      </c>
      <c r="Z125" s="14">
        <v>2172.0360000000001</v>
      </c>
      <c r="AA125" s="14">
        <v>2094.8029999999999</v>
      </c>
      <c r="AB125" s="14">
        <v>2016.17</v>
      </c>
      <c r="AC125" s="14">
        <v>1940.0719999999999</v>
      </c>
      <c r="AD125" s="14">
        <v>1865.777</v>
      </c>
      <c r="AE125" s="14">
        <v>1795.6030000000001</v>
      </c>
      <c r="AF125" s="14">
        <v>1731.124</v>
      </c>
      <c r="AG125" s="14">
        <v>1671.366</v>
      </c>
      <c r="AH125" s="14">
        <v>1613.374</v>
      </c>
      <c r="AI125" s="14">
        <v>1557.2460000000001</v>
      </c>
      <c r="AJ125" s="14">
        <v>1505.8230000000001</v>
      </c>
      <c r="AK125" s="14">
        <v>1460.066</v>
      </c>
      <c r="AL125" s="14">
        <v>1418.6479999999999</v>
      </c>
      <c r="AM125" s="14">
        <v>1378.9290000000001</v>
      </c>
      <c r="AN125" s="14">
        <v>1341.0150000000001</v>
      </c>
      <c r="AO125" s="14">
        <v>1304.6500000000001</v>
      </c>
      <c r="AP125" s="14">
        <v>1269.3030000000001</v>
      </c>
      <c r="AQ125" s="14">
        <v>1234.742</v>
      </c>
      <c r="AR125" s="14">
        <v>1201.3630000000001</v>
      </c>
      <c r="AS125" s="14">
        <v>1169.1980000000001</v>
      </c>
      <c r="AT125" s="14">
        <v>1135.607</v>
      </c>
      <c r="AU125" s="14">
        <v>1099.345</v>
      </c>
      <c r="AV125" s="14">
        <v>1061.3979999999999</v>
      </c>
      <c r="AW125" s="14">
        <v>1024.2080000000001</v>
      </c>
      <c r="AX125" s="14">
        <v>987.54100000000005</v>
      </c>
      <c r="AY125" s="14">
        <v>950.46</v>
      </c>
      <c r="AZ125" s="14">
        <v>912.82600000000002</v>
      </c>
      <c r="BA125" s="14">
        <v>875.08399999999995</v>
      </c>
      <c r="BB125" s="14">
        <v>837.94500000000005</v>
      </c>
      <c r="BC125" s="14">
        <v>801.41800000000001</v>
      </c>
      <c r="BD125" s="14">
        <v>766.01900000000001</v>
      </c>
      <c r="BE125" s="14">
        <v>732.12800000000004</v>
      </c>
      <c r="BF125" s="14">
        <v>699.70299999999997</v>
      </c>
      <c r="BG125" s="14">
        <v>668.04899999999998</v>
      </c>
      <c r="BH125" s="14">
        <v>636.976</v>
      </c>
      <c r="BI125" s="14">
        <v>608.69899999999996</v>
      </c>
      <c r="BJ125" s="14">
        <v>584.14599999999996</v>
      </c>
      <c r="BK125" s="14">
        <v>562.24099999999999</v>
      </c>
      <c r="BL125" s="14">
        <v>540.93799999999999</v>
      </c>
      <c r="BM125" s="14">
        <v>520.58900000000006</v>
      </c>
      <c r="BN125" s="14">
        <v>500.18200000000002</v>
      </c>
      <c r="BO125" s="14">
        <v>478.98700000000002</v>
      </c>
      <c r="BP125" s="14">
        <v>457.41399999999999</v>
      </c>
      <c r="BQ125" s="14">
        <v>436.65899999999999</v>
      </c>
      <c r="BR125" s="14">
        <v>416.55</v>
      </c>
      <c r="BS125" s="14">
        <v>396.30900000000003</v>
      </c>
      <c r="BT125" s="14">
        <v>375.69200000000001</v>
      </c>
      <c r="BU125" s="14">
        <v>354.95299999999997</v>
      </c>
      <c r="BV125" s="14">
        <v>334.565</v>
      </c>
      <c r="BW125" s="14">
        <v>314.39699999999999</v>
      </c>
      <c r="BX125" s="14">
        <v>294.82900000000001</v>
      </c>
      <c r="BY125" s="14">
        <v>276.08499999999998</v>
      </c>
      <c r="BZ125" s="14">
        <v>257.96600000000001</v>
      </c>
      <c r="CA125" s="14">
        <v>240.13499999999999</v>
      </c>
      <c r="CB125" s="14">
        <v>222.768</v>
      </c>
      <c r="CC125" s="14">
        <v>205.32300000000001</v>
      </c>
      <c r="CD125" s="14">
        <v>187.53</v>
      </c>
      <c r="CE125" s="14">
        <v>169.71799999999999</v>
      </c>
      <c r="CF125" s="14">
        <v>152.583</v>
      </c>
      <c r="CG125" s="14">
        <v>136.102</v>
      </c>
      <c r="CH125" s="14">
        <v>120.20099999999999</v>
      </c>
      <c r="CI125" s="14">
        <v>104.949</v>
      </c>
      <c r="CJ125" s="14">
        <v>90.463999999999999</v>
      </c>
      <c r="CK125" s="14">
        <v>76.744</v>
      </c>
      <c r="CL125" s="14">
        <v>63.728999999999999</v>
      </c>
      <c r="CM125" s="14">
        <v>52.247</v>
      </c>
      <c r="CN125" s="14">
        <v>42.689</v>
      </c>
      <c r="CO125" s="14">
        <v>34.712000000000003</v>
      </c>
      <c r="CP125" s="14">
        <v>27.475999999999999</v>
      </c>
      <c r="CQ125" s="14">
        <v>21.023</v>
      </c>
      <c r="CR125" s="14">
        <v>15.731999999999999</v>
      </c>
      <c r="CS125" s="14">
        <v>11.669</v>
      </c>
      <c r="CT125" s="14">
        <v>8.6140000000000008</v>
      </c>
      <c r="CU125" s="14">
        <v>6.14</v>
      </c>
      <c r="CV125" s="14">
        <v>4.4290000000000003</v>
      </c>
      <c r="CW125" s="14">
        <v>3.1280000000000001</v>
      </c>
      <c r="CX125" s="14">
        <v>2.0840000000000001</v>
      </c>
      <c r="CY125" s="14">
        <v>1.2589999999999999</v>
      </c>
      <c r="CZ125" s="14">
        <v>0.70499999999999996</v>
      </c>
      <c r="DA125" s="14">
        <v>0.51800000000000002</v>
      </c>
      <c r="DB125" s="14">
        <v>0.39400000000000002</v>
      </c>
      <c r="DC125" s="14">
        <v>0.26300000000000001</v>
      </c>
      <c r="DD125" s="14">
        <v>0.124</v>
      </c>
      <c r="DE125" s="14">
        <v>4.5999999999999999E-2</v>
      </c>
      <c r="DF125" s="14">
        <v>0.02</v>
      </c>
      <c r="DG125" s="14">
        <v>1.7000000000000001E-2</v>
      </c>
      <c r="DI125" s="108">
        <f t="shared" si="3"/>
        <v>96597.393999999986</v>
      </c>
    </row>
    <row r="126" spans="1:113" x14ac:dyDescent="0.2">
      <c r="A126" s="14">
        <v>17548</v>
      </c>
      <c r="B126" s="14" t="s">
        <v>1041</v>
      </c>
      <c r="D126" s="14">
        <v>558</v>
      </c>
      <c r="E126" s="14">
        <v>2018</v>
      </c>
      <c r="F126" s="14" t="s">
        <v>280</v>
      </c>
      <c r="G126" s="88" t="s">
        <v>281</v>
      </c>
      <c r="H126" s="88">
        <f>VLOOKUP(G126, '2018 Population by age'!$G:$H, 2, 0)</f>
        <v>16</v>
      </c>
      <c r="I126" s="15">
        <f>IF(H126="-", "-", IF(H126=0, 0, SUM(K126:INDEX($K126:$DG126, H126))))</f>
        <v>930.88600000000019</v>
      </c>
      <c r="J126" s="15">
        <f t="shared" si="2"/>
        <v>2255.2080000000005</v>
      </c>
      <c r="K126" s="14">
        <v>56.731000000000002</v>
      </c>
      <c r="L126" s="14">
        <v>57.328000000000003</v>
      </c>
      <c r="M126" s="14">
        <v>57.819000000000003</v>
      </c>
      <c r="N126" s="14">
        <v>57.536999999999999</v>
      </c>
      <c r="O126" s="14">
        <v>58.100999999999999</v>
      </c>
      <c r="P126" s="14">
        <v>58.54</v>
      </c>
      <c r="Q126" s="14">
        <v>58.857999999999997</v>
      </c>
      <c r="R126" s="14">
        <v>59.063000000000002</v>
      </c>
      <c r="S126" s="14">
        <v>59.186</v>
      </c>
      <c r="T126" s="14">
        <v>59.259</v>
      </c>
      <c r="U126" s="14">
        <v>59.155000000000001</v>
      </c>
      <c r="V126" s="14">
        <v>58.826000000000001</v>
      </c>
      <c r="W126" s="14">
        <v>58.359000000000002</v>
      </c>
      <c r="X126" s="14">
        <v>57.869</v>
      </c>
      <c r="Y126" s="14">
        <v>57.314999999999998</v>
      </c>
      <c r="Z126" s="14">
        <v>56.94</v>
      </c>
      <c r="AA126" s="14">
        <v>56.872</v>
      </c>
      <c r="AB126" s="14">
        <v>56.999000000000002</v>
      </c>
      <c r="AC126" s="14">
        <v>57.076000000000001</v>
      </c>
      <c r="AD126" s="14">
        <v>57.143999999999998</v>
      </c>
      <c r="AE126" s="14">
        <v>57.195999999999998</v>
      </c>
      <c r="AF126" s="14">
        <v>57.201999999999998</v>
      </c>
      <c r="AG126" s="14">
        <v>57.17</v>
      </c>
      <c r="AH126" s="14">
        <v>57.125</v>
      </c>
      <c r="AI126" s="14">
        <v>57.052</v>
      </c>
      <c r="AJ126" s="14">
        <v>56.945999999999998</v>
      </c>
      <c r="AK126" s="14">
        <v>56.802999999999997</v>
      </c>
      <c r="AL126" s="14">
        <v>56.609000000000002</v>
      </c>
      <c r="AM126" s="14">
        <v>56.344999999999999</v>
      </c>
      <c r="AN126" s="14">
        <v>56.006</v>
      </c>
      <c r="AO126" s="14">
        <v>55.569000000000003</v>
      </c>
      <c r="AP126" s="14">
        <v>55.015999999999998</v>
      </c>
      <c r="AQ126" s="14">
        <v>54.347999999999999</v>
      </c>
      <c r="AR126" s="14">
        <v>53.607999999999997</v>
      </c>
      <c r="AS126" s="14">
        <v>52.82</v>
      </c>
      <c r="AT126" s="14">
        <v>51.8</v>
      </c>
      <c r="AU126" s="14">
        <v>50.468000000000004</v>
      </c>
      <c r="AV126" s="14">
        <v>48.923000000000002</v>
      </c>
      <c r="AW126" s="14">
        <v>47.343000000000004</v>
      </c>
      <c r="AX126" s="14">
        <v>45.691000000000003</v>
      </c>
      <c r="AY126" s="14">
        <v>44.1</v>
      </c>
      <c r="AZ126" s="14">
        <v>42.655000000000001</v>
      </c>
      <c r="BA126" s="14">
        <v>41.3</v>
      </c>
      <c r="BB126" s="14">
        <v>39.911999999999999</v>
      </c>
      <c r="BC126" s="14">
        <v>38.537999999999997</v>
      </c>
      <c r="BD126" s="14">
        <v>37.116</v>
      </c>
      <c r="BE126" s="14">
        <v>35.61</v>
      </c>
      <c r="BF126" s="14">
        <v>34.075000000000003</v>
      </c>
      <c r="BG126" s="14">
        <v>32.594000000000001</v>
      </c>
      <c r="BH126" s="14">
        <v>31.145</v>
      </c>
      <c r="BI126" s="14">
        <v>29.843</v>
      </c>
      <c r="BJ126" s="14">
        <v>28.754000000000001</v>
      </c>
      <c r="BK126" s="14">
        <v>27.824000000000002</v>
      </c>
      <c r="BL126" s="14">
        <v>26.907</v>
      </c>
      <c r="BM126" s="14">
        <v>25.992000000000001</v>
      </c>
      <c r="BN126" s="14">
        <v>25.234000000000002</v>
      </c>
      <c r="BO126" s="14">
        <v>24.681999999999999</v>
      </c>
      <c r="BP126" s="14">
        <v>24.248000000000001</v>
      </c>
      <c r="BQ126" s="14">
        <v>23.798999999999999</v>
      </c>
      <c r="BR126" s="14">
        <v>23.359000000000002</v>
      </c>
      <c r="BS126" s="14">
        <v>22.763999999999999</v>
      </c>
      <c r="BT126" s="14">
        <v>21.914999999999999</v>
      </c>
      <c r="BU126" s="14">
        <v>20.876999999999999</v>
      </c>
      <c r="BV126" s="14">
        <v>19.876999999999999</v>
      </c>
      <c r="BW126" s="14">
        <v>18.948</v>
      </c>
      <c r="BX126" s="14">
        <v>17.731999999999999</v>
      </c>
      <c r="BY126" s="14">
        <v>16.102</v>
      </c>
      <c r="BZ126" s="14">
        <v>14.250999999999999</v>
      </c>
      <c r="CA126" s="14">
        <v>12.45</v>
      </c>
      <c r="CB126" s="14">
        <v>10.579000000000001</v>
      </c>
      <c r="CC126" s="14">
        <v>9.2309999999999999</v>
      </c>
      <c r="CD126" s="14">
        <v>8.7070000000000007</v>
      </c>
      <c r="CE126" s="14">
        <v>8.7159999999999993</v>
      </c>
      <c r="CF126" s="14">
        <v>8.6780000000000008</v>
      </c>
      <c r="CG126" s="14">
        <v>8.7189999999999994</v>
      </c>
      <c r="CH126" s="14">
        <v>8.59</v>
      </c>
      <c r="CI126" s="14">
        <v>8.1120000000000001</v>
      </c>
      <c r="CJ126" s="14">
        <v>7.4210000000000003</v>
      </c>
      <c r="CK126" s="14">
        <v>6.8310000000000004</v>
      </c>
      <c r="CL126" s="14">
        <v>6.282</v>
      </c>
      <c r="CM126" s="14">
        <v>5.76</v>
      </c>
      <c r="CN126" s="14">
        <v>5.29</v>
      </c>
      <c r="CO126" s="14">
        <v>4.8570000000000002</v>
      </c>
      <c r="CP126" s="14">
        <v>4.423</v>
      </c>
      <c r="CQ126" s="14">
        <v>3.9950000000000001</v>
      </c>
      <c r="CR126" s="14">
        <v>3.59</v>
      </c>
      <c r="CS126" s="14">
        <v>3.2120000000000002</v>
      </c>
      <c r="CT126" s="14">
        <v>2.86</v>
      </c>
      <c r="CU126" s="14">
        <v>2.5110000000000001</v>
      </c>
      <c r="CV126" s="14">
        <v>2.2170000000000001</v>
      </c>
      <c r="CW126" s="14">
        <v>1.9490000000000001</v>
      </c>
      <c r="CX126" s="14">
        <v>1.655</v>
      </c>
      <c r="CY126" s="14">
        <v>1.3380000000000001</v>
      </c>
      <c r="CZ126" s="14">
        <v>1.085</v>
      </c>
      <c r="DA126" s="14">
        <v>0.92900000000000005</v>
      </c>
      <c r="DB126" s="14">
        <v>0.79</v>
      </c>
      <c r="DC126" s="14">
        <v>0.624</v>
      </c>
      <c r="DD126" s="14">
        <v>0.432</v>
      </c>
      <c r="DE126" s="14">
        <v>0.35299999999999998</v>
      </c>
      <c r="DF126" s="14">
        <v>0.23100000000000001</v>
      </c>
      <c r="DG126" s="14">
        <v>0.50700000000000001</v>
      </c>
      <c r="DI126" s="108">
        <f t="shared" si="3"/>
        <v>3186.0940000000005</v>
      </c>
    </row>
    <row r="127" spans="1:113" x14ac:dyDescent="0.2">
      <c r="A127" s="14">
        <v>15140</v>
      </c>
      <c r="B127" s="14" t="s">
        <v>1041</v>
      </c>
      <c r="D127" s="14">
        <v>528</v>
      </c>
      <c r="E127" s="14">
        <v>2018</v>
      </c>
      <c r="F127" s="14" t="s">
        <v>276</v>
      </c>
      <c r="G127" s="88" t="s">
        <v>277</v>
      </c>
      <c r="H127" s="88">
        <f>VLOOKUP(G127, '2018 Population by age'!$G:$H, 2, 0)</f>
        <v>18</v>
      </c>
      <c r="I127" s="15">
        <f>IF(H127="-", "-", IF(H127=0, 0, SUM(K127:INDEX($K127:$DG127, H127))))</f>
        <v>1648.2830000000001</v>
      </c>
      <c r="J127" s="15">
        <f t="shared" si="2"/>
        <v>6931.4010000000007</v>
      </c>
      <c r="K127" s="14">
        <v>89.77</v>
      </c>
      <c r="L127" s="14">
        <v>87.965000000000003</v>
      </c>
      <c r="M127" s="14">
        <v>86.766000000000005</v>
      </c>
      <c r="N127" s="14">
        <v>86.863</v>
      </c>
      <c r="O127" s="14">
        <v>86.513999999999996</v>
      </c>
      <c r="P127" s="14">
        <v>86.549000000000007</v>
      </c>
      <c r="Q127" s="14">
        <v>86.927000000000007</v>
      </c>
      <c r="R127" s="14">
        <v>87.605999999999995</v>
      </c>
      <c r="S127" s="14">
        <v>88.501999999999995</v>
      </c>
      <c r="T127" s="14">
        <v>89.533000000000001</v>
      </c>
      <c r="U127" s="14">
        <v>90.86</v>
      </c>
      <c r="V127" s="14">
        <v>92.521000000000001</v>
      </c>
      <c r="W127" s="14">
        <v>94.352999999999994</v>
      </c>
      <c r="X127" s="14">
        <v>96.251999999999995</v>
      </c>
      <c r="Y127" s="14">
        <v>98.356999999999999</v>
      </c>
      <c r="Z127" s="14">
        <v>99.718999999999994</v>
      </c>
      <c r="AA127" s="14">
        <v>99.891000000000005</v>
      </c>
      <c r="AB127" s="14">
        <v>99.334999999999994</v>
      </c>
      <c r="AC127" s="14">
        <v>98.876999999999995</v>
      </c>
      <c r="AD127" s="14">
        <v>98.251999999999995</v>
      </c>
      <c r="AE127" s="14">
        <v>98.289000000000001</v>
      </c>
      <c r="AF127" s="14">
        <v>99.451999999999998</v>
      </c>
      <c r="AG127" s="14">
        <v>101.294</v>
      </c>
      <c r="AH127" s="14">
        <v>102.89400000000001</v>
      </c>
      <c r="AI127" s="14">
        <v>104.43</v>
      </c>
      <c r="AJ127" s="14">
        <v>105.61499999999999</v>
      </c>
      <c r="AK127" s="14">
        <v>106.21</v>
      </c>
      <c r="AL127" s="14">
        <v>106.364</v>
      </c>
      <c r="AM127" s="14">
        <v>106.54600000000001</v>
      </c>
      <c r="AN127" s="14">
        <v>106.759</v>
      </c>
      <c r="AO127" s="14">
        <v>106.47799999999999</v>
      </c>
      <c r="AP127" s="14">
        <v>105.51600000000001</v>
      </c>
      <c r="AQ127" s="14">
        <v>104.13500000000001</v>
      </c>
      <c r="AR127" s="14">
        <v>102.867</v>
      </c>
      <c r="AS127" s="14">
        <v>101.711</v>
      </c>
      <c r="AT127" s="14">
        <v>100.63500000000001</v>
      </c>
      <c r="AU127" s="14">
        <v>99.71</v>
      </c>
      <c r="AV127" s="14">
        <v>99.036000000000001</v>
      </c>
      <c r="AW127" s="14">
        <v>98.495000000000005</v>
      </c>
      <c r="AX127" s="14">
        <v>97.936999999999998</v>
      </c>
      <c r="AY127" s="14">
        <v>98.602999999999994</v>
      </c>
      <c r="AZ127" s="14">
        <v>101.04300000000001</v>
      </c>
      <c r="BA127" s="14">
        <v>104.65</v>
      </c>
      <c r="BB127" s="14">
        <v>108.169</v>
      </c>
      <c r="BC127" s="14">
        <v>111.732</v>
      </c>
      <c r="BD127" s="14">
        <v>115.205</v>
      </c>
      <c r="BE127" s="14">
        <v>118.357</v>
      </c>
      <c r="BF127" s="14">
        <v>121.176</v>
      </c>
      <c r="BG127" s="14">
        <v>123.935</v>
      </c>
      <c r="BH127" s="14">
        <v>126.64100000000001</v>
      </c>
      <c r="BI127" s="14">
        <v>128.4</v>
      </c>
      <c r="BJ127" s="14">
        <v>128.81399999999999</v>
      </c>
      <c r="BK127" s="14">
        <v>128.23400000000001</v>
      </c>
      <c r="BL127" s="14">
        <v>127.485</v>
      </c>
      <c r="BM127" s="14">
        <v>126.494</v>
      </c>
      <c r="BN127" s="14">
        <v>125.033</v>
      </c>
      <c r="BO127" s="14">
        <v>123.10299999999999</v>
      </c>
      <c r="BP127" s="14">
        <v>120.83</v>
      </c>
      <c r="BQ127" s="14">
        <v>118.389</v>
      </c>
      <c r="BR127" s="14">
        <v>115.798</v>
      </c>
      <c r="BS127" s="14">
        <v>113.267</v>
      </c>
      <c r="BT127" s="14">
        <v>110.93600000000001</v>
      </c>
      <c r="BU127" s="14">
        <v>108.786</v>
      </c>
      <c r="BV127" s="14">
        <v>106.39700000000001</v>
      </c>
      <c r="BW127" s="14">
        <v>103.538</v>
      </c>
      <c r="BX127" s="14">
        <v>101.821</v>
      </c>
      <c r="BY127" s="14">
        <v>101.904</v>
      </c>
      <c r="BZ127" s="14">
        <v>102.91200000000001</v>
      </c>
      <c r="CA127" s="14">
        <v>103.62</v>
      </c>
      <c r="CB127" s="14">
        <v>104.645</v>
      </c>
      <c r="CC127" s="14">
        <v>103.17</v>
      </c>
      <c r="CD127" s="14">
        <v>97.787000000000006</v>
      </c>
      <c r="CE127" s="14">
        <v>89.951999999999998</v>
      </c>
      <c r="CF127" s="14">
        <v>82.438999999999993</v>
      </c>
      <c r="CG127" s="14">
        <v>74.588999999999999</v>
      </c>
      <c r="CH127" s="14">
        <v>68.131</v>
      </c>
      <c r="CI127" s="14">
        <v>64.174000000000007</v>
      </c>
      <c r="CJ127" s="14">
        <v>61.832999999999998</v>
      </c>
      <c r="CK127" s="14">
        <v>59.082999999999998</v>
      </c>
      <c r="CL127" s="14">
        <v>56.292999999999999</v>
      </c>
      <c r="CM127" s="14">
        <v>53.484999999999999</v>
      </c>
      <c r="CN127" s="14">
        <v>50.457000000000001</v>
      </c>
      <c r="CO127" s="14">
        <v>47.292000000000002</v>
      </c>
      <c r="CP127" s="14">
        <v>44.335000000000001</v>
      </c>
      <c r="CQ127" s="14">
        <v>41.582000000000001</v>
      </c>
      <c r="CR127" s="14">
        <v>38.517000000000003</v>
      </c>
      <c r="CS127" s="14">
        <v>34.938000000000002</v>
      </c>
      <c r="CT127" s="14">
        <v>31.071000000000002</v>
      </c>
      <c r="CU127" s="14">
        <v>27.120999999999999</v>
      </c>
      <c r="CV127" s="14">
        <v>23.695</v>
      </c>
      <c r="CW127" s="14">
        <v>20.86</v>
      </c>
      <c r="CX127" s="14">
        <v>17.704999999999998</v>
      </c>
      <c r="CY127" s="14">
        <v>14.224</v>
      </c>
      <c r="CZ127" s="14">
        <v>11.51</v>
      </c>
      <c r="DA127" s="14">
        <v>10.058999999999999</v>
      </c>
      <c r="DB127" s="14">
        <v>8.5429999999999993</v>
      </c>
      <c r="DC127" s="14">
        <v>6.53</v>
      </c>
      <c r="DD127" s="14">
        <v>4.0199999999999996</v>
      </c>
      <c r="DE127" s="14">
        <v>2.8559999999999999</v>
      </c>
      <c r="DF127" s="14">
        <v>1.522</v>
      </c>
      <c r="DG127" s="14">
        <v>2.2090000000000001</v>
      </c>
      <c r="DI127" s="108">
        <f t="shared" si="3"/>
        <v>8579.6840000000011</v>
      </c>
    </row>
    <row r="128" spans="1:113" x14ac:dyDescent="0.2">
      <c r="A128" s="14">
        <v>13248</v>
      </c>
      <c r="B128" s="14" t="s">
        <v>1041</v>
      </c>
      <c r="C128" s="14">
        <v>18</v>
      </c>
      <c r="D128" s="14">
        <v>578</v>
      </c>
      <c r="E128" s="14">
        <v>2018</v>
      </c>
      <c r="F128" s="14" t="s">
        <v>286</v>
      </c>
      <c r="G128" s="88" t="s">
        <v>287</v>
      </c>
      <c r="H128" s="88">
        <f>VLOOKUP(G128, '2018 Population by age'!$G:$H, 2, 0)</f>
        <v>18</v>
      </c>
      <c r="I128" s="15">
        <f>IF(H128="-", "-", IF(H128=0, 0, SUM(K128:INDEX($K128:$DG128, H128))))</f>
        <v>556.33800000000008</v>
      </c>
      <c r="J128" s="15">
        <f t="shared" si="2"/>
        <v>2093.5490000000004</v>
      </c>
      <c r="K128" s="14">
        <v>31.443999999999999</v>
      </c>
      <c r="L128" s="14">
        <v>31.228999999999999</v>
      </c>
      <c r="M128" s="14">
        <v>31.052</v>
      </c>
      <c r="N128" s="14">
        <v>29.696000000000002</v>
      </c>
      <c r="O128" s="14">
        <v>30.067</v>
      </c>
      <c r="P128" s="14">
        <v>30.388000000000002</v>
      </c>
      <c r="Q128" s="14">
        <v>30.661000000000001</v>
      </c>
      <c r="R128" s="14">
        <v>30.885000000000002</v>
      </c>
      <c r="S128" s="14">
        <v>31.09</v>
      </c>
      <c r="T128" s="14">
        <v>31.306000000000001</v>
      </c>
      <c r="U128" s="14">
        <v>31.388000000000002</v>
      </c>
      <c r="V128" s="14">
        <v>31.279</v>
      </c>
      <c r="W128" s="14">
        <v>31.067</v>
      </c>
      <c r="X128" s="14">
        <v>30.873999999999999</v>
      </c>
      <c r="Y128" s="14">
        <v>30.648</v>
      </c>
      <c r="Z128" s="14">
        <v>30.65</v>
      </c>
      <c r="AA128" s="14">
        <v>31.01</v>
      </c>
      <c r="AB128" s="14">
        <v>31.603999999999999</v>
      </c>
      <c r="AC128" s="14">
        <v>32.167999999999999</v>
      </c>
      <c r="AD128" s="14">
        <v>32.747</v>
      </c>
      <c r="AE128" s="14">
        <v>33.292000000000002</v>
      </c>
      <c r="AF128" s="14">
        <v>33.749000000000002</v>
      </c>
      <c r="AG128" s="14">
        <v>34.143999999999998</v>
      </c>
      <c r="AH128" s="14">
        <v>34.542000000000002</v>
      </c>
      <c r="AI128" s="14">
        <v>34.912999999999997</v>
      </c>
      <c r="AJ128" s="14">
        <v>35.270000000000003</v>
      </c>
      <c r="AK128" s="14">
        <v>35.622</v>
      </c>
      <c r="AL128" s="14">
        <v>35.941000000000003</v>
      </c>
      <c r="AM128" s="14">
        <v>36.215000000000003</v>
      </c>
      <c r="AN128" s="14">
        <v>36.478000000000002</v>
      </c>
      <c r="AO128" s="14">
        <v>36.530999999999999</v>
      </c>
      <c r="AP128" s="14">
        <v>36.286999999999999</v>
      </c>
      <c r="AQ128" s="14">
        <v>35.845999999999997</v>
      </c>
      <c r="AR128" s="14">
        <v>35.43</v>
      </c>
      <c r="AS128" s="14">
        <v>35.036000000000001</v>
      </c>
      <c r="AT128" s="14">
        <v>34.604999999999997</v>
      </c>
      <c r="AU128" s="14">
        <v>34.142000000000003</v>
      </c>
      <c r="AV128" s="14">
        <v>33.701000000000001</v>
      </c>
      <c r="AW128" s="14">
        <v>33.264000000000003</v>
      </c>
      <c r="AX128" s="14">
        <v>32.762</v>
      </c>
      <c r="AY128" s="14">
        <v>32.695</v>
      </c>
      <c r="AZ128" s="14">
        <v>33.287999999999997</v>
      </c>
      <c r="BA128" s="14">
        <v>34.287999999999997</v>
      </c>
      <c r="BB128" s="14">
        <v>35.213000000000001</v>
      </c>
      <c r="BC128" s="14">
        <v>36.152000000000001</v>
      </c>
      <c r="BD128" s="14">
        <v>36.86</v>
      </c>
      <c r="BE128" s="14">
        <v>37.167000000000002</v>
      </c>
      <c r="BF128" s="14">
        <v>37.176000000000002</v>
      </c>
      <c r="BG128" s="14">
        <v>37.212000000000003</v>
      </c>
      <c r="BH128" s="14">
        <v>37.265999999999998</v>
      </c>
      <c r="BI128" s="14">
        <v>37.008000000000003</v>
      </c>
      <c r="BJ128" s="14">
        <v>36.32</v>
      </c>
      <c r="BK128" s="14">
        <v>35.36</v>
      </c>
      <c r="BL128" s="14">
        <v>34.372</v>
      </c>
      <c r="BM128" s="14">
        <v>33.277000000000001</v>
      </c>
      <c r="BN128" s="14">
        <v>32.438000000000002</v>
      </c>
      <c r="BO128" s="14">
        <v>32.052999999999997</v>
      </c>
      <c r="BP128" s="14">
        <v>31.946000000000002</v>
      </c>
      <c r="BQ128" s="14">
        <v>31.779</v>
      </c>
      <c r="BR128" s="14">
        <v>31.658999999999999</v>
      </c>
      <c r="BS128" s="14">
        <v>31.337</v>
      </c>
      <c r="BT128" s="14">
        <v>30.667000000000002</v>
      </c>
      <c r="BU128" s="14">
        <v>29.800999999999998</v>
      </c>
      <c r="BV128" s="14">
        <v>28.95</v>
      </c>
      <c r="BW128" s="14">
        <v>27.969000000000001</v>
      </c>
      <c r="BX128" s="14">
        <v>27.425999999999998</v>
      </c>
      <c r="BY128" s="14">
        <v>27.591999999999999</v>
      </c>
      <c r="BZ128" s="14">
        <v>28.143000000000001</v>
      </c>
      <c r="CA128" s="14">
        <v>28.564</v>
      </c>
      <c r="CB128" s="14">
        <v>29.056000000000001</v>
      </c>
      <c r="CC128" s="14">
        <v>28.817</v>
      </c>
      <c r="CD128" s="14">
        <v>27.43</v>
      </c>
      <c r="CE128" s="14">
        <v>25.306000000000001</v>
      </c>
      <c r="CF128" s="14">
        <v>23.280999999999999</v>
      </c>
      <c r="CG128" s="14">
        <v>21.186</v>
      </c>
      <c r="CH128" s="14">
        <v>19.338000000000001</v>
      </c>
      <c r="CI128" s="14">
        <v>17.977</v>
      </c>
      <c r="CJ128" s="14">
        <v>16.942</v>
      </c>
      <c r="CK128" s="14">
        <v>15.816000000000001</v>
      </c>
      <c r="CL128" s="14">
        <v>14.661</v>
      </c>
      <c r="CM128" s="14">
        <v>13.646000000000001</v>
      </c>
      <c r="CN128" s="14">
        <v>12.808999999999999</v>
      </c>
      <c r="CO128" s="14">
        <v>12.095000000000001</v>
      </c>
      <c r="CP128" s="14">
        <v>11.417999999999999</v>
      </c>
      <c r="CQ128" s="14">
        <v>10.801</v>
      </c>
      <c r="CR128" s="14">
        <v>10.135</v>
      </c>
      <c r="CS128" s="14">
        <v>9.36</v>
      </c>
      <c r="CT128" s="14">
        <v>8.5220000000000002</v>
      </c>
      <c r="CU128" s="14">
        <v>7.6929999999999996</v>
      </c>
      <c r="CV128" s="14">
        <v>7.0140000000000002</v>
      </c>
      <c r="CW128" s="14">
        <v>6.3609999999999998</v>
      </c>
      <c r="CX128" s="14">
        <v>5.5629999999999997</v>
      </c>
      <c r="CY128" s="14">
        <v>4.63</v>
      </c>
      <c r="CZ128" s="14">
        <v>3.9079999999999999</v>
      </c>
      <c r="DA128" s="14">
        <v>3.5680000000000001</v>
      </c>
      <c r="DB128" s="14">
        <v>3.0979999999999999</v>
      </c>
      <c r="DC128" s="14">
        <v>2.4169999999999998</v>
      </c>
      <c r="DD128" s="14">
        <v>1.5269999999999999</v>
      </c>
      <c r="DE128" s="14">
        <v>1.085</v>
      </c>
      <c r="DF128" s="14">
        <v>0.58199999999999996</v>
      </c>
      <c r="DG128" s="14">
        <v>0.84399999999999997</v>
      </c>
      <c r="DI128" s="108">
        <f t="shared" si="3"/>
        <v>2649.8870000000006</v>
      </c>
    </row>
    <row r="129" spans="1:113" x14ac:dyDescent="0.2">
      <c r="A129" s="14">
        <v>8518</v>
      </c>
      <c r="B129" s="14" t="s">
        <v>1041</v>
      </c>
      <c r="D129" s="14">
        <v>524</v>
      </c>
      <c r="E129" s="14">
        <v>2018</v>
      </c>
      <c r="F129" s="14" t="s">
        <v>274</v>
      </c>
      <c r="G129" s="88" t="s">
        <v>275</v>
      </c>
      <c r="H129" s="88">
        <f>VLOOKUP(G129, '2018 Population by age'!$G:$H, 2, 0)</f>
        <v>18</v>
      </c>
      <c r="I129" s="15">
        <f>IF(H129="-", "-", IF(H129=0, 0, SUM(K129:INDEX($K129:$DG129, H129))))</f>
        <v>5318.0399999999991</v>
      </c>
      <c r="J129" s="15">
        <f t="shared" si="2"/>
        <v>9916.7020000000048</v>
      </c>
      <c r="K129" s="14">
        <v>277.25</v>
      </c>
      <c r="L129" s="14">
        <v>270.43599999999998</v>
      </c>
      <c r="M129" s="14">
        <v>266.82799999999997</v>
      </c>
      <c r="N129" s="14">
        <v>259.63600000000002</v>
      </c>
      <c r="O129" s="14">
        <v>264.702</v>
      </c>
      <c r="P129" s="14">
        <v>270.92500000000001</v>
      </c>
      <c r="Q129" s="14">
        <v>277.97500000000002</v>
      </c>
      <c r="R129" s="14">
        <v>285.52199999999999</v>
      </c>
      <c r="S129" s="14">
        <v>293.54000000000002</v>
      </c>
      <c r="T129" s="14">
        <v>301.99799999999999</v>
      </c>
      <c r="U129" s="14">
        <v>309.06700000000001</v>
      </c>
      <c r="V129" s="14">
        <v>313.81599999999997</v>
      </c>
      <c r="W129" s="14">
        <v>316.81799999999998</v>
      </c>
      <c r="X129" s="14">
        <v>319.59399999999999</v>
      </c>
      <c r="Y129" s="14">
        <v>321.86</v>
      </c>
      <c r="Z129" s="14">
        <v>323.05399999999997</v>
      </c>
      <c r="AA129" s="14">
        <v>323.05200000000002</v>
      </c>
      <c r="AB129" s="14">
        <v>321.96699999999998</v>
      </c>
      <c r="AC129" s="14">
        <v>320.221</v>
      </c>
      <c r="AD129" s="14">
        <v>317.95400000000001</v>
      </c>
      <c r="AE129" s="14">
        <v>314.29399999999998</v>
      </c>
      <c r="AF129" s="14">
        <v>308.92500000000001</v>
      </c>
      <c r="AG129" s="14">
        <v>302.37</v>
      </c>
      <c r="AH129" s="14">
        <v>295.44099999999997</v>
      </c>
      <c r="AI129" s="14">
        <v>287.94200000000001</v>
      </c>
      <c r="AJ129" s="14">
        <v>280.96499999999997</v>
      </c>
      <c r="AK129" s="14">
        <v>275.12900000000002</v>
      </c>
      <c r="AL129" s="14">
        <v>269.97500000000002</v>
      </c>
      <c r="AM129" s="14">
        <v>264.46100000000001</v>
      </c>
      <c r="AN129" s="14">
        <v>258.83800000000002</v>
      </c>
      <c r="AO129" s="14">
        <v>252.977</v>
      </c>
      <c r="AP129" s="14">
        <v>246.72399999999999</v>
      </c>
      <c r="AQ129" s="14">
        <v>240.239</v>
      </c>
      <c r="AR129" s="14">
        <v>233.79599999999999</v>
      </c>
      <c r="AS129" s="14">
        <v>227.28800000000001</v>
      </c>
      <c r="AT129" s="14">
        <v>221.071</v>
      </c>
      <c r="AU129" s="14">
        <v>215.333</v>
      </c>
      <c r="AV129" s="14">
        <v>209.87799999999999</v>
      </c>
      <c r="AW129" s="14">
        <v>204.381</v>
      </c>
      <c r="AX129" s="14">
        <v>198.97900000000001</v>
      </c>
      <c r="AY129" s="14">
        <v>193.2</v>
      </c>
      <c r="AZ129" s="14">
        <v>186.80099999999999</v>
      </c>
      <c r="BA129" s="14">
        <v>180.042</v>
      </c>
      <c r="BB129" s="14">
        <v>173.42099999999999</v>
      </c>
      <c r="BC129" s="14">
        <v>166.83</v>
      </c>
      <c r="BD129" s="14">
        <v>160.55699999999999</v>
      </c>
      <c r="BE129" s="14">
        <v>154.79300000000001</v>
      </c>
      <c r="BF129" s="14">
        <v>149.398</v>
      </c>
      <c r="BG129" s="14">
        <v>144.035</v>
      </c>
      <c r="BH129" s="14">
        <v>138.75899999999999</v>
      </c>
      <c r="BI129" s="14">
        <v>133.636</v>
      </c>
      <c r="BJ129" s="14">
        <v>128.661</v>
      </c>
      <c r="BK129" s="14">
        <v>123.822</v>
      </c>
      <c r="BL129" s="14">
        <v>119.252</v>
      </c>
      <c r="BM129" s="14">
        <v>115.08799999999999</v>
      </c>
      <c r="BN129" s="14">
        <v>110.596</v>
      </c>
      <c r="BO129" s="14">
        <v>105.477</v>
      </c>
      <c r="BP129" s="14">
        <v>100.15900000000001</v>
      </c>
      <c r="BQ129" s="14">
        <v>95.037000000000006</v>
      </c>
      <c r="BR129" s="14">
        <v>89.637</v>
      </c>
      <c r="BS129" s="14">
        <v>86.286000000000001</v>
      </c>
      <c r="BT129" s="14">
        <v>86.055000000000007</v>
      </c>
      <c r="BU129" s="14">
        <v>87.679000000000002</v>
      </c>
      <c r="BV129" s="14">
        <v>88.992000000000004</v>
      </c>
      <c r="BW129" s="14">
        <v>90.632999999999996</v>
      </c>
      <c r="BX129" s="14">
        <v>90.236000000000004</v>
      </c>
      <c r="BY129" s="14">
        <v>86.47</v>
      </c>
      <c r="BZ129" s="14">
        <v>80.506</v>
      </c>
      <c r="CA129" s="14">
        <v>74.891999999999996</v>
      </c>
      <c r="CB129" s="14">
        <v>69.176000000000002</v>
      </c>
      <c r="CC129" s="14">
        <v>63.642000000000003</v>
      </c>
      <c r="CD129" s="14">
        <v>58.707999999999998</v>
      </c>
      <c r="CE129" s="14">
        <v>54.173000000000002</v>
      </c>
      <c r="CF129" s="14">
        <v>49.423999999999999</v>
      </c>
      <c r="CG129" s="14">
        <v>44.588999999999999</v>
      </c>
      <c r="CH129" s="14">
        <v>40.055999999999997</v>
      </c>
      <c r="CI129" s="14">
        <v>35.960999999999999</v>
      </c>
      <c r="CJ129" s="14">
        <v>32.218000000000004</v>
      </c>
      <c r="CK129" s="14">
        <v>28.61</v>
      </c>
      <c r="CL129" s="14">
        <v>25.18</v>
      </c>
      <c r="CM129" s="14">
        <v>21.986000000000001</v>
      </c>
      <c r="CN129" s="14">
        <v>19.033999999999999</v>
      </c>
      <c r="CO129" s="14">
        <v>16.323</v>
      </c>
      <c r="CP129" s="14">
        <v>13.824</v>
      </c>
      <c r="CQ129" s="14">
        <v>11.522</v>
      </c>
      <c r="CR129" s="14">
        <v>9.5120000000000005</v>
      </c>
      <c r="CS129" s="14">
        <v>7.83</v>
      </c>
      <c r="CT129" s="14">
        <v>6.4240000000000004</v>
      </c>
      <c r="CU129" s="14">
        <v>5.1139999999999999</v>
      </c>
      <c r="CV129" s="14">
        <v>4.085</v>
      </c>
      <c r="CW129" s="14">
        <v>3.2909999999999999</v>
      </c>
      <c r="CX129" s="14">
        <v>2.5209999999999999</v>
      </c>
      <c r="CY129" s="14">
        <v>1.7729999999999999</v>
      </c>
      <c r="CZ129" s="14">
        <v>1.161</v>
      </c>
      <c r="DA129" s="14">
        <v>0.82499999999999996</v>
      </c>
      <c r="DB129" s="14">
        <v>0.65200000000000002</v>
      </c>
      <c r="DC129" s="14">
        <v>0.45700000000000002</v>
      </c>
      <c r="DD129" s="14">
        <v>0.24</v>
      </c>
      <c r="DE129" s="14">
        <v>0.13300000000000001</v>
      </c>
      <c r="DF129" s="14">
        <v>6.2E-2</v>
      </c>
      <c r="DG129" s="14">
        <v>6.5000000000000002E-2</v>
      </c>
      <c r="DI129" s="108">
        <f t="shared" si="3"/>
        <v>15234.742000000004</v>
      </c>
    </row>
    <row r="130" spans="1:113" x14ac:dyDescent="0.2">
      <c r="A130" s="14">
        <v>19440</v>
      </c>
      <c r="B130" s="14" t="s">
        <v>1041</v>
      </c>
      <c r="D130" s="14">
        <v>554</v>
      </c>
      <c r="E130" s="14">
        <v>2018</v>
      </c>
      <c r="F130" s="14" t="s">
        <v>278</v>
      </c>
      <c r="G130" s="88" t="s">
        <v>279</v>
      </c>
      <c r="H130" s="88">
        <f>VLOOKUP(G130, '2018 Population by age'!$G:$H, 2, 0)</f>
        <v>18</v>
      </c>
      <c r="I130" s="15">
        <f>IF(H130="-", "-", IF(H130=0, 0, SUM(K130:INDEX($K130:$DG130, H130))))</f>
        <v>544.91399999999999</v>
      </c>
      <c r="J130" s="15">
        <f t="shared" si="2"/>
        <v>1869.2259999999994</v>
      </c>
      <c r="K130" s="14">
        <v>29.754999999999999</v>
      </c>
      <c r="L130" s="14">
        <v>30.068000000000001</v>
      </c>
      <c r="M130" s="14">
        <v>30.318999999999999</v>
      </c>
      <c r="N130" s="14">
        <v>29.539000000000001</v>
      </c>
      <c r="O130" s="14">
        <v>30.09</v>
      </c>
      <c r="P130" s="14">
        <v>30.524999999999999</v>
      </c>
      <c r="Q130" s="14">
        <v>30.85</v>
      </c>
      <c r="R130" s="14">
        <v>31.068000000000001</v>
      </c>
      <c r="S130" s="14">
        <v>31.225000000000001</v>
      </c>
      <c r="T130" s="14">
        <v>31.364999999999998</v>
      </c>
      <c r="U130" s="14">
        <v>31.292999999999999</v>
      </c>
      <c r="V130" s="14">
        <v>30.934000000000001</v>
      </c>
      <c r="W130" s="14">
        <v>30.411999999999999</v>
      </c>
      <c r="X130" s="14">
        <v>29.901</v>
      </c>
      <c r="Y130" s="14">
        <v>29.335000000000001</v>
      </c>
      <c r="Z130" s="14">
        <v>29.073</v>
      </c>
      <c r="AA130" s="14">
        <v>29.303999999999998</v>
      </c>
      <c r="AB130" s="14">
        <v>29.858000000000001</v>
      </c>
      <c r="AC130" s="14">
        <v>30.353999999999999</v>
      </c>
      <c r="AD130" s="14">
        <v>30.838999999999999</v>
      </c>
      <c r="AE130" s="14">
        <v>31.35</v>
      </c>
      <c r="AF130" s="14">
        <v>31.859000000000002</v>
      </c>
      <c r="AG130" s="14">
        <v>32.343000000000004</v>
      </c>
      <c r="AH130" s="14">
        <v>32.826000000000001</v>
      </c>
      <c r="AI130" s="14">
        <v>33.326999999999998</v>
      </c>
      <c r="AJ130" s="14">
        <v>33.598999999999997</v>
      </c>
      <c r="AK130" s="14">
        <v>33.533000000000001</v>
      </c>
      <c r="AL130" s="14">
        <v>33.231999999999999</v>
      </c>
      <c r="AM130" s="14">
        <v>32.923000000000002</v>
      </c>
      <c r="AN130" s="14">
        <v>32.572000000000003</v>
      </c>
      <c r="AO130" s="14">
        <v>32.201000000000001</v>
      </c>
      <c r="AP130" s="14">
        <v>31.847000000000001</v>
      </c>
      <c r="AQ130" s="14">
        <v>31.501000000000001</v>
      </c>
      <c r="AR130" s="14">
        <v>31.157</v>
      </c>
      <c r="AS130" s="14">
        <v>30.864999999999998</v>
      </c>
      <c r="AT130" s="14">
        <v>30.478999999999999</v>
      </c>
      <c r="AU130" s="14">
        <v>29.943000000000001</v>
      </c>
      <c r="AV130" s="14">
        <v>29.363</v>
      </c>
      <c r="AW130" s="14">
        <v>28.827000000000002</v>
      </c>
      <c r="AX130" s="14">
        <v>28.221</v>
      </c>
      <c r="AY130" s="14">
        <v>28.158000000000001</v>
      </c>
      <c r="AZ130" s="14">
        <v>28.920999999999999</v>
      </c>
      <c r="BA130" s="14">
        <v>30.190999999999999</v>
      </c>
      <c r="BB130" s="14">
        <v>31.4</v>
      </c>
      <c r="BC130" s="14">
        <v>32.707000000000001</v>
      </c>
      <c r="BD130" s="14">
        <v>33.573</v>
      </c>
      <c r="BE130" s="14">
        <v>33.686</v>
      </c>
      <c r="BF130" s="14">
        <v>33.316000000000003</v>
      </c>
      <c r="BG130" s="14">
        <v>33.011000000000003</v>
      </c>
      <c r="BH130" s="14">
        <v>32.625</v>
      </c>
      <c r="BI130" s="14">
        <v>32.426000000000002</v>
      </c>
      <c r="BJ130" s="14">
        <v>32.591000000000001</v>
      </c>
      <c r="BK130" s="14">
        <v>32.948999999999998</v>
      </c>
      <c r="BL130" s="14">
        <v>33.173999999999999</v>
      </c>
      <c r="BM130" s="14">
        <v>33.359000000000002</v>
      </c>
      <c r="BN130" s="14">
        <v>33.262999999999998</v>
      </c>
      <c r="BO130" s="14">
        <v>32.743000000000002</v>
      </c>
      <c r="BP130" s="14">
        <v>31.934000000000001</v>
      </c>
      <c r="BQ130" s="14">
        <v>31.132000000000001</v>
      </c>
      <c r="BR130" s="14">
        <v>30.3</v>
      </c>
      <c r="BS130" s="14">
        <v>29.428999999999998</v>
      </c>
      <c r="BT130" s="14">
        <v>28.55</v>
      </c>
      <c r="BU130" s="14">
        <v>27.673999999999999</v>
      </c>
      <c r="BV130" s="14">
        <v>26.734999999999999</v>
      </c>
      <c r="BW130" s="14">
        <v>25.696000000000002</v>
      </c>
      <c r="BX130" s="14">
        <v>24.885999999999999</v>
      </c>
      <c r="BY130" s="14">
        <v>24.446000000000002</v>
      </c>
      <c r="BZ130" s="14">
        <v>24.212</v>
      </c>
      <c r="CA130" s="14">
        <v>23.92</v>
      </c>
      <c r="CB130" s="14">
        <v>23.672999999999998</v>
      </c>
      <c r="CC130" s="14">
        <v>23.064</v>
      </c>
      <c r="CD130" s="14">
        <v>21.879000000000001</v>
      </c>
      <c r="CE130" s="14">
        <v>20.332999999999998</v>
      </c>
      <c r="CF130" s="14">
        <v>18.843</v>
      </c>
      <c r="CG130" s="14">
        <v>17.318000000000001</v>
      </c>
      <c r="CH130" s="14">
        <v>15.965999999999999</v>
      </c>
      <c r="CI130" s="14">
        <v>14.93</v>
      </c>
      <c r="CJ130" s="14">
        <v>14.101000000000001</v>
      </c>
      <c r="CK130" s="14">
        <v>13.234999999999999</v>
      </c>
      <c r="CL130" s="14">
        <v>12.385999999999999</v>
      </c>
      <c r="CM130" s="14">
        <v>11.535</v>
      </c>
      <c r="CN130" s="14">
        <v>10.651</v>
      </c>
      <c r="CO130" s="14">
        <v>9.7629999999999999</v>
      </c>
      <c r="CP130" s="14">
        <v>8.9190000000000005</v>
      </c>
      <c r="CQ130" s="14">
        <v>8.0950000000000006</v>
      </c>
      <c r="CR130" s="14">
        <v>7.37</v>
      </c>
      <c r="CS130" s="14">
        <v>6.7839999999999998</v>
      </c>
      <c r="CT130" s="14">
        <v>6.2889999999999997</v>
      </c>
      <c r="CU130" s="14">
        <v>5.7930000000000001</v>
      </c>
      <c r="CV130" s="14">
        <v>5.476</v>
      </c>
      <c r="CW130" s="14">
        <v>4.9870000000000001</v>
      </c>
      <c r="CX130" s="14">
        <v>4.2469999999999999</v>
      </c>
      <c r="CY130" s="14">
        <v>3.2970000000000002</v>
      </c>
      <c r="CZ130" s="14">
        <v>2.5310000000000001</v>
      </c>
      <c r="DA130" s="14">
        <v>2.117</v>
      </c>
      <c r="DB130" s="14">
        <v>1.784</v>
      </c>
      <c r="DC130" s="14">
        <v>1.365</v>
      </c>
      <c r="DD130" s="14">
        <v>0.86</v>
      </c>
      <c r="DE130" s="14">
        <v>0.61899999999999999</v>
      </c>
      <c r="DF130" s="14">
        <v>0.33600000000000002</v>
      </c>
      <c r="DG130" s="14">
        <v>0.51200000000000001</v>
      </c>
      <c r="DI130" s="108">
        <f t="shared" si="3"/>
        <v>2414.1399999999994</v>
      </c>
    </row>
    <row r="131" spans="1:113" x14ac:dyDescent="0.2">
      <c r="A131" s="14">
        <v>10754</v>
      </c>
      <c r="B131" s="14" t="s">
        <v>1041</v>
      </c>
      <c r="D131" s="14">
        <v>512</v>
      </c>
      <c r="E131" s="14">
        <v>2018</v>
      </c>
      <c r="F131" s="14" t="s">
        <v>288</v>
      </c>
      <c r="G131" s="88" t="s">
        <v>289</v>
      </c>
      <c r="H131" s="88">
        <f>VLOOKUP(G131, '2018 Population by age'!$G:$H, 2, 0)</f>
        <v>21</v>
      </c>
      <c r="I131" s="15">
        <f>IF(H131="-", "-", IF(H131=0, 0, SUM(K131:INDEX($K131:$DG131, H131))))</f>
        <v>660.86799999999982</v>
      </c>
      <c r="J131" s="15">
        <f t="shared" si="2"/>
        <v>972.36800000000051</v>
      </c>
      <c r="K131" s="14">
        <v>38.997999999999998</v>
      </c>
      <c r="L131" s="14">
        <v>39.564</v>
      </c>
      <c r="M131" s="14">
        <v>39.661000000000001</v>
      </c>
      <c r="N131" s="14">
        <v>40.216999999999999</v>
      </c>
      <c r="O131" s="14">
        <v>39.097999999999999</v>
      </c>
      <c r="P131" s="14">
        <v>37.805999999999997</v>
      </c>
      <c r="Q131" s="14">
        <v>36.383000000000003</v>
      </c>
      <c r="R131" s="14">
        <v>34.877000000000002</v>
      </c>
      <c r="S131" s="14">
        <v>33.307000000000002</v>
      </c>
      <c r="T131" s="14">
        <v>31.690999999999999</v>
      </c>
      <c r="U131" s="14">
        <v>30.207000000000001</v>
      </c>
      <c r="V131" s="14">
        <v>28.954999999999998</v>
      </c>
      <c r="W131" s="14">
        <v>27.901</v>
      </c>
      <c r="X131" s="14">
        <v>26.928999999999998</v>
      </c>
      <c r="Y131" s="14">
        <v>26.085999999999999</v>
      </c>
      <c r="Z131" s="14">
        <v>25.419</v>
      </c>
      <c r="AA131" s="14">
        <v>24.949000000000002</v>
      </c>
      <c r="AB131" s="14">
        <v>24.692</v>
      </c>
      <c r="AC131" s="14">
        <v>24.577000000000002</v>
      </c>
      <c r="AD131" s="14">
        <v>24.530999999999999</v>
      </c>
      <c r="AE131" s="14">
        <v>25.02</v>
      </c>
      <c r="AF131" s="14">
        <v>26.241</v>
      </c>
      <c r="AG131" s="14">
        <v>27.945</v>
      </c>
      <c r="AH131" s="14">
        <v>29.606999999999999</v>
      </c>
      <c r="AI131" s="14">
        <v>31.238</v>
      </c>
      <c r="AJ131" s="14">
        <v>32.896000000000001</v>
      </c>
      <c r="AK131" s="14">
        <v>34.524999999999999</v>
      </c>
      <c r="AL131" s="14">
        <v>36.030999999999999</v>
      </c>
      <c r="AM131" s="14">
        <v>37.445999999999998</v>
      </c>
      <c r="AN131" s="14">
        <v>38.848999999999997</v>
      </c>
      <c r="AO131" s="14">
        <v>39.420999999999999</v>
      </c>
      <c r="AP131" s="14">
        <v>38.784999999999997</v>
      </c>
      <c r="AQ131" s="14">
        <v>37.311</v>
      </c>
      <c r="AR131" s="14">
        <v>35.773000000000003</v>
      </c>
      <c r="AS131" s="14">
        <v>34.048999999999999</v>
      </c>
      <c r="AT131" s="14">
        <v>32.279000000000003</v>
      </c>
      <c r="AU131" s="14">
        <v>30.623999999999999</v>
      </c>
      <c r="AV131" s="14">
        <v>29.021999999999998</v>
      </c>
      <c r="AW131" s="14">
        <v>27.277000000000001</v>
      </c>
      <c r="AX131" s="14">
        <v>25.457999999999998</v>
      </c>
      <c r="AY131" s="14">
        <v>23.648</v>
      </c>
      <c r="AZ131" s="14">
        <v>21.876999999999999</v>
      </c>
      <c r="BA131" s="14">
        <v>20.164999999999999</v>
      </c>
      <c r="BB131" s="14">
        <v>18.478000000000002</v>
      </c>
      <c r="BC131" s="14">
        <v>16.792999999999999</v>
      </c>
      <c r="BD131" s="14">
        <v>15.382</v>
      </c>
      <c r="BE131" s="14">
        <v>14.368</v>
      </c>
      <c r="BF131" s="14">
        <v>13.628</v>
      </c>
      <c r="BG131" s="14">
        <v>12.927</v>
      </c>
      <c r="BH131" s="14">
        <v>12.324</v>
      </c>
      <c r="BI131" s="14">
        <v>11.673999999999999</v>
      </c>
      <c r="BJ131" s="14">
        <v>10.885999999999999</v>
      </c>
      <c r="BK131" s="14">
        <v>10.037000000000001</v>
      </c>
      <c r="BL131" s="14">
        <v>9.2789999999999999</v>
      </c>
      <c r="BM131" s="14">
        <v>8.5649999999999995</v>
      </c>
      <c r="BN131" s="14">
        <v>7.9939999999999998</v>
      </c>
      <c r="BO131" s="14">
        <v>7.625</v>
      </c>
      <c r="BP131" s="14">
        <v>7.3929999999999998</v>
      </c>
      <c r="BQ131" s="14">
        <v>7.1689999999999996</v>
      </c>
      <c r="BR131" s="14">
        <v>6.9770000000000003</v>
      </c>
      <c r="BS131" s="14">
        <v>6.7649999999999997</v>
      </c>
      <c r="BT131" s="14">
        <v>6.4969999999999999</v>
      </c>
      <c r="BU131" s="14">
        <v>6.1909999999999998</v>
      </c>
      <c r="BV131" s="14">
        <v>5.9189999999999996</v>
      </c>
      <c r="BW131" s="14">
        <v>5.681</v>
      </c>
      <c r="BX131" s="14">
        <v>5.38</v>
      </c>
      <c r="BY131" s="14">
        <v>4.9800000000000004</v>
      </c>
      <c r="BZ131" s="14">
        <v>4.5259999999999998</v>
      </c>
      <c r="CA131" s="14">
        <v>4.085</v>
      </c>
      <c r="CB131" s="14">
        <v>3.6259999999999999</v>
      </c>
      <c r="CC131" s="14">
        <v>3.2829999999999999</v>
      </c>
      <c r="CD131" s="14">
        <v>3.1259999999999999</v>
      </c>
      <c r="CE131" s="14">
        <v>3.0819999999999999</v>
      </c>
      <c r="CF131" s="14">
        <v>3.0270000000000001</v>
      </c>
      <c r="CG131" s="14">
        <v>3.0009999999999999</v>
      </c>
      <c r="CH131" s="14">
        <v>2.8769999999999998</v>
      </c>
      <c r="CI131" s="14">
        <v>2.5870000000000002</v>
      </c>
      <c r="CJ131" s="14">
        <v>2.198</v>
      </c>
      <c r="CK131" s="14">
        <v>1.843</v>
      </c>
      <c r="CL131" s="14">
        <v>1.4910000000000001</v>
      </c>
      <c r="CM131" s="14">
        <v>1.21</v>
      </c>
      <c r="CN131" s="14">
        <v>1.0469999999999999</v>
      </c>
      <c r="CO131" s="14">
        <v>0.96499999999999997</v>
      </c>
      <c r="CP131" s="14">
        <v>0.876</v>
      </c>
      <c r="CQ131" s="14">
        <v>0.79400000000000004</v>
      </c>
      <c r="CR131" s="14">
        <v>0.72299999999999998</v>
      </c>
      <c r="CS131" s="14">
        <v>0.65300000000000002</v>
      </c>
      <c r="CT131" s="14">
        <v>0.58599999999999997</v>
      </c>
      <c r="CU131" s="14">
        <v>0.53500000000000003</v>
      </c>
      <c r="CV131" s="14">
        <v>0.503</v>
      </c>
      <c r="CW131" s="14">
        <v>0.45600000000000002</v>
      </c>
      <c r="CX131" s="14">
        <v>0.39200000000000002</v>
      </c>
      <c r="CY131" s="14">
        <v>0.313</v>
      </c>
      <c r="CZ131" s="14">
        <v>0.249</v>
      </c>
      <c r="DA131" s="14">
        <v>0.20799999999999999</v>
      </c>
      <c r="DB131" s="14">
        <v>0.17699999999999999</v>
      </c>
      <c r="DC131" s="14">
        <v>0.14399999999999999</v>
      </c>
      <c r="DD131" s="14">
        <v>0.107</v>
      </c>
      <c r="DE131" s="14">
        <v>8.6999999999999994E-2</v>
      </c>
      <c r="DF131" s="14">
        <v>6.0999999999999999E-2</v>
      </c>
      <c r="DG131" s="14">
        <v>0.151</v>
      </c>
      <c r="DI131" s="108">
        <f t="shared" si="3"/>
        <v>1633.2360000000003</v>
      </c>
    </row>
    <row r="132" spans="1:113" x14ac:dyDescent="0.2">
      <c r="A132" s="14">
        <v>8604</v>
      </c>
      <c r="B132" s="14" t="s">
        <v>1041</v>
      </c>
      <c r="D132" s="14">
        <v>586</v>
      </c>
      <c r="E132" s="14">
        <v>2018</v>
      </c>
      <c r="F132" s="14" t="s">
        <v>290</v>
      </c>
      <c r="G132" s="88" t="s">
        <v>291</v>
      </c>
      <c r="H132" s="88">
        <f>VLOOKUP(G132, '2018 Population by age'!$G:$H, 2, 0)</f>
        <v>18</v>
      </c>
      <c r="I132" s="15">
        <f>IF(H132="-", "-", IF(H132=0, 0, SUM(K132:INDEX($K132:$DG132, H132))))</f>
        <v>39016.572</v>
      </c>
      <c r="J132" s="15">
        <f t="shared" ref="J132:J195" si="4">IF(H132="-", "-", SUM(K132:DG132)-I132)</f>
        <v>58650.316999999981</v>
      </c>
      <c r="K132" s="14">
        <v>2429.2420000000002</v>
      </c>
      <c r="L132" s="14">
        <v>2442.9270000000001</v>
      </c>
      <c r="M132" s="14">
        <v>2441.7640000000001</v>
      </c>
      <c r="N132" s="14">
        <v>2420.8409999999999</v>
      </c>
      <c r="O132" s="14">
        <v>2396.0929999999998</v>
      </c>
      <c r="P132" s="14">
        <v>2363.114</v>
      </c>
      <c r="Q132" s="14">
        <v>2323.1759999999999</v>
      </c>
      <c r="R132" s="14">
        <v>2277.547</v>
      </c>
      <c r="S132" s="14">
        <v>2228.268</v>
      </c>
      <c r="T132" s="14">
        <v>2177.38</v>
      </c>
      <c r="U132" s="14">
        <v>2122.2979999999998</v>
      </c>
      <c r="V132" s="14">
        <v>2062.7530000000002</v>
      </c>
      <c r="W132" s="14">
        <v>2002.325</v>
      </c>
      <c r="X132" s="14">
        <v>1942.3989999999999</v>
      </c>
      <c r="Y132" s="14">
        <v>1879.739</v>
      </c>
      <c r="Z132" s="14">
        <v>1838.15</v>
      </c>
      <c r="AA132" s="14">
        <v>1828.6869999999999</v>
      </c>
      <c r="AB132" s="14">
        <v>1839.8689999999999</v>
      </c>
      <c r="AC132" s="14">
        <v>1849.2460000000001</v>
      </c>
      <c r="AD132" s="14">
        <v>1861.413</v>
      </c>
      <c r="AE132" s="14">
        <v>1865.6379999999999</v>
      </c>
      <c r="AF132" s="14">
        <v>1854.348</v>
      </c>
      <c r="AG132" s="14">
        <v>1832.7370000000001</v>
      </c>
      <c r="AH132" s="14">
        <v>1812.933</v>
      </c>
      <c r="AI132" s="14">
        <v>1791.74</v>
      </c>
      <c r="AJ132" s="14">
        <v>1770.338</v>
      </c>
      <c r="AK132" s="14">
        <v>1750.2729999999999</v>
      </c>
      <c r="AL132" s="14">
        <v>1729.443</v>
      </c>
      <c r="AM132" s="14">
        <v>1705.6479999999999</v>
      </c>
      <c r="AN132" s="14">
        <v>1681.0640000000001</v>
      </c>
      <c r="AO132" s="14">
        <v>1645.3330000000001</v>
      </c>
      <c r="AP132" s="14">
        <v>1593.634</v>
      </c>
      <c r="AQ132" s="14">
        <v>1531.5920000000001</v>
      </c>
      <c r="AR132" s="14">
        <v>1469.6890000000001</v>
      </c>
      <c r="AS132" s="14">
        <v>1405.8710000000001</v>
      </c>
      <c r="AT132" s="14">
        <v>1346.549</v>
      </c>
      <c r="AU132" s="14">
        <v>1295.989</v>
      </c>
      <c r="AV132" s="14">
        <v>1251.4079999999999</v>
      </c>
      <c r="AW132" s="14">
        <v>1205.8720000000001</v>
      </c>
      <c r="AX132" s="14">
        <v>1160.912</v>
      </c>
      <c r="AY132" s="14">
        <v>1117.558</v>
      </c>
      <c r="AZ132" s="14">
        <v>1075.6790000000001</v>
      </c>
      <c r="BA132" s="14">
        <v>1035.5609999999999</v>
      </c>
      <c r="BB132" s="14">
        <v>997.14200000000005</v>
      </c>
      <c r="BC132" s="14">
        <v>959.85799999999995</v>
      </c>
      <c r="BD132" s="14">
        <v>926.74300000000005</v>
      </c>
      <c r="BE132" s="14">
        <v>899.11400000000003</v>
      </c>
      <c r="BF132" s="14">
        <v>875.29200000000003</v>
      </c>
      <c r="BG132" s="14">
        <v>852.02800000000002</v>
      </c>
      <c r="BH132" s="14">
        <v>829.66300000000001</v>
      </c>
      <c r="BI132" s="14">
        <v>807.197</v>
      </c>
      <c r="BJ132" s="14">
        <v>783.702</v>
      </c>
      <c r="BK132" s="14">
        <v>759.37</v>
      </c>
      <c r="BL132" s="14">
        <v>735.50900000000001</v>
      </c>
      <c r="BM132" s="14">
        <v>712.07899999999995</v>
      </c>
      <c r="BN132" s="14">
        <v>686.39599999999996</v>
      </c>
      <c r="BO132" s="14">
        <v>657.32299999999998</v>
      </c>
      <c r="BP132" s="14">
        <v>625.92700000000002</v>
      </c>
      <c r="BQ132" s="14">
        <v>595.04100000000005</v>
      </c>
      <c r="BR132" s="14">
        <v>564.85199999999998</v>
      </c>
      <c r="BS132" s="14">
        <v>532.89200000000005</v>
      </c>
      <c r="BT132" s="14">
        <v>498.46100000000001</v>
      </c>
      <c r="BU132" s="14">
        <v>463.072</v>
      </c>
      <c r="BV132" s="14">
        <v>428.42099999999999</v>
      </c>
      <c r="BW132" s="14">
        <v>393.548</v>
      </c>
      <c r="BX132" s="14">
        <v>364.36399999999998</v>
      </c>
      <c r="BY132" s="14">
        <v>343.78800000000001</v>
      </c>
      <c r="BZ132" s="14">
        <v>329.01299999999998</v>
      </c>
      <c r="CA132" s="14">
        <v>314.17200000000003</v>
      </c>
      <c r="CB132" s="14">
        <v>300.27300000000002</v>
      </c>
      <c r="CC132" s="14">
        <v>286.053</v>
      </c>
      <c r="CD132" s="14">
        <v>270.24099999999999</v>
      </c>
      <c r="CE132" s="14">
        <v>253.452</v>
      </c>
      <c r="CF132" s="14">
        <v>237.86600000000001</v>
      </c>
      <c r="CG132" s="14">
        <v>223.39400000000001</v>
      </c>
      <c r="CH132" s="14">
        <v>207.37100000000001</v>
      </c>
      <c r="CI132" s="14">
        <v>188.798</v>
      </c>
      <c r="CJ132" s="14">
        <v>168.82499999999999</v>
      </c>
      <c r="CK132" s="14">
        <v>149.60900000000001</v>
      </c>
      <c r="CL132" s="14">
        <v>130.733</v>
      </c>
      <c r="CM132" s="14">
        <v>113.458</v>
      </c>
      <c r="CN132" s="14">
        <v>98.634</v>
      </c>
      <c r="CO132" s="14">
        <v>85.712000000000003</v>
      </c>
      <c r="CP132" s="14">
        <v>73.251000000000005</v>
      </c>
      <c r="CQ132" s="14">
        <v>61.493000000000002</v>
      </c>
      <c r="CR132" s="14">
        <v>50.97</v>
      </c>
      <c r="CS132" s="14">
        <v>41.79</v>
      </c>
      <c r="CT132" s="14">
        <v>33.817</v>
      </c>
      <c r="CU132" s="14">
        <v>26.175999999999998</v>
      </c>
      <c r="CV132" s="14">
        <v>19.992000000000001</v>
      </c>
      <c r="CW132" s="14">
        <v>15.662000000000001</v>
      </c>
      <c r="CX132" s="14">
        <v>11.819000000000001</v>
      </c>
      <c r="CY132" s="14">
        <v>8.3390000000000004</v>
      </c>
      <c r="CZ132" s="14">
        <v>5.5179999999999998</v>
      </c>
      <c r="DA132" s="14">
        <v>3.9849999999999999</v>
      </c>
      <c r="DB132" s="14">
        <v>3.1480000000000001</v>
      </c>
      <c r="DC132" s="14">
        <v>2.2069999999999999</v>
      </c>
      <c r="DD132" s="14">
        <v>1.161</v>
      </c>
      <c r="DE132" s="14">
        <v>0.57999999999999996</v>
      </c>
      <c r="DF132" s="14">
        <v>0.26900000000000002</v>
      </c>
      <c r="DG132" s="14">
        <v>0.28599999999999998</v>
      </c>
      <c r="DI132" s="108">
        <f t="shared" ref="DI132:DI195" si="5">SUM(K132:DG132)</f>
        <v>97666.888999999981</v>
      </c>
    </row>
    <row r="133" spans="1:113" x14ac:dyDescent="0.2">
      <c r="A133" s="14">
        <v>17634</v>
      </c>
      <c r="B133" s="14" t="s">
        <v>1041</v>
      </c>
      <c r="D133" s="14">
        <v>591</v>
      </c>
      <c r="E133" s="14">
        <v>2018</v>
      </c>
      <c r="F133" s="14" t="s">
        <v>294</v>
      </c>
      <c r="G133" s="88" t="s">
        <v>295</v>
      </c>
      <c r="H133" s="88">
        <f>VLOOKUP(G133, '2018 Population by age'!$G:$H, 2, 0)</f>
        <v>18</v>
      </c>
      <c r="I133" s="15">
        <f>IF(H133="-", "-", IF(H133=0, 0, SUM(K133:INDEX($K133:$DG133, H133))))</f>
        <v>656.56099999999992</v>
      </c>
      <c r="J133" s="15">
        <f t="shared" si="4"/>
        <v>1420.8449999999996</v>
      </c>
      <c r="K133" s="14">
        <v>37.752000000000002</v>
      </c>
      <c r="L133" s="14">
        <v>37.951000000000001</v>
      </c>
      <c r="M133" s="14">
        <v>38.033000000000001</v>
      </c>
      <c r="N133" s="14">
        <v>38.274000000000001</v>
      </c>
      <c r="O133" s="14">
        <v>38.033999999999999</v>
      </c>
      <c r="P133" s="14">
        <v>37.753</v>
      </c>
      <c r="Q133" s="14">
        <v>37.441000000000003</v>
      </c>
      <c r="R133" s="14">
        <v>37.106999999999999</v>
      </c>
      <c r="S133" s="14">
        <v>36.753</v>
      </c>
      <c r="T133" s="14">
        <v>36.378999999999998</v>
      </c>
      <c r="U133" s="14">
        <v>36.031999999999996</v>
      </c>
      <c r="V133" s="14">
        <v>35.734999999999999</v>
      </c>
      <c r="W133" s="14">
        <v>35.475000000000001</v>
      </c>
      <c r="X133" s="14">
        <v>35.203000000000003</v>
      </c>
      <c r="Y133" s="14">
        <v>34.911999999999999</v>
      </c>
      <c r="Z133" s="14">
        <v>34.686</v>
      </c>
      <c r="AA133" s="14">
        <v>34.558</v>
      </c>
      <c r="AB133" s="14">
        <v>34.482999999999997</v>
      </c>
      <c r="AC133" s="14">
        <v>34.402000000000001</v>
      </c>
      <c r="AD133" s="14">
        <v>34.344999999999999</v>
      </c>
      <c r="AE133" s="14">
        <v>34.173000000000002</v>
      </c>
      <c r="AF133" s="14">
        <v>33.814</v>
      </c>
      <c r="AG133" s="14">
        <v>33.341000000000001</v>
      </c>
      <c r="AH133" s="14">
        <v>32.884999999999998</v>
      </c>
      <c r="AI133" s="14">
        <v>32.409999999999997</v>
      </c>
      <c r="AJ133" s="14">
        <v>32.023000000000003</v>
      </c>
      <c r="AK133" s="14">
        <v>31.789000000000001</v>
      </c>
      <c r="AL133" s="14">
        <v>31.649000000000001</v>
      </c>
      <c r="AM133" s="14">
        <v>31.486999999999998</v>
      </c>
      <c r="AN133" s="14">
        <v>31.335999999999999</v>
      </c>
      <c r="AO133" s="14">
        <v>31.128</v>
      </c>
      <c r="AP133" s="14">
        <v>30.823</v>
      </c>
      <c r="AQ133" s="14">
        <v>30.457999999999998</v>
      </c>
      <c r="AR133" s="14">
        <v>30.108000000000001</v>
      </c>
      <c r="AS133" s="14">
        <v>29.748999999999999</v>
      </c>
      <c r="AT133" s="14">
        <v>29.442</v>
      </c>
      <c r="AU133" s="14">
        <v>29.225000000000001</v>
      </c>
      <c r="AV133" s="14">
        <v>29.059000000000001</v>
      </c>
      <c r="AW133" s="14">
        <v>28.867000000000001</v>
      </c>
      <c r="AX133" s="14">
        <v>28.655999999999999</v>
      </c>
      <c r="AY133" s="14">
        <v>28.428000000000001</v>
      </c>
      <c r="AZ133" s="14">
        <v>28.172999999999998</v>
      </c>
      <c r="BA133" s="14">
        <v>27.885999999999999</v>
      </c>
      <c r="BB133" s="14">
        <v>27.58</v>
      </c>
      <c r="BC133" s="14">
        <v>27.263000000000002</v>
      </c>
      <c r="BD133" s="14">
        <v>26.853999999999999</v>
      </c>
      <c r="BE133" s="14">
        <v>26.315999999999999</v>
      </c>
      <c r="BF133" s="14">
        <v>25.687000000000001</v>
      </c>
      <c r="BG133" s="14">
        <v>25.041</v>
      </c>
      <c r="BH133" s="14">
        <v>24.364000000000001</v>
      </c>
      <c r="BI133" s="14">
        <v>23.687000000000001</v>
      </c>
      <c r="BJ133" s="14">
        <v>23.032</v>
      </c>
      <c r="BK133" s="14">
        <v>22.385000000000002</v>
      </c>
      <c r="BL133" s="14">
        <v>21.712</v>
      </c>
      <c r="BM133" s="14">
        <v>21.024999999999999</v>
      </c>
      <c r="BN133" s="14">
        <v>20.317</v>
      </c>
      <c r="BO133" s="14">
        <v>19.582000000000001</v>
      </c>
      <c r="BP133" s="14">
        <v>18.829999999999998</v>
      </c>
      <c r="BQ133" s="14">
        <v>18.077999999999999</v>
      </c>
      <c r="BR133" s="14">
        <v>17.327000000000002</v>
      </c>
      <c r="BS133" s="14">
        <v>16.581</v>
      </c>
      <c r="BT133" s="14">
        <v>15.846</v>
      </c>
      <c r="BU133" s="14">
        <v>15.124000000000001</v>
      </c>
      <c r="BV133" s="14">
        <v>14.409000000000001</v>
      </c>
      <c r="BW133" s="14">
        <v>13.704000000000001</v>
      </c>
      <c r="BX133" s="14">
        <v>13.02</v>
      </c>
      <c r="BY133" s="14">
        <v>12.363</v>
      </c>
      <c r="BZ133" s="14">
        <v>11.731</v>
      </c>
      <c r="CA133" s="14">
        <v>11.113</v>
      </c>
      <c r="CB133" s="14">
        <v>10.509</v>
      </c>
      <c r="CC133" s="14">
        <v>9.9350000000000005</v>
      </c>
      <c r="CD133" s="14">
        <v>9.4009999999999998</v>
      </c>
      <c r="CE133" s="14">
        <v>8.8979999999999997</v>
      </c>
      <c r="CF133" s="14">
        <v>8.4079999999999995</v>
      </c>
      <c r="CG133" s="14">
        <v>7.9359999999999999</v>
      </c>
      <c r="CH133" s="14">
        <v>7.4690000000000003</v>
      </c>
      <c r="CI133" s="14">
        <v>7.0010000000000003</v>
      </c>
      <c r="CJ133" s="14">
        <v>6.5359999999999996</v>
      </c>
      <c r="CK133" s="14">
        <v>6.0880000000000001</v>
      </c>
      <c r="CL133" s="14">
        <v>5.6550000000000002</v>
      </c>
      <c r="CM133" s="14">
        <v>5.2309999999999999</v>
      </c>
      <c r="CN133" s="14">
        <v>4.8150000000000004</v>
      </c>
      <c r="CO133" s="14">
        <v>4.4080000000000004</v>
      </c>
      <c r="CP133" s="14">
        <v>4.016</v>
      </c>
      <c r="CQ133" s="14">
        <v>3.64</v>
      </c>
      <c r="CR133" s="14">
        <v>3.2789999999999999</v>
      </c>
      <c r="CS133" s="14">
        <v>2.9340000000000002</v>
      </c>
      <c r="CT133" s="14">
        <v>2.6059999999999999</v>
      </c>
      <c r="CU133" s="14">
        <v>2.282</v>
      </c>
      <c r="CV133" s="14">
        <v>2.004</v>
      </c>
      <c r="CW133" s="14">
        <v>1.762</v>
      </c>
      <c r="CX133" s="14">
        <v>1.504</v>
      </c>
      <c r="CY133" s="14">
        <v>1.2290000000000001</v>
      </c>
      <c r="CZ133" s="14">
        <v>1.018</v>
      </c>
      <c r="DA133" s="14">
        <v>0.89100000000000001</v>
      </c>
      <c r="DB133" s="14">
        <v>0.76300000000000001</v>
      </c>
      <c r="DC133" s="14">
        <v>0.60499999999999998</v>
      </c>
      <c r="DD133" s="14">
        <v>0.41699999999999998</v>
      </c>
      <c r="DE133" s="14">
        <v>0.35799999999999998</v>
      </c>
      <c r="DF133" s="14">
        <v>0.216</v>
      </c>
      <c r="DG133" s="14">
        <v>0.40400000000000003</v>
      </c>
      <c r="DI133" s="108">
        <f t="shared" si="5"/>
        <v>2077.4059999999995</v>
      </c>
    </row>
    <row r="134" spans="1:113" x14ac:dyDescent="0.2">
      <c r="A134" s="14">
        <v>18580</v>
      </c>
      <c r="B134" s="14" t="s">
        <v>1041</v>
      </c>
      <c r="D134" s="14">
        <v>604</v>
      </c>
      <c r="E134" s="14">
        <v>2018</v>
      </c>
      <c r="F134" s="14" t="s">
        <v>300</v>
      </c>
      <c r="G134" s="88" t="s">
        <v>301</v>
      </c>
      <c r="H134" s="88">
        <f>VLOOKUP(G134, '2018 Population by age'!$G:$H, 2, 0)</f>
        <v>0</v>
      </c>
      <c r="I134" s="15">
        <f>IF(H134="-", "-", IF(H134=0, 0, SUM(K134:INDEX($K134:$DG134, H134))))</f>
        <v>0</v>
      </c>
      <c r="J134" s="15">
        <f t="shared" si="4"/>
        <v>16294.93</v>
      </c>
      <c r="K134" s="14">
        <v>290.97899999999998</v>
      </c>
      <c r="L134" s="14">
        <v>293.089</v>
      </c>
      <c r="M134" s="14">
        <v>294.34399999999999</v>
      </c>
      <c r="N134" s="14">
        <v>297.63600000000002</v>
      </c>
      <c r="O134" s="14">
        <v>296.202</v>
      </c>
      <c r="P134" s="14">
        <v>294.43400000000003</v>
      </c>
      <c r="Q134" s="14">
        <v>292.40600000000001</v>
      </c>
      <c r="R134" s="14">
        <v>290.18900000000002</v>
      </c>
      <c r="S134" s="14">
        <v>287.77999999999997</v>
      </c>
      <c r="T134" s="14">
        <v>285.17500000000001</v>
      </c>
      <c r="U134" s="14">
        <v>282.82799999999997</v>
      </c>
      <c r="V134" s="14">
        <v>280.964</v>
      </c>
      <c r="W134" s="14">
        <v>279.42500000000001</v>
      </c>
      <c r="X134" s="14">
        <v>277.90600000000001</v>
      </c>
      <c r="Y134" s="14">
        <v>276.55700000000002</v>
      </c>
      <c r="Z134" s="14">
        <v>275.05900000000003</v>
      </c>
      <c r="AA134" s="14">
        <v>273.25</v>
      </c>
      <c r="AB134" s="14">
        <v>271.36200000000002</v>
      </c>
      <c r="AC134" s="14">
        <v>269.596</v>
      </c>
      <c r="AD134" s="14">
        <v>267.67899999999997</v>
      </c>
      <c r="AE134" s="14">
        <v>266.94400000000002</v>
      </c>
      <c r="AF134" s="14">
        <v>268.00099999999998</v>
      </c>
      <c r="AG134" s="14">
        <v>270.12200000000001</v>
      </c>
      <c r="AH134" s="14">
        <v>271.93</v>
      </c>
      <c r="AI134" s="14">
        <v>273.65300000000002</v>
      </c>
      <c r="AJ134" s="14">
        <v>274.60399999999998</v>
      </c>
      <c r="AK134" s="14">
        <v>274.286</v>
      </c>
      <c r="AL134" s="14">
        <v>272.96199999999999</v>
      </c>
      <c r="AM134" s="14">
        <v>271.60500000000002</v>
      </c>
      <c r="AN134" s="14">
        <v>270.27100000000002</v>
      </c>
      <c r="AO134" s="14">
        <v>267.51600000000002</v>
      </c>
      <c r="AP134" s="14">
        <v>262.79899999999998</v>
      </c>
      <c r="AQ134" s="14">
        <v>256.83</v>
      </c>
      <c r="AR134" s="14">
        <v>250.71799999999999</v>
      </c>
      <c r="AS134" s="14">
        <v>244.065</v>
      </c>
      <c r="AT134" s="14">
        <v>238.607</v>
      </c>
      <c r="AU134" s="14">
        <v>235.26499999999999</v>
      </c>
      <c r="AV134" s="14">
        <v>233.18299999999999</v>
      </c>
      <c r="AW134" s="14">
        <v>230.733</v>
      </c>
      <c r="AX134" s="14">
        <v>228.41800000000001</v>
      </c>
      <c r="AY134" s="14">
        <v>224.98500000000001</v>
      </c>
      <c r="AZ134" s="14">
        <v>219.70400000000001</v>
      </c>
      <c r="BA134" s="14">
        <v>213.30699999999999</v>
      </c>
      <c r="BB134" s="14">
        <v>207.124</v>
      </c>
      <c r="BC134" s="14">
        <v>200.732</v>
      </c>
      <c r="BD134" s="14">
        <v>195.38499999999999</v>
      </c>
      <c r="BE134" s="14">
        <v>191.791</v>
      </c>
      <c r="BF134" s="14">
        <v>189.25700000000001</v>
      </c>
      <c r="BG134" s="14">
        <v>186.42400000000001</v>
      </c>
      <c r="BH134" s="14">
        <v>183.61199999999999</v>
      </c>
      <c r="BI134" s="14">
        <v>180.10400000000001</v>
      </c>
      <c r="BJ134" s="14">
        <v>175.42</v>
      </c>
      <c r="BK134" s="14">
        <v>169.947</v>
      </c>
      <c r="BL134" s="14">
        <v>164.596</v>
      </c>
      <c r="BM134" s="14">
        <v>159.239</v>
      </c>
      <c r="BN134" s="14">
        <v>153.72499999999999</v>
      </c>
      <c r="BO134" s="14">
        <v>148.089</v>
      </c>
      <c r="BP134" s="14">
        <v>142.38200000000001</v>
      </c>
      <c r="BQ134" s="14">
        <v>136.58500000000001</v>
      </c>
      <c r="BR134" s="14">
        <v>130.66</v>
      </c>
      <c r="BS134" s="14">
        <v>125.045</v>
      </c>
      <c r="BT134" s="14">
        <v>119.943</v>
      </c>
      <c r="BU134" s="14">
        <v>115.16</v>
      </c>
      <c r="BV134" s="14">
        <v>110.363</v>
      </c>
      <c r="BW134" s="14">
        <v>105.69799999999999</v>
      </c>
      <c r="BX134" s="14">
        <v>100.70399999999999</v>
      </c>
      <c r="BY134" s="14">
        <v>95.144000000000005</v>
      </c>
      <c r="BZ134" s="14">
        <v>89.284000000000006</v>
      </c>
      <c r="CA134" s="14">
        <v>83.614000000000004</v>
      </c>
      <c r="CB134" s="14">
        <v>78.013999999999996</v>
      </c>
      <c r="CC134" s="14">
        <v>72.864000000000004</v>
      </c>
      <c r="CD134" s="14">
        <v>68.394000000000005</v>
      </c>
      <c r="CE134" s="14">
        <v>64.421999999999997</v>
      </c>
      <c r="CF134" s="14">
        <v>60.505000000000003</v>
      </c>
      <c r="CG134" s="14">
        <v>56.697000000000003</v>
      </c>
      <c r="CH134" s="14">
        <v>53.12</v>
      </c>
      <c r="CI134" s="14">
        <v>49.78</v>
      </c>
      <c r="CJ134" s="14">
        <v>46.624000000000002</v>
      </c>
      <c r="CK134" s="14">
        <v>43.624000000000002</v>
      </c>
      <c r="CL134" s="14">
        <v>40.816000000000003</v>
      </c>
      <c r="CM134" s="14">
        <v>37.909999999999997</v>
      </c>
      <c r="CN134" s="14">
        <v>34.768999999999998</v>
      </c>
      <c r="CO134" s="14">
        <v>31.529</v>
      </c>
      <c r="CP134" s="14">
        <v>28.437000000000001</v>
      </c>
      <c r="CQ134" s="14">
        <v>25.417999999999999</v>
      </c>
      <c r="CR134" s="14">
        <v>22.686</v>
      </c>
      <c r="CS134" s="14">
        <v>20.364999999999998</v>
      </c>
      <c r="CT134" s="14">
        <v>18.335000000000001</v>
      </c>
      <c r="CU134" s="14">
        <v>16.312000000000001</v>
      </c>
      <c r="CV134" s="14">
        <v>14.821</v>
      </c>
      <c r="CW134" s="14">
        <v>13.048</v>
      </c>
      <c r="CX134" s="14">
        <v>10.680999999999999</v>
      </c>
      <c r="CY134" s="14">
        <v>7.8369999999999997</v>
      </c>
      <c r="CZ134" s="14">
        <v>5.407</v>
      </c>
      <c r="DA134" s="14">
        <v>3.9510000000000001</v>
      </c>
      <c r="DB134" s="14">
        <v>3.2090000000000001</v>
      </c>
      <c r="DC134" s="14">
        <v>2.444</v>
      </c>
      <c r="DD134" s="14">
        <v>1.6559999999999999</v>
      </c>
      <c r="DE134" s="14">
        <v>1.2430000000000001</v>
      </c>
      <c r="DF134" s="14">
        <v>0.81100000000000005</v>
      </c>
      <c r="DG134" s="14">
        <v>1.806</v>
      </c>
      <c r="DI134" s="108">
        <f t="shared" si="5"/>
        <v>16294.93</v>
      </c>
    </row>
    <row r="135" spans="1:113" x14ac:dyDescent="0.2">
      <c r="A135" s="14">
        <v>9378</v>
      </c>
      <c r="B135" s="14" t="s">
        <v>1041</v>
      </c>
      <c r="D135" s="14">
        <v>608</v>
      </c>
      <c r="E135" s="14">
        <v>2018</v>
      </c>
      <c r="F135" s="14" t="s">
        <v>302</v>
      </c>
      <c r="G135" s="88" t="s">
        <v>303</v>
      </c>
      <c r="H135" s="88">
        <f>VLOOKUP(G135, '2018 Population by age'!$G:$H, 2, 0)</f>
        <v>18</v>
      </c>
      <c r="I135" s="15">
        <f>IF(H135="-", "-", IF(H135=0, 0, SUM(K135:INDEX($K135:$DG135, H135))))</f>
        <v>19313.312000000005</v>
      </c>
      <c r="J135" s="15">
        <f t="shared" si="4"/>
        <v>33618.460999999981</v>
      </c>
      <c r="K135" s="14">
        <v>1148.865</v>
      </c>
      <c r="L135" s="14">
        <v>1143.8599999999999</v>
      </c>
      <c r="M135" s="14">
        <v>1137.569</v>
      </c>
      <c r="N135" s="14">
        <v>1124.7729999999999</v>
      </c>
      <c r="O135" s="14">
        <v>1118.338</v>
      </c>
      <c r="P135" s="14">
        <v>1110.913</v>
      </c>
      <c r="Q135" s="14">
        <v>1102.598</v>
      </c>
      <c r="R135" s="14">
        <v>1093.4939999999999</v>
      </c>
      <c r="S135" s="14">
        <v>1083.963</v>
      </c>
      <c r="T135" s="14">
        <v>1074.367</v>
      </c>
      <c r="U135" s="14">
        <v>1063.502</v>
      </c>
      <c r="V135" s="14">
        <v>1050.95</v>
      </c>
      <c r="W135" s="14">
        <v>1037.5920000000001</v>
      </c>
      <c r="X135" s="14">
        <v>1024.26</v>
      </c>
      <c r="Y135" s="14">
        <v>1010.223</v>
      </c>
      <c r="Z135" s="14">
        <v>999.74800000000005</v>
      </c>
      <c r="AA135" s="14">
        <v>994.86400000000003</v>
      </c>
      <c r="AB135" s="14">
        <v>993.43299999999999</v>
      </c>
      <c r="AC135" s="14">
        <v>990.84799999999996</v>
      </c>
      <c r="AD135" s="14">
        <v>987.505</v>
      </c>
      <c r="AE135" s="14">
        <v>983.59900000000005</v>
      </c>
      <c r="AF135" s="14">
        <v>978.59</v>
      </c>
      <c r="AG135" s="14">
        <v>972.10799999999995</v>
      </c>
      <c r="AH135" s="14">
        <v>965.18899999999996</v>
      </c>
      <c r="AI135" s="14">
        <v>958.66600000000005</v>
      </c>
      <c r="AJ135" s="14">
        <v>945.53499999999997</v>
      </c>
      <c r="AK135" s="14">
        <v>922.74400000000003</v>
      </c>
      <c r="AL135" s="14">
        <v>893.77499999999998</v>
      </c>
      <c r="AM135" s="14">
        <v>865.11599999999999</v>
      </c>
      <c r="AN135" s="14">
        <v>835.41399999999999</v>
      </c>
      <c r="AO135" s="14">
        <v>808.80200000000002</v>
      </c>
      <c r="AP135" s="14">
        <v>787.976</v>
      </c>
      <c r="AQ135" s="14">
        <v>771.06200000000001</v>
      </c>
      <c r="AR135" s="14">
        <v>753.24400000000003</v>
      </c>
      <c r="AS135" s="14">
        <v>735.19299999999998</v>
      </c>
      <c r="AT135" s="14">
        <v>718.77300000000002</v>
      </c>
      <c r="AU135" s="14">
        <v>704.34</v>
      </c>
      <c r="AV135" s="14">
        <v>691.24800000000005</v>
      </c>
      <c r="AW135" s="14">
        <v>678.68700000000001</v>
      </c>
      <c r="AX135" s="14">
        <v>667.04200000000003</v>
      </c>
      <c r="AY135" s="14">
        <v>654.10699999999997</v>
      </c>
      <c r="AZ135" s="14">
        <v>638.77200000000005</v>
      </c>
      <c r="BA135" s="14">
        <v>622.08799999999997</v>
      </c>
      <c r="BB135" s="14">
        <v>605.89400000000001</v>
      </c>
      <c r="BC135" s="14">
        <v>589.43399999999997</v>
      </c>
      <c r="BD135" s="14">
        <v>575.01499999999999</v>
      </c>
      <c r="BE135" s="14">
        <v>563.84400000000005</v>
      </c>
      <c r="BF135" s="14">
        <v>554.577</v>
      </c>
      <c r="BG135" s="14">
        <v>544.85199999999998</v>
      </c>
      <c r="BH135" s="14">
        <v>535.36800000000005</v>
      </c>
      <c r="BI135" s="14">
        <v>523.75199999999995</v>
      </c>
      <c r="BJ135" s="14">
        <v>508.65800000000002</v>
      </c>
      <c r="BK135" s="14">
        <v>491.298</v>
      </c>
      <c r="BL135" s="14">
        <v>474.13799999999998</v>
      </c>
      <c r="BM135" s="14">
        <v>456.57400000000001</v>
      </c>
      <c r="BN135" s="14">
        <v>439.69099999999997</v>
      </c>
      <c r="BO135" s="14">
        <v>424.24099999999999</v>
      </c>
      <c r="BP135" s="14">
        <v>409.56799999999998</v>
      </c>
      <c r="BQ135" s="14">
        <v>394.45</v>
      </c>
      <c r="BR135" s="14">
        <v>379.35599999999999</v>
      </c>
      <c r="BS135" s="14">
        <v>363.07600000000002</v>
      </c>
      <c r="BT135" s="14">
        <v>344.95600000000002</v>
      </c>
      <c r="BU135" s="14">
        <v>325.74400000000003</v>
      </c>
      <c r="BV135" s="14">
        <v>306.798</v>
      </c>
      <c r="BW135" s="14">
        <v>287.79500000000002</v>
      </c>
      <c r="BX135" s="14">
        <v>269.78699999999998</v>
      </c>
      <c r="BY135" s="14">
        <v>253.416</v>
      </c>
      <c r="BZ135" s="14">
        <v>238.185</v>
      </c>
      <c r="CA135" s="14">
        <v>223.119</v>
      </c>
      <c r="CB135" s="14">
        <v>208.613</v>
      </c>
      <c r="CC135" s="14">
        <v>193.809</v>
      </c>
      <c r="CD135" s="14">
        <v>178.245</v>
      </c>
      <c r="CE135" s="14">
        <v>162.51</v>
      </c>
      <c r="CF135" s="14">
        <v>147.41499999999999</v>
      </c>
      <c r="CG135" s="14">
        <v>132.52000000000001</v>
      </c>
      <c r="CH135" s="14">
        <v>119.78400000000001</v>
      </c>
      <c r="CI135" s="14">
        <v>110.17700000000001</v>
      </c>
      <c r="CJ135" s="14">
        <v>102.66500000000001</v>
      </c>
      <c r="CK135" s="14">
        <v>95.399000000000001</v>
      </c>
      <c r="CL135" s="14">
        <v>88.933999999999997</v>
      </c>
      <c r="CM135" s="14">
        <v>81.504999999999995</v>
      </c>
      <c r="CN135" s="14">
        <v>72.105999999999995</v>
      </c>
      <c r="CO135" s="14">
        <v>61.664000000000001</v>
      </c>
      <c r="CP135" s="14">
        <v>52.094999999999999</v>
      </c>
      <c r="CQ135" s="14">
        <v>42.994</v>
      </c>
      <c r="CR135" s="14">
        <v>34.984000000000002</v>
      </c>
      <c r="CS135" s="14">
        <v>28.559000000000001</v>
      </c>
      <c r="CT135" s="14">
        <v>23.361000000000001</v>
      </c>
      <c r="CU135" s="14">
        <v>18.079999999999998</v>
      </c>
      <c r="CV135" s="14">
        <v>13.651</v>
      </c>
      <c r="CW135" s="14">
        <v>10.586</v>
      </c>
      <c r="CX135" s="14">
        <v>7.9269999999999996</v>
      </c>
      <c r="CY135" s="14">
        <v>5.569</v>
      </c>
      <c r="CZ135" s="14">
        <v>3.6339999999999999</v>
      </c>
      <c r="DA135" s="14">
        <v>2.56</v>
      </c>
      <c r="DB135" s="14">
        <v>2.012</v>
      </c>
      <c r="DC135" s="14">
        <v>1.4159999999999999</v>
      </c>
      <c r="DD135" s="14">
        <v>0.77200000000000002</v>
      </c>
      <c r="DE135" s="14">
        <v>0.42899999999999999</v>
      </c>
      <c r="DF135" s="14">
        <v>0.21099999999999999</v>
      </c>
      <c r="DG135" s="14">
        <v>0.26600000000000001</v>
      </c>
      <c r="DI135" s="108">
        <f t="shared" si="5"/>
        <v>52931.772999999986</v>
      </c>
    </row>
    <row r="136" spans="1:113" x14ac:dyDescent="0.2">
      <c r="A136" s="14">
        <v>19784</v>
      </c>
      <c r="B136" s="14" t="s">
        <v>1041</v>
      </c>
      <c r="D136" s="14">
        <v>598</v>
      </c>
      <c r="E136" s="14">
        <v>2018</v>
      </c>
      <c r="F136" s="14" t="s">
        <v>296</v>
      </c>
      <c r="G136" s="88" t="s">
        <v>297</v>
      </c>
      <c r="H136" s="88">
        <f>VLOOKUP(G136, '2018 Population by age'!$G:$H, 2, 0)</f>
        <v>18</v>
      </c>
      <c r="I136" s="15">
        <f>IF(H136="-", "-", IF(H136=0, 0, SUM(K136:INDEX($K136:$DG136, H136))))</f>
        <v>1707.2280000000003</v>
      </c>
      <c r="J136" s="15">
        <f t="shared" si="4"/>
        <v>2428.6169999999993</v>
      </c>
      <c r="K136" s="14">
        <v>104.542</v>
      </c>
      <c r="L136" s="14">
        <v>103.083</v>
      </c>
      <c r="M136" s="14">
        <v>101.753</v>
      </c>
      <c r="N136" s="14">
        <v>100.196</v>
      </c>
      <c r="O136" s="14">
        <v>99.272999999999996</v>
      </c>
      <c r="P136" s="14">
        <v>98.382999999999996</v>
      </c>
      <c r="Q136" s="14">
        <v>97.509</v>
      </c>
      <c r="R136" s="14">
        <v>96.634</v>
      </c>
      <c r="S136" s="14">
        <v>95.760999999999996</v>
      </c>
      <c r="T136" s="14">
        <v>94.893000000000001</v>
      </c>
      <c r="U136" s="14">
        <v>93.912999999999997</v>
      </c>
      <c r="V136" s="14">
        <v>92.765000000000001</v>
      </c>
      <c r="W136" s="14">
        <v>91.492000000000004</v>
      </c>
      <c r="X136" s="14">
        <v>90.177000000000007</v>
      </c>
      <c r="Y136" s="14">
        <v>88.786000000000001</v>
      </c>
      <c r="Z136" s="14">
        <v>87.39</v>
      </c>
      <c r="AA136" s="14">
        <v>86.028000000000006</v>
      </c>
      <c r="AB136" s="14">
        <v>84.65</v>
      </c>
      <c r="AC136" s="14">
        <v>83.218999999999994</v>
      </c>
      <c r="AD136" s="14">
        <v>81.805999999999997</v>
      </c>
      <c r="AE136" s="14">
        <v>80.072999999999993</v>
      </c>
      <c r="AF136" s="14">
        <v>77.867999999999995</v>
      </c>
      <c r="AG136" s="14">
        <v>75.382000000000005</v>
      </c>
      <c r="AH136" s="14">
        <v>72.947999999999993</v>
      </c>
      <c r="AI136" s="14">
        <v>70.494</v>
      </c>
      <c r="AJ136" s="14">
        <v>68.296999999999997</v>
      </c>
      <c r="AK136" s="14">
        <v>66.528999999999996</v>
      </c>
      <c r="AL136" s="14">
        <v>65.066999999999993</v>
      </c>
      <c r="AM136" s="14">
        <v>63.579000000000001</v>
      </c>
      <c r="AN136" s="14">
        <v>62.088999999999999</v>
      </c>
      <c r="AO136" s="14">
        <v>60.802999999999997</v>
      </c>
      <c r="AP136" s="14">
        <v>59.774000000000001</v>
      </c>
      <c r="AQ136" s="14">
        <v>58.906999999999996</v>
      </c>
      <c r="AR136" s="14">
        <v>58.057000000000002</v>
      </c>
      <c r="AS136" s="14">
        <v>57.262</v>
      </c>
      <c r="AT136" s="14">
        <v>56.295999999999999</v>
      </c>
      <c r="AU136" s="14">
        <v>55.030999999999999</v>
      </c>
      <c r="AV136" s="14">
        <v>53.567</v>
      </c>
      <c r="AW136" s="14">
        <v>52.134999999999998</v>
      </c>
      <c r="AX136" s="14">
        <v>50.701999999999998</v>
      </c>
      <c r="AY136" s="14">
        <v>49.219000000000001</v>
      </c>
      <c r="AZ136" s="14">
        <v>47.691000000000003</v>
      </c>
      <c r="BA136" s="14">
        <v>46.131</v>
      </c>
      <c r="BB136" s="14">
        <v>44.557000000000002</v>
      </c>
      <c r="BC136" s="14">
        <v>42.972000000000001</v>
      </c>
      <c r="BD136" s="14">
        <v>41.414000000000001</v>
      </c>
      <c r="BE136" s="14">
        <v>39.908999999999999</v>
      </c>
      <c r="BF136" s="14">
        <v>38.448</v>
      </c>
      <c r="BG136" s="14">
        <v>36.994</v>
      </c>
      <c r="BH136" s="14">
        <v>35.551000000000002</v>
      </c>
      <c r="BI136" s="14">
        <v>34.167999999999999</v>
      </c>
      <c r="BJ136" s="14">
        <v>32.862000000000002</v>
      </c>
      <c r="BK136" s="14">
        <v>31.616</v>
      </c>
      <c r="BL136" s="14">
        <v>30.391999999999999</v>
      </c>
      <c r="BM136" s="14">
        <v>29.196999999999999</v>
      </c>
      <c r="BN136" s="14">
        <v>28.023</v>
      </c>
      <c r="BO136" s="14">
        <v>26.864999999999998</v>
      </c>
      <c r="BP136" s="14">
        <v>25.725000000000001</v>
      </c>
      <c r="BQ136" s="14">
        <v>24.603000000000002</v>
      </c>
      <c r="BR136" s="14">
        <v>23.488</v>
      </c>
      <c r="BS136" s="14">
        <v>22.42</v>
      </c>
      <c r="BT136" s="14">
        <v>21.417999999999999</v>
      </c>
      <c r="BU136" s="14">
        <v>20.454000000000001</v>
      </c>
      <c r="BV136" s="14">
        <v>19.501999999999999</v>
      </c>
      <c r="BW136" s="14">
        <v>18.591999999999999</v>
      </c>
      <c r="BX136" s="14">
        <v>17.568999999999999</v>
      </c>
      <c r="BY136" s="14">
        <v>16.36</v>
      </c>
      <c r="BZ136" s="14">
        <v>15.048999999999999</v>
      </c>
      <c r="CA136" s="14">
        <v>13.782999999999999</v>
      </c>
      <c r="CB136" s="14">
        <v>12.526</v>
      </c>
      <c r="CC136" s="14">
        <v>11.403</v>
      </c>
      <c r="CD136" s="14">
        <v>10.49</v>
      </c>
      <c r="CE136" s="14">
        <v>9.7270000000000003</v>
      </c>
      <c r="CF136" s="14">
        <v>8.9730000000000008</v>
      </c>
      <c r="CG136" s="14">
        <v>8.2530000000000001</v>
      </c>
      <c r="CH136" s="14">
        <v>7.57</v>
      </c>
      <c r="CI136" s="14">
        <v>6.9080000000000004</v>
      </c>
      <c r="CJ136" s="14">
        <v>6.274</v>
      </c>
      <c r="CK136" s="14">
        <v>5.6870000000000003</v>
      </c>
      <c r="CL136" s="14">
        <v>5.1449999999999996</v>
      </c>
      <c r="CM136" s="14">
        <v>4.6219999999999999</v>
      </c>
      <c r="CN136" s="14">
        <v>4.1070000000000002</v>
      </c>
      <c r="CO136" s="14">
        <v>3.6110000000000002</v>
      </c>
      <c r="CP136" s="14">
        <v>3.1509999999999998</v>
      </c>
      <c r="CQ136" s="14">
        <v>2.7210000000000001</v>
      </c>
      <c r="CR136" s="14">
        <v>2.331</v>
      </c>
      <c r="CS136" s="14">
        <v>1.986</v>
      </c>
      <c r="CT136" s="14">
        <v>1.68</v>
      </c>
      <c r="CU136" s="14">
        <v>1.387</v>
      </c>
      <c r="CV136" s="14">
        <v>1.141</v>
      </c>
      <c r="CW136" s="14">
        <v>0.95</v>
      </c>
      <c r="CX136" s="14">
        <v>0.76600000000000001</v>
      </c>
      <c r="CY136" s="14">
        <v>0.58699999999999997</v>
      </c>
      <c r="CZ136" s="14">
        <v>0.44800000000000001</v>
      </c>
      <c r="DA136" s="14">
        <v>0.36699999999999999</v>
      </c>
      <c r="DB136" s="14">
        <v>0.30299999999999999</v>
      </c>
      <c r="DC136" s="14">
        <v>0.22900000000000001</v>
      </c>
      <c r="DD136" s="14">
        <v>0.14599999999999999</v>
      </c>
      <c r="DE136" s="14">
        <v>0.107</v>
      </c>
      <c r="DF136" s="14">
        <v>6.0999999999999999E-2</v>
      </c>
      <c r="DG136" s="14">
        <v>0.10299999999999999</v>
      </c>
      <c r="DI136" s="108">
        <f t="shared" si="5"/>
        <v>4135.8449999999993</v>
      </c>
    </row>
    <row r="137" spans="1:113" x14ac:dyDescent="0.2">
      <c r="A137" s="14">
        <v>11958</v>
      </c>
      <c r="B137" s="14" t="s">
        <v>1041</v>
      </c>
      <c r="D137" s="14">
        <v>616</v>
      </c>
      <c r="E137" s="14">
        <v>2018</v>
      </c>
      <c r="F137" s="14" t="s">
        <v>304</v>
      </c>
      <c r="G137" s="88" t="s">
        <v>305</v>
      </c>
      <c r="H137" s="88">
        <f>VLOOKUP(G137, '2018 Population by age'!$G:$H, 2, 0)</f>
        <v>18</v>
      </c>
      <c r="I137" s="15">
        <f>IF(H137="-", "-", IF(H137=0, 0, SUM(K137:INDEX($K137:$DG137, H137))))</f>
        <v>3275.2909999999993</v>
      </c>
      <c r="J137" s="15">
        <f t="shared" si="4"/>
        <v>16429.264999999992</v>
      </c>
      <c r="K137" s="14">
        <v>159.09100000000001</v>
      </c>
      <c r="L137" s="14">
        <v>168.56399999999999</v>
      </c>
      <c r="M137" s="14">
        <v>176.23599999999999</v>
      </c>
      <c r="N137" s="14">
        <v>171.13</v>
      </c>
      <c r="O137" s="14">
        <v>180.04900000000001</v>
      </c>
      <c r="P137" s="14">
        <v>186.97900000000001</v>
      </c>
      <c r="Q137" s="14">
        <v>192.047</v>
      </c>
      <c r="R137" s="14">
        <v>195.37799999999999</v>
      </c>
      <c r="S137" s="14">
        <v>197.56700000000001</v>
      </c>
      <c r="T137" s="14">
        <v>199.20599999999999</v>
      </c>
      <c r="U137" s="14">
        <v>198.09100000000001</v>
      </c>
      <c r="V137" s="14">
        <v>193.417</v>
      </c>
      <c r="W137" s="14">
        <v>186.709</v>
      </c>
      <c r="X137" s="14">
        <v>180.137</v>
      </c>
      <c r="Y137" s="14">
        <v>173.07400000000001</v>
      </c>
      <c r="Z137" s="14">
        <v>169.41499999999999</v>
      </c>
      <c r="AA137" s="14">
        <v>171.26</v>
      </c>
      <c r="AB137" s="14">
        <v>176.941</v>
      </c>
      <c r="AC137" s="14">
        <v>182.41200000000001</v>
      </c>
      <c r="AD137" s="14">
        <v>188.14699999999999</v>
      </c>
      <c r="AE137" s="14">
        <v>195.33</v>
      </c>
      <c r="AF137" s="14">
        <v>204.036</v>
      </c>
      <c r="AG137" s="14">
        <v>213.751</v>
      </c>
      <c r="AH137" s="14">
        <v>224.017</v>
      </c>
      <c r="AI137" s="14">
        <v>235.08600000000001</v>
      </c>
      <c r="AJ137" s="14">
        <v>244.73500000000001</v>
      </c>
      <c r="AK137" s="14">
        <v>251.857</v>
      </c>
      <c r="AL137" s="14">
        <v>257.41399999999999</v>
      </c>
      <c r="AM137" s="14">
        <v>262.98099999999999</v>
      </c>
      <c r="AN137" s="14">
        <v>267.65899999999999</v>
      </c>
      <c r="AO137" s="14">
        <v>274.274</v>
      </c>
      <c r="AP137" s="14">
        <v>284.2</v>
      </c>
      <c r="AQ137" s="14">
        <v>295.70999999999998</v>
      </c>
      <c r="AR137" s="14">
        <v>305.98099999999999</v>
      </c>
      <c r="AS137" s="14">
        <v>315.91899999999998</v>
      </c>
      <c r="AT137" s="14">
        <v>321.80700000000002</v>
      </c>
      <c r="AU137" s="14">
        <v>321.61599999999999</v>
      </c>
      <c r="AV137" s="14">
        <v>317.17099999999999</v>
      </c>
      <c r="AW137" s="14">
        <v>312.517</v>
      </c>
      <c r="AX137" s="14">
        <v>307.07900000000001</v>
      </c>
      <c r="AY137" s="14">
        <v>300.81200000000001</v>
      </c>
      <c r="AZ137" s="14">
        <v>294.17899999999997</v>
      </c>
      <c r="BA137" s="14">
        <v>287.19499999999999</v>
      </c>
      <c r="BB137" s="14">
        <v>279.75099999999998</v>
      </c>
      <c r="BC137" s="14">
        <v>272.27100000000002</v>
      </c>
      <c r="BD137" s="14">
        <v>264.339</v>
      </c>
      <c r="BE137" s="14">
        <v>255.87</v>
      </c>
      <c r="BF137" s="14">
        <v>247.477</v>
      </c>
      <c r="BG137" s="14">
        <v>239.79</v>
      </c>
      <c r="BH137" s="14">
        <v>232.59800000000001</v>
      </c>
      <c r="BI137" s="14">
        <v>228.11699999999999</v>
      </c>
      <c r="BJ137" s="14">
        <v>227.49100000000001</v>
      </c>
      <c r="BK137" s="14">
        <v>229.84100000000001</v>
      </c>
      <c r="BL137" s="14">
        <v>232.30099999999999</v>
      </c>
      <c r="BM137" s="14">
        <v>234.43</v>
      </c>
      <c r="BN137" s="14">
        <v>240.43299999999999</v>
      </c>
      <c r="BO137" s="14">
        <v>251.78800000000001</v>
      </c>
      <c r="BP137" s="14">
        <v>266.10399999999998</v>
      </c>
      <c r="BQ137" s="14">
        <v>279.75299999999999</v>
      </c>
      <c r="BR137" s="14">
        <v>293.75599999999997</v>
      </c>
      <c r="BS137" s="14">
        <v>302.59500000000003</v>
      </c>
      <c r="BT137" s="14">
        <v>303.24700000000001</v>
      </c>
      <c r="BU137" s="14">
        <v>298.137</v>
      </c>
      <c r="BV137" s="14">
        <v>292.76900000000001</v>
      </c>
      <c r="BW137" s="14">
        <v>286.11200000000002</v>
      </c>
      <c r="BX137" s="14">
        <v>278.25400000000002</v>
      </c>
      <c r="BY137" s="14">
        <v>269.815</v>
      </c>
      <c r="BZ137" s="14">
        <v>260.48</v>
      </c>
      <c r="CA137" s="14">
        <v>250.19</v>
      </c>
      <c r="CB137" s="14">
        <v>240.00899999999999</v>
      </c>
      <c r="CC137" s="14">
        <v>226.09399999999999</v>
      </c>
      <c r="CD137" s="14">
        <v>206.86600000000001</v>
      </c>
      <c r="CE137" s="14">
        <v>184.83799999999999</v>
      </c>
      <c r="CF137" s="14">
        <v>163.24299999999999</v>
      </c>
      <c r="CG137" s="14">
        <v>140.40799999999999</v>
      </c>
      <c r="CH137" s="14">
        <v>125.048</v>
      </c>
      <c r="CI137" s="14">
        <v>121.501</v>
      </c>
      <c r="CJ137" s="14">
        <v>125.449</v>
      </c>
      <c r="CK137" s="14">
        <v>128.38499999999999</v>
      </c>
      <c r="CL137" s="14">
        <v>132.18600000000001</v>
      </c>
      <c r="CM137" s="14">
        <v>132.71299999999999</v>
      </c>
      <c r="CN137" s="14">
        <v>127.104</v>
      </c>
      <c r="CO137" s="14">
        <v>117.514</v>
      </c>
      <c r="CP137" s="14">
        <v>109.13200000000001</v>
      </c>
      <c r="CQ137" s="14">
        <v>101.13</v>
      </c>
      <c r="CR137" s="14">
        <v>92.521000000000001</v>
      </c>
      <c r="CS137" s="14">
        <v>83.402000000000001</v>
      </c>
      <c r="CT137" s="14">
        <v>73.998999999999995</v>
      </c>
      <c r="CU137" s="14">
        <v>63.828000000000003</v>
      </c>
      <c r="CV137" s="14">
        <v>54.904000000000003</v>
      </c>
      <c r="CW137" s="14">
        <v>47.496000000000002</v>
      </c>
      <c r="CX137" s="14">
        <v>39.063000000000002</v>
      </c>
      <c r="CY137" s="14">
        <v>29.66</v>
      </c>
      <c r="CZ137" s="14">
        <v>22.042000000000002</v>
      </c>
      <c r="DA137" s="14">
        <v>17.853999999999999</v>
      </c>
      <c r="DB137" s="14">
        <v>14.679</v>
      </c>
      <c r="DC137" s="14">
        <v>10.629</v>
      </c>
      <c r="DD137" s="14">
        <v>5.7069999999999999</v>
      </c>
      <c r="DE137" s="14">
        <v>3.9089999999999998</v>
      </c>
      <c r="DF137" s="14">
        <v>1.9390000000000001</v>
      </c>
      <c r="DG137" s="14">
        <v>2.419</v>
      </c>
      <c r="DI137" s="108">
        <f t="shared" si="5"/>
        <v>19704.555999999993</v>
      </c>
    </row>
    <row r="138" spans="1:113" x14ac:dyDescent="0.2">
      <c r="A138" s="14">
        <v>6970</v>
      </c>
      <c r="B138" s="14" t="s">
        <v>1041</v>
      </c>
      <c r="D138" s="14">
        <v>408</v>
      </c>
      <c r="E138" s="14">
        <v>2018</v>
      </c>
      <c r="F138" s="14" t="s">
        <v>1091</v>
      </c>
      <c r="G138" s="88" t="s">
        <v>203</v>
      </c>
      <c r="H138" s="88">
        <f>VLOOKUP(G138, '2018 Population by age'!$G:$H, 2, 0)</f>
        <v>17</v>
      </c>
      <c r="I138" s="15">
        <f>IF(H138="-", "-", IF(H138=0, 0, SUM(K138:INDEX($K138:$DG138, H138))))</f>
        <v>2922.4090000000006</v>
      </c>
      <c r="J138" s="15">
        <f t="shared" si="4"/>
        <v>10161.203000000009</v>
      </c>
      <c r="K138" s="14">
        <v>172.44</v>
      </c>
      <c r="L138" s="14">
        <v>169.59700000000001</v>
      </c>
      <c r="M138" s="14">
        <v>167.47499999999999</v>
      </c>
      <c r="N138" s="14">
        <v>169.23599999999999</v>
      </c>
      <c r="O138" s="14">
        <v>167.21899999999999</v>
      </c>
      <c r="P138" s="14">
        <v>165.91499999999999</v>
      </c>
      <c r="Q138" s="14">
        <v>165.286</v>
      </c>
      <c r="R138" s="14">
        <v>165.297</v>
      </c>
      <c r="S138" s="14">
        <v>165.77699999999999</v>
      </c>
      <c r="T138" s="14">
        <v>166.554</v>
      </c>
      <c r="U138" s="14">
        <v>168.26</v>
      </c>
      <c r="V138" s="14">
        <v>171.12200000000001</v>
      </c>
      <c r="W138" s="14">
        <v>174.70400000000001</v>
      </c>
      <c r="X138" s="14">
        <v>178.40899999999999</v>
      </c>
      <c r="Y138" s="14">
        <v>182.44200000000001</v>
      </c>
      <c r="Z138" s="14">
        <v>185.56100000000001</v>
      </c>
      <c r="AA138" s="14">
        <v>187.11500000000001</v>
      </c>
      <c r="AB138" s="14">
        <v>187.655</v>
      </c>
      <c r="AC138" s="14">
        <v>188.24100000000001</v>
      </c>
      <c r="AD138" s="14">
        <v>188.489</v>
      </c>
      <c r="AE138" s="14">
        <v>189.297</v>
      </c>
      <c r="AF138" s="14">
        <v>191.16200000000001</v>
      </c>
      <c r="AG138" s="14">
        <v>193.51400000000001</v>
      </c>
      <c r="AH138" s="14">
        <v>195.48500000000001</v>
      </c>
      <c r="AI138" s="14">
        <v>197.49</v>
      </c>
      <c r="AJ138" s="14">
        <v>197.87700000000001</v>
      </c>
      <c r="AK138" s="14">
        <v>195.81299999999999</v>
      </c>
      <c r="AL138" s="14">
        <v>192.18899999999999</v>
      </c>
      <c r="AM138" s="14">
        <v>188.536</v>
      </c>
      <c r="AN138" s="14">
        <v>184.31899999999999</v>
      </c>
      <c r="AO138" s="14">
        <v>181.35400000000001</v>
      </c>
      <c r="AP138" s="14">
        <v>180.626</v>
      </c>
      <c r="AQ138" s="14">
        <v>181.161</v>
      </c>
      <c r="AR138" s="14">
        <v>181.80600000000001</v>
      </c>
      <c r="AS138" s="14">
        <v>183.76</v>
      </c>
      <c r="AT138" s="14">
        <v>182.23400000000001</v>
      </c>
      <c r="AU138" s="14">
        <v>175.04300000000001</v>
      </c>
      <c r="AV138" s="14">
        <v>164.989</v>
      </c>
      <c r="AW138" s="14">
        <v>155.90199999999999</v>
      </c>
      <c r="AX138" s="14">
        <v>145.62700000000001</v>
      </c>
      <c r="AY138" s="14">
        <v>143.80000000000001</v>
      </c>
      <c r="AZ138" s="14">
        <v>155.16300000000001</v>
      </c>
      <c r="BA138" s="14">
        <v>174.62200000000001</v>
      </c>
      <c r="BB138" s="14">
        <v>192.32499999999999</v>
      </c>
      <c r="BC138" s="14">
        <v>210.21100000000001</v>
      </c>
      <c r="BD138" s="14">
        <v>223.422</v>
      </c>
      <c r="BE138" s="14">
        <v>228.53</v>
      </c>
      <c r="BF138" s="14">
        <v>227.779</v>
      </c>
      <c r="BG138" s="14">
        <v>227.89599999999999</v>
      </c>
      <c r="BH138" s="14">
        <v>228.81</v>
      </c>
      <c r="BI138" s="14">
        <v>223.92400000000001</v>
      </c>
      <c r="BJ138" s="14">
        <v>211.03700000000001</v>
      </c>
      <c r="BK138" s="14">
        <v>193.386</v>
      </c>
      <c r="BL138" s="14">
        <v>175.17500000000001</v>
      </c>
      <c r="BM138" s="14">
        <v>154.077</v>
      </c>
      <c r="BN138" s="14">
        <v>141.56100000000001</v>
      </c>
      <c r="BO138" s="14">
        <v>143.28399999999999</v>
      </c>
      <c r="BP138" s="14">
        <v>153.41499999999999</v>
      </c>
      <c r="BQ138" s="14">
        <v>161.94</v>
      </c>
      <c r="BR138" s="14">
        <v>172.636</v>
      </c>
      <c r="BS138" s="14">
        <v>172.988</v>
      </c>
      <c r="BT138" s="14">
        <v>156.328</v>
      </c>
      <c r="BU138" s="14">
        <v>129.566</v>
      </c>
      <c r="BV138" s="14">
        <v>105.232</v>
      </c>
      <c r="BW138" s="14">
        <v>79.561000000000007</v>
      </c>
      <c r="BX138" s="14">
        <v>63.960999999999999</v>
      </c>
      <c r="BY138" s="14">
        <v>64.966999999999999</v>
      </c>
      <c r="BZ138" s="14">
        <v>76.474999999999994</v>
      </c>
      <c r="CA138" s="14">
        <v>85.986000000000004</v>
      </c>
      <c r="CB138" s="14">
        <v>96.177999999999997</v>
      </c>
      <c r="CC138" s="14">
        <v>102.548</v>
      </c>
      <c r="CD138" s="14">
        <v>101.655</v>
      </c>
      <c r="CE138" s="14">
        <v>96.039000000000001</v>
      </c>
      <c r="CF138" s="14">
        <v>91.76</v>
      </c>
      <c r="CG138" s="14">
        <v>87.700999999999993</v>
      </c>
      <c r="CH138" s="14">
        <v>83.15</v>
      </c>
      <c r="CI138" s="14">
        <v>78.388000000000005</v>
      </c>
      <c r="CJ138" s="14">
        <v>73.361000000000004</v>
      </c>
      <c r="CK138" s="14">
        <v>67.876000000000005</v>
      </c>
      <c r="CL138" s="14">
        <v>62.148000000000003</v>
      </c>
      <c r="CM138" s="14">
        <v>55.993000000000002</v>
      </c>
      <c r="CN138" s="14">
        <v>49.360999999999997</v>
      </c>
      <c r="CO138" s="14">
        <v>42.527999999999999</v>
      </c>
      <c r="CP138" s="14">
        <v>35.787999999999997</v>
      </c>
      <c r="CQ138" s="14">
        <v>29.044</v>
      </c>
      <c r="CR138" s="14">
        <v>23.268999999999998</v>
      </c>
      <c r="CS138" s="14">
        <v>18.968</v>
      </c>
      <c r="CT138" s="14">
        <v>15.747999999999999</v>
      </c>
      <c r="CU138" s="14">
        <v>12.45</v>
      </c>
      <c r="CV138" s="14">
        <v>9.7189999999999994</v>
      </c>
      <c r="CW138" s="14">
        <v>7.7439999999999998</v>
      </c>
      <c r="CX138" s="14">
        <v>5.9</v>
      </c>
      <c r="CY138" s="14">
        <v>4.1559999999999997</v>
      </c>
      <c r="CZ138" s="14">
        <v>2.8010000000000002</v>
      </c>
      <c r="DA138" s="14">
        <v>2.0859999999999999</v>
      </c>
      <c r="DB138" s="14">
        <v>1.655</v>
      </c>
      <c r="DC138" s="14">
        <v>1.1679999999999999</v>
      </c>
      <c r="DD138" s="14">
        <v>0.625</v>
      </c>
      <c r="DE138" s="14">
        <v>0.38900000000000001</v>
      </c>
      <c r="DF138" s="14">
        <v>0.183</v>
      </c>
      <c r="DG138" s="14">
        <v>0.19800000000000001</v>
      </c>
      <c r="DI138" s="108">
        <f t="shared" si="5"/>
        <v>13083.61200000001</v>
      </c>
    </row>
    <row r="139" spans="1:113" x14ac:dyDescent="0.2">
      <c r="A139" s="14">
        <v>14194</v>
      </c>
      <c r="B139" s="14" t="s">
        <v>1041</v>
      </c>
      <c r="D139" s="14">
        <v>620</v>
      </c>
      <c r="E139" s="14">
        <v>2018</v>
      </c>
      <c r="F139" s="14" t="s">
        <v>306</v>
      </c>
      <c r="G139" s="88" t="s">
        <v>307</v>
      </c>
      <c r="H139" s="88">
        <f>VLOOKUP(G139, '2018 Population by age'!$G:$H, 2, 0)</f>
        <v>10</v>
      </c>
      <c r="I139" s="15">
        <f>IF(H139="-", "-", IF(H139=0, 0, SUM(K139:INDEX($K139:$DG139, H139))))</f>
        <v>423.22600000000006</v>
      </c>
      <c r="J139" s="15">
        <f t="shared" si="4"/>
        <v>4996.7989999999991</v>
      </c>
      <c r="K139" s="14">
        <v>37.119</v>
      </c>
      <c r="L139" s="14">
        <v>38.331000000000003</v>
      </c>
      <c r="M139" s="14">
        <v>39.527999999999999</v>
      </c>
      <c r="N139" s="14">
        <v>40.472000000000001</v>
      </c>
      <c r="O139" s="14">
        <v>41.726999999999997</v>
      </c>
      <c r="P139" s="14">
        <v>42.945</v>
      </c>
      <c r="Q139" s="14">
        <v>44.122</v>
      </c>
      <c r="R139" s="14">
        <v>45.249000000000002</v>
      </c>
      <c r="S139" s="14">
        <v>46.338000000000001</v>
      </c>
      <c r="T139" s="14">
        <v>47.395000000000003</v>
      </c>
      <c r="U139" s="14">
        <v>48.341000000000001</v>
      </c>
      <c r="V139" s="14">
        <v>49.137999999999998</v>
      </c>
      <c r="W139" s="14">
        <v>49.826000000000001</v>
      </c>
      <c r="X139" s="14">
        <v>50.465000000000003</v>
      </c>
      <c r="Y139" s="14">
        <v>51.027000000000001</v>
      </c>
      <c r="Z139" s="14">
        <v>51.619</v>
      </c>
      <c r="AA139" s="14">
        <v>52.296999999999997</v>
      </c>
      <c r="AB139" s="14">
        <v>53.000999999999998</v>
      </c>
      <c r="AC139" s="14">
        <v>53.658999999999999</v>
      </c>
      <c r="AD139" s="14">
        <v>54.338999999999999</v>
      </c>
      <c r="AE139" s="14">
        <v>54.759</v>
      </c>
      <c r="AF139" s="14">
        <v>54.784999999999997</v>
      </c>
      <c r="AG139" s="14">
        <v>54.58</v>
      </c>
      <c r="AH139" s="14">
        <v>54.466000000000001</v>
      </c>
      <c r="AI139" s="14">
        <v>54.411999999999999</v>
      </c>
      <c r="AJ139" s="14">
        <v>54.481000000000002</v>
      </c>
      <c r="AK139" s="14">
        <v>54.749000000000002</v>
      </c>
      <c r="AL139" s="14">
        <v>55.213999999999999</v>
      </c>
      <c r="AM139" s="14">
        <v>55.76</v>
      </c>
      <c r="AN139" s="14">
        <v>56.365000000000002</v>
      </c>
      <c r="AO139" s="14">
        <v>57.408999999999999</v>
      </c>
      <c r="AP139" s="14">
        <v>59.055</v>
      </c>
      <c r="AQ139" s="14">
        <v>61.131</v>
      </c>
      <c r="AR139" s="14">
        <v>63.23</v>
      </c>
      <c r="AS139" s="14">
        <v>65.346999999999994</v>
      </c>
      <c r="AT139" s="14">
        <v>67.674999999999997</v>
      </c>
      <c r="AU139" s="14">
        <v>70.239999999999995</v>
      </c>
      <c r="AV139" s="14">
        <v>72.906999999999996</v>
      </c>
      <c r="AW139" s="14">
        <v>75.48</v>
      </c>
      <c r="AX139" s="14">
        <v>77.960999999999999</v>
      </c>
      <c r="AY139" s="14">
        <v>80.117999999999995</v>
      </c>
      <c r="AZ139" s="14">
        <v>81.801000000000002</v>
      </c>
      <c r="BA139" s="14">
        <v>83.055999999999997</v>
      </c>
      <c r="BB139" s="14">
        <v>84.22</v>
      </c>
      <c r="BC139" s="14">
        <v>85.394999999999996</v>
      </c>
      <c r="BD139" s="14">
        <v>85.643000000000001</v>
      </c>
      <c r="BE139" s="14">
        <v>84.584999999999994</v>
      </c>
      <c r="BF139" s="14">
        <v>82.709000000000003</v>
      </c>
      <c r="BG139" s="14">
        <v>80.778000000000006</v>
      </c>
      <c r="BH139" s="14">
        <v>78.510000000000005</v>
      </c>
      <c r="BI139" s="14">
        <v>77.114999999999995</v>
      </c>
      <c r="BJ139" s="14">
        <v>77.23</v>
      </c>
      <c r="BK139" s="14">
        <v>78.254000000000005</v>
      </c>
      <c r="BL139" s="14">
        <v>79.007999999999996</v>
      </c>
      <c r="BM139" s="14">
        <v>79.805000000000007</v>
      </c>
      <c r="BN139" s="14">
        <v>79.936999999999998</v>
      </c>
      <c r="BO139" s="14">
        <v>78.956999999999994</v>
      </c>
      <c r="BP139" s="14">
        <v>77.269000000000005</v>
      </c>
      <c r="BQ139" s="14">
        <v>75.707999999999998</v>
      </c>
      <c r="BR139" s="14">
        <v>74.093000000000004</v>
      </c>
      <c r="BS139" s="14">
        <v>72.701999999999998</v>
      </c>
      <c r="BT139" s="14">
        <v>71.754000000000005</v>
      </c>
      <c r="BU139" s="14">
        <v>71.081000000000003</v>
      </c>
      <c r="BV139" s="14">
        <v>70.254000000000005</v>
      </c>
      <c r="BW139" s="14">
        <v>69.31</v>
      </c>
      <c r="BX139" s="14">
        <v>68.450999999999993</v>
      </c>
      <c r="BY139" s="14">
        <v>67.718999999999994</v>
      </c>
      <c r="BZ139" s="14">
        <v>67.019000000000005</v>
      </c>
      <c r="CA139" s="14">
        <v>66.271000000000001</v>
      </c>
      <c r="CB139" s="14">
        <v>65.567999999999998</v>
      </c>
      <c r="CC139" s="14">
        <v>64.372</v>
      </c>
      <c r="CD139" s="14">
        <v>62.432000000000002</v>
      </c>
      <c r="CE139" s="14">
        <v>60.02</v>
      </c>
      <c r="CF139" s="14">
        <v>57.613999999999997</v>
      </c>
      <c r="CG139" s="14">
        <v>55.061</v>
      </c>
      <c r="CH139" s="14">
        <v>52.869</v>
      </c>
      <c r="CI139" s="14">
        <v>51.320999999999998</v>
      </c>
      <c r="CJ139" s="14">
        <v>50.15</v>
      </c>
      <c r="CK139" s="14">
        <v>48.79</v>
      </c>
      <c r="CL139" s="14">
        <v>47.334000000000003</v>
      </c>
      <c r="CM139" s="14">
        <v>45.695</v>
      </c>
      <c r="CN139" s="14">
        <v>43.768000000000001</v>
      </c>
      <c r="CO139" s="14">
        <v>41.594000000000001</v>
      </c>
      <c r="CP139" s="14">
        <v>39.414999999999999</v>
      </c>
      <c r="CQ139" s="14">
        <v>37.293999999999997</v>
      </c>
      <c r="CR139" s="14">
        <v>34.637999999999998</v>
      </c>
      <c r="CS139" s="14">
        <v>31.212</v>
      </c>
      <c r="CT139" s="14">
        <v>27.327000000000002</v>
      </c>
      <c r="CU139" s="14">
        <v>23.254999999999999</v>
      </c>
      <c r="CV139" s="14">
        <v>19.605</v>
      </c>
      <c r="CW139" s="14">
        <v>16.841000000000001</v>
      </c>
      <c r="CX139" s="14">
        <v>13.949</v>
      </c>
      <c r="CY139" s="14">
        <v>10.88</v>
      </c>
      <c r="CZ139" s="14">
        <v>8.4580000000000002</v>
      </c>
      <c r="DA139" s="14">
        <v>7.0780000000000003</v>
      </c>
      <c r="DB139" s="14">
        <v>5.9050000000000002</v>
      </c>
      <c r="DC139" s="14">
        <v>4.4569999999999999</v>
      </c>
      <c r="DD139" s="14">
        <v>2.7330000000000001</v>
      </c>
      <c r="DE139" s="14">
        <v>1.966</v>
      </c>
      <c r="DF139" s="14">
        <v>1.071</v>
      </c>
      <c r="DG139" s="14">
        <v>1.657</v>
      </c>
      <c r="DI139" s="108">
        <f t="shared" si="5"/>
        <v>5420.0249999999987</v>
      </c>
    </row>
    <row r="140" spans="1:113" x14ac:dyDescent="0.2">
      <c r="A140" s="14">
        <v>18494</v>
      </c>
      <c r="B140" s="14" t="s">
        <v>1041</v>
      </c>
      <c r="D140" s="14">
        <v>600</v>
      </c>
      <c r="E140" s="14">
        <v>2018</v>
      </c>
      <c r="F140" s="14" t="s">
        <v>298</v>
      </c>
      <c r="G140" s="88" t="s">
        <v>299</v>
      </c>
      <c r="H140" s="88">
        <f>VLOOKUP(G140, '2018 Population by age'!$G:$H, 2, 0)</f>
        <v>18</v>
      </c>
      <c r="I140" s="15">
        <f>IF(H140="-", "-", IF(H140=0, 0, SUM(K140:INDEX($K140:$DG140, H140))))</f>
        <v>1177.8990000000001</v>
      </c>
      <c r="J140" s="15">
        <f t="shared" si="4"/>
        <v>2221.7799999999988</v>
      </c>
      <c r="K140" s="14">
        <v>67.41</v>
      </c>
      <c r="L140" s="14">
        <v>67.192999999999998</v>
      </c>
      <c r="M140" s="14">
        <v>66.95</v>
      </c>
      <c r="N140" s="14">
        <v>65.650000000000006</v>
      </c>
      <c r="O140" s="14">
        <v>65.793999999999997</v>
      </c>
      <c r="P140" s="14">
        <v>65.875</v>
      </c>
      <c r="Q140" s="14">
        <v>65.896000000000001</v>
      </c>
      <c r="R140" s="14">
        <v>65.861000000000004</v>
      </c>
      <c r="S140" s="14">
        <v>65.808999999999997</v>
      </c>
      <c r="T140" s="14">
        <v>65.777000000000001</v>
      </c>
      <c r="U140" s="14">
        <v>65.599000000000004</v>
      </c>
      <c r="V140" s="14">
        <v>65.209000000000003</v>
      </c>
      <c r="W140" s="14">
        <v>64.715000000000003</v>
      </c>
      <c r="X140" s="14">
        <v>64.210999999999999</v>
      </c>
      <c r="Y140" s="14">
        <v>63.588000000000001</v>
      </c>
      <c r="Z140" s="14">
        <v>63.421999999999997</v>
      </c>
      <c r="AA140" s="14">
        <v>63.981000000000002</v>
      </c>
      <c r="AB140" s="14">
        <v>64.959000000000003</v>
      </c>
      <c r="AC140" s="14">
        <v>65.819000000000003</v>
      </c>
      <c r="AD140" s="14">
        <v>66.712999999999994</v>
      </c>
      <c r="AE140" s="14">
        <v>67.116</v>
      </c>
      <c r="AF140" s="14">
        <v>66.727000000000004</v>
      </c>
      <c r="AG140" s="14">
        <v>65.807000000000002</v>
      </c>
      <c r="AH140" s="14">
        <v>64.903999999999996</v>
      </c>
      <c r="AI140" s="14">
        <v>63.892000000000003</v>
      </c>
      <c r="AJ140" s="14">
        <v>62.944000000000003</v>
      </c>
      <c r="AK140" s="14">
        <v>62.195999999999998</v>
      </c>
      <c r="AL140" s="14">
        <v>61.534999999999997</v>
      </c>
      <c r="AM140" s="14">
        <v>60.709000000000003</v>
      </c>
      <c r="AN140" s="14">
        <v>59.771000000000001</v>
      </c>
      <c r="AO140" s="14">
        <v>58.683999999999997</v>
      </c>
      <c r="AP140" s="14">
        <v>57.406999999999996</v>
      </c>
      <c r="AQ140" s="14">
        <v>55.969000000000001</v>
      </c>
      <c r="AR140" s="14">
        <v>54.481999999999999</v>
      </c>
      <c r="AS140" s="14">
        <v>52.975000000000001</v>
      </c>
      <c r="AT140" s="14">
        <v>51.22</v>
      </c>
      <c r="AU140" s="14">
        <v>49.131999999999998</v>
      </c>
      <c r="AV140" s="14">
        <v>46.838000000000001</v>
      </c>
      <c r="AW140" s="14">
        <v>44.578000000000003</v>
      </c>
      <c r="AX140" s="14">
        <v>42.335000000000001</v>
      </c>
      <c r="AY140" s="14">
        <v>40.198</v>
      </c>
      <c r="AZ140" s="14">
        <v>38.247</v>
      </c>
      <c r="BA140" s="14">
        <v>36.469000000000001</v>
      </c>
      <c r="BB140" s="14">
        <v>34.725999999999999</v>
      </c>
      <c r="BC140" s="14">
        <v>32.984000000000002</v>
      </c>
      <c r="BD140" s="14">
        <v>31.661999999999999</v>
      </c>
      <c r="BE140" s="14">
        <v>30.936</v>
      </c>
      <c r="BF140" s="14">
        <v>30.605</v>
      </c>
      <c r="BG140" s="14">
        <v>30.297999999999998</v>
      </c>
      <c r="BH140" s="14">
        <v>30.094999999999999</v>
      </c>
      <c r="BI140" s="14">
        <v>29.744</v>
      </c>
      <c r="BJ140" s="14">
        <v>29.081</v>
      </c>
      <c r="BK140" s="14">
        <v>28.222999999999999</v>
      </c>
      <c r="BL140" s="14">
        <v>27.452000000000002</v>
      </c>
      <c r="BM140" s="14">
        <v>26.710999999999999</v>
      </c>
      <c r="BN140" s="14">
        <v>25.971</v>
      </c>
      <c r="BO140" s="14">
        <v>25.245000000000001</v>
      </c>
      <c r="BP140" s="14">
        <v>24.527000000000001</v>
      </c>
      <c r="BQ140" s="14">
        <v>23.783999999999999</v>
      </c>
      <c r="BR140" s="14">
        <v>23.01</v>
      </c>
      <c r="BS140" s="14">
        <v>22.274000000000001</v>
      </c>
      <c r="BT140" s="14">
        <v>21.602</v>
      </c>
      <c r="BU140" s="14">
        <v>20.957999999999998</v>
      </c>
      <c r="BV140" s="14">
        <v>20.297999999999998</v>
      </c>
      <c r="BW140" s="14">
        <v>19.657</v>
      </c>
      <c r="BX140" s="14">
        <v>18.873999999999999</v>
      </c>
      <c r="BY140" s="14">
        <v>17.873000000000001</v>
      </c>
      <c r="BZ140" s="14">
        <v>16.739000000000001</v>
      </c>
      <c r="CA140" s="14">
        <v>15.631</v>
      </c>
      <c r="CB140" s="14">
        <v>14.513</v>
      </c>
      <c r="CC140" s="14">
        <v>13.494999999999999</v>
      </c>
      <c r="CD140" s="14">
        <v>12.644</v>
      </c>
      <c r="CE140" s="14">
        <v>11.91</v>
      </c>
      <c r="CF140" s="14">
        <v>11.166</v>
      </c>
      <c r="CG140" s="14">
        <v>10.429</v>
      </c>
      <c r="CH140" s="14">
        <v>9.74</v>
      </c>
      <c r="CI140" s="14">
        <v>9.1029999999999998</v>
      </c>
      <c r="CJ140" s="14">
        <v>8.5030000000000001</v>
      </c>
      <c r="CK140" s="14">
        <v>7.9320000000000004</v>
      </c>
      <c r="CL140" s="14">
        <v>7.4059999999999997</v>
      </c>
      <c r="CM140" s="14">
        <v>6.827</v>
      </c>
      <c r="CN140" s="14">
        <v>6.1539999999999999</v>
      </c>
      <c r="CO140" s="14">
        <v>5.4340000000000002</v>
      </c>
      <c r="CP140" s="14">
        <v>4.7519999999999998</v>
      </c>
      <c r="CQ140" s="14">
        <v>4.0830000000000002</v>
      </c>
      <c r="CR140" s="14">
        <v>3.51</v>
      </c>
      <c r="CS140" s="14">
        <v>3.08</v>
      </c>
      <c r="CT140" s="14">
        <v>2.7509999999999999</v>
      </c>
      <c r="CU140" s="14">
        <v>2.423</v>
      </c>
      <c r="CV140" s="14">
        <v>2.1720000000000002</v>
      </c>
      <c r="CW140" s="14">
        <v>1.903</v>
      </c>
      <c r="CX140" s="14">
        <v>1.573</v>
      </c>
      <c r="CY140" s="14">
        <v>1.1970000000000001</v>
      </c>
      <c r="CZ140" s="14">
        <v>0.88700000000000001</v>
      </c>
      <c r="DA140" s="14">
        <v>0.70299999999999996</v>
      </c>
      <c r="DB140" s="14">
        <v>0.57999999999999996</v>
      </c>
      <c r="DC140" s="14">
        <v>0.44</v>
      </c>
      <c r="DD140" s="14">
        <v>0.28299999999999997</v>
      </c>
      <c r="DE140" s="14">
        <v>0.20799999999999999</v>
      </c>
      <c r="DF140" s="14">
        <v>0.123</v>
      </c>
      <c r="DG140" s="14">
        <v>0.22900000000000001</v>
      </c>
      <c r="DI140" s="108">
        <f t="shared" si="5"/>
        <v>3399.6789999999992</v>
      </c>
    </row>
    <row r="141" spans="1:113" x14ac:dyDescent="0.2">
      <c r="A141" s="14">
        <v>11012</v>
      </c>
      <c r="B141" s="14" t="s">
        <v>1041</v>
      </c>
      <c r="C141" s="14">
        <v>12</v>
      </c>
      <c r="D141" s="14">
        <v>275</v>
      </c>
      <c r="E141" s="14">
        <v>2018</v>
      </c>
      <c r="F141" s="14" t="s">
        <v>1080</v>
      </c>
      <c r="G141" s="88" t="s">
        <v>412</v>
      </c>
      <c r="H141" s="88">
        <f>VLOOKUP(G141, '2018 Population by age'!$G:$H, 2, 0)</f>
        <v>18</v>
      </c>
      <c r="I141" s="15">
        <f>IF(H141="-", "-", IF(H141=0, 0, SUM(K141:INDEX($K141:$DG141, H141))))</f>
        <v>1131.4390000000001</v>
      </c>
      <c r="J141" s="15">
        <f t="shared" si="4"/>
        <v>1358.9760000000017</v>
      </c>
      <c r="K141" s="14">
        <v>74.614999999999995</v>
      </c>
      <c r="L141" s="14">
        <v>73.572999999999993</v>
      </c>
      <c r="M141" s="14">
        <v>72.375</v>
      </c>
      <c r="N141" s="14">
        <v>70.900999999999996</v>
      </c>
      <c r="O141" s="14">
        <v>69.494</v>
      </c>
      <c r="P141" s="14">
        <v>68.019000000000005</v>
      </c>
      <c r="Q141" s="14">
        <v>66.495000000000005</v>
      </c>
      <c r="R141" s="14">
        <v>64.941999999999993</v>
      </c>
      <c r="S141" s="14">
        <v>63.384</v>
      </c>
      <c r="T141" s="14">
        <v>61.845999999999997</v>
      </c>
      <c r="U141" s="14">
        <v>60.317999999999998</v>
      </c>
      <c r="V141" s="14">
        <v>58.805</v>
      </c>
      <c r="W141" s="14">
        <v>57.344999999999999</v>
      </c>
      <c r="X141" s="14">
        <v>55.914999999999999</v>
      </c>
      <c r="Y141" s="14">
        <v>54.457000000000001</v>
      </c>
      <c r="Z141" s="14">
        <v>53.381</v>
      </c>
      <c r="AA141" s="14">
        <v>52.866999999999997</v>
      </c>
      <c r="AB141" s="14">
        <v>52.707000000000001</v>
      </c>
      <c r="AC141" s="14">
        <v>52.485999999999997</v>
      </c>
      <c r="AD141" s="14">
        <v>52.261000000000003</v>
      </c>
      <c r="AE141" s="14">
        <v>51.904000000000003</v>
      </c>
      <c r="AF141" s="14">
        <v>51.304000000000002</v>
      </c>
      <c r="AG141" s="14">
        <v>50.497</v>
      </c>
      <c r="AH141" s="14">
        <v>49.692999999999998</v>
      </c>
      <c r="AI141" s="14">
        <v>48.920999999999999</v>
      </c>
      <c r="AJ141" s="14">
        <v>47.716999999999999</v>
      </c>
      <c r="AK141" s="14">
        <v>45.892000000000003</v>
      </c>
      <c r="AL141" s="14">
        <v>43.670999999999999</v>
      </c>
      <c r="AM141" s="14">
        <v>41.47</v>
      </c>
      <c r="AN141" s="14">
        <v>39.212000000000003</v>
      </c>
      <c r="AO141" s="14">
        <v>37.148000000000003</v>
      </c>
      <c r="AP141" s="14">
        <v>35.448</v>
      </c>
      <c r="AQ141" s="14">
        <v>34.005000000000003</v>
      </c>
      <c r="AR141" s="14">
        <v>32.524000000000001</v>
      </c>
      <c r="AS141" s="14">
        <v>31.038</v>
      </c>
      <c r="AT141" s="14">
        <v>29.738</v>
      </c>
      <c r="AU141" s="14">
        <v>28.681000000000001</v>
      </c>
      <c r="AV141" s="14">
        <v>27.792999999999999</v>
      </c>
      <c r="AW141" s="14">
        <v>26.951000000000001</v>
      </c>
      <c r="AX141" s="14">
        <v>26.190999999999999</v>
      </c>
      <c r="AY141" s="14">
        <v>25.361000000000001</v>
      </c>
      <c r="AZ141" s="14">
        <v>24.376000000000001</v>
      </c>
      <c r="BA141" s="14">
        <v>23.31</v>
      </c>
      <c r="BB141" s="14">
        <v>22.306000000000001</v>
      </c>
      <c r="BC141" s="14">
        <v>21.324000000000002</v>
      </c>
      <c r="BD141" s="14">
        <v>20.443000000000001</v>
      </c>
      <c r="BE141" s="14">
        <v>19.712</v>
      </c>
      <c r="BF141" s="14">
        <v>19.082000000000001</v>
      </c>
      <c r="BG141" s="14">
        <v>18.445</v>
      </c>
      <c r="BH141" s="14">
        <v>17.818000000000001</v>
      </c>
      <c r="BI141" s="14">
        <v>17.175999999999998</v>
      </c>
      <c r="BJ141" s="14">
        <v>16.495999999999999</v>
      </c>
      <c r="BK141" s="14">
        <v>15.785</v>
      </c>
      <c r="BL141" s="14">
        <v>15.101000000000001</v>
      </c>
      <c r="BM141" s="14">
        <v>14.455</v>
      </c>
      <c r="BN141" s="14">
        <v>13.714</v>
      </c>
      <c r="BO141" s="14">
        <v>12.824</v>
      </c>
      <c r="BP141" s="14">
        <v>11.853999999999999</v>
      </c>
      <c r="BQ141" s="14">
        <v>10.917</v>
      </c>
      <c r="BR141" s="14">
        <v>9.9730000000000008</v>
      </c>
      <c r="BS141" s="14">
        <v>9.19</v>
      </c>
      <c r="BT141" s="14">
        <v>8.657</v>
      </c>
      <c r="BU141" s="14">
        <v>8.2929999999999993</v>
      </c>
      <c r="BV141" s="14">
        <v>7.9249999999999998</v>
      </c>
      <c r="BW141" s="14">
        <v>7.5890000000000004</v>
      </c>
      <c r="BX141" s="14">
        <v>7.2370000000000001</v>
      </c>
      <c r="BY141" s="14">
        <v>6.8280000000000003</v>
      </c>
      <c r="BZ141" s="14">
        <v>6.39</v>
      </c>
      <c r="CA141" s="14">
        <v>5.9889999999999999</v>
      </c>
      <c r="CB141" s="14">
        <v>5.6120000000000001</v>
      </c>
      <c r="CC141" s="14">
        <v>5.25</v>
      </c>
      <c r="CD141" s="14">
        <v>4.9050000000000002</v>
      </c>
      <c r="CE141" s="14">
        <v>4.5759999999999996</v>
      </c>
      <c r="CF141" s="14">
        <v>4.2549999999999999</v>
      </c>
      <c r="CG141" s="14">
        <v>3.9449999999999998</v>
      </c>
      <c r="CH141" s="14">
        <v>3.637</v>
      </c>
      <c r="CI141" s="14">
        <v>3.3260000000000001</v>
      </c>
      <c r="CJ141" s="14">
        <v>3.0169999999999999</v>
      </c>
      <c r="CK141" s="14">
        <v>2.722</v>
      </c>
      <c r="CL141" s="14">
        <v>2.44</v>
      </c>
      <c r="CM141" s="14">
        <v>2.1619999999999999</v>
      </c>
      <c r="CN141" s="14">
        <v>1.8819999999999999</v>
      </c>
      <c r="CO141" s="14">
        <v>1.61</v>
      </c>
      <c r="CP141" s="14">
        <v>1.3520000000000001</v>
      </c>
      <c r="CQ141" s="14">
        <v>1.1060000000000001</v>
      </c>
      <c r="CR141" s="14">
        <v>0.89400000000000002</v>
      </c>
      <c r="CS141" s="14">
        <v>0.72599999999999998</v>
      </c>
      <c r="CT141" s="14">
        <v>0.59299999999999997</v>
      </c>
      <c r="CU141" s="14">
        <v>0.46400000000000002</v>
      </c>
      <c r="CV141" s="14">
        <v>0.35899999999999999</v>
      </c>
      <c r="CW141" s="14">
        <v>0.28499999999999998</v>
      </c>
      <c r="CX141" s="14">
        <v>0.217</v>
      </c>
      <c r="CY141" s="14">
        <v>0.156</v>
      </c>
      <c r="CZ141" s="14">
        <v>0.11</v>
      </c>
      <c r="DA141" s="14">
        <v>8.5999999999999993E-2</v>
      </c>
      <c r="DB141" s="14">
        <v>6.9000000000000006E-2</v>
      </c>
      <c r="DC141" s="14">
        <v>4.9000000000000002E-2</v>
      </c>
      <c r="DD141" s="14">
        <v>2.5999999999999999E-2</v>
      </c>
      <c r="DE141" s="14">
        <v>1.6E-2</v>
      </c>
      <c r="DF141" s="14">
        <v>7.0000000000000001E-3</v>
      </c>
      <c r="DG141" s="14">
        <v>7.0000000000000001E-3</v>
      </c>
      <c r="DI141" s="108">
        <f t="shared" si="5"/>
        <v>2490.4150000000018</v>
      </c>
    </row>
    <row r="142" spans="1:113" x14ac:dyDescent="0.2">
      <c r="A142" s="14">
        <v>10840</v>
      </c>
      <c r="B142" s="14" t="s">
        <v>1041</v>
      </c>
      <c r="D142" s="14">
        <v>634</v>
      </c>
      <c r="E142" s="14">
        <v>2018</v>
      </c>
      <c r="F142" s="14" t="s">
        <v>308</v>
      </c>
      <c r="G142" s="88" t="s">
        <v>309</v>
      </c>
      <c r="H142" s="88">
        <f>VLOOKUP(G142, '2018 Population by age'!$G:$H, 2, 0)</f>
        <v>18</v>
      </c>
      <c r="I142" s="15">
        <f>IF(H142="-", "-", IF(H142=0, 0, SUM(K142:INDEX($K142:$DG142, H142))))</f>
        <v>210.85</v>
      </c>
      <c r="J142" s="15">
        <f t="shared" si="4"/>
        <v>465.15999999999997</v>
      </c>
      <c r="K142" s="14">
        <v>13.026999999999999</v>
      </c>
      <c r="L142" s="14">
        <v>13.179</v>
      </c>
      <c r="M142" s="14">
        <v>13.263999999999999</v>
      </c>
      <c r="N142" s="14">
        <v>13.021000000000001</v>
      </c>
      <c r="O142" s="14">
        <v>13.025</v>
      </c>
      <c r="P142" s="14">
        <v>12.967000000000001</v>
      </c>
      <c r="Q142" s="14">
        <v>12.849</v>
      </c>
      <c r="R142" s="14">
        <v>12.673999999999999</v>
      </c>
      <c r="S142" s="14">
        <v>12.462</v>
      </c>
      <c r="T142" s="14">
        <v>12.231</v>
      </c>
      <c r="U142" s="14">
        <v>11.904999999999999</v>
      </c>
      <c r="V142" s="14">
        <v>11.452999999999999</v>
      </c>
      <c r="W142" s="14">
        <v>10.927</v>
      </c>
      <c r="X142" s="14">
        <v>10.44</v>
      </c>
      <c r="Y142" s="14">
        <v>10.009</v>
      </c>
      <c r="Z142" s="14">
        <v>9.5719999999999992</v>
      </c>
      <c r="AA142" s="14">
        <v>9.1240000000000006</v>
      </c>
      <c r="AB142" s="14">
        <v>8.7210000000000001</v>
      </c>
      <c r="AC142" s="14">
        <v>8.3889999999999993</v>
      </c>
      <c r="AD142" s="14">
        <v>8.0730000000000004</v>
      </c>
      <c r="AE142" s="14">
        <v>8.1539999999999999</v>
      </c>
      <c r="AF142" s="14">
        <v>8.8089999999999993</v>
      </c>
      <c r="AG142" s="14">
        <v>9.8539999999999992</v>
      </c>
      <c r="AH142" s="14">
        <v>10.881</v>
      </c>
      <c r="AI142" s="14">
        <v>11.919</v>
      </c>
      <c r="AJ142" s="14">
        <v>13.023</v>
      </c>
      <c r="AK142" s="14">
        <v>14.162000000000001</v>
      </c>
      <c r="AL142" s="14">
        <v>15.282</v>
      </c>
      <c r="AM142" s="14">
        <v>16.367000000000001</v>
      </c>
      <c r="AN142" s="14">
        <v>17.428999999999998</v>
      </c>
      <c r="AO142" s="14">
        <v>18.166</v>
      </c>
      <c r="AP142" s="14">
        <v>18.425999999999998</v>
      </c>
      <c r="AQ142" s="14">
        <v>18.323</v>
      </c>
      <c r="AR142" s="14">
        <v>18.169</v>
      </c>
      <c r="AS142" s="14">
        <v>17.96</v>
      </c>
      <c r="AT142" s="14">
        <v>17.446000000000002</v>
      </c>
      <c r="AU142" s="14">
        <v>16.553000000000001</v>
      </c>
      <c r="AV142" s="14">
        <v>15.412000000000001</v>
      </c>
      <c r="AW142" s="14">
        <v>14.22</v>
      </c>
      <c r="AX142" s="14">
        <v>12.929</v>
      </c>
      <c r="AY142" s="14">
        <v>11.827</v>
      </c>
      <c r="AZ142" s="14">
        <v>11.074999999999999</v>
      </c>
      <c r="BA142" s="14">
        <v>10.554</v>
      </c>
      <c r="BB142" s="14">
        <v>9.9760000000000009</v>
      </c>
      <c r="BC142" s="14">
        <v>9.3889999999999993</v>
      </c>
      <c r="BD142" s="14">
        <v>8.843</v>
      </c>
      <c r="BE142" s="14">
        <v>8.327</v>
      </c>
      <c r="BF142" s="14">
        <v>7.8360000000000003</v>
      </c>
      <c r="BG142" s="14">
        <v>7.3780000000000001</v>
      </c>
      <c r="BH142" s="14">
        <v>6.9569999999999999</v>
      </c>
      <c r="BI142" s="14">
        <v>6.5019999999999998</v>
      </c>
      <c r="BJ142" s="14">
        <v>5.9820000000000002</v>
      </c>
      <c r="BK142" s="14">
        <v>5.4269999999999996</v>
      </c>
      <c r="BL142" s="14">
        <v>4.9029999999999996</v>
      </c>
      <c r="BM142" s="14">
        <v>4.3979999999999997</v>
      </c>
      <c r="BN142" s="14">
        <v>3.9260000000000002</v>
      </c>
      <c r="BO142" s="14">
        <v>3.5</v>
      </c>
      <c r="BP142" s="14">
        <v>3.113</v>
      </c>
      <c r="BQ142" s="14">
        <v>2.7440000000000002</v>
      </c>
      <c r="BR142" s="14">
        <v>2.395</v>
      </c>
      <c r="BS142" s="14">
        <v>2.09</v>
      </c>
      <c r="BT142" s="14">
        <v>1.8380000000000001</v>
      </c>
      <c r="BU142" s="14">
        <v>1.631</v>
      </c>
      <c r="BV142" s="14">
        <v>1.444</v>
      </c>
      <c r="BW142" s="14">
        <v>1.276</v>
      </c>
      <c r="BX142" s="14">
        <v>1.141</v>
      </c>
      <c r="BY142" s="14">
        <v>1.042</v>
      </c>
      <c r="BZ142" s="14">
        <v>0.96799999999999997</v>
      </c>
      <c r="CA142" s="14">
        <v>0.91</v>
      </c>
      <c r="CB142" s="14">
        <v>0.872</v>
      </c>
      <c r="CC142" s="14">
        <v>0.82199999999999995</v>
      </c>
      <c r="CD142" s="14">
        <v>0.745</v>
      </c>
      <c r="CE142" s="14">
        <v>0.65300000000000002</v>
      </c>
      <c r="CF142" s="14">
        <v>0.57299999999999995</v>
      </c>
      <c r="CG142" s="14">
        <v>0.497</v>
      </c>
      <c r="CH142" s="14">
        <v>0.438</v>
      </c>
      <c r="CI142" s="14">
        <v>0.40400000000000003</v>
      </c>
      <c r="CJ142" s="14">
        <v>0.38500000000000001</v>
      </c>
      <c r="CK142" s="14">
        <v>0.36699999999999999</v>
      </c>
      <c r="CL142" s="14">
        <v>0.35499999999999998</v>
      </c>
      <c r="CM142" s="14">
        <v>0.33100000000000002</v>
      </c>
      <c r="CN142" s="14">
        <v>0.28699999999999998</v>
      </c>
      <c r="CO142" s="14">
        <v>0.23</v>
      </c>
      <c r="CP142" s="14">
        <v>0.17899999999999999</v>
      </c>
      <c r="CQ142" s="14">
        <v>0.128</v>
      </c>
      <c r="CR142" s="14">
        <v>0.09</v>
      </c>
      <c r="CS142" s="14">
        <v>7.1999999999999995E-2</v>
      </c>
      <c r="CT142" s="14">
        <v>6.6000000000000003E-2</v>
      </c>
      <c r="CU142" s="14">
        <v>6.2E-2</v>
      </c>
      <c r="CV142" s="14">
        <v>5.7000000000000002E-2</v>
      </c>
      <c r="CW142" s="14">
        <v>5.0999999999999997E-2</v>
      </c>
      <c r="CX142" s="14">
        <v>4.1000000000000002E-2</v>
      </c>
      <c r="CY142" s="14">
        <v>2.9000000000000001E-2</v>
      </c>
      <c r="CZ142" s="14">
        <v>0.02</v>
      </c>
      <c r="DA142" s="14">
        <v>1.4E-2</v>
      </c>
      <c r="DB142" s="14">
        <v>1.2E-2</v>
      </c>
      <c r="DC142" s="14">
        <v>8.9999999999999993E-3</v>
      </c>
      <c r="DD142" s="14">
        <v>8.0000000000000002E-3</v>
      </c>
      <c r="DE142" s="14">
        <v>6.0000000000000001E-3</v>
      </c>
      <c r="DF142" s="14">
        <v>5.0000000000000001E-3</v>
      </c>
      <c r="DG142" s="14">
        <v>1.4E-2</v>
      </c>
      <c r="DI142" s="108">
        <f t="shared" si="5"/>
        <v>676.01</v>
      </c>
    </row>
    <row r="143" spans="1:113" x14ac:dyDescent="0.2">
      <c r="A143" s="14">
        <v>12130</v>
      </c>
      <c r="B143" s="14" t="s">
        <v>1041</v>
      </c>
      <c r="D143" s="14">
        <v>642</v>
      </c>
      <c r="E143" s="14">
        <v>2018</v>
      </c>
      <c r="F143" s="14" t="s">
        <v>310</v>
      </c>
      <c r="G143" s="88" t="s">
        <v>311</v>
      </c>
      <c r="H143" s="88">
        <f>VLOOKUP(G143, '2018 Population by age'!$G:$H, 2, 0)</f>
        <v>14</v>
      </c>
      <c r="I143" s="15">
        <f>IF(H143="-", "-", IF(H143=0, 0, SUM(K143:INDEX($K143:$DG143, H143))))</f>
        <v>1351.3799999999999</v>
      </c>
      <c r="J143" s="15">
        <f t="shared" si="4"/>
        <v>8743.6399999999976</v>
      </c>
      <c r="K143" s="14">
        <v>89.49</v>
      </c>
      <c r="L143" s="14">
        <v>90.331999999999994</v>
      </c>
      <c r="M143" s="14">
        <v>91.311999999999998</v>
      </c>
      <c r="N143" s="14">
        <v>89.397999999999996</v>
      </c>
      <c r="O143" s="14">
        <v>91.924999999999997</v>
      </c>
      <c r="P143" s="14">
        <v>94.251000000000005</v>
      </c>
      <c r="Q143" s="14">
        <v>96.352999999999994</v>
      </c>
      <c r="R143" s="14">
        <v>98.209000000000003</v>
      </c>
      <c r="S143" s="14">
        <v>99.918999999999997</v>
      </c>
      <c r="T143" s="14">
        <v>101.58199999999999</v>
      </c>
      <c r="U143" s="14">
        <v>102.562</v>
      </c>
      <c r="V143" s="14">
        <v>102.593</v>
      </c>
      <c r="W143" s="14">
        <v>102.01900000000001</v>
      </c>
      <c r="X143" s="14">
        <v>101.435</v>
      </c>
      <c r="Y143" s="14">
        <v>100.70099999999999</v>
      </c>
      <c r="Z143" s="14">
        <v>100.38200000000001</v>
      </c>
      <c r="AA143" s="14">
        <v>100.815</v>
      </c>
      <c r="AB143" s="14">
        <v>101.746</v>
      </c>
      <c r="AC143" s="14">
        <v>102.747</v>
      </c>
      <c r="AD143" s="14">
        <v>104.095</v>
      </c>
      <c r="AE143" s="14">
        <v>104.999</v>
      </c>
      <c r="AF143" s="14">
        <v>105.084</v>
      </c>
      <c r="AG143" s="14">
        <v>104.86799999999999</v>
      </c>
      <c r="AH143" s="14">
        <v>104.745</v>
      </c>
      <c r="AI143" s="14">
        <v>104.038</v>
      </c>
      <c r="AJ143" s="14">
        <v>106.01900000000001</v>
      </c>
      <c r="AK143" s="14">
        <v>112.163</v>
      </c>
      <c r="AL143" s="14">
        <v>120.658</v>
      </c>
      <c r="AM143" s="14">
        <v>128.87700000000001</v>
      </c>
      <c r="AN143" s="14">
        <v>138.14099999999999</v>
      </c>
      <c r="AO143" s="14">
        <v>142.809</v>
      </c>
      <c r="AP143" s="14">
        <v>140.06299999999999</v>
      </c>
      <c r="AQ143" s="14">
        <v>132.887</v>
      </c>
      <c r="AR143" s="14">
        <v>126.48399999999999</v>
      </c>
      <c r="AS143" s="14">
        <v>119.098</v>
      </c>
      <c r="AT143" s="14">
        <v>116.529</v>
      </c>
      <c r="AU143" s="14">
        <v>121.962</v>
      </c>
      <c r="AV143" s="14">
        <v>132.27799999999999</v>
      </c>
      <c r="AW143" s="14">
        <v>141.49600000000001</v>
      </c>
      <c r="AX143" s="14">
        <v>151.19300000000001</v>
      </c>
      <c r="AY143" s="14">
        <v>157.458</v>
      </c>
      <c r="AZ143" s="14">
        <v>157.863</v>
      </c>
      <c r="BA143" s="14">
        <v>154.55600000000001</v>
      </c>
      <c r="BB143" s="14">
        <v>151.65</v>
      </c>
      <c r="BC143" s="14">
        <v>147.77099999999999</v>
      </c>
      <c r="BD143" s="14">
        <v>146.21299999999999</v>
      </c>
      <c r="BE143" s="14">
        <v>148.852</v>
      </c>
      <c r="BF143" s="14">
        <v>153.66800000000001</v>
      </c>
      <c r="BG143" s="14">
        <v>157.791</v>
      </c>
      <c r="BH143" s="14">
        <v>163.01900000000001</v>
      </c>
      <c r="BI143" s="14">
        <v>162.26499999999999</v>
      </c>
      <c r="BJ143" s="14">
        <v>152.10499999999999</v>
      </c>
      <c r="BK143" s="14">
        <v>136.523</v>
      </c>
      <c r="BL143" s="14">
        <v>122.059</v>
      </c>
      <c r="BM143" s="14">
        <v>106.369</v>
      </c>
      <c r="BN143" s="14">
        <v>98.41</v>
      </c>
      <c r="BO143" s="14">
        <v>102.973</v>
      </c>
      <c r="BP143" s="14">
        <v>115.425</v>
      </c>
      <c r="BQ143" s="14">
        <v>126.32899999999999</v>
      </c>
      <c r="BR143" s="14">
        <v>137.553</v>
      </c>
      <c r="BS143" s="14">
        <v>145.88</v>
      </c>
      <c r="BT143" s="14">
        <v>148.749</v>
      </c>
      <c r="BU143" s="14">
        <v>147.84</v>
      </c>
      <c r="BV143" s="14">
        <v>147.63</v>
      </c>
      <c r="BW143" s="14">
        <v>147.512</v>
      </c>
      <c r="BX143" s="14">
        <v>145.345</v>
      </c>
      <c r="BY143" s="14">
        <v>140.601</v>
      </c>
      <c r="BZ143" s="14">
        <v>134.03200000000001</v>
      </c>
      <c r="CA143" s="14">
        <v>127.21</v>
      </c>
      <c r="CB143" s="14">
        <v>120.179</v>
      </c>
      <c r="CC143" s="14">
        <v>112.629</v>
      </c>
      <c r="CD143" s="14">
        <v>104.682</v>
      </c>
      <c r="CE143" s="14">
        <v>96.753</v>
      </c>
      <c r="CF143" s="14">
        <v>88.581999999999994</v>
      </c>
      <c r="CG143" s="14">
        <v>79.557000000000002</v>
      </c>
      <c r="CH143" s="14">
        <v>74.171999999999997</v>
      </c>
      <c r="CI143" s="14">
        <v>74.430000000000007</v>
      </c>
      <c r="CJ143" s="14">
        <v>78.073999999999998</v>
      </c>
      <c r="CK143" s="14">
        <v>81.174999999999997</v>
      </c>
      <c r="CL143" s="14">
        <v>84.917000000000002</v>
      </c>
      <c r="CM143" s="14">
        <v>85.177999999999997</v>
      </c>
      <c r="CN143" s="14">
        <v>79.635999999999996</v>
      </c>
      <c r="CO143" s="14">
        <v>70.388999999999996</v>
      </c>
      <c r="CP143" s="14">
        <v>61.895000000000003</v>
      </c>
      <c r="CQ143" s="14">
        <v>53.308</v>
      </c>
      <c r="CR143" s="14">
        <v>45.531999999999996</v>
      </c>
      <c r="CS143" s="14">
        <v>39.478999999999999</v>
      </c>
      <c r="CT143" s="14">
        <v>34.604999999999997</v>
      </c>
      <c r="CU143" s="14">
        <v>29.068000000000001</v>
      </c>
      <c r="CV143" s="14">
        <v>24.143999999999998</v>
      </c>
      <c r="CW143" s="14">
        <v>20.277999999999999</v>
      </c>
      <c r="CX143" s="14">
        <v>16.212</v>
      </c>
      <c r="CY143" s="14">
        <v>11.944000000000001</v>
      </c>
      <c r="CZ143" s="14">
        <v>8.4559999999999995</v>
      </c>
      <c r="DA143" s="14">
        <v>6.5350000000000001</v>
      </c>
      <c r="DB143" s="14">
        <v>5.282</v>
      </c>
      <c r="DC143" s="14">
        <v>3.738</v>
      </c>
      <c r="DD143" s="14">
        <v>1.903</v>
      </c>
      <c r="DE143" s="14">
        <v>1.1659999999999999</v>
      </c>
      <c r="DF143" s="14">
        <v>0.56000000000000005</v>
      </c>
      <c r="DG143" s="14">
        <v>0.65400000000000003</v>
      </c>
      <c r="DI143" s="108">
        <f t="shared" si="5"/>
        <v>10095.019999999997</v>
      </c>
    </row>
    <row r="144" spans="1:113" x14ac:dyDescent="0.2">
      <c r="A144" s="14">
        <v>12216</v>
      </c>
      <c r="B144" s="14" t="s">
        <v>1041</v>
      </c>
      <c r="D144" s="14">
        <v>643</v>
      </c>
      <c r="E144" s="14">
        <v>2018</v>
      </c>
      <c r="F144" s="14" t="s">
        <v>312</v>
      </c>
      <c r="G144" s="88" t="s">
        <v>313</v>
      </c>
      <c r="H144" s="88">
        <f>VLOOKUP(G144, '2018 Population by age'!$G:$H, 2, 0)</f>
        <v>16</v>
      </c>
      <c r="I144" s="15">
        <f>IF(H144="-", "-", IF(H144=0, 0, SUM(K144:INDEX($K144:$DG144, H144))))</f>
        <v>13188.766000000001</v>
      </c>
      <c r="J144" s="15">
        <f t="shared" si="4"/>
        <v>63870.428</v>
      </c>
      <c r="K144" s="14">
        <v>854.66600000000005</v>
      </c>
      <c r="L144" s="14">
        <v>887.50300000000004</v>
      </c>
      <c r="M144" s="14">
        <v>908.18200000000002</v>
      </c>
      <c r="N144" s="14">
        <v>951.29499999999996</v>
      </c>
      <c r="O144" s="14">
        <v>935.29300000000001</v>
      </c>
      <c r="P144" s="14">
        <v>914.39300000000003</v>
      </c>
      <c r="Q144" s="14">
        <v>889.67499999999995</v>
      </c>
      <c r="R144" s="14">
        <v>862.21900000000005</v>
      </c>
      <c r="S144" s="14">
        <v>832.01400000000001</v>
      </c>
      <c r="T144" s="14">
        <v>799.04399999999998</v>
      </c>
      <c r="U144" s="14">
        <v>769.86099999999999</v>
      </c>
      <c r="V144" s="14">
        <v>747.73199999999997</v>
      </c>
      <c r="W144" s="14">
        <v>730.45600000000002</v>
      </c>
      <c r="X144" s="14">
        <v>714.73</v>
      </c>
      <c r="Y144" s="14">
        <v>703.81200000000001</v>
      </c>
      <c r="Z144" s="14">
        <v>687.89099999999996</v>
      </c>
      <c r="AA144" s="14">
        <v>662.59799999999996</v>
      </c>
      <c r="AB144" s="14">
        <v>634.45399999999995</v>
      </c>
      <c r="AC144" s="14">
        <v>612.80499999999995</v>
      </c>
      <c r="AD144" s="14">
        <v>593.92899999999997</v>
      </c>
      <c r="AE144" s="14">
        <v>596.36300000000006</v>
      </c>
      <c r="AF144" s="14">
        <v>629.69600000000003</v>
      </c>
      <c r="AG144" s="14">
        <v>684.95899999999995</v>
      </c>
      <c r="AH144" s="14">
        <v>739.29399999999998</v>
      </c>
      <c r="AI144" s="14">
        <v>792.10199999999998</v>
      </c>
      <c r="AJ144" s="14">
        <v>859.36199999999997</v>
      </c>
      <c r="AK144" s="14">
        <v>945.05200000000002</v>
      </c>
      <c r="AL144" s="14">
        <v>1039.3409999999999</v>
      </c>
      <c r="AM144" s="14">
        <v>1131.443</v>
      </c>
      <c r="AN144" s="14">
        <v>1227.1500000000001</v>
      </c>
      <c r="AO144" s="14">
        <v>1288.2380000000001</v>
      </c>
      <c r="AP144" s="14">
        <v>1295.73</v>
      </c>
      <c r="AQ144" s="14">
        <v>1267.3230000000001</v>
      </c>
      <c r="AR144" s="14">
        <v>1240.29</v>
      </c>
      <c r="AS144" s="14">
        <v>1207.8879999999999</v>
      </c>
      <c r="AT144" s="14">
        <v>1177.9780000000001</v>
      </c>
      <c r="AU144" s="14">
        <v>1158.453</v>
      </c>
      <c r="AV144" s="14">
        <v>1145.0409999999999</v>
      </c>
      <c r="AW144" s="14">
        <v>1124.902</v>
      </c>
      <c r="AX144" s="14">
        <v>1099.7940000000001</v>
      </c>
      <c r="AY144" s="14">
        <v>1079.087</v>
      </c>
      <c r="AZ144" s="14">
        <v>1065.912</v>
      </c>
      <c r="BA144" s="14">
        <v>1057.059</v>
      </c>
      <c r="BB144" s="14">
        <v>1049.7929999999999</v>
      </c>
      <c r="BC144" s="14">
        <v>1048.992</v>
      </c>
      <c r="BD144" s="14">
        <v>1033.8389999999999</v>
      </c>
      <c r="BE144" s="14">
        <v>995.09699999999998</v>
      </c>
      <c r="BF144" s="14">
        <v>944.93700000000001</v>
      </c>
      <c r="BG144" s="14">
        <v>899.52800000000002</v>
      </c>
      <c r="BH144" s="14">
        <v>849.34500000000003</v>
      </c>
      <c r="BI144" s="14">
        <v>837.96699999999998</v>
      </c>
      <c r="BJ144" s="14">
        <v>886.70500000000004</v>
      </c>
      <c r="BK144" s="14">
        <v>972.61500000000001</v>
      </c>
      <c r="BL144" s="14">
        <v>1052.623</v>
      </c>
      <c r="BM144" s="14">
        <v>1136.7629999999999</v>
      </c>
      <c r="BN144" s="14">
        <v>1196.521</v>
      </c>
      <c r="BO144" s="14">
        <v>1213.8050000000001</v>
      </c>
      <c r="BP144" s="14">
        <v>1202.646</v>
      </c>
      <c r="BQ144" s="14">
        <v>1193.614</v>
      </c>
      <c r="BR144" s="14">
        <v>1178.732</v>
      </c>
      <c r="BS144" s="14">
        <v>1166.4269999999999</v>
      </c>
      <c r="BT144" s="14">
        <v>1163.347</v>
      </c>
      <c r="BU144" s="14">
        <v>1162.4739999999999</v>
      </c>
      <c r="BV144" s="14">
        <v>1154.2739999999999</v>
      </c>
      <c r="BW144" s="14">
        <v>1145.617</v>
      </c>
      <c r="BX144" s="14">
        <v>1109.2429999999999</v>
      </c>
      <c r="BY144" s="14">
        <v>1032.223</v>
      </c>
      <c r="BZ144" s="14">
        <v>930.07</v>
      </c>
      <c r="CA144" s="14">
        <v>831.85199999999998</v>
      </c>
      <c r="CB144" s="14">
        <v>732.50900000000001</v>
      </c>
      <c r="CC144" s="14">
        <v>648.03700000000003</v>
      </c>
      <c r="CD144" s="14">
        <v>589.59299999999996</v>
      </c>
      <c r="CE144" s="14">
        <v>550.78300000000002</v>
      </c>
      <c r="CF144" s="14">
        <v>508.54300000000001</v>
      </c>
      <c r="CG144" s="14">
        <v>460.86900000000003</v>
      </c>
      <c r="CH144" s="14">
        <v>442.60199999999998</v>
      </c>
      <c r="CI144" s="14">
        <v>466.65</v>
      </c>
      <c r="CJ144" s="14">
        <v>515.21699999999998</v>
      </c>
      <c r="CK144" s="14">
        <v>562.20100000000002</v>
      </c>
      <c r="CL144" s="14">
        <v>618.34500000000003</v>
      </c>
      <c r="CM144" s="14">
        <v>633.69100000000003</v>
      </c>
      <c r="CN144" s="14">
        <v>582.49099999999999</v>
      </c>
      <c r="CO144" s="14">
        <v>489.58</v>
      </c>
      <c r="CP144" s="14">
        <v>404.16699999999997</v>
      </c>
      <c r="CQ144" s="14">
        <v>314.75700000000001</v>
      </c>
      <c r="CR144" s="14">
        <v>245.733</v>
      </c>
      <c r="CS144" s="14">
        <v>213.65700000000001</v>
      </c>
      <c r="CT144" s="14">
        <v>205.191</v>
      </c>
      <c r="CU144" s="14">
        <v>191.96100000000001</v>
      </c>
      <c r="CV144" s="14">
        <v>181.98099999999999</v>
      </c>
      <c r="CW144" s="14">
        <v>163.22499999999999</v>
      </c>
      <c r="CX144" s="14">
        <v>132.32599999999999</v>
      </c>
      <c r="CY144" s="14">
        <v>92.468999999999994</v>
      </c>
      <c r="CZ144" s="14">
        <v>57.845999999999997</v>
      </c>
      <c r="DA144" s="14">
        <v>38.633000000000003</v>
      </c>
      <c r="DB144" s="14">
        <v>30.693000000000001</v>
      </c>
      <c r="DC144" s="14">
        <v>21.824000000000002</v>
      </c>
      <c r="DD144" s="14">
        <v>12.026999999999999</v>
      </c>
      <c r="DE144" s="14">
        <v>7.4950000000000001</v>
      </c>
      <c r="DF144" s="14">
        <v>3.9710000000000001</v>
      </c>
      <c r="DG144" s="14">
        <v>6.069</v>
      </c>
      <c r="DI144" s="108">
        <f t="shared" si="5"/>
        <v>77059.194000000003</v>
      </c>
    </row>
    <row r="145" spans="1:113" x14ac:dyDescent="0.2">
      <c r="A145" s="14">
        <v>2240</v>
      </c>
      <c r="B145" s="14" t="s">
        <v>1041</v>
      </c>
      <c r="D145" s="14">
        <v>646</v>
      </c>
      <c r="E145" s="14">
        <v>2018</v>
      </c>
      <c r="F145" s="14" t="s">
        <v>314</v>
      </c>
      <c r="G145" s="88" t="s">
        <v>315</v>
      </c>
      <c r="H145" s="88">
        <f>VLOOKUP(G145, '2018 Population by age'!$G:$H, 2, 0)</f>
        <v>18</v>
      </c>
      <c r="I145" s="15">
        <f>IF(H145="-", "-", IF(H145=0, 0, SUM(K145:INDEX($K145:$DG145, H145))))</f>
        <v>2892.672</v>
      </c>
      <c r="J145" s="15">
        <f t="shared" si="4"/>
        <v>3477.8419999999983</v>
      </c>
      <c r="K145" s="14">
        <v>176.81399999999999</v>
      </c>
      <c r="L145" s="14">
        <v>176.65100000000001</v>
      </c>
      <c r="M145" s="14">
        <v>176.13300000000001</v>
      </c>
      <c r="N145" s="14">
        <v>173.541</v>
      </c>
      <c r="O145" s="14">
        <v>173.10499999999999</v>
      </c>
      <c r="P145" s="14">
        <v>172.226</v>
      </c>
      <c r="Q145" s="14">
        <v>170.90899999999999</v>
      </c>
      <c r="R145" s="14">
        <v>169.16</v>
      </c>
      <c r="S145" s="14">
        <v>167.07300000000001</v>
      </c>
      <c r="T145" s="14">
        <v>164.744</v>
      </c>
      <c r="U145" s="14">
        <v>161.72999999999999</v>
      </c>
      <c r="V145" s="14">
        <v>157.85599999999999</v>
      </c>
      <c r="W145" s="14">
        <v>153.398</v>
      </c>
      <c r="X145" s="14">
        <v>148.80099999999999</v>
      </c>
      <c r="Y145" s="14">
        <v>143.97</v>
      </c>
      <c r="Z145" s="14">
        <v>139.40600000000001</v>
      </c>
      <c r="AA145" s="14">
        <v>135.40100000000001</v>
      </c>
      <c r="AB145" s="14">
        <v>131.75399999999999</v>
      </c>
      <c r="AC145" s="14">
        <v>128.13800000000001</v>
      </c>
      <c r="AD145" s="14">
        <v>124.821</v>
      </c>
      <c r="AE145" s="14">
        <v>121.04</v>
      </c>
      <c r="AF145" s="14">
        <v>116.45</v>
      </c>
      <c r="AG145" s="14">
        <v>111.56100000000001</v>
      </c>
      <c r="AH145" s="14">
        <v>106.93899999999999</v>
      </c>
      <c r="AI145" s="14">
        <v>102.124</v>
      </c>
      <c r="AJ145" s="14">
        <v>99.397999999999996</v>
      </c>
      <c r="AK145" s="14">
        <v>99.841999999999999</v>
      </c>
      <c r="AL145" s="14">
        <v>102.253</v>
      </c>
      <c r="AM145" s="14">
        <v>104.306</v>
      </c>
      <c r="AN145" s="14">
        <v>106.42</v>
      </c>
      <c r="AO145" s="14">
        <v>107.508</v>
      </c>
      <c r="AP145" s="14">
        <v>106.77800000000001</v>
      </c>
      <c r="AQ145" s="14">
        <v>104.693</v>
      </c>
      <c r="AR145" s="14">
        <v>102.758</v>
      </c>
      <c r="AS145" s="14">
        <v>100.973</v>
      </c>
      <c r="AT145" s="14">
        <v>97.605999999999995</v>
      </c>
      <c r="AU145" s="14">
        <v>92.04</v>
      </c>
      <c r="AV145" s="14">
        <v>85.102999999999994</v>
      </c>
      <c r="AW145" s="14">
        <v>78.165000000000006</v>
      </c>
      <c r="AX145" s="14">
        <v>70.861999999999995</v>
      </c>
      <c r="AY145" s="14">
        <v>64.774000000000001</v>
      </c>
      <c r="AZ145" s="14">
        <v>60.796999999999997</v>
      </c>
      <c r="BA145" s="14">
        <v>58.210999999999999</v>
      </c>
      <c r="BB145" s="14">
        <v>55.493000000000002</v>
      </c>
      <c r="BC145" s="14">
        <v>53.06</v>
      </c>
      <c r="BD145" s="14">
        <v>50.326999999999998</v>
      </c>
      <c r="BE145" s="14">
        <v>46.884</v>
      </c>
      <c r="BF145" s="14">
        <v>43.161999999999999</v>
      </c>
      <c r="BG145" s="14">
        <v>39.787999999999997</v>
      </c>
      <c r="BH145" s="14">
        <v>36.387999999999998</v>
      </c>
      <c r="BI145" s="14">
        <v>34.396000000000001</v>
      </c>
      <c r="BJ145" s="14">
        <v>34.506999999999998</v>
      </c>
      <c r="BK145" s="14">
        <v>35.911999999999999</v>
      </c>
      <c r="BL145" s="14">
        <v>37.219000000000001</v>
      </c>
      <c r="BM145" s="14">
        <v>38.843000000000004</v>
      </c>
      <c r="BN145" s="14">
        <v>39.268999999999998</v>
      </c>
      <c r="BO145" s="14">
        <v>37.646000000000001</v>
      </c>
      <c r="BP145" s="14">
        <v>34.731999999999999</v>
      </c>
      <c r="BQ145" s="14">
        <v>32.101999999999997</v>
      </c>
      <c r="BR145" s="14">
        <v>29.399000000000001</v>
      </c>
      <c r="BS145" s="14">
        <v>27.161000000000001</v>
      </c>
      <c r="BT145" s="14">
        <v>25.803000000000001</v>
      </c>
      <c r="BU145" s="14">
        <v>24.99</v>
      </c>
      <c r="BV145" s="14">
        <v>24.004999999999999</v>
      </c>
      <c r="BW145" s="14">
        <v>23.027999999999999</v>
      </c>
      <c r="BX145" s="14">
        <v>21.85</v>
      </c>
      <c r="BY145" s="14">
        <v>20.306000000000001</v>
      </c>
      <c r="BZ145" s="14">
        <v>18.556000000000001</v>
      </c>
      <c r="CA145" s="14">
        <v>16.896999999999998</v>
      </c>
      <c r="CB145" s="14">
        <v>15.24</v>
      </c>
      <c r="CC145" s="14">
        <v>13.824</v>
      </c>
      <c r="CD145" s="14">
        <v>12.79</v>
      </c>
      <c r="CE145" s="14">
        <v>12.002000000000001</v>
      </c>
      <c r="CF145" s="14">
        <v>11.223000000000001</v>
      </c>
      <c r="CG145" s="14">
        <v>10.547000000000001</v>
      </c>
      <c r="CH145" s="14">
        <v>9.6839999999999993</v>
      </c>
      <c r="CI145" s="14">
        <v>8.4819999999999993</v>
      </c>
      <c r="CJ145" s="14">
        <v>7.1070000000000002</v>
      </c>
      <c r="CK145" s="14">
        <v>5.8289999999999997</v>
      </c>
      <c r="CL145" s="14">
        <v>4.5380000000000003</v>
      </c>
      <c r="CM145" s="14">
        <v>3.64</v>
      </c>
      <c r="CN145" s="14">
        <v>3.3450000000000002</v>
      </c>
      <c r="CO145" s="14">
        <v>3.4350000000000001</v>
      </c>
      <c r="CP145" s="14">
        <v>3.508</v>
      </c>
      <c r="CQ145" s="14">
        <v>3.6840000000000002</v>
      </c>
      <c r="CR145" s="14">
        <v>3.601</v>
      </c>
      <c r="CS145" s="14">
        <v>3.05</v>
      </c>
      <c r="CT145" s="14">
        <v>2.2240000000000002</v>
      </c>
      <c r="CU145" s="14">
        <v>1.383</v>
      </c>
      <c r="CV145" s="14">
        <v>0.68700000000000006</v>
      </c>
      <c r="CW145" s="14">
        <v>0.36099999999999999</v>
      </c>
      <c r="CX145" s="14">
        <v>0.253</v>
      </c>
      <c r="CY145" s="14">
        <v>0.29199999999999998</v>
      </c>
      <c r="CZ145" s="14">
        <v>0.434</v>
      </c>
      <c r="DA145" s="14">
        <v>0.42799999999999999</v>
      </c>
      <c r="DB145" s="14">
        <v>0.378</v>
      </c>
      <c r="DC145" s="14">
        <v>0.28499999999999998</v>
      </c>
      <c r="DD145" s="14">
        <v>0.14799999999999999</v>
      </c>
      <c r="DE145" s="14">
        <v>9.1999999999999998E-2</v>
      </c>
      <c r="DF145" s="14">
        <v>0.04</v>
      </c>
      <c r="DG145" s="14">
        <v>2.5000000000000001E-2</v>
      </c>
      <c r="DI145" s="108">
        <f t="shared" si="5"/>
        <v>6370.5139999999983</v>
      </c>
    </row>
    <row r="146" spans="1:113" x14ac:dyDescent="0.2">
      <c r="A146" s="14">
        <v>10926</v>
      </c>
      <c r="B146" s="14" t="s">
        <v>1041</v>
      </c>
      <c r="D146" s="14">
        <v>682</v>
      </c>
      <c r="E146" s="14">
        <v>2018</v>
      </c>
      <c r="F146" s="14" t="s">
        <v>328</v>
      </c>
      <c r="G146" s="88" t="s">
        <v>329</v>
      </c>
      <c r="H146" s="88">
        <f>VLOOKUP(G146, '2018 Population by age'!$G:$H, 2, 0)</f>
        <v>18</v>
      </c>
      <c r="I146" s="15">
        <f>IF(H146="-", "-", IF(H146=0, 0, SUM(K146:INDEX($K146:$DG146, H146))))</f>
        <v>4775.7110000000002</v>
      </c>
      <c r="J146" s="15">
        <f t="shared" si="4"/>
        <v>9566.1789999999928</v>
      </c>
      <c r="K146" s="14">
        <v>308.85500000000002</v>
      </c>
      <c r="L146" s="14">
        <v>303.88400000000001</v>
      </c>
      <c r="M146" s="14">
        <v>298.89699999999999</v>
      </c>
      <c r="N146" s="14">
        <v>289.01600000000002</v>
      </c>
      <c r="O146" s="14">
        <v>286.51900000000001</v>
      </c>
      <c r="P146" s="14">
        <v>283.46300000000002</v>
      </c>
      <c r="Q146" s="14">
        <v>279.88200000000001</v>
      </c>
      <c r="R146" s="14">
        <v>275.80799999999999</v>
      </c>
      <c r="S146" s="14">
        <v>271.54300000000001</v>
      </c>
      <c r="T146" s="14">
        <v>267.38600000000002</v>
      </c>
      <c r="U146" s="14">
        <v>262.03399999999999</v>
      </c>
      <c r="V146" s="14">
        <v>254.98500000000001</v>
      </c>
      <c r="W146" s="14">
        <v>247.07400000000001</v>
      </c>
      <c r="X146" s="14">
        <v>239.71700000000001</v>
      </c>
      <c r="Y146" s="14">
        <v>232.72499999999999</v>
      </c>
      <c r="Z146" s="14">
        <v>227.24199999999999</v>
      </c>
      <c r="AA146" s="14">
        <v>224.012</v>
      </c>
      <c r="AB146" s="14">
        <v>222.66900000000001</v>
      </c>
      <c r="AC146" s="14">
        <v>221.59100000000001</v>
      </c>
      <c r="AD146" s="14">
        <v>220.48500000000001</v>
      </c>
      <c r="AE146" s="14">
        <v>222.61099999999999</v>
      </c>
      <c r="AF146" s="14">
        <v>229.22900000000001</v>
      </c>
      <c r="AG146" s="14">
        <v>238.643</v>
      </c>
      <c r="AH146" s="14">
        <v>247.92599999999999</v>
      </c>
      <c r="AI146" s="14">
        <v>257.69900000000001</v>
      </c>
      <c r="AJ146" s="14">
        <v>265.32600000000002</v>
      </c>
      <c r="AK146" s="14">
        <v>269.20999999999998</v>
      </c>
      <c r="AL146" s="14">
        <v>270.464</v>
      </c>
      <c r="AM146" s="14">
        <v>272.048</v>
      </c>
      <c r="AN146" s="14">
        <v>273.66399999999999</v>
      </c>
      <c r="AO146" s="14">
        <v>273.72300000000001</v>
      </c>
      <c r="AP146" s="14">
        <v>271.82799999999997</v>
      </c>
      <c r="AQ146" s="14">
        <v>268.65100000000001</v>
      </c>
      <c r="AR146" s="14">
        <v>264.834</v>
      </c>
      <c r="AS146" s="14">
        <v>259.726</v>
      </c>
      <c r="AT146" s="14">
        <v>256.74900000000002</v>
      </c>
      <c r="AU146" s="14">
        <v>257.50200000000001</v>
      </c>
      <c r="AV146" s="14">
        <v>260.19600000000003</v>
      </c>
      <c r="AW146" s="14">
        <v>261.66300000000001</v>
      </c>
      <c r="AX146" s="14">
        <v>262.80099999999999</v>
      </c>
      <c r="AY146" s="14">
        <v>260.58100000000002</v>
      </c>
      <c r="AZ146" s="14">
        <v>253.261</v>
      </c>
      <c r="BA146" s="14">
        <v>242.37100000000001</v>
      </c>
      <c r="BB146" s="14">
        <v>231.548</v>
      </c>
      <c r="BC146" s="14">
        <v>220.50299999999999</v>
      </c>
      <c r="BD146" s="14">
        <v>208.08699999999999</v>
      </c>
      <c r="BE146" s="14">
        <v>194.238</v>
      </c>
      <c r="BF146" s="14">
        <v>179.60499999999999</v>
      </c>
      <c r="BG146" s="14">
        <v>164.71600000000001</v>
      </c>
      <c r="BH146" s="14">
        <v>149.24199999999999</v>
      </c>
      <c r="BI146" s="14">
        <v>136.149</v>
      </c>
      <c r="BJ146" s="14">
        <v>126.896</v>
      </c>
      <c r="BK146" s="14">
        <v>120.20099999999999</v>
      </c>
      <c r="BL146" s="14">
        <v>113.461</v>
      </c>
      <c r="BM146" s="14">
        <v>107.36</v>
      </c>
      <c r="BN146" s="14">
        <v>100.65300000000001</v>
      </c>
      <c r="BO146" s="14">
        <v>92.512</v>
      </c>
      <c r="BP146" s="14">
        <v>83.718999999999994</v>
      </c>
      <c r="BQ146" s="14">
        <v>75.664000000000001</v>
      </c>
      <c r="BR146" s="14">
        <v>67.808999999999997</v>
      </c>
      <c r="BS146" s="14">
        <v>61.738</v>
      </c>
      <c r="BT146" s="14">
        <v>58.295000000000002</v>
      </c>
      <c r="BU146" s="14">
        <v>56.555999999999997</v>
      </c>
      <c r="BV146" s="14">
        <v>54.889000000000003</v>
      </c>
      <c r="BW146" s="14">
        <v>53.786000000000001</v>
      </c>
      <c r="BX146" s="14">
        <v>51.618000000000002</v>
      </c>
      <c r="BY146" s="14">
        <v>47.463999999999999</v>
      </c>
      <c r="BZ146" s="14">
        <v>42.164999999999999</v>
      </c>
      <c r="CA146" s="14">
        <v>37.389000000000003</v>
      </c>
      <c r="CB146" s="14">
        <v>32.685000000000002</v>
      </c>
      <c r="CC146" s="14">
        <v>29.007000000000001</v>
      </c>
      <c r="CD146" s="14">
        <v>26.957000000000001</v>
      </c>
      <c r="CE146" s="14">
        <v>25.971</v>
      </c>
      <c r="CF146" s="14">
        <v>24.901</v>
      </c>
      <c r="CG146" s="14">
        <v>24.003</v>
      </c>
      <c r="CH146" s="14">
        <v>22.818999999999999</v>
      </c>
      <c r="CI146" s="14">
        <v>21.013000000000002</v>
      </c>
      <c r="CJ146" s="14">
        <v>18.844000000000001</v>
      </c>
      <c r="CK146" s="14">
        <v>16.913</v>
      </c>
      <c r="CL146" s="14">
        <v>15.109</v>
      </c>
      <c r="CM146" s="14">
        <v>13.41</v>
      </c>
      <c r="CN146" s="14">
        <v>11.87</v>
      </c>
      <c r="CO146" s="14">
        <v>10.462</v>
      </c>
      <c r="CP146" s="14">
        <v>9.1039999999999992</v>
      </c>
      <c r="CQ146" s="14">
        <v>7.8029999999999999</v>
      </c>
      <c r="CR146" s="14">
        <v>6.6479999999999997</v>
      </c>
      <c r="CS146" s="14">
        <v>5.6719999999999997</v>
      </c>
      <c r="CT146" s="14">
        <v>4.84</v>
      </c>
      <c r="CU146" s="14">
        <v>4.0439999999999996</v>
      </c>
      <c r="CV146" s="14">
        <v>3.3980000000000001</v>
      </c>
      <c r="CW146" s="14">
        <v>2.8620000000000001</v>
      </c>
      <c r="CX146" s="14">
        <v>2.31</v>
      </c>
      <c r="CY146" s="14">
        <v>1.746</v>
      </c>
      <c r="CZ146" s="14">
        <v>1.2949999999999999</v>
      </c>
      <c r="DA146" s="14">
        <v>1.0349999999999999</v>
      </c>
      <c r="DB146" s="14">
        <v>0.84799999999999998</v>
      </c>
      <c r="DC146" s="14">
        <v>0.626</v>
      </c>
      <c r="DD146" s="14">
        <v>0.371</v>
      </c>
      <c r="DE146" s="14">
        <v>0.249</v>
      </c>
      <c r="DF146" s="14">
        <v>0.13100000000000001</v>
      </c>
      <c r="DG146" s="14">
        <v>0.188</v>
      </c>
      <c r="DI146" s="108">
        <f t="shared" si="5"/>
        <v>14341.889999999994</v>
      </c>
    </row>
    <row r="147" spans="1:113" x14ac:dyDescent="0.2">
      <c r="A147" s="14">
        <v>4218</v>
      </c>
      <c r="B147" s="14" t="s">
        <v>1041</v>
      </c>
      <c r="D147" s="14">
        <v>729</v>
      </c>
      <c r="E147" s="14">
        <v>2018</v>
      </c>
      <c r="F147" s="14" t="s">
        <v>356</v>
      </c>
      <c r="G147" s="88" t="s">
        <v>357</v>
      </c>
      <c r="H147" s="88">
        <f>VLOOKUP(G147, '2018 Population by age'!$G:$H, 2, 0)</f>
        <v>17</v>
      </c>
      <c r="I147" s="15">
        <f>IF(H147="-", "-", IF(H147=0, 0, SUM(K147:INDEX($K147:$DG147, H147))))</f>
        <v>9200.5430000000015</v>
      </c>
      <c r="J147" s="15">
        <f t="shared" si="4"/>
        <v>11561.641999999996</v>
      </c>
      <c r="K147" s="14">
        <v>624.46</v>
      </c>
      <c r="L147" s="14">
        <v>611.06700000000001</v>
      </c>
      <c r="M147" s="14">
        <v>598.68600000000004</v>
      </c>
      <c r="N147" s="14">
        <v>588.63300000000004</v>
      </c>
      <c r="O147" s="14">
        <v>578.04999999999995</v>
      </c>
      <c r="P147" s="14">
        <v>568.01099999999997</v>
      </c>
      <c r="Q147" s="14">
        <v>558.40599999999995</v>
      </c>
      <c r="R147" s="14">
        <v>549.12599999999998</v>
      </c>
      <c r="S147" s="14">
        <v>540.10299999999995</v>
      </c>
      <c r="T147" s="14">
        <v>531.26800000000003</v>
      </c>
      <c r="U147" s="14">
        <v>522.30799999999999</v>
      </c>
      <c r="V147" s="14">
        <v>513.03099999999995</v>
      </c>
      <c r="W147" s="14">
        <v>503.452</v>
      </c>
      <c r="X147" s="14">
        <v>493.81400000000002</v>
      </c>
      <c r="Y147" s="14">
        <v>484.11599999999999</v>
      </c>
      <c r="Z147" s="14">
        <v>473.70699999999999</v>
      </c>
      <c r="AA147" s="14">
        <v>462.30500000000001</v>
      </c>
      <c r="AB147" s="14">
        <v>450.16500000000002</v>
      </c>
      <c r="AC147" s="14">
        <v>437.90499999999997</v>
      </c>
      <c r="AD147" s="14">
        <v>425.49599999999998</v>
      </c>
      <c r="AE147" s="14">
        <v>412.67399999999998</v>
      </c>
      <c r="AF147" s="14">
        <v>399.39699999999999</v>
      </c>
      <c r="AG147" s="14">
        <v>385.82400000000001</v>
      </c>
      <c r="AH147" s="14">
        <v>372.35500000000002</v>
      </c>
      <c r="AI147" s="14">
        <v>359.15300000000002</v>
      </c>
      <c r="AJ147" s="14">
        <v>345.642</v>
      </c>
      <c r="AK147" s="14">
        <v>331.65800000000002</v>
      </c>
      <c r="AL147" s="14">
        <v>317.64600000000002</v>
      </c>
      <c r="AM147" s="14">
        <v>303.97800000000001</v>
      </c>
      <c r="AN147" s="14">
        <v>290.28800000000001</v>
      </c>
      <c r="AO147" s="14">
        <v>278.88099999999997</v>
      </c>
      <c r="AP147" s="14">
        <v>270.84899999999999</v>
      </c>
      <c r="AQ147" s="14">
        <v>265.05799999999999</v>
      </c>
      <c r="AR147" s="14">
        <v>259.30900000000003</v>
      </c>
      <c r="AS147" s="14">
        <v>254.071</v>
      </c>
      <c r="AT147" s="14">
        <v>248.20500000000001</v>
      </c>
      <c r="AU147" s="14">
        <v>240.93100000000001</v>
      </c>
      <c r="AV147" s="14">
        <v>232.81</v>
      </c>
      <c r="AW147" s="14">
        <v>225.22300000000001</v>
      </c>
      <c r="AX147" s="14">
        <v>217.93899999999999</v>
      </c>
      <c r="AY147" s="14">
        <v>210.65199999999999</v>
      </c>
      <c r="AZ147" s="14">
        <v>203.36199999999999</v>
      </c>
      <c r="BA147" s="14">
        <v>196.13300000000001</v>
      </c>
      <c r="BB147" s="14">
        <v>188.97300000000001</v>
      </c>
      <c r="BC147" s="14">
        <v>181.82</v>
      </c>
      <c r="BD147" s="14">
        <v>175.14699999999999</v>
      </c>
      <c r="BE147" s="14">
        <v>169.17099999999999</v>
      </c>
      <c r="BF147" s="14">
        <v>163.66200000000001</v>
      </c>
      <c r="BG147" s="14">
        <v>158.20599999999999</v>
      </c>
      <c r="BH147" s="14">
        <v>152.928</v>
      </c>
      <c r="BI147" s="14">
        <v>147.42500000000001</v>
      </c>
      <c r="BJ147" s="14">
        <v>141.46700000000001</v>
      </c>
      <c r="BK147" s="14">
        <v>135.26900000000001</v>
      </c>
      <c r="BL147" s="14">
        <v>129.268</v>
      </c>
      <c r="BM147" s="14">
        <v>123.375</v>
      </c>
      <c r="BN147" s="14">
        <v>117.73</v>
      </c>
      <c r="BO147" s="14">
        <v>112.44799999999999</v>
      </c>
      <c r="BP147" s="14">
        <v>107.44799999999999</v>
      </c>
      <c r="BQ147" s="14">
        <v>102.509</v>
      </c>
      <c r="BR147" s="14">
        <v>97.643000000000001</v>
      </c>
      <c r="BS147" s="14">
        <v>93.01</v>
      </c>
      <c r="BT147" s="14">
        <v>88.659000000000006</v>
      </c>
      <c r="BU147" s="14">
        <v>84.510999999999996</v>
      </c>
      <c r="BV147" s="14">
        <v>80.459000000000003</v>
      </c>
      <c r="BW147" s="14">
        <v>76.543999999999997</v>
      </c>
      <c r="BX147" s="14">
        <v>72.540999999999997</v>
      </c>
      <c r="BY147" s="14">
        <v>68.334999999999994</v>
      </c>
      <c r="BZ147" s="14">
        <v>64.031000000000006</v>
      </c>
      <c r="CA147" s="14">
        <v>59.856999999999999</v>
      </c>
      <c r="CB147" s="14">
        <v>55.774999999999999</v>
      </c>
      <c r="CC147" s="14">
        <v>51.808999999999997</v>
      </c>
      <c r="CD147" s="14">
        <v>47.997</v>
      </c>
      <c r="CE147" s="14">
        <v>44.323</v>
      </c>
      <c r="CF147" s="14">
        <v>40.743000000000002</v>
      </c>
      <c r="CG147" s="14">
        <v>37.271000000000001</v>
      </c>
      <c r="CH147" s="14">
        <v>33.932000000000002</v>
      </c>
      <c r="CI147" s="14">
        <v>30.736000000000001</v>
      </c>
      <c r="CJ147" s="14">
        <v>27.684999999999999</v>
      </c>
      <c r="CK147" s="14">
        <v>24.774000000000001</v>
      </c>
      <c r="CL147" s="14">
        <v>22.010999999999999</v>
      </c>
      <c r="CM147" s="14">
        <v>19.407</v>
      </c>
      <c r="CN147" s="14">
        <v>16.966999999999999</v>
      </c>
      <c r="CO147" s="14">
        <v>14.694000000000001</v>
      </c>
      <c r="CP147" s="14">
        <v>12.577</v>
      </c>
      <c r="CQ147" s="14">
        <v>10.606999999999999</v>
      </c>
      <c r="CR147" s="14">
        <v>8.8529999999999998</v>
      </c>
      <c r="CS147" s="14">
        <v>7.3419999999999996</v>
      </c>
      <c r="CT147" s="14">
        <v>6.0419999999999998</v>
      </c>
      <c r="CU147" s="14">
        <v>4.8070000000000004</v>
      </c>
      <c r="CV147" s="14">
        <v>3.798</v>
      </c>
      <c r="CW147" s="14">
        <v>3.052</v>
      </c>
      <c r="CX147" s="14">
        <v>2.3679999999999999</v>
      </c>
      <c r="CY147" s="14">
        <v>1.73</v>
      </c>
      <c r="CZ147" s="14">
        <v>1.232</v>
      </c>
      <c r="DA147" s="14">
        <v>0.95599999999999996</v>
      </c>
      <c r="DB147" s="14">
        <v>0.76900000000000002</v>
      </c>
      <c r="DC147" s="14">
        <v>0.55800000000000005</v>
      </c>
      <c r="DD147" s="14">
        <v>0.32300000000000001</v>
      </c>
      <c r="DE147" s="14">
        <v>0.20699999999999999</v>
      </c>
      <c r="DF147" s="14">
        <v>0.107</v>
      </c>
      <c r="DG147" s="14">
        <v>0.15</v>
      </c>
      <c r="DI147" s="108">
        <f t="shared" si="5"/>
        <v>20762.184999999998</v>
      </c>
    </row>
    <row r="148" spans="1:113" x14ac:dyDescent="0.2">
      <c r="A148" s="14">
        <v>6196</v>
      </c>
      <c r="B148" s="14" t="s">
        <v>1041</v>
      </c>
      <c r="D148" s="14">
        <v>686</v>
      </c>
      <c r="E148" s="14">
        <v>2018</v>
      </c>
      <c r="F148" s="14" t="s">
        <v>330</v>
      </c>
      <c r="G148" s="88" t="s">
        <v>331</v>
      </c>
      <c r="H148" s="88">
        <f>VLOOKUP(G148, '2018 Population by age'!$G:$H, 2, 0)</f>
        <v>18</v>
      </c>
      <c r="I148" s="15">
        <f>IF(H148="-", "-", IF(H148=0, 0, SUM(K148:INDEX($K148:$DG148, H148))))</f>
        <v>3953.1310000000003</v>
      </c>
      <c r="J148" s="15">
        <f t="shared" si="4"/>
        <v>4332.3539999999966</v>
      </c>
      <c r="K148" s="14">
        <v>262.64100000000002</v>
      </c>
      <c r="L148" s="14">
        <v>261.06900000000002</v>
      </c>
      <c r="M148" s="14">
        <v>258.39499999999998</v>
      </c>
      <c r="N148" s="14">
        <v>255.98099999999999</v>
      </c>
      <c r="O148" s="14">
        <v>250.76900000000001</v>
      </c>
      <c r="P148" s="14">
        <v>245.02199999999999</v>
      </c>
      <c r="Q148" s="14">
        <v>238.83099999999999</v>
      </c>
      <c r="R148" s="14">
        <v>232.28299999999999</v>
      </c>
      <c r="S148" s="14">
        <v>225.45699999999999</v>
      </c>
      <c r="T148" s="14">
        <v>218.43</v>
      </c>
      <c r="U148" s="14">
        <v>211.34899999999999</v>
      </c>
      <c r="V148" s="14">
        <v>204.328</v>
      </c>
      <c r="W148" s="14">
        <v>197.42</v>
      </c>
      <c r="X148" s="14">
        <v>190.53399999999999</v>
      </c>
      <c r="Y148" s="14">
        <v>183.65</v>
      </c>
      <c r="Z148" s="14">
        <v>177.405</v>
      </c>
      <c r="AA148" s="14">
        <v>172.096</v>
      </c>
      <c r="AB148" s="14">
        <v>167.471</v>
      </c>
      <c r="AC148" s="14">
        <v>162.94499999999999</v>
      </c>
      <c r="AD148" s="14">
        <v>158.59</v>
      </c>
      <c r="AE148" s="14">
        <v>154.50899999999999</v>
      </c>
      <c r="AF148" s="14">
        <v>150.678</v>
      </c>
      <c r="AG148" s="14">
        <v>147.05199999999999</v>
      </c>
      <c r="AH148" s="14">
        <v>143.602</v>
      </c>
      <c r="AI148" s="14">
        <v>140.33199999999999</v>
      </c>
      <c r="AJ148" s="14">
        <v>137.035</v>
      </c>
      <c r="AK148" s="14">
        <v>133.60599999999999</v>
      </c>
      <c r="AL148" s="14">
        <v>130.11099999999999</v>
      </c>
      <c r="AM148" s="14">
        <v>126.69</v>
      </c>
      <c r="AN148" s="14">
        <v>123.27500000000001</v>
      </c>
      <c r="AO148" s="14">
        <v>119.985</v>
      </c>
      <c r="AP148" s="14">
        <v>116.88</v>
      </c>
      <c r="AQ148" s="14">
        <v>113.864</v>
      </c>
      <c r="AR148" s="14">
        <v>110.834</v>
      </c>
      <c r="AS148" s="14">
        <v>107.875</v>
      </c>
      <c r="AT148" s="14">
        <v>104.54900000000001</v>
      </c>
      <c r="AU148" s="14">
        <v>100.651</v>
      </c>
      <c r="AV148" s="14">
        <v>96.406000000000006</v>
      </c>
      <c r="AW148" s="14">
        <v>92.236999999999995</v>
      </c>
      <c r="AX148" s="14">
        <v>88.046000000000006</v>
      </c>
      <c r="AY148" s="14">
        <v>84.123999999999995</v>
      </c>
      <c r="AZ148" s="14">
        <v>80.653999999999996</v>
      </c>
      <c r="BA148" s="14">
        <v>77.494</v>
      </c>
      <c r="BB148" s="14">
        <v>74.335999999999999</v>
      </c>
      <c r="BC148" s="14">
        <v>71.257999999999996</v>
      </c>
      <c r="BD148" s="14">
        <v>68.180000000000007</v>
      </c>
      <c r="BE148" s="14">
        <v>65.034999999999997</v>
      </c>
      <c r="BF148" s="14">
        <v>61.893999999999998</v>
      </c>
      <c r="BG148" s="14">
        <v>58.88</v>
      </c>
      <c r="BH148" s="14">
        <v>55.954999999999998</v>
      </c>
      <c r="BI148" s="14">
        <v>53.238</v>
      </c>
      <c r="BJ148" s="14">
        <v>50.798000000000002</v>
      </c>
      <c r="BK148" s="14">
        <v>48.572000000000003</v>
      </c>
      <c r="BL148" s="14">
        <v>46.420999999999999</v>
      </c>
      <c r="BM148" s="14">
        <v>44.366</v>
      </c>
      <c r="BN148" s="14">
        <v>42.396999999999998</v>
      </c>
      <c r="BO148" s="14">
        <v>40.491999999999997</v>
      </c>
      <c r="BP148" s="14">
        <v>38.655999999999999</v>
      </c>
      <c r="BQ148" s="14">
        <v>36.896000000000001</v>
      </c>
      <c r="BR148" s="14">
        <v>35.189</v>
      </c>
      <c r="BS148" s="14">
        <v>33.585999999999999</v>
      </c>
      <c r="BT148" s="14">
        <v>32.109000000000002</v>
      </c>
      <c r="BU148" s="14">
        <v>30.712</v>
      </c>
      <c r="BV148" s="14">
        <v>29.356000000000002</v>
      </c>
      <c r="BW148" s="14">
        <v>28.08</v>
      </c>
      <c r="BX148" s="14">
        <v>26.661000000000001</v>
      </c>
      <c r="BY148" s="14">
        <v>24.992999999999999</v>
      </c>
      <c r="BZ148" s="14">
        <v>23.187999999999999</v>
      </c>
      <c r="CA148" s="14">
        <v>21.446000000000002</v>
      </c>
      <c r="CB148" s="14">
        <v>19.704999999999998</v>
      </c>
      <c r="CC148" s="14">
        <v>18.157</v>
      </c>
      <c r="CD148" s="14">
        <v>16.908999999999999</v>
      </c>
      <c r="CE148" s="14">
        <v>15.861000000000001</v>
      </c>
      <c r="CF148" s="14">
        <v>14.814</v>
      </c>
      <c r="CG148" s="14">
        <v>13.819000000000001</v>
      </c>
      <c r="CH148" s="14">
        <v>12.766999999999999</v>
      </c>
      <c r="CI148" s="14">
        <v>11.587</v>
      </c>
      <c r="CJ148" s="14">
        <v>10.343</v>
      </c>
      <c r="CK148" s="14">
        <v>9.1739999999999995</v>
      </c>
      <c r="CL148" s="14">
        <v>8.06</v>
      </c>
      <c r="CM148" s="14">
        <v>7.0010000000000003</v>
      </c>
      <c r="CN148" s="14">
        <v>6.0119999999999996</v>
      </c>
      <c r="CO148" s="14">
        <v>5.0940000000000003</v>
      </c>
      <c r="CP148" s="14">
        <v>4.2249999999999996</v>
      </c>
      <c r="CQ148" s="14">
        <v>3.403</v>
      </c>
      <c r="CR148" s="14">
        <v>2.694</v>
      </c>
      <c r="CS148" s="14">
        <v>2.13</v>
      </c>
      <c r="CT148" s="14">
        <v>1.68</v>
      </c>
      <c r="CU148" s="14">
        <v>1.252</v>
      </c>
      <c r="CV148" s="14">
        <v>0.91</v>
      </c>
      <c r="CW148" s="14">
        <v>0.67400000000000004</v>
      </c>
      <c r="CX148" s="14">
        <v>0.48099999999999998</v>
      </c>
      <c r="CY148" s="14">
        <v>0.32300000000000001</v>
      </c>
      <c r="CZ148" s="14">
        <v>0.19600000000000001</v>
      </c>
      <c r="DA148" s="14">
        <v>0.13300000000000001</v>
      </c>
      <c r="DB148" s="14">
        <v>0.10299999999999999</v>
      </c>
      <c r="DC148" s="14">
        <v>7.0000000000000007E-2</v>
      </c>
      <c r="DD148" s="14">
        <v>3.3000000000000002E-2</v>
      </c>
      <c r="DE148" s="14">
        <v>1.4999999999999999E-2</v>
      </c>
      <c r="DF148" s="14">
        <v>6.0000000000000001E-3</v>
      </c>
      <c r="DG148" s="14">
        <v>5.0000000000000001E-3</v>
      </c>
      <c r="DI148" s="108">
        <f t="shared" si="5"/>
        <v>8285.4849999999969</v>
      </c>
    </row>
    <row r="149" spans="1:113" x14ac:dyDescent="0.2">
      <c r="A149" s="14">
        <v>9464</v>
      </c>
      <c r="B149" s="14" t="s">
        <v>1041</v>
      </c>
      <c r="D149" s="14">
        <v>702</v>
      </c>
      <c r="E149" s="14">
        <v>2018</v>
      </c>
      <c r="F149" s="14" t="s">
        <v>338</v>
      </c>
      <c r="G149" s="88" t="s">
        <v>339</v>
      </c>
      <c r="H149" s="88">
        <f>VLOOKUP(G149, '2018 Population by age'!$G:$H, 2, 0)</f>
        <v>21</v>
      </c>
      <c r="I149" s="15">
        <f>IF(H149="-", "-", IF(H149=0, 0, SUM(K149:INDEX($K149:$DG149, H149))))</f>
        <v>619.53099999999995</v>
      </c>
      <c r="J149" s="15">
        <f t="shared" si="4"/>
        <v>2310.3169999999982</v>
      </c>
      <c r="K149" s="14">
        <v>25.071000000000002</v>
      </c>
      <c r="L149" s="14">
        <v>25.352</v>
      </c>
      <c r="M149" s="14">
        <v>25.655000000000001</v>
      </c>
      <c r="N149" s="14">
        <v>25.908999999999999</v>
      </c>
      <c r="O149" s="14">
        <v>26.263000000000002</v>
      </c>
      <c r="P149" s="14">
        <v>26.645</v>
      </c>
      <c r="Q149" s="14">
        <v>27.053999999999998</v>
      </c>
      <c r="R149" s="14">
        <v>27.491</v>
      </c>
      <c r="S149" s="14">
        <v>27.954999999999998</v>
      </c>
      <c r="T149" s="14">
        <v>28.446999999999999</v>
      </c>
      <c r="U149" s="14">
        <v>28.966999999999999</v>
      </c>
      <c r="V149" s="14">
        <v>29.518000000000001</v>
      </c>
      <c r="W149" s="14">
        <v>30.097999999999999</v>
      </c>
      <c r="X149" s="14">
        <v>30.693000000000001</v>
      </c>
      <c r="Y149" s="14">
        <v>31.289000000000001</v>
      </c>
      <c r="Z149" s="14">
        <v>31.95</v>
      </c>
      <c r="AA149" s="14">
        <v>32.701000000000001</v>
      </c>
      <c r="AB149" s="14">
        <v>33.505000000000003</v>
      </c>
      <c r="AC149" s="14">
        <v>34.270000000000003</v>
      </c>
      <c r="AD149" s="14">
        <v>34.984000000000002</v>
      </c>
      <c r="AE149" s="14">
        <v>35.713999999999999</v>
      </c>
      <c r="AF149" s="14">
        <v>36.475000000000001</v>
      </c>
      <c r="AG149" s="14">
        <v>37.213999999999999</v>
      </c>
      <c r="AH149" s="14">
        <v>37.948999999999998</v>
      </c>
      <c r="AI149" s="14">
        <v>38.780999999999999</v>
      </c>
      <c r="AJ149" s="14">
        <v>39.125999999999998</v>
      </c>
      <c r="AK149" s="14">
        <v>38.726999999999997</v>
      </c>
      <c r="AL149" s="14">
        <v>37.902000000000001</v>
      </c>
      <c r="AM149" s="14">
        <v>37.158999999999999</v>
      </c>
      <c r="AN149" s="14">
        <v>36.322000000000003</v>
      </c>
      <c r="AO149" s="14">
        <v>36.119</v>
      </c>
      <c r="AP149" s="14">
        <v>36.939</v>
      </c>
      <c r="AQ149" s="14">
        <v>38.418999999999997</v>
      </c>
      <c r="AR149" s="14">
        <v>39.795000000000002</v>
      </c>
      <c r="AS149" s="14">
        <v>41.212000000000003</v>
      </c>
      <c r="AT149" s="14">
        <v>42.475000000000001</v>
      </c>
      <c r="AU149" s="14">
        <v>43.405000000000001</v>
      </c>
      <c r="AV149" s="14">
        <v>44.112000000000002</v>
      </c>
      <c r="AW149" s="14">
        <v>44.862000000000002</v>
      </c>
      <c r="AX149" s="14">
        <v>45.582000000000001</v>
      </c>
      <c r="AY149" s="14">
        <v>46.26</v>
      </c>
      <c r="AZ149" s="14">
        <v>46.908000000000001</v>
      </c>
      <c r="BA149" s="14">
        <v>47.491</v>
      </c>
      <c r="BB149" s="14">
        <v>48.008000000000003</v>
      </c>
      <c r="BC149" s="14">
        <v>48.517000000000003</v>
      </c>
      <c r="BD149" s="14">
        <v>48.688000000000002</v>
      </c>
      <c r="BE149" s="14">
        <v>48.372</v>
      </c>
      <c r="BF149" s="14">
        <v>47.75</v>
      </c>
      <c r="BG149" s="14">
        <v>47.1</v>
      </c>
      <c r="BH149" s="14">
        <v>46.308</v>
      </c>
      <c r="BI149" s="14">
        <v>45.843000000000004</v>
      </c>
      <c r="BJ149" s="14">
        <v>45.948999999999998</v>
      </c>
      <c r="BK149" s="14">
        <v>46.384</v>
      </c>
      <c r="BL149" s="14">
        <v>46.654000000000003</v>
      </c>
      <c r="BM149" s="14">
        <v>46.850999999999999</v>
      </c>
      <c r="BN149" s="14">
        <v>46.819000000000003</v>
      </c>
      <c r="BO149" s="14">
        <v>46.426000000000002</v>
      </c>
      <c r="BP149" s="14">
        <v>45.747999999999998</v>
      </c>
      <c r="BQ149" s="14">
        <v>45.027999999999999</v>
      </c>
      <c r="BR149" s="14">
        <v>44.265000000000001</v>
      </c>
      <c r="BS149" s="14">
        <v>43.183</v>
      </c>
      <c r="BT149" s="14">
        <v>41.683</v>
      </c>
      <c r="BU149" s="14">
        <v>39.893999999999998</v>
      </c>
      <c r="BV149" s="14">
        <v>38.024999999999999</v>
      </c>
      <c r="BW149" s="14">
        <v>36.006999999999998</v>
      </c>
      <c r="BX149" s="14">
        <v>34.133000000000003</v>
      </c>
      <c r="BY149" s="14">
        <v>32.561</v>
      </c>
      <c r="BZ149" s="14">
        <v>31.15</v>
      </c>
      <c r="CA149" s="14">
        <v>29.681999999999999</v>
      </c>
      <c r="CB149" s="14">
        <v>28.297000000000001</v>
      </c>
      <c r="CC149" s="14">
        <v>26.524999999999999</v>
      </c>
      <c r="CD149" s="14">
        <v>24.141999999999999</v>
      </c>
      <c r="CE149" s="14">
        <v>21.431000000000001</v>
      </c>
      <c r="CF149" s="14">
        <v>18.834</v>
      </c>
      <c r="CG149" s="14">
        <v>16.181000000000001</v>
      </c>
      <c r="CH149" s="14">
        <v>14.19</v>
      </c>
      <c r="CI149" s="14">
        <v>13.234999999999999</v>
      </c>
      <c r="CJ149" s="14">
        <v>12.955</v>
      </c>
      <c r="CK149" s="14">
        <v>12.624000000000001</v>
      </c>
      <c r="CL149" s="14">
        <v>12.404</v>
      </c>
      <c r="CM149" s="14">
        <v>11.975</v>
      </c>
      <c r="CN149" s="14">
        <v>11.111000000000001</v>
      </c>
      <c r="CO149" s="14">
        <v>9.984</v>
      </c>
      <c r="CP149" s="14">
        <v>8.9990000000000006</v>
      </c>
      <c r="CQ149" s="14">
        <v>8.0820000000000007</v>
      </c>
      <c r="CR149" s="14">
        <v>7.2</v>
      </c>
      <c r="CS149" s="14">
        <v>6.3789999999999996</v>
      </c>
      <c r="CT149" s="14">
        <v>5.6120000000000001</v>
      </c>
      <c r="CU149" s="14">
        <v>4.82</v>
      </c>
      <c r="CV149" s="14">
        <v>4.1310000000000002</v>
      </c>
      <c r="CW149" s="14">
        <v>3.5680000000000001</v>
      </c>
      <c r="CX149" s="14">
        <v>2.98</v>
      </c>
      <c r="CY149" s="14">
        <v>2.359</v>
      </c>
      <c r="CZ149" s="14">
        <v>1.8839999999999999</v>
      </c>
      <c r="DA149" s="14">
        <v>1.615</v>
      </c>
      <c r="DB149" s="14">
        <v>1.361</v>
      </c>
      <c r="DC149" s="14">
        <v>1.0489999999999999</v>
      </c>
      <c r="DD149" s="14">
        <v>0.68</v>
      </c>
      <c r="DE149" s="14">
        <v>0.53700000000000003</v>
      </c>
      <c r="DF149" s="14">
        <v>0.32</v>
      </c>
      <c r="DG149" s="14">
        <v>0.59099999999999997</v>
      </c>
      <c r="DI149" s="108">
        <f t="shared" si="5"/>
        <v>2929.8479999999981</v>
      </c>
    </row>
    <row r="150" spans="1:113" x14ac:dyDescent="0.2">
      <c r="A150" s="14">
        <v>19870</v>
      </c>
      <c r="B150" s="14" t="s">
        <v>1041</v>
      </c>
      <c r="D150" s="14">
        <v>90</v>
      </c>
      <c r="E150" s="14">
        <v>2018</v>
      </c>
      <c r="F150" s="14" t="s">
        <v>344</v>
      </c>
      <c r="G150" s="88" t="s">
        <v>345</v>
      </c>
      <c r="H150" s="88">
        <f>VLOOKUP(G150, '2018 Population by age'!$G:$H, 2, 0)</f>
        <v>21</v>
      </c>
      <c r="I150" s="15">
        <f>IF(H150="-", "-", IF(H150=0, 0, SUM(K150:INDEX($K150:$DG150, H150))))</f>
        <v>154.46299999999999</v>
      </c>
      <c r="J150" s="15">
        <f t="shared" si="4"/>
        <v>151.96900000000008</v>
      </c>
      <c r="K150" s="14">
        <v>8.0969999999999995</v>
      </c>
      <c r="L150" s="14">
        <v>8.093</v>
      </c>
      <c r="M150" s="14">
        <v>8.0779999999999994</v>
      </c>
      <c r="N150" s="14">
        <v>8.016</v>
      </c>
      <c r="O150" s="14">
        <v>7.9989999999999997</v>
      </c>
      <c r="P150" s="14">
        <v>7.968</v>
      </c>
      <c r="Q150" s="14">
        <v>7.9249999999999998</v>
      </c>
      <c r="R150" s="14">
        <v>7.867</v>
      </c>
      <c r="S150" s="14">
        <v>7.7969999999999997</v>
      </c>
      <c r="T150" s="14">
        <v>7.718</v>
      </c>
      <c r="U150" s="14">
        <v>7.6139999999999999</v>
      </c>
      <c r="V150" s="14">
        <v>7.4809999999999999</v>
      </c>
      <c r="W150" s="14">
        <v>7.3259999999999996</v>
      </c>
      <c r="X150" s="14">
        <v>7.1619999999999999</v>
      </c>
      <c r="Y150" s="14">
        <v>6.9880000000000004</v>
      </c>
      <c r="Z150" s="14">
        <v>6.8129999999999997</v>
      </c>
      <c r="AA150" s="14">
        <v>6.6449999999999996</v>
      </c>
      <c r="AB150" s="14">
        <v>6.48</v>
      </c>
      <c r="AC150" s="14">
        <v>6.3079999999999998</v>
      </c>
      <c r="AD150" s="14">
        <v>6.1369999999999996</v>
      </c>
      <c r="AE150" s="14">
        <v>5.9509999999999996</v>
      </c>
      <c r="AF150" s="14">
        <v>5.7450000000000001</v>
      </c>
      <c r="AG150" s="14">
        <v>5.5279999999999996</v>
      </c>
      <c r="AH150" s="14">
        <v>5.3179999999999996</v>
      </c>
      <c r="AI150" s="14">
        <v>5.1130000000000004</v>
      </c>
      <c r="AJ150" s="14">
        <v>4.9210000000000003</v>
      </c>
      <c r="AK150" s="14">
        <v>4.75</v>
      </c>
      <c r="AL150" s="14">
        <v>4.5960000000000001</v>
      </c>
      <c r="AM150" s="14">
        <v>4.4489999999999998</v>
      </c>
      <c r="AN150" s="14">
        <v>4.3040000000000003</v>
      </c>
      <c r="AO150" s="14">
        <v>4.1950000000000003</v>
      </c>
      <c r="AP150" s="14">
        <v>4.133</v>
      </c>
      <c r="AQ150" s="14">
        <v>4.1029999999999998</v>
      </c>
      <c r="AR150" s="14">
        <v>4.0750000000000002</v>
      </c>
      <c r="AS150" s="14">
        <v>4.05</v>
      </c>
      <c r="AT150" s="14">
        <v>4.024</v>
      </c>
      <c r="AU150" s="14">
        <v>3.99</v>
      </c>
      <c r="AV150" s="14">
        <v>3.9470000000000001</v>
      </c>
      <c r="AW150" s="14">
        <v>3.9049999999999998</v>
      </c>
      <c r="AX150" s="14">
        <v>3.8610000000000002</v>
      </c>
      <c r="AY150" s="14">
        <v>3.794</v>
      </c>
      <c r="AZ150" s="14">
        <v>3.694</v>
      </c>
      <c r="BA150" s="14">
        <v>3.5680000000000001</v>
      </c>
      <c r="BB150" s="14">
        <v>3.4409999999999998</v>
      </c>
      <c r="BC150" s="14">
        <v>3.3149999999999999</v>
      </c>
      <c r="BD150" s="14">
        <v>3.165</v>
      </c>
      <c r="BE150" s="14">
        <v>2.9820000000000002</v>
      </c>
      <c r="BF150" s="14">
        <v>2.782</v>
      </c>
      <c r="BG150" s="14">
        <v>2.5830000000000002</v>
      </c>
      <c r="BH150" s="14">
        <v>2.3769999999999998</v>
      </c>
      <c r="BI150" s="14">
        <v>2.2069999999999999</v>
      </c>
      <c r="BJ150" s="14">
        <v>2.0950000000000002</v>
      </c>
      <c r="BK150" s="14">
        <v>2.0209999999999999</v>
      </c>
      <c r="BL150" s="14">
        <v>1.9450000000000001</v>
      </c>
      <c r="BM150" s="14">
        <v>1.8740000000000001</v>
      </c>
      <c r="BN150" s="14">
        <v>1.7969999999999999</v>
      </c>
      <c r="BO150" s="14">
        <v>1.7050000000000001</v>
      </c>
      <c r="BP150" s="14">
        <v>1.6040000000000001</v>
      </c>
      <c r="BQ150" s="14">
        <v>1.512</v>
      </c>
      <c r="BR150" s="14">
        <v>1.4259999999999999</v>
      </c>
      <c r="BS150" s="14">
        <v>1.3420000000000001</v>
      </c>
      <c r="BT150" s="14">
        <v>1.258</v>
      </c>
      <c r="BU150" s="14">
        <v>1.1759999999999999</v>
      </c>
      <c r="BV150" s="14">
        <v>1.0980000000000001</v>
      </c>
      <c r="BW150" s="14">
        <v>1.02</v>
      </c>
      <c r="BX150" s="14">
        <v>0.95499999999999996</v>
      </c>
      <c r="BY150" s="14">
        <v>0.90700000000000003</v>
      </c>
      <c r="BZ150" s="14">
        <v>0.871</v>
      </c>
      <c r="CA150" s="14">
        <v>0.83499999999999996</v>
      </c>
      <c r="CB150" s="14">
        <v>0.80200000000000005</v>
      </c>
      <c r="CC150" s="14">
        <v>0.76500000000000001</v>
      </c>
      <c r="CD150" s="14">
        <v>0.71899999999999997</v>
      </c>
      <c r="CE150" s="14">
        <v>0.66700000000000004</v>
      </c>
      <c r="CF150" s="14">
        <v>0.61899999999999999</v>
      </c>
      <c r="CG150" s="14">
        <v>0.57399999999999995</v>
      </c>
      <c r="CH150" s="14">
        <v>0.52300000000000002</v>
      </c>
      <c r="CI150" s="14">
        <v>0.46200000000000002</v>
      </c>
      <c r="CJ150" s="14">
        <v>0.39800000000000002</v>
      </c>
      <c r="CK150" s="14">
        <v>0.33600000000000002</v>
      </c>
      <c r="CL150" s="14">
        <v>0.27300000000000002</v>
      </c>
      <c r="CM150" s="14">
        <v>0.223</v>
      </c>
      <c r="CN150" s="14">
        <v>0.19400000000000001</v>
      </c>
      <c r="CO150" s="14">
        <v>0.17799999999999999</v>
      </c>
      <c r="CP150" s="14">
        <v>0.16300000000000001</v>
      </c>
      <c r="CQ150" s="14">
        <v>0.151</v>
      </c>
      <c r="CR150" s="14">
        <v>0.13600000000000001</v>
      </c>
      <c r="CS150" s="14">
        <v>0.114</v>
      </c>
      <c r="CT150" s="14">
        <v>8.7999999999999995E-2</v>
      </c>
      <c r="CU150" s="14">
        <v>6.5000000000000002E-2</v>
      </c>
      <c r="CV150" s="14">
        <v>4.4999999999999998E-2</v>
      </c>
      <c r="CW150" s="14">
        <v>3.3000000000000002E-2</v>
      </c>
      <c r="CX150" s="14">
        <v>2.4E-2</v>
      </c>
      <c r="CY150" s="14">
        <v>1.7999999999999999E-2</v>
      </c>
      <c r="CZ150" s="14">
        <v>1.2999999999999999E-2</v>
      </c>
      <c r="DA150" s="14">
        <v>0.01</v>
      </c>
      <c r="DB150" s="14">
        <v>8.0000000000000002E-3</v>
      </c>
      <c r="DC150" s="14">
        <v>5.0000000000000001E-3</v>
      </c>
      <c r="DD150" s="14">
        <v>3.0000000000000001E-3</v>
      </c>
      <c r="DE150" s="14">
        <v>2E-3</v>
      </c>
      <c r="DF150" s="14">
        <v>1E-3</v>
      </c>
      <c r="DG150" s="14">
        <v>1E-3</v>
      </c>
      <c r="DI150" s="108">
        <f t="shared" si="5"/>
        <v>306.43200000000007</v>
      </c>
    </row>
    <row r="151" spans="1:113" x14ac:dyDescent="0.2">
      <c r="A151" s="14">
        <v>6282</v>
      </c>
      <c r="B151" s="14" t="s">
        <v>1041</v>
      </c>
      <c r="D151" s="14">
        <v>694</v>
      </c>
      <c r="E151" s="14">
        <v>2018</v>
      </c>
      <c r="F151" s="14" t="s">
        <v>336</v>
      </c>
      <c r="G151" s="88" t="s">
        <v>337</v>
      </c>
      <c r="H151" s="88">
        <f>VLOOKUP(G151, '2018 Population by age'!$G:$H, 2, 0)</f>
        <v>6</v>
      </c>
      <c r="I151" s="15">
        <f>IF(H151="-", "-", IF(H151=0, 0, SUM(K151:INDEX($K151:$DG151, H151))))</f>
        <v>689.51300000000003</v>
      </c>
      <c r="J151" s="15">
        <f t="shared" si="4"/>
        <v>3206.0800000000008</v>
      </c>
      <c r="K151" s="14">
        <v>119.867</v>
      </c>
      <c r="L151" s="14">
        <v>117.821</v>
      </c>
      <c r="M151" s="14">
        <v>115.908</v>
      </c>
      <c r="N151" s="14">
        <v>113.15600000000001</v>
      </c>
      <c r="O151" s="14">
        <v>111.991</v>
      </c>
      <c r="P151" s="14">
        <v>110.77</v>
      </c>
      <c r="Q151" s="14">
        <v>109.474</v>
      </c>
      <c r="R151" s="14">
        <v>108.083</v>
      </c>
      <c r="S151" s="14">
        <v>106.629</v>
      </c>
      <c r="T151" s="14">
        <v>105.145</v>
      </c>
      <c r="U151" s="14">
        <v>103.34399999999999</v>
      </c>
      <c r="V151" s="14">
        <v>101.1</v>
      </c>
      <c r="W151" s="14">
        <v>98.552999999999997</v>
      </c>
      <c r="X151" s="14">
        <v>95.97</v>
      </c>
      <c r="Y151" s="14">
        <v>93.3</v>
      </c>
      <c r="Z151" s="14">
        <v>90.677000000000007</v>
      </c>
      <c r="AA151" s="14">
        <v>88.194999999999993</v>
      </c>
      <c r="AB151" s="14">
        <v>85.793999999999997</v>
      </c>
      <c r="AC151" s="14">
        <v>83.344999999999999</v>
      </c>
      <c r="AD151" s="14">
        <v>80.899000000000001</v>
      </c>
      <c r="AE151" s="14">
        <v>78.388000000000005</v>
      </c>
      <c r="AF151" s="14">
        <v>75.775000000000006</v>
      </c>
      <c r="AG151" s="14">
        <v>73.122</v>
      </c>
      <c r="AH151" s="14">
        <v>70.522999999999996</v>
      </c>
      <c r="AI151" s="14">
        <v>67.951999999999998</v>
      </c>
      <c r="AJ151" s="14">
        <v>65.557000000000002</v>
      </c>
      <c r="AK151" s="14">
        <v>63.418999999999997</v>
      </c>
      <c r="AL151" s="14">
        <v>61.472000000000001</v>
      </c>
      <c r="AM151" s="14">
        <v>59.55</v>
      </c>
      <c r="AN151" s="14">
        <v>57.661999999999999</v>
      </c>
      <c r="AO151" s="14">
        <v>55.896999999999998</v>
      </c>
      <c r="AP151" s="14">
        <v>54.277000000000001</v>
      </c>
      <c r="AQ151" s="14">
        <v>52.753999999999998</v>
      </c>
      <c r="AR151" s="14">
        <v>51.271999999999998</v>
      </c>
      <c r="AS151" s="14">
        <v>49.857999999999997</v>
      </c>
      <c r="AT151" s="14">
        <v>48.338999999999999</v>
      </c>
      <c r="AU151" s="14">
        <v>46.628999999999998</v>
      </c>
      <c r="AV151" s="14">
        <v>44.805999999999997</v>
      </c>
      <c r="AW151" s="14">
        <v>43.030999999999999</v>
      </c>
      <c r="AX151" s="14">
        <v>41.264000000000003</v>
      </c>
      <c r="AY151" s="14">
        <v>39.578000000000003</v>
      </c>
      <c r="AZ151" s="14">
        <v>38.024000000000001</v>
      </c>
      <c r="BA151" s="14">
        <v>36.557000000000002</v>
      </c>
      <c r="BB151" s="14">
        <v>35.097999999999999</v>
      </c>
      <c r="BC151" s="14">
        <v>33.674999999999997</v>
      </c>
      <c r="BD151" s="14">
        <v>32.215000000000003</v>
      </c>
      <c r="BE151" s="14">
        <v>30.675000000000001</v>
      </c>
      <c r="BF151" s="14">
        <v>29.103000000000002</v>
      </c>
      <c r="BG151" s="14">
        <v>27.582000000000001</v>
      </c>
      <c r="BH151" s="14">
        <v>26.088000000000001</v>
      </c>
      <c r="BI151" s="14">
        <v>24.702000000000002</v>
      </c>
      <c r="BJ151" s="14">
        <v>23.469000000000001</v>
      </c>
      <c r="BK151" s="14">
        <v>22.349</v>
      </c>
      <c r="BL151" s="14">
        <v>21.257000000000001</v>
      </c>
      <c r="BM151" s="14">
        <v>20.21</v>
      </c>
      <c r="BN151" s="14">
        <v>19.195</v>
      </c>
      <c r="BO151" s="14">
        <v>18.199000000000002</v>
      </c>
      <c r="BP151" s="14">
        <v>17.23</v>
      </c>
      <c r="BQ151" s="14">
        <v>16.303999999999998</v>
      </c>
      <c r="BR151" s="14">
        <v>15.409000000000001</v>
      </c>
      <c r="BS151" s="14">
        <v>14.571999999999999</v>
      </c>
      <c r="BT151" s="14">
        <v>13.805</v>
      </c>
      <c r="BU151" s="14">
        <v>13.089</v>
      </c>
      <c r="BV151" s="14">
        <v>12.393000000000001</v>
      </c>
      <c r="BW151" s="14">
        <v>11.726000000000001</v>
      </c>
      <c r="BX151" s="14">
        <v>11.041</v>
      </c>
      <c r="BY151" s="14">
        <v>10.311999999999999</v>
      </c>
      <c r="BZ151" s="14">
        <v>9.5609999999999999</v>
      </c>
      <c r="CA151" s="14">
        <v>8.8360000000000003</v>
      </c>
      <c r="CB151" s="14">
        <v>8.1329999999999991</v>
      </c>
      <c r="CC151" s="14">
        <v>7.4379999999999997</v>
      </c>
      <c r="CD151" s="14">
        <v>6.7510000000000003</v>
      </c>
      <c r="CE151" s="14">
        <v>6.0780000000000003</v>
      </c>
      <c r="CF151" s="14">
        <v>5.4269999999999996</v>
      </c>
      <c r="CG151" s="14">
        <v>4.8010000000000002</v>
      </c>
      <c r="CH151" s="14">
        <v>4.2050000000000001</v>
      </c>
      <c r="CI151" s="14">
        <v>3.6440000000000001</v>
      </c>
      <c r="CJ151" s="14">
        <v>3.1190000000000002</v>
      </c>
      <c r="CK151" s="14">
        <v>2.625</v>
      </c>
      <c r="CL151" s="14">
        <v>2.1589999999999998</v>
      </c>
      <c r="CM151" s="14">
        <v>1.7509999999999999</v>
      </c>
      <c r="CN151" s="14">
        <v>1.413</v>
      </c>
      <c r="CO151" s="14">
        <v>1.133</v>
      </c>
      <c r="CP151" s="14">
        <v>0.88100000000000001</v>
      </c>
      <c r="CQ151" s="14">
        <v>0.66</v>
      </c>
      <c r="CR151" s="14">
        <v>0.48099999999999998</v>
      </c>
      <c r="CS151" s="14">
        <v>0.34499999999999997</v>
      </c>
      <c r="CT151" s="14">
        <v>0.246</v>
      </c>
      <c r="CU151" s="14">
        <v>0.16900000000000001</v>
      </c>
      <c r="CV151" s="14">
        <v>0.11799999999999999</v>
      </c>
      <c r="CW151" s="14">
        <v>0.08</v>
      </c>
      <c r="CX151" s="14">
        <v>4.9000000000000002E-2</v>
      </c>
      <c r="CY151" s="14">
        <v>2.5999999999999999E-2</v>
      </c>
      <c r="CZ151" s="14">
        <v>1.2999999999999999E-2</v>
      </c>
      <c r="DA151" s="14">
        <v>0.01</v>
      </c>
      <c r="DB151" s="14">
        <v>8.0000000000000002E-3</v>
      </c>
      <c r="DC151" s="14">
        <v>5.0000000000000001E-3</v>
      </c>
      <c r="DD151" s="14">
        <v>2E-3</v>
      </c>
      <c r="DE151" s="14">
        <v>1E-3</v>
      </c>
      <c r="DF151" s="14">
        <v>0</v>
      </c>
      <c r="DG151" s="14">
        <v>0</v>
      </c>
      <c r="DI151" s="108">
        <f t="shared" si="5"/>
        <v>3895.5930000000008</v>
      </c>
    </row>
    <row r="152" spans="1:113" x14ac:dyDescent="0.2">
      <c r="A152" s="14">
        <v>17204</v>
      </c>
      <c r="B152" s="14" t="s">
        <v>1041</v>
      </c>
      <c r="D152" s="14">
        <v>222</v>
      </c>
      <c r="E152" s="14">
        <v>2018</v>
      </c>
      <c r="F152" s="14" t="s">
        <v>128</v>
      </c>
      <c r="G152" s="88" t="s">
        <v>129</v>
      </c>
      <c r="H152" s="88">
        <f>VLOOKUP(G152, '2018 Population by age'!$G:$H, 2, 0)</f>
        <v>18</v>
      </c>
      <c r="I152" s="15">
        <f>IF(H152="-", "-", IF(H152=0, 0, SUM(K152:INDEX($K152:$DG152, H152))))</f>
        <v>1028.7599999999998</v>
      </c>
      <c r="J152" s="15">
        <f t="shared" si="4"/>
        <v>2374.2900000000009</v>
      </c>
      <c r="K152" s="14">
        <v>56.587000000000003</v>
      </c>
      <c r="L152" s="14">
        <v>56.457999999999998</v>
      </c>
      <c r="M152" s="14">
        <v>56.328000000000003</v>
      </c>
      <c r="N152" s="14">
        <v>55.795999999999999</v>
      </c>
      <c r="O152" s="14">
        <v>55.841999999999999</v>
      </c>
      <c r="P152" s="14">
        <v>55.914999999999999</v>
      </c>
      <c r="Q152" s="14">
        <v>56.018999999999998</v>
      </c>
      <c r="R152" s="14">
        <v>56.158000000000001</v>
      </c>
      <c r="S152" s="14">
        <v>56.353999999999999</v>
      </c>
      <c r="T152" s="14">
        <v>56.628999999999998</v>
      </c>
      <c r="U152" s="14">
        <v>56.896000000000001</v>
      </c>
      <c r="V152" s="14">
        <v>57.121000000000002</v>
      </c>
      <c r="W152" s="14">
        <v>57.363</v>
      </c>
      <c r="X152" s="14">
        <v>57.607999999999997</v>
      </c>
      <c r="Y152" s="14">
        <v>57.728999999999999</v>
      </c>
      <c r="Z152" s="14">
        <v>58.378999999999998</v>
      </c>
      <c r="AA152" s="14">
        <v>59.838000000000001</v>
      </c>
      <c r="AB152" s="14">
        <v>61.74</v>
      </c>
      <c r="AC152" s="14">
        <v>63.460999999999999</v>
      </c>
      <c r="AD152" s="14">
        <v>65.153000000000006</v>
      </c>
      <c r="AE152" s="14">
        <v>66.19</v>
      </c>
      <c r="AF152" s="14">
        <v>66.203999999999994</v>
      </c>
      <c r="AG152" s="14">
        <v>65.477999999999994</v>
      </c>
      <c r="AH152" s="14">
        <v>64.741</v>
      </c>
      <c r="AI152" s="14">
        <v>63.941000000000003</v>
      </c>
      <c r="AJ152" s="14">
        <v>62.692</v>
      </c>
      <c r="AK152" s="14">
        <v>60.905000000000001</v>
      </c>
      <c r="AL152" s="14">
        <v>58.771000000000001</v>
      </c>
      <c r="AM152" s="14">
        <v>56.569000000000003</v>
      </c>
      <c r="AN152" s="14">
        <v>54.244999999999997</v>
      </c>
      <c r="AO152" s="14">
        <v>52.210999999999999</v>
      </c>
      <c r="AP152" s="14">
        <v>50.703000000000003</v>
      </c>
      <c r="AQ152" s="14">
        <v>49.566000000000003</v>
      </c>
      <c r="AR152" s="14">
        <v>48.368000000000002</v>
      </c>
      <c r="AS152" s="14">
        <v>47.151000000000003</v>
      </c>
      <c r="AT152" s="14">
        <v>46.19</v>
      </c>
      <c r="AU152" s="14">
        <v>45.563000000000002</v>
      </c>
      <c r="AV152" s="14">
        <v>45.154000000000003</v>
      </c>
      <c r="AW152" s="14">
        <v>44.774999999999999</v>
      </c>
      <c r="AX152" s="14">
        <v>44.475000000000001</v>
      </c>
      <c r="AY152" s="14">
        <v>44.012999999999998</v>
      </c>
      <c r="AZ152" s="14">
        <v>43.253999999999998</v>
      </c>
      <c r="BA152" s="14">
        <v>42.302999999999997</v>
      </c>
      <c r="BB152" s="14">
        <v>41.406999999999996</v>
      </c>
      <c r="BC152" s="14">
        <v>40.518000000000001</v>
      </c>
      <c r="BD152" s="14">
        <v>39.631999999999998</v>
      </c>
      <c r="BE152" s="14">
        <v>38.771999999999998</v>
      </c>
      <c r="BF152" s="14">
        <v>37.927</v>
      </c>
      <c r="BG152" s="14">
        <v>37.058</v>
      </c>
      <c r="BH152" s="14">
        <v>36.162999999999997</v>
      </c>
      <c r="BI152" s="14">
        <v>35.299999999999997</v>
      </c>
      <c r="BJ152" s="14">
        <v>34.491999999999997</v>
      </c>
      <c r="BK152" s="14">
        <v>33.712000000000003</v>
      </c>
      <c r="BL152" s="14">
        <v>32.921999999999997</v>
      </c>
      <c r="BM152" s="14">
        <v>32.143999999999998</v>
      </c>
      <c r="BN152" s="14">
        <v>31.292999999999999</v>
      </c>
      <c r="BO152" s="14">
        <v>30.327999999999999</v>
      </c>
      <c r="BP152" s="14">
        <v>29.295000000000002</v>
      </c>
      <c r="BQ152" s="14">
        <v>28.268000000000001</v>
      </c>
      <c r="BR152" s="14">
        <v>27.218</v>
      </c>
      <c r="BS152" s="14">
        <v>26.247</v>
      </c>
      <c r="BT152" s="14">
        <v>25.411000000000001</v>
      </c>
      <c r="BU152" s="14">
        <v>24.652999999999999</v>
      </c>
      <c r="BV152" s="14">
        <v>23.884</v>
      </c>
      <c r="BW152" s="14">
        <v>23.145</v>
      </c>
      <c r="BX152" s="14">
        <v>22.292999999999999</v>
      </c>
      <c r="BY152" s="14">
        <v>21.253</v>
      </c>
      <c r="BZ152" s="14">
        <v>20.106000000000002</v>
      </c>
      <c r="CA152" s="14">
        <v>18.992000000000001</v>
      </c>
      <c r="CB152" s="14">
        <v>17.864000000000001</v>
      </c>
      <c r="CC152" s="14">
        <v>16.888000000000002</v>
      </c>
      <c r="CD152" s="14">
        <v>16.157</v>
      </c>
      <c r="CE152" s="14">
        <v>15.583</v>
      </c>
      <c r="CF152" s="14">
        <v>14.987</v>
      </c>
      <c r="CG152" s="14">
        <v>14.407</v>
      </c>
      <c r="CH152" s="14">
        <v>13.772</v>
      </c>
      <c r="CI152" s="14">
        <v>13.028</v>
      </c>
      <c r="CJ152" s="14">
        <v>12.215</v>
      </c>
      <c r="CK152" s="14">
        <v>11.430999999999999</v>
      </c>
      <c r="CL152" s="14">
        <v>10.664</v>
      </c>
      <c r="CM152" s="14">
        <v>9.8689999999999998</v>
      </c>
      <c r="CN152" s="14">
        <v>9.0359999999999996</v>
      </c>
      <c r="CO152" s="14">
        <v>8.1829999999999998</v>
      </c>
      <c r="CP152" s="14">
        <v>7.3490000000000002</v>
      </c>
      <c r="CQ152" s="14">
        <v>6.5339999999999998</v>
      </c>
      <c r="CR152" s="14">
        <v>5.7430000000000003</v>
      </c>
      <c r="CS152" s="14">
        <v>4.9859999999999998</v>
      </c>
      <c r="CT152" s="14">
        <v>4.2679999999999998</v>
      </c>
      <c r="CU152" s="14">
        <v>3.5350000000000001</v>
      </c>
      <c r="CV152" s="14">
        <v>2.8929999999999998</v>
      </c>
      <c r="CW152" s="14">
        <v>2.4209999999999998</v>
      </c>
      <c r="CX152" s="14">
        <v>1.964</v>
      </c>
      <c r="CY152" s="14">
        <v>1.51</v>
      </c>
      <c r="CZ152" s="14">
        <v>1.161</v>
      </c>
      <c r="DA152" s="14">
        <v>0.96299999999999997</v>
      </c>
      <c r="DB152" s="14">
        <v>0.79600000000000004</v>
      </c>
      <c r="DC152" s="14">
        <v>0.59499999999999997</v>
      </c>
      <c r="DD152" s="14">
        <v>0.36</v>
      </c>
      <c r="DE152" s="14">
        <v>0.26600000000000001</v>
      </c>
      <c r="DF152" s="14">
        <v>0.14199999999999999</v>
      </c>
      <c r="DG152" s="14">
        <v>0.21099999999999999</v>
      </c>
      <c r="DI152" s="108">
        <f t="shared" si="5"/>
        <v>3403.0500000000006</v>
      </c>
    </row>
    <row r="153" spans="1:113" x14ac:dyDescent="0.2">
      <c r="A153" s="14">
        <v>2412</v>
      </c>
      <c r="B153" s="14" t="s">
        <v>1041</v>
      </c>
      <c r="D153" s="14">
        <v>706</v>
      </c>
      <c r="E153" s="14">
        <v>2018</v>
      </c>
      <c r="F153" s="14" t="s">
        <v>346</v>
      </c>
      <c r="G153" s="88" t="s">
        <v>347</v>
      </c>
      <c r="H153" s="88">
        <f>VLOOKUP(G153, '2018 Population by age'!$G:$H, 2, 0)</f>
        <v>18</v>
      </c>
      <c r="I153" s="15">
        <f>IF(H153="-", "-", IF(H153=0, 0, SUM(K153:INDEX($K153:$DG153, H153))))</f>
        <v>4004.7969999999991</v>
      </c>
      <c r="J153" s="15">
        <f t="shared" si="4"/>
        <v>3614.2869999999971</v>
      </c>
      <c r="K153" s="14">
        <v>296.13900000000001</v>
      </c>
      <c r="L153" s="14">
        <v>284.33699999999999</v>
      </c>
      <c r="M153" s="14">
        <v>273.32400000000001</v>
      </c>
      <c r="N153" s="14">
        <v>262.33699999999999</v>
      </c>
      <c r="O153" s="14">
        <v>253.50299999999999</v>
      </c>
      <c r="P153" s="14">
        <v>245.13900000000001</v>
      </c>
      <c r="Q153" s="14">
        <v>237.19300000000001</v>
      </c>
      <c r="R153" s="14">
        <v>229.614</v>
      </c>
      <c r="S153" s="14">
        <v>222.43100000000001</v>
      </c>
      <c r="T153" s="14">
        <v>215.66900000000001</v>
      </c>
      <c r="U153" s="14">
        <v>208.88200000000001</v>
      </c>
      <c r="V153" s="14">
        <v>201.86</v>
      </c>
      <c r="W153" s="14">
        <v>194.78899999999999</v>
      </c>
      <c r="X153" s="14">
        <v>187.97499999999999</v>
      </c>
      <c r="Y153" s="14">
        <v>181.24700000000001</v>
      </c>
      <c r="Z153" s="14">
        <v>175.14500000000001</v>
      </c>
      <c r="AA153" s="14">
        <v>169.93199999999999</v>
      </c>
      <c r="AB153" s="14">
        <v>165.28100000000001</v>
      </c>
      <c r="AC153" s="14">
        <v>160.68700000000001</v>
      </c>
      <c r="AD153" s="14">
        <v>156.35</v>
      </c>
      <c r="AE153" s="14">
        <v>151.429</v>
      </c>
      <c r="AF153" s="14">
        <v>145.48599999999999</v>
      </c>
      <c r="AG153" s="14">
        <v>138.952</v>
      </c>
      <c r="AH153" s="14">
        <v>132.65899999999999</v>
      </c>
      <c r="AI153" s="14">
        <v>126.4</v>
      </c>
      <c r="AJ153" s="14">
        <v>120.679</v>
      </c>
      <c r="AK153" s="14">
        <v>115.816</v>
      </c>
      <c r="AL153" s="14">
        <v>111.539</v>
      </c>
      <c r="AM153" s="14">
        <v>107.27800000000001</v>
      </c>
      <c r="AN153" s="14">
        <v>103.17700000000001</v>
      </c>
      <c r="AO153" s="14">
        <v>99.013000000000005</v>
      </c>
      <c r="AP153" s="14">
        <v>94.628</v>
      </c>
      <c r="AQ153" s="14">
        <v>90.17</v>
      </c>
      <c r="AR153" s="14">
        <v>85.944000000000003</v>
      </c>
      <c r="AS153" s="14">
        <v>81.885999999999996</v>
      </c>
      <c r="AT153" s="14">
        <v>78.099000000000004</v>
      </c>
      <c r="AU153" s="14">
        <v>74.662000000000006</v>
      </c>
      <c r="AV153" s="14">
        <v>71.519000000000005</v>
      </c>
      <c r="AW153" s="14">
        <v>68.497</v>
      </c>
      <c r="AX153" s="14">
        <v>65.587000000000003</v>
      </c>
      <c r="AY153" s="14">
        <v>62.984999999999999</v>
      </c>
      <c r="AZ153" s="14">
        <v>60.76</v>
      </c>
      <c r="BA153" s="14">
        <v>58.805</v>
      </c>
      <c r="BB153" s="14">
        <v>56.942999999999998</v>
      </c>
      <c r="BC153" s="14">
        <v>55.201999999999998</v>
      </c>
      <c r="BD153" s="14">
        <v>53.432000000000002</v>
      </c>
      <c r="BE153" s="14">
        <v>51.539000000000001</v>
      </c>
      <c r="BF153" s="14">
        <v>49.573999999999998</v>
      </c>
      <c r="BG153" s="14">
        <v>47.704000000000001</v>
      </c>
      <c r="BH153" s="14">
        <v>45.92</v>
      </c>
      <c r="BI153" s="14">
        <v>44.054000000000002</v>
      </c>
      <c r="BJ153" s="14">
        <v>42.046999999999997</v>
      </c>
      <c r="BK153" s="14">
        <v>39.972000000000001</v>
      </c>
      <c r="BL153" s="14">
        <v>37.951000000000001</v>
      </c>
      <c r="BM153" s="14">
        <v>35.950000000000003</v>
      </c>
      <c r="BN153" s="14">
        <v>34.098999999999997</v>
      </c>
      <c r="BO153" s="14">
        <v>32.470999999999997</v>
      </c>
      <c r="BP153" s="14">
        <v>31.004999999999999</v>
      </c>
      <c r="BQ153" s="14">
        <v>29.553999999999998</v>
      </c>
      <c r="BR153" s="14">
        <v>28.137</v>
      </c>
      <c r="BS153" s="14">
        <v>26.783999999999999</v>
      </c>
      <c r="BT153" s="14">
        <v>25.492999999999999</v>
      </c>
      <c r="BU153" s="14">
        <v>24.248999999999999</v>
      </c>
      <c r="BV153" s="14">
        <v>23.045999999999999</v>
      </c>
      <c r="BW153" s="14">
        <v>21.890999999999998</v>
      </c>
      <c r="BX153" s="14">
        <v>20.7</v>
      </c>
      <c r="BY153" s="14">
        <v>19.431999999999999</v>
      </c>
      <c r="BZ153" s="14">
        <v>18.123999999999999</v>
      </c>
      <c r="CA153" s="14">
        <v>16.86</v>
      </c>
      <c r="CB153" s="14">
        <v>15.632</v>
      </c>
      <c r="CC153" s="14">
        <v>14.417999999999999</v>
      </c>
      <c r="CD153" s="14">
        <v>13.218</v>
      </c>
      <c r="CE153" s="14">
        <v>12.047000000000001</v>
      </c>
      <c r="CF153" s="14">
        <v>10.907999999999999</v>
      </c>
      <c r="CG153" s="14">
        <v>9.7940000000000005</v>
      </c>
      <c r="CH153" s="14">
        <v>8.7799999999999994</v>
      </c>
      <c r="CI153" s="14">
        <v>7.9009999999999998</v>
      </c>
      <c r="CJ153" s="14">
        <v>7.1239999999999997</v>
      </c>
      <c r="CK153" s="14">
        <v>6.3849999999999998</v>
      </c>
      <c r="CL153" s="14">
        <v>5.7050000000000001</v>
      </c>
      <c r="CM153" s="14">
        <v>5.0279999999999996</v>
      </c>
      <c r="CN153" s="14">
        <v>4.3220000000000001</v>
      </c>
      <c r="CO153" s="14">
        <v>3.62</v>
      </c>
      <c r="CP153" s="14">
        <v>2.9769999999999999</v>
      </c>
      <c r="CQ153" s="14">
        <v>2.3740000000000001</v>
      </c>
      <c r="CR153" s="14">
        <v>1.8740000000000001</v>
      </c>
      <c r="CS153" s="14">
        <v>1.5109999999999999</v>
      </c>
      <c r="CT153" s="14">
        <v>1.252</v>
      </c>
      <c r="CU153" s="14">
        <v>1.012</v>
      </c>
      <c r="CV153" s="14">
        <v>0.83</v>
      </c>
      <c r="CW153" s="14">
        <v>0.67800000000000005</v>
      </c>
      <c r="CX153" s="14">
        <v>0.52600000000000002</v>
      </c>
      <c r="CY153" s="14">
        <v>0.374</v>
      </c>
      <c r="CZ153" s="14">
        <v>0.25700000000000001</v>
      </c>
      <c r="DA153" s="14">
        <v>0.19400000000000001</v>
      </c>
      <c r="DB153" s="14">
        <v>0.156</v>
      </c>
      <c r="DC153" s="14">
        <v>0.111</v>
      </c>
      <c r="DD153" s="14">
        <v>6.2E-2</v>
      </c>
      <c r="DE153" s="14">
        <v>3.5999999999999997E-2</v>
      </c>
      <c r="DF153" s="14">
        <v>1.7999999999999999E-2</v>
      </c>
      <c r="DG153" s="14">
        <v>2.3E-2</v>
      </c>
      <c r="DI153" s="108">
        <f t="shared" si="5"/>
        <v>7619.0839999999962</v>
      </c>
    </row>
    <row r="154" spans="1:113" x14ac:dyDescent="0.2">
      <c r="A154" s="14">
        <v>14280</v>
      </c>
      <c r="B154" s="14" t="s">
        <v>1041</v>
      </c>
      <c r="C154" s="14">
        <v>20</v>
      </c>
      <c r="D154" s="14">
        <v>688</v>
      </c>
      <c r="E154" s="14">
        <v>2018</v>
      </c>
      <c r="F154" s="14" t="s">
        <v>332</v>
      </c>
      <c r="G154" s="88" t="s">
        <v>333</v>
      </c>
      <c r="H154" s="88">
        <f>VLOOKUP(G154, '2018 Population by age'!$G:$H, 2, 0)</f>
        <v>18</v>
      </c>
      <c r="I154" s="15">
        <f>IF(H154="-", "-", IF(H154=0, 0, SUM(K154:INDEX($K154:$DG154, H154))))</f>
        <v>851.63400000000013</v>
      </c>
      <c r="J154" s="15">
        <f t="shared" si="4"/>
        <v>3629.0560000000005</v>
      </c>
      <c r="K154" s="14">
        <v>45.399000000000001</v>
      </c>
      <c r="L154" s="14">
        <v>45.054000000000002</v>
      </c>
      <c r="M154" s="14">
        <v>44.866999999999997</v>
      </c>
      <c r="N154" s="14">
        <v>45.652999999999999</v>
      </c>
      <c r="O154" s="14">
        <v>45.435000000000002</v>
      </c>
      <c r="P154" s="14">
        <v>45.366999999999997</v>
      </c>
      <c r="Q154" s="14">
        <v>45.436999999999998</v>
      </c>
      <c r="R154" s="14">
        <v>45.636000000000003</v>
      </c>
      <c r="S154" s="14">
        <v>45.923000000000002</v>
      </c>
      <c r="T154" s="14">
        <v>46.259</v>
      </c>
      <c r="U154" s="14">
        <v>46.787999999999997</v>
      </c>
      <c r="V154" s="14">
        <v>47.561</v>
      </c>
      <c r="W154" s="14">
        <v>48.475000000000001</v>
      </c>
      <c r="X154" s="14">
        <v>49.420999999999999</v>
      </c>
      <c r="Y154" s="14">
        <v>50.472000000000001</v>
      </c>
      <c r="Z154" s="14">
        <v>51.201000000000001</v>
      </c>
      <c r="AA154" s="14">
        <v>51.402000000000001</v>
      </c>
      <c r="AB154" s="14">
        <v>51.283999999999999</v>
      </c>
      <c r="AC154" s="14">
        <v>51.244999999999997</v>
      </c>
      <c r="AD154" s="14">
        <v>51.183999999999997</v>
      </c>
      <c r="AE154" s="14">
        <v>51.365000000000002</v>
      </c>
      <c r="AF154" s="14">
        <v>51.95</v>
      </c>
      <c r="AG154" s="14">
        <v>52.802</v>
      </c>
      <c r="AH154" s="14">
        <v>53.576000000000001</v>
      </c>
      <c r="AI154" s="14">
        <v>54.292999999999999</v>
      </c>
      <c r="AJ154" s="14">
        <v>55.107999999999997</v>
      </c>
      <c r="AK154" s="14">
        <v>56.048999999999999</v>
      </c>
      <c r="AL154" s="14">
        <v>57.03</v>
      </c>
      <c r="AM154" s="14">
        <v>58.01</v>
      </c>
      <c r="AN154" s="14">
        <v>59.085999999999999</v>
      </c>
      <c r="AO154" s="14">
        <v>59.671999999999997</v>
      </c>
      <c r="AP154" s="14">
        <v>59.502000000000002</v>
      </c>
      <c r="AQ154" s="14">
        <v>58.874000000000002</v>
      </c>
      <c r="AR154" s="14">
        <v>58.284999999999997</v>
      </c>
      <c r="AS154" s="14">
        <v>57.551000000000002</v>
      </c>
      <c r="AT154" s="14">
        <v>57.347000000000001</v>
      </c>
      <c r="AU154" s="14">
        <v>58.033000000000001</v>
      </c>
      <c r="AV154" s="14">
        <v>59.253</v>
      </c>
      <c r="AW154" s="14">
        <v>60.304000000000002</v>
      </c>
      <c r="AX154" s="14">
        <v>61.344999999999999</v>
      </c>
      <c r="AY154" s="14">
        <v>62.017000000000003</v>
      </c>
      <c r="AZ154" s="14">
        <v>62.076999999999998</v>
      </c>
      <c r="BA154" s="14">
        <v>61.710999999999999</v>
      </c>
      <c r="BB154" s="14">
        <v>61.401000000000003</v>
      </c>
      <c r="BC154" s="14">
        <v>61.106000000000002</v>
      </c>
      <c r="BD154" s="14">
        <v>60.600999999999999</v>
      </c>
      <c r="BE154" s="14">
        <v>59.838999999999999</v>
      </c>
      <c r="BF154" s="14">
        <v>58.927999999999997</v>
      </c>
      <c r="BG154" s="14">
        <v>58.027000000000001</v>
      </c>
      <c r="BH154" s="14">
        <v>57.106999999999999</v>
      </c>
      <c r="BI154" s="14">
        <v>56.405999999999999</v>
      </c>
      <c r="BJ154" s="14">
        <v>56.058999999999997</v>
      </c>
      <c r="BK154" s="14">
        <v>55.98</v>
      </c>
      <c r="BL154" s="14">
        <v>55.948999999999998</v>
      </c>
      <c r="BM154" s="14">
        <v>56.012999999999998</v>
      </c>
      <c r="BN154" s="14">
        <v>56.218000000000004</v>
      </c>
      <c r="BO154" s="14">
        <v>56.567</v>
      </c>
      <c r="BP154" s="14">
        <v>57.061999999999998</v>
      </c>
      <c r="BQ154" s="14">
        <v>57.505000000000003</v>
      </c>
      <c r="BR154" s="14">
        <v>57.698999999999998</v>
      </c>
      <c r="BS154" s="14">
        <v>58.646000000000001</v>
      </c>
      <c r="BT154" s="14">
        <v>60.752000000000002</v>
      </c>
      <c r="BU154" s="14">
        <v>63.417000000000002</v>
      </c>
      <c r="BV154" s="14">
        <v>65.742999999999995</v>
      </c>
      <c r="BW154" s="14">
        <v>68.037999999999997</v>
      </c>
      <c r="BX154" s="14">
        <v>68.786000000000001</v>
      </c>
      <c r="BY154" s="14">
        <v>67.183999999999997</v>
      </c>
      <c r="BZ154" s="14">
        <v>63.942999999999998</v>
      </c>
      <c r="CA154" s="14">
        <v>60.781999999999996</v>
      </c>
      <c r="CB154" s="14">
        <v>57.600999999999999</v>
      </c>
      <c r="CC154" s="14">
        <v>53.713000000000001</v>
      </c>
      <c r="CD154" s="14">
        <v>49.030999999999999</v>
      </c>
      <c r="CE154" s="14">
        <v>43.951000000000001</v>
      </c>
      <c r="CF154" s="14">
        <v>38.774000000000001</v>
      </c>
      <c r="CG154" s="14">
        <v>33.216000000000001</v>
      </c>
      <c r="CH154" s="14">
        <v>29.327000000000002</v>
      </c>
      <c r="CI154" s="14">
        <v>28.088000000000001</v>
      </c>
      <c r="CJ154" s="14">
        <v>28.533000000000001</v>
      </c>
      <c r="CK154" s="14">
        <v>28.757000000000001</v>
      </c>
      <c r="CL154" s="14">
        <v>29.186</v>
      </c>
      <c r="CM154" s="14">
        <v>28.902000000000001</v>
      </c>
      <c r="CN154" s="14">
        <v>27.271999999999998</v>
      </c>
      <c r="CO154" s="14">
        <v>24.782</v>
      </c>
      <c r="CP154" s="14">
        <v>22.594000000000001</v>
      </c>
      <c r="CQ154" s="14">
        <v>20.526</v>
      </c>
      <c r="CR154" s="14">
        <v>18.364000000000001</v>
      </c>
      <c r="CS154" s="14">
        <v>16.132999999999999</v>
      </c>
      <c r="CT154" s="14">
        <v>13.887</v>
      </c>
      <c r="CU154" s="14">
        <v>11.477</v>
      </c>
      <c r="CV154" s="14">
        <v>9.3369999999999997</v>
      </c>
      <c r="CW154" s="14">
        <v>7.7460000000000004</v>
      </c>
      <c r="CX154" s="14">
        <v>6.1340000000000003</v>
      </c>
      <c r="CY154" s="14">
        <v>4.4779999999999998</v>
      </c>
      <c r="CZ154" s="14">
        <v>3.0720000000000001</v>
      </c>
      <c r="DA154" s="14">
        <v>2.27</v>
      </c>
      <c r="DB154" s="14">
        <v>1.8169999999999999</v>
      </c>
      <c r="DC154" s="14">
        <v>1.2729999999999999</v>
      </c>
      <c r="DD154" s="14">
        <v>0.63600000000000001</v>
      </c>
      <c r="DE154" s="14">
        <v>0.38300000000000001</v>
      </c>
      <c r="DF154" s="14">
        <v>0.17799999999999999</v>
      </c>
      <c r="DG154" s="14">
        <v>0.191</v>
      </c>
      <c r="DI154" s="108">
        <f t="shared" si="5"/>
        <v>4480.6900000000005</v>
      </c>
    </row>
    <row r="155" spans="1:113" x14ac:dyDescent="0.2">
      <c r="A155" s="14">
        <v>2498</v>
      </c>
      <c r="B155" s="14" t="s">
        <v>1041</v>
      </c>
      <c r="D155" s="14">
        <v>728</v>
      </c>
      <c r="E155" s="14">
        <v>2018</v>
      </c>
      <c r="F155" s="14" t="s">
        <v>350</v>
      </c>
      <c r="G155" s="88" t="s">
        <v>351</v>
      </c>
      <c r="H155" s="88">
        <f>VLOOKUP(G155, '2018 Population by age'!$G:$H, 2, 0)</f>
        <v>17</v>
      </c>
      <c r="I155" s="15">
        <f>IF(H155="-", "-", IF(H155=0, 0, SUM(K155:INDEX($K155:$DG155, H155))))</f>
        <v>2928.4290000000001</v>
      </c>
      <c r="J155" s="15">
        <f t="shared" si="4"/>
        <v>3515.9000000000015</v>
      </c>
      <c r="K155" s="14">
        <v>208.41200000000001</v>
      </c>
      <c r="L155" s="14">
        <v>202.82900000000001</v>
      </c>
      <c r="M155" s="14">
        <v>197.52799999999999</v>
      </c>
      <c r="N155" s="14">
        <v>192.255</v>
      </c>
      <c r="O155" s="14">
        <v>187.672</v>
      </c>
      <c r="P155" s="14">
        <v>183.27099999999999</v>
      </c>
      <c r="Q155" s="14">
        <v>179.03200000000001</v>
      </c>
      <c r="R155" s="14">
        <v>174.935</v>
      </c>
      <c r="S155" s="14">
        <v>170.99</v>
      </c>
      <c r="T155" s="14">
        <v>167.209</v>
      </c>
      <c r="U155" s="14">
        <v>163.41900000000001</v>
      </c>
      <c r="V155" s="14">
        <v>159.53700000000001</v>
      </c>
      <c r="W155" s="14">
        <v>155.636</v>
      </c>
      <c r="X155" s="14">
        <v>151.822</v>
      </c>
      <c r="Y155" s="14">
        <v>148.012</v>
      </c>
      <c r="Z155" s="14">
        <v>144.489</v>
      </c>
      <c r="AA155" s="14">
        <v>141.381</v>
      </c>
      <c r="AB155" s="14">
        <v>138.52000000000001</v>
      </c>
      <c r="AC155" s="14">
        <v>135.63300000000001</v>
      </c>
      <c r="AD155" s="14">
        <v>132.80699999999999</v>
      </c>
      <c r="AE155" s="14">
        <v>129.67500000000001</v>
      </c>
      <c r="AF155" s="14">
        <v>126.036</v>
      </c>
      <c r="AG155" s="14">
        <v>122.069</v>
      </c>
      <c r="AH155" s="14">
        <v>118.151</v>
      </c>
      <c r="AI155" s="14">
        <v>114.209</v>
      </c>
      <c r="AJ155" s="14">
        <v>110.321</v>
      </c>
      <c r="AK155" s="14">
        <v>106.565</v>
      </c>
      <c r="AL155" s="14">
        <v>102.89100000000001</v>
      </c>
      <c r="AM155" s="14">
        <v>99.221000000000004</v>
      </c>
      <c r="AN155" s="14">
        <v>95.629000000000005</v>
      </c>
      <c r="AO155" s="14">
        <v>91.9</v>
      </c>
      <c r="AP155" s="14">
        <v>87.936999999999998</v>
      </c>
      <c r="AQ155" s="14">
        <v>83.885999999999996</v>
      </c>
      <c r="AR155" s="14">
        <v>79.954999999999998</v>
      </c>
      <c r="AS155" s="14">
        <v>76.055000000000007</v>
      </c>
      <c r="AT155" s="14">
        <v>72.625</v>
      </c>
      <c r="AU155" s="14">
        <v>69.888999999999996</v>
      </c>
      <c r="AV155" s="14">
        <v>67.635000000000005</v>
      </c>
      <c r="AW155" s="14">
        <v>65.426000000000002</v>
      </c>
      <c r="AX155" s="14">
        <v>63.35</v>
      </c>
      <c r="AY155" s="14">
        <v>61.268000000000001</v>
      </c>
      <c r="AZ155" s="14">
        <v>59.069000000000003</v>
      </c>
      <c r="BA155" s="14">
        <v>56.828000000000003</v>
      </c>
      <c r="BB155" s="14">
        <v>54.719000000000001</v>
      </c>
      <c r="BC155" s="14">
        <v>52.694000000000003</v>
      </c>
      <c r="BD155" s="14">
        <v>50.774000000000001</v>
      </c>
      <c r="BE155" s="14">
        <v>48.984999999999999</v>
      </c>
      <c r="BF155" s="14">
        <v>47.287999999999997</v>
      </c>
      <c r="BG155" s="14">
        <v>45.63</v>
      </c>
      <c r="BH155" s="14">
        <v>44.024999999999999</v>
      </c>
      <c r="BI155" s="14">
        <v>42.396000000000001</v>
      </c>
      <c r="BJ155" s="14">
        <v>40.700000000000003</v>
      </c>
      <c r="BK155" s="14">
        <v>38.970999999999997</v>
      </c>
      <c r="BL155" s="14">
        <v>37.286999999999999</v>
      </c>
      <c r="BM155" s="14">
        <v>35.631</v>
      </c>
      <c r="BN155" s="14">
        <v>34.012</v>
      </c>
      <c r="BO155" s="14">
        <v>32.442999999999998</v>
      </c>
      <c r="BP155" s="14">
        <v>30.914000000000001</v>
      </c>
      <c r="BQ155" s="14">
        <v>29.428000000000001</v>
      </c>
      <c r="BR155" s="14">
        <v>28.010999999999999</v>
      </c>
      <c r="BS155" s="14">
        <v>26.547000000000001</v>
      </c>
      <c r="BT155" s="14">
        <v>24.984999999999999</v>
      </c>
      <c r="BU155" s="14">
        <v>23.396999999999998</v>
      </c>
      <c r="BV155" s="14">
        <v>21.864000000000001</v>
      </c>
      <c r="BW155" s="14">
        <v>20.317</v>
      </c>
      <c r="BX155" s="14">
        <v>19.087</v>
      </c>
      <c r="BY155" s="14">
        <v>18.329000000000001</v>
      </c>
      <c r="BZ155" s="14">
        <v>17.867000000000001</v>
      </c>
      <c r="CA155" s="14">
        <v>17.39</v>
      </c>
      <c r="CB155" s="14">
        <v>16.978999999999999</v>
      </c>
      <c r="CC155" s="14">
        <v>16.364000000000001</v>
      </c>
      <c r="CD155" s="14">
        <v>15.384</v>
      </c>
      <c r="CE155" s="14">
        <v>14.175000000000001</v>
      </c>
      <c r="CF155" s="14">
        <v>13.039</v>
      </c>
      <c r="CG155" s="14">
        <v>11.926</v>
      </c>
      <c r="CH155" s="14">
        <v>10.831</v>
      </c>
      <c r="CI155" s="14">
        <v>9.7829999999999995</v>
      </c>
      <c r="CJ155" s="14">
        <v>8.7769999999999992</v>
      </c>
      <c r="CK155" s="14">
        <v>7.78</v>
      </c>
      <c r="CL155" s="14">
        <v>6.7990000000000004</v>
      </c>
      <c r="CM155" s="14">
        <v>5.8929999999999998</v>
      </c>
      <c r="CN155" s="14">
        <v>5.0869999999999997</v>
      </c>
      <c r="CO155" s="14">
        <v>4.367</v>
      </c>
      <c r="CP155" s="14">
        <v>3.6869999999999998</v>
      </c>
      <c r="CQ155" s="14">
        <v>3.052</v>
      </c>
      <c r="CR155" s="14">
        <v>2.4929999999999999</v>
      </c>
      <c r="CS155" s="14">
        <v>2.0179999999999998</v>
      </c>
      <c r="CT155" s="14">
        <v>1.617</v>
      </c>
      <c r="CU155" s="14">
        <v>1.238</v>
      </c>
      <c r="CV155" s="14">
        <v>0.93400000000000005</v>
      </c>
      <c r="CW155" s="14">
        <v>0.72</v>
      </c>
      <c r="CX155" s="14">
        <v>0.53600000000000003</v>
      </c>
      <c r="CY155" s="14">
        <v>0.375</v>
      </c>
      <c r="CZ155" s="14">
        <v>0.25</v>
      </c>
      <c r="DA155" s="14">
        <v>0.185</v>
      </c>
      <c r="DB155" s="14">
        <v>0.14599999999999999</v>
      </c>
      <c r="DC155" s="14">
        <v>0.10299999999999999</v>
      </c>
      <c r="DD155" s="14">
        <v>5.6000000000000001E-2</v>
      </c>
      <c r="DE155" s="14">
        <v>3.2000000000000001E-2</v>
      </c>
      <c r="DF155" s="14">
        <v>1.4999999999999999E-2</v>
      </c>
      <c r="DG155" s="14">
        <v>1.7999999999999999E-2</v>
      </c>
      <c r="DI155" s="108">
        <f t="shared" si="5"/>
        <v>6444.3290000000015</v>
      </c>
    </row>
    <row r="156" spans="1:113" x14ac:dyDescent="0.2">
      <c r="A156" s="14">
        <v>3702</v>
      </c>
      <c r="B156" s="14" t="s">
        <v>1041</v>
      </c>
      <c r="D156" s="14">
        <v>678</v>
      </c>
      <c r="E156" s="14">
        <v>2018</v>
      </c>
      <c r="F156" s="14" t="s">
        <v>1103</v>
      </c>
      <c r="G156" s="88" t="s">
        <v>327</v>
      </c>
      <c r="H156" s="88">
        <f>VLOOKUP(G156, '2018 Population by age'!$G:$H, 2, 0)</f>
        <v>18</v>
      </c>
      <c r="I156" s="15">
        <f>IF(H156="-", "-", IF(H156=0, 0, SUM(K156:INDEX($K156:$DG156, H156))))</f>
        <v>51.219000000000008</v>
      </c>
      <c r="J156" s="15">
        <f t="shared" si="4"/>
        <v>53.60199999999999</v>
      </c>
      <c r="K156" s="14">
        <v>3.2360000000000002</v>
      </c>
      <c r="L156" s="14">
        <v>3.1859999999999999</v>
      </c>
      <c r="M156" s="14">
        <v>3.1389999999999998</v>
      </c>
      <c r="N156" s="14">
        <v>3.1219999999999999</v>
      </c>
      <c r="O156" s="14">
        <v>3.0760000000000001</v>
      </c>
      <c r="P156" s="14">
        <v>3.032</v>
      </c>
      <c r="Q156" s="14">
        <v>2.9889999999999999</v>
      </c>
      <c r="R156" s="14">
        <v>2.9460000000000002</v>
      </c>
      <c r="S156" s="14">
        <v>2.9020000000000001</v>
      </c>
      <c r="T156" s="14">
        <v>2.8570000000000002</v>
      </c>
      <c r="U156" s="14">
        <v>2.8090000000000002</v>
      </c>
      <c r="V156" s="14">
        <v>2.7570000000000001</v>
      </c>
      <c r="W156" s="14">
        <v>2.7010000000000001</v>
      </c>
      <c r="X156" s="14">
        <v>2.6440000000000001</v>
      </c>
      <c r="Y156" s="14">
        <v>2.5870000000000002</v>
      </c>
      <c r="Z156" s="14">
        <v>2.5139999999999998</v>
      </c>
      <c r="AA156" s="14">
        <v>2.4169999999999998</v>
      </c>
      <c r="AB156" s="14">
        <v>2.3050000000000002</v>
      </c>
      <c r="AC156" s="14">
        <v>2.1970000000000001</v>
      </c>
      <c r="AD156" s="14">
        <v>2.089</v>
      </c>
      <c r="AE156" s="14">
        <v>1.988</v>
      </c>
      <c r="AF156" s="14">
        <v>1.9</v>
      </c>
      <c r="AG156" s="14">
        <v>1.8220000000000001</v>
      </c>
      <c r="AH156" s="14">
        <v>1.7430000000000001</v>
      </c>
      <c r="AI156" s="14">
        <v>1.66</v>
      </c>
      <c r="AJ156" s="14">
        <v>1.6040000000000001</v>
      </c>
      <c r="AK156" s="14">
        <v>1.587</v>
      </c>
      <c r="AL156" s="14">
        <v>1.5940000000000001</v>
      </c>
      <c r="AM156" s="14">
        <v>1.601</v>
      </c>
      <c r="AN156" s="14">
        <v>1.621</v>
      </c>
      <c r="AO156" s="14">
        <v>1.601</v>
      </c>
      <c r="AP156" s="14">
        <v>1.5149999999999999</v>
      </c>
      <c r="AQ156" s="14">
        <v>1.39</v>
      </c>
      <c r="AR156" s="14">
        <v>1.2729999999999999</v>
      </c>
      <c r="AS156" s="14">
        <v>1.145</v>
      </c>
      <c r="AT156" s="14">
        <v>1.071</v>
      </c>
      <c r="AU156" s="14">
        <v>1.085</v>
      </c>
      <c r="AV156" s="14">
        <v>1.151</v>
      </c>
      <c r="AW156" s="14">
        <v>1.206</v>
      </c>
      <c r="AX156" s="14">
        <v>1.2709999999999999</v>
      </c>
      <c r="AY156" s="14">
        <v>1.282</v>
      </c>
      <c r="AZ156" s="14">
        <v>1.204</v>
      </c>
      <c r="BA156" s="14">
        <v>1.07</v>
      </c>
      <c r="BB156" s="14">
        <v>0.94799999999999995</v>
      </c>
      <c r="BC156" s="14">
        <v>0.82399999999999995</v>
      </c>
      <c r="BD156" s="14">
        <v>0.72899999999999998</v>
      </c>
      <c r="BE156" s="14">
        <v>0.68600000000000005</v>
      </c>
      <c r="BF156" s="14">
        <v>0.67700000000000005</v>
      </c>
      <c r="BG156" s="14">
        <v>0.66100000000000003</v>
      </c>
      <c r="BH156" s="14">
        <v>0.64500000000000002</v>
      </c>
      <c r="BI156" s="14">
        <v>0.63100000000000001</v>
      </c>
      <c r="BJ156" s="14">
        <v>0.61399999999999999</v>
      </c>
      <c r="BK156" s="14">
        <v>0.59699999999999998</v>
      </c>
      <c r="BL156" s="14">
        <v>0.58399999999999996</v>
      </c>
      <c r="BM156" s="14">
        <v>0.57299999999999995</v>
      </c>
      <c r="BN156" s="14">
        <v>0.55800000000000005</v>
      </c>
      <c r="BO156" s="14">
        <v>0.53500000000000003</v>
      </c>
      <c r="BP156" s="14">
        <v>0.50700000000000001</v>
      </c>
      <c r="BQ156" s="14">
        <v>0.48</v>
      </c>
      <c r="BR156" s="14">
        <v>0.45400000000000001</v>
      </c>
      <c r="BS156" s="14">
        <v>0.42599999999999999</v>
      </c>
      <c r="BT156" s="14">
        <v>0.39400000000000002</v>
      </c>
      <c r="BU156" s="14">
        <v>0.36199999999999999</v>
      </c>
      <c r="BV156" s="14">
        <v>0.33</v>
      </c>
      <c r="BW156" s="14">
        <v>0.29799999999999999</v>
      </c>
      <c r="BX156" s="14">
        <v>0.26900000000000002</v>
      </c>
      <c r="BY156" s="14">
        <v>0.245</v>
      </c>
      <c r="BZ156" s="14">
        <v>0.224</v>
      </c>
      <c r="CA156" s="14">
        <v>0.20399999999999999</v>
      </c>
      <c r="CB156" s="14">
        <v>0.186</v>
      </c>
      <c r="CC156" s="14">
        <v>0.17100000000000001</v>
      </c>
      <c r="CD156" s="14">
        <v>0.16</v>
      </c>
      <c r="CE156" s="14">
        <v>0.153</v>
      </c>
      <c r="CF156" s="14">
        <v>0.14599999999999999</v>
      </c>
      <c r="CG156" s="14">
        <v>0.14099999999999999</v>
      </c>
      <c r="CH156" s="14">
        <v>0.13700000000000001</v>
      </c>
      <c r="CI156" s="14">
        <v>0.13400000000000001</v>
      </c>
      <c r="CJ156" s="14">
        <v>0.13300000000000001</v>
      </c>
      <c r="CK156" s="14">
        <v>0.13100000000000001</v>
      </c>
      <c r="CL156" s="14">
        <v>0.13100000000000001</v>
      </c>
      <c r="CM156" s="14">
        <v>0.127</v>
      </c>
      <c r="CN156" s="14">
        <v>0.11700000000000001</v>
      </c>
      <c r="CO156" s="14">
        <v>0.10299999999999999</v>
      </c>
      <c r="CP156" s="14">
        <v>0.09</v>
      </c>
      <c r="CQ156" s="14">
        <v>7.6999999999999999E-2</v>
      </c>
      <c r="CR156" s="14">
        <v>6.5000000000000002E-2</v>
      </c>
      <c r="CS156" s="14">
        <v>5.5E-2</v>
      </c>
      <c r="CT156" s="14">
        <v>4.8000000000000001E-2</v>
      </c>
      <c r="CU156" s="14">
        <v>3.9E-2</v>
      </c>
      <c r="CV156" s="14">
        <v>3.2000000000000001E-2</v>
      </c>
      <c r="CW156" s="14">
        <v>2.5999999999999999E-2</v>
      </c>
      <c r="CX156" s="14">
        <v>2.1000000000000001E-2</v>
      </c>
      <c r="CY156" s="14">
        <v>1.4999999999999999E-2</v>
      </c>
      <c r="CZ156" s="14">
        <v>1.0999999999999999E-2</v>
      </c>
      <c r="DA156" s="14">
        <v>8.9999999999999993E-3</v>
      </c>
      <c r="DB156" s="14">
        <v>7.0000000000000001E-3</v>
      </c>
      <c r="DC156" s="14">
        <v>5.0000000000000001E-3</v>
      </c>
      <c r="DD156" s="14">
        <v>3.0000000000000001E-3</v>
      </c>
      <c r="DE156" s="14">
        <v>2E-3</v>
      </c>
      <c r="DF156" s="14">
        <v>1E-3</v>
      </c>
      <c r="DG156" s="14">
        <v>1E-3</v>
      </c>
      <c r="DI156" s="108">
        <f t="shared" si="5"/>
        <v>104.821</v>
      </c>
    </row>
    <row r="157" spans="1:113" x14ac:dyDescent="0.2">
      <c r="A157" s="14">
        <v>18666</v>
      </c>
      <c r="B157" s="14" t="s">
        <v>1041</v>
      </c>
      <c r="D157" s="14">
        <v>740</v>
      </c>
      <c r="E157" s="14">
        <v>2018</v>
      </c>
      <c r="F157" s="14" t="s">
        <v>358</v>
      </c>
      <c r="G157" s="88" t="s">
        <v>359</v>
      </c>
      <c r="H157" s="88">
        <f>VLOOKUP(G157, '2018 Population by age'!$G:$H, 2, 0)</f>
        <v>18</v>
      </c>
      <c r="I157" s="15">
        <f>IF(H157="-", "-", IF(H157=0, 0, SUM(K157:INDEX($K157:$DG157, H157))))</f>
        <v>85.997000000000014</v>
      </c>
      <c r="J157" s="15">
        <f t="shared" si="4"/>
        <v>197.20800000000003</v>
      </c>
      <c r="K157" s="14">
        <v>4.79</v>
      </c>
      <c r="L157" s="14">
        <v>4.8079999999999998</v>
      </c>
      <c r="M157" s="14">
        <v>4.819</v>
      </c>
      <c r="N157" s="14">
        <v>4.8600000000000003</v>
      </c>
      <c r="O157" s="14">
        <v>4.8460000000000001</v>
      </c>
      <c r="P157" s="14">
        <v>4.8310000000000004</v>
      </c>
      <c r="Q157" s="14">
        <v>4.8150000000000004</v>
      </c>
      <c r="R157" s="14">
        <v>4.7990000000000004</v>
      </c>
      <c r="S157" s="14">
        <v>4.7830000000000004</v>
      </c>
      <c r="T157" s="14">
        <v>4.7670000000000003</v>
      </c>
      <c r="U157" s="14">
        <v>4.7530000000000001</v>
      </c>
      <c r="V157" s="14">
        <v>4.7450000000000001</v>
      </c>
      <c r="W157" s="14">
        <v>4.74</v>
      </c>
      <c r="X157" s="14">
        <v>4.734</v>
      </c>
      <c r="Y157" s="14">
        <v>4.7270000000000003</v>
      </c>
      <c r="Z157" s="14">
        <v>4.7240000000000002</v>
      </c>
      <c r="AA157" s="14">
        <v>4.726</v>
      </c>
      <c r="AB157" s="14">
        <v>4.7300000000000004</v>
      </c>
      <c r="AC157" s="14">
        <v>4.7309999999999999</v>
      </c>
      <c r="AD157" s="14">
        <v>4.726</v>
      </c>
      <c r="AE157" s="14">
        <v>4.7229999999999999</v>
      </c>
      <c r="AF157" s="14">
        <v>4.7229999999999999</v>
      </c>
      <c r="AG157" s="14">
        <v>4.7220000000000004</v>
      </c>
      <c r="AH157" s="14">
        <v>4.7169999999999996</v>
      </c>
      <c r="AI157" s="14">
        <v>4.7149999999999999</v>
      </c>
      <c r="AJ157" s="14">
        <v>4.68</v>
      </c>
      <c r="AK157" s="14">
        <v>4.5940000000000003</v>
      </c>
      <c r="AL157" s="14">
        <v>4.4770000000000003</v>
      </c>
      <c r="AM157" s="14">
        <v>4.3609999999999998</v>
      </c>
      <c r="AN157" s="14">
        <v>4.234</v>
      </c>
      <c r="AO157" s="14">
        <v>4.1399999999999997</v>
      </c>
      <c r="AP157" s="14">
        <v>4.1050000000000004</v>
      </c>
      <c r="AQ157" s="14">
        <v>4.1040000000000001</v>
      </c>
      <c r="AR157" s="14">
        <v>4.0990000000000002</v>
      </c>
      <c r="AS157" s="14">
        <v>4.1070000000000002</v>
      </c>
      <c r="AT157" s="14">
        <v>4.0709999999999997</v>
      </c>
      <c r="AU157" s="14">
        <v>3.96</v>
      </c>
      <c r="AV157" s="14">
        <v>3.8079999999999998</v>
      </c>
      <c r="AW157" s="14">
        <v>3.6669999999999998</v>
      </c>
      <c r="AX157" s="14">
        <v>3.51</v>
      </c>
      <c r="AY157" s="14">
        <v>3.4369999999999998</v>
      </c>
      <c r="AZ157" s="14">
        <v>3.4950000000000001</v>
      </c>
      <c r="BA157" s="14">
        <v>3.633</v>
      </c>
      <c r="BB157" s="14">
        <v>3.758</v>
      </c>
      <c r="BC157" s="14">
        <v>3.9009999999999998</v>
      </c>
      <c r="BD157" s="14">
        <v>3.9569999999999999</v>
      </c>
      <c r="BE157" s="14">
        <v>3.8679999999999999</v>
      </c>
      <c r="BF157" s="14">
        <v>3.6909999999999998</v>
      </c>
      <c r="BG157" s="14">
        <v>3.5259999999999998</v>
      </c>
      <c r="BH157" s="14">
        <v>3.3380000000000001</v>
      </c>
      <c r="BI157" s="14">
        <v>3.2290000000000001</v>
      </c>
      <c r="BJ157" s="14">
        <v>3.2559999999999998</v>
      </c>
      <c r="BK157" s="14">
        <v>3.36</v>
      </c>
      <c r="BL157" s="14">
        <v>3.4380000000000002</v>
      </c>
      <c r="BM157" s="14">
        <v>3.5270000000000001</v>
      </c>
      <c r="BN157" s="14">
        <v>3.512</v>
      </c>
      <c r="BO157" s="14">
        <v>3.33</v>
      </c>
      <c r="BP157" s="14">
        <v>3.0449999999999999</v>
      </c>
      <c r="BQ157" s="14">
        <v>2.7759999999999998</v>
      </c>
      <c r="BR157" s="14">
        <v>2.496</v>
      </c>
      <c r="BS157" s="14">
        <v>2.27</v>
      </c>
      <c r="BT157" s="14">
        <v>2.1419999999999999</v>
      </c>
      <c r="BU157" s="14">
        <v>2.0779999999999998</v>
      </c>
      <c r="BV157" s="14">
        <v>1.998</v>
      </c>
      <c r="BW157" s="14">
        <v>1.919</v>
      </c>
      <c r="BX157" s="14">
        <v>1.8360000000000001</v>
      </c>
      <c r="BY157" s="14">
        <v>1.7390000000000001</v>
      </c>
      <c r="BZ157" s="14">
        <v>1.633</v>
      </c>
      <c r="CA157" s="14">
        <v>1.538</v>
      </c>
      <c r="CB157" s="14">
        <v>1.4490000000000001</v>
      </c>
      <c r="CC157" s="14">
        <v>1.363</v>
      </c>
      <c r="CD157" s="14">
        <v>1.2809999999999999</v>
      </c>
      <c r="CE157" s="14">
        <v>1.202</v>
      </c>
      <c r="CF157" s="14">
        <v>1.125</v>
      </c>
      <c r="CG157" s="14">
        <v>1.0489999999999999</v>
      </c>
      <c r="CH157" s="14">
        <v>0.98</v>
      </c>
      <c r="CI157" s="14">
        <v>0.91900000000000004</v>
      </c>
      <c r="CJ157" s="14">
        <v>0.86299999999999999</v>
      </c>
      <c r="CK157" s="14">
        <v>0.80900000000000005</v>
      </c>
      <c r="CL157" s="14">
        <v>0.75900000000000001</v>
      </c>
      <c r="CM157" s="14">
        <v>0.70099999999999996</v>
      </c>
      <c r="CN157" s="14">
        <v>0.63100000000000001</v>
      </c>
      <c r="CO157" s="14">
        <v>0.55300000000000005</v>
      </c>
      <c r="CP157" s="14">
        <v>0.48</v>
      </c>
      <c r="CQ157" s="14">
        <v>0.40799999999999997</v>
      </c>
      <c r="CR157" s="14">
        <v>0.34499999999999997</v>
      </c>
      <c r="CS157" s="14">
        <v>0.29599999999999999</v>
      </c>
      <c r="CT157" s="14">
        <v>0.25600000000000001</v>
      </c>
      <c r="CU157" s="14">
        <v>0.217</v>
      </c>
      <c r="CV157" s="14">
        <v>0.184</v>
      </c>
      <c r="CW157" s="14">
        <v>0.156</v>
      </c>
      <c r="CX157" s="14">
        <v>0.126</v>
      </c>
      <c r="CY157" s="14">
        <v>9.4E-2</v>
      </c>
      <c r="CZ157" s="14">
        <v>6.9000000000000006E-2</v>
      </c>
      <c r="DA157" s="14">
        <v>5.3999999999999999E-2</v>
      </c>
      <c r="DB157" s="14">
        <v>4.3999999999999997E-2</v>
      </c>
      <c r="DC157" s="14">
        <v>3.3000000000000002E-2</v>
      </c>
      <c r="DD157" s="14">
        <v>2.1000000000000001E-2</v>
      </c>
      <c r="DE157" s="14">
        <v>1.4999999999999999E-2</v>
      </c>
      <c r="DF157" s="14">
        <v>8.9999999999999993E-3</v>
      </c>
      <c r="DG157" s="14">
        <v>1.7000000000000001E-2</v>
      </c>
      <c r="DI157" s="108">
        <f t="shared" si="5"/>
        <v>283.20500000000004</v>
      </c>
    </row>
    <row r="158" spans="1:113" x14ac:dyDescent="0.2">
      <c r="A158" s="14">
        <v>12302</v>
      </c>
      <c r="B158" s="14" t="s">
        <v>1041</v>
      </c>
      <c r="D158" s="14">
        <v>703</v>
      </c>
      <c r="E158" s="14">
        <v>2018</v>
      </c>
      <c r="F158" s="14" t="s">
        <v>1074</v>
      </c>
      <c r="G158" s="88" t="s">
        <v>341</v>
      </c>
      <c r="H158" s="88">
        <f>VLOOKUP(G158, '2018 Population by age'!$G:$H, 2, 0)</f>
        <v>18</v>
      </c>
      <c r="I158" s="15">
        <f>IF(H158="-", "-", IF(H158=0, 0, SUM(K158:INDEX($K158:$DG158, H158))))</f>
        <v>487.98500000000007</v>
      </c>
      <c r="J158" s="15">
        <f t="shared" si="4"/>
        <v>2312.5130000000004</v>
      </c>
      <c r="K158" s="14">
        <v>26.832000000000001</v>
      </c>
      <c r="L158" s="14">
        <v>27.41</v>
      </c>
      <c r="M158" s="14">
        <v>27.824999999999999</v>
      </c>
      <c r="N158" s="14">
        <v>27.263999999999999</v>
      </c>
      <c r="O158" s="14">
        <v>27.731000000000002</v>
      </c>
      <c r="P158" s="14">
        <v>28.035</v>
      </c>
      <c r="Q158" s="14">
        <v>28.193999999999999</v>
      </c>
      <c r="R158" s="14">
        <v>28.222000000000001</v>
      </c>
      <c r="S158" s="14">
        <v>28.170999999999999</v>
      </c>
      <c r="T158" s="14">
        <v>28.088999999999999</v>
      </c>
      <c r="U158" s="14">
        <v>27.821999999999999</v>
      </c>
      <c r="V158" s="14">
        <v>27.317</v>
      </c>
      <c r="W158" s="14">
        <v>26.693999999999999</v>
      </c>
      <c r="X158" s="14">
        <v>26.123000000000001</v>
      </c>
      <c r="Y158" s="14">
        <v>25.571000000000002</v>
      </c>
      <c r="Z158" s="14">
        <v>25.297999999999998</v>
      </c>
      <c r="AA158" s="14">
        <v>25.452000000000002</v>
      </c>
      <c r="AB158" s="14">
        <v>25.934999999999999</v>
      </c>
      <c r="AC158" s="14">
        <v>26.446999999999999</v>
      </c>
      <c r="AD158" s="14">
        <v>26.977</v>
      </c>
      <c r="AE158" s="14">
        <v>27.873999999999999</v>
      </c>
      <c r="AF158" s="14">
        <v>29.257000000000001</v>
      </c>
      <c r="AG158" s="14">
        <v>30.95</v>
      </c>
      <c r="AH158" s="14">
        <v>32.656999999999996</v>
      </c>
      <c r="AI158" s="14">
        <v>34.439</v>
      </c>
      <c r="AJ158" s="14">
        <v>35.994</v>
      </c>
      <c r="AK158" s="14">
        <v>37.142000000000003</v>
      </c>
      <c r="AL158" s="14">
        <v>38.008000000000003</v>
      </c>
      <c r="AM158" s="14">
        <v>38.906999999999996</v>
      </c>
      <c r="AN158" s="14">
        <v>39.793999999999997</v>
      </c>
      <c r="AO158" s="14">
        <v>40.552999999999997</v>
      </c>
      <c r="AP158" s="14">
        <v>41.162999999999997</v>
      </c>
      <c r="AQ158" s="14">
        <v>41.66</v>
      </c>
      <c r="AR158" s="14">
        <v>42.052999999999997</v>
      </c>
      <c r="AS158" s="14">
        <v>42.279000000000003</v>
      </c>
      <c r="AT158" s="14">
        <v>42.66</v>
      </c>
      <c r="AU158" s="14">
        <v>43.338000000000001</v>
      </c>
      <c r="AV158" s="14">
        <v>44.134</v>
      </c>
      <c r="AW158" s="14">
        <v>44.786000000000001</v>
      </c>
      <c r="AX158" s="14">
        <v>45.412999999999997</v>
      </c>
      <c r="AY158" s="14">
        <v>45.500999999999998</v>
      </c>
      <c r="AZ158" s="14">
        <v>44.789000000000001</v>
      </c>
      <c r="BA158" s="14">
        <v>43.542999999999999</v>
      </c>
      <c r="BB158" s="14">
        <v>42.348999999999997</v>
      </c>
      <c r="BC158" s="14">
        <v>41.158000000000001</v>
      </c>
      <c r="BD158" s="14">
        <v>39.912999999999997</v>
      </c>
      <c r="BE158" s="14">
        <v>38.665999999999997</v>
      </c>
      <c r="BF158" s="14">
        <v>37.478000000000002</v>
      </c>
      <c r="BG158" s="14">
        <v>36.286999999999999</v>
      </c>
      <c r="BH158" s="14">
        <v>35.024000000000001</v>
      </c>
      <c r="BI158" s="14">
        <v>34.369999999999997</v>
      </c>
      <c r="BJ158" s="14">
        <v>34.630000000000003</v>
      </c>
      <c r="BK158" s="14">
        <v>35.487000000000002</v>
      </c>
      <c r="BL158" s="14">
        <v>36.305999999999997</v>
      </c>
      <c r="BM158" s="14">
        <v>37.200000000000003</v>
      </c>
      <c r="BN158" s="14">
        <v>37.942999999999998</v>
      </c>
      <c r="BO158" s="14">
        <v>38.354999999999997</v>
      </c>
      <c r="BP158" s="14">
        <v>38.536999999999999</v>
      </c>
      <c r="BQ158" s="14">
        <v>38.729999999999997</v>
      </c>
      <c r="BR158" s="14">
        <v>38.838000000000001</v>
      </c>
      <c r="BS158" s="14">
        <v>38.941000000000003</v>
      </c>
      <c r="BT158" s="14">
        <v>39.088999999999999</v>
      </c>
      <c r="BU158" s="14">
        <v>39.179000000000002</v>
      </c>
      <c r="BV158" s="14">
        <v>39.143000000000001</v>
      </c>
      <c r="BW158" s="14">
        <v>39.088999999999999</v>
      </c>
      <c r="BX158" s="14">
        <v>38.402000000000001</v>
      </c>
      <c r="BY158" s="14">
        <v>36.802</v>
      </c>
      <c r="BZ158" s="14">
        <v>34.607999999999997</v>
      </c>
      <c r="CA158" s="14">
        <v>32.408999999999999</v>
      </c>
      <c r="CB158" s="14">
        <v>30.074000000000002</v>
      </c>
      <c r="CC158" s="14">
        <v>28.021000000000001</v>
      </c>
      <c r="CD158" s="14">
        <v>26.515000000000001</v>
      </c>
      <c r="CE158" s="14">
        <v>25.359000000000002</v>
      </c>
      <c r="CF158" s="14">
        <v>24.097999999999999</v>
      </c>
      <c r="CG158" s="14">
        <v>22.834</v>
      </c>
      <c r="CH158" s="14">
        <v>21.54</v>
      </c>
      <c r="CI158" s="14">
        <v>20.161999999999999</v>
      </c>
      <c r="CJ158" s="14">
        <v>18.748999999999999</v>
      </c>
      <c r="CK158" s="14">
        <v>17.39</v>
      </c>
      <c r="CL158" s="14">
        <v>16.05</v>
      </c>
      <c r="CM158" s="14">
        <v>14.834</v>
      </c>
      <c r="CN158" s="14">
        <v>13.798</v>
      </c>
      <c r="CO158" s="14">
        <v>12.88</v>
      </c>
      <c r="CP158" s="14">
        <v>11.98</v>
      </c>
      <c r="CQ158" s="14">
        <v>11.146000000000001</v>
      </c>
      <c r="CR158" s="14">
        <v>10.195</v>
      </c>
      <c r="CS158" s="14">
        <v>9.0329999999999995</v>
      </c>
      <c r="CT158" s="14">
        <v>7.7610000000000001</v>
      </c>
      <c r="CU158" s="14">
        <v>6.476</v>
      </c>
      <c r="CV158" s="14">
        <v>5.3490000000000002</v>
      </c>
      <c r="CW158" s="14">
        <v>4.5220000000000002</v>
      </c>
      <c r="CX158" s="14">
        <v>3.7010000000000001</v>
      </c>
      <c r="CY158" s="14">
        <v>2.867</v>
      </c>
      <c r="CZ158" s="14">
        <v>2.206</v>
      </c>
      <c r="DA158" s="14">
        <v>1.8620000000000001</v>
      </c>
      <c r="DB158" s="14">
        <v>1.538</v>
      </c>
      <c r="DC158" s="14">
        <v>1.1020000000000001</v>
      </c>
      <c r="DD158" s="14">
        <v>0.55200000000000005</v>
      </c>
      <c r="DE158" s="14">
        <v>0.34399999999999997</v>
      </c>
      <c r="DF158" s="14">
        <v>0.16</v>
      </c>
      <c r="DG158" s="14">
        <v>0.16400000000000001</v>
      </c>
      <c r="DI158" s="108">
        <f t="shared" si="5"/>
        <v>2800.4980000000005</v>
      </c>
    </row>
    <row r="159" spans="1:113" x14ac:dyDescent="0.2">
      <c r="A159" s="14">
        <v>14366</v>
      </c>
      <c r="B159" s="14" t="s">
        <v>1041</v>
      </c>
      <c r="D159" s="14">
        <v>705</v>
      </c>
      <c r="E159" s="14">
        <v>2018</v>
      </c>
      <c r="F159" s="14" t="s">
        <v>342</v>
      </c>
      <c r="G159" s="88" t="s">
        <v>343</v>
      </c>
      <c r="H159" s="88">
        <f>VLOOKUP(G159, '2018 Population by age'!$G:$H, 2, 0)</f>
        <v>18</v>
      </c>
      <c r="I159" s="15">
        <f>IF(H159="-", "-", IF(H159=0, 0, SUM(K159:INDEX($K159:$DG159, H159))))</f>
        <v>179.21699999999996</v>
      </c>
      <c r="J159" s="15">
        <f t="shared" si="4"/>
        <v>868.04800000000057</v>
      </c>
      <c r="K159" s="14">
        <v>9.8140000000000001</v>
      </c>
      <c r="L159" s="14">
        <v>10.211</v>
      </c>
      <c r="M159" s="14">
        <v>10.497</v>
      </c>
      <c r="N159" s="14">
        <v>10.41</v>
      </c>
      <c r="O159" s="14">
        <v>10.599</v>
      </c>
      <c r="P159" s="14">
        <v>10.702</v>
      </c>
      <c r="Q159" s="14">
        <v>10.728</v>
      </c>
      <c r="R159" s="14">
        <v>10.686</v>
      </c>
      <c r="S159" s="14">
        <v>10.595000000000001</v>
      </c>
      <c r="T159" s="14">
        <v>10.476000000000001</v>
      </c>
      <c r="U159" s="14">
        <v>10.279</v>
      </c>
      <c r="V159" s="14">
        <v>9.9909999999999997</v>
      </c>
      <c r="W159" s="14">
        <v>9.6549999999999994</v>
      </c>
      <c r="X159" s="14">
        <v>9.3209999999999997</v>
      </c>
      <c r="Y159" s="14">
        <v>8.9740000000000002</v>
      </c>
      <c r="Z159" s="14">
        <v>8.7479999999999993</v>
      </c>
      <c r="AA159" s="14">
        <v>8.7140000000000004</v>
      </c>
      <c r="AB159" s="14">
        <v>8.8170000000000002</v>
      </c>
      <c r="AC159" s="14">
        <v>8.9280000000000008</v>
      </c>
      <c r="AD159" s="14">
        <v>9.0730000000000004</v>
      </c>
      <c r="AE159" s="14">
        <v>9.2469999999999999</v>
      </c>
      <c r="AF159" s="14">
        <v>9.4359999999999999</v>
      </c>
      <c r="AG159" s="14">
        <v>9.6479999999999997</v>
      </c>
      <c r="AH159" s="14">
        <v>9.8940000000000001</v>
      </c>
      <c r="AI159" s="14">
        <v>10.157</v>
      </c>
      <c r="AJ159" s="14">
        <v>10.496</v>
      </c>
      <c r="AK159" s="14">
        <v>10.936</v>
      </c>
      <c r="AL159" s="14">
        <v>11.439</v>
      </c>
      <c r="AM159" s="14">
        <v>11.939</v>
      </c>
      <c r="AN159" s="14">
        <v>12.452</v>
      </c>
      <c r="AO159" s="14">
        <v>12.901999999999999</v>
      </c>
      <c r="AP159" s="14">
        <v>13.247999999999999</v>
      </c>
      <c r="AQ159" s="14">
        <v>13.52</v>
      </c>
      <c r="AR159" s="14">
        <v>13.782</v>
      </c>
      <c r="AS159" s="14">
        <v>14.01</v>
      </c>
      <c r="AT159" s="14">
        <v>14.243</v>
      </c>
      <c r="AU159" s="14">
        <v>14.503</v>
      </c>
      <c r="AV159" s="14">
        <v>14.76</v>
      </c>
      <c r="AW159" s="14">
        <v>14.99</v>
      </c>
      <c r="AX159" s="14">
        <v>15.233000000000001</v>
      </c>
      <c r="AY159" s="14">
        <v>15.298999999999999</v>
      </c>
      <c r="AZ159" s="14">
        <v>15.103999999999999</v>
      </c>
      <c r="BA159" s="14">
        <v>14.753</v>
      </c>
      <c r="BB159" s="14">
        <v>14.413</v>
      </c>
      <c r="BC159" s="14">
        <v>14.028</v>
      </c>
      <c r="BD159" s="14">
        <v>13.834</v>
      </c>
      <c r="BE159" s="14">
        <v>13.957000000000001</v>
      </c>
      <c r="BF159" s="14">
        <v>14.278</v>
      </c>
      <c r="BG159" s="14">
        <v>14.555999999999999</v>
      </c>
      <c r="BH159" s="14">
        <v>14.842000000000001</v>
      </c>
      <c r="BI159" s="14">
        <v>15.048</v>
      </c>
      <c r="BJ159" s="14">
        <v>15.106</v>
      </c>
      <c r="BK159" s="14">
        <v>15.065</v>
      </c>
      <c r="BL159" s="14">
        <v>15.048</v>
      </c>
      <c r="BM159" s="14">
        <v>15.032</v>
      </c>
      <c r="BN159" s="14">
        <v>15.000999999999999</v>
      </c>
      <c r="BO159" s="14">
        <v>14.96</v>
      </c>
      <c r="BP159" s="14">
        <v>14.91</v>
      </c>
      <c r="BQ159" s="14">
        <v>14.821</v>
      </c>
      <c r="BR159" s="14">
        <v>14.666</v>
      </c>
      <c r="BS159" s="14">
        <v>14.593999999999999</v>
      </c>
      <c r="BT159" s="14">
        <v>14.666</v>
      </c>
      <c r="BU159" s="14">
        <v>14.797000000000001</v>
      </c>
      <c r="BV159" s="14">
        <v>14.888</v>
      </c>
      <c r="BW159" s="14">
        <v>15.016999999999999</v>
      </c>
      <c r="BX159" s="14">
        <v>14.816000000000001</v>
      </c>
      <c r="BY159" s="14">
        <v>14.112</v>
      </c>
      <c r="BZ159" s="14">
        <v>13.1</v>
      </c>
      <c r="CA159" s="14">
        <v>12.124000000000001</v>
      </c>
      <c r="CB159" s="14">
        <v>11.087</v>
      </c>
      <c r="CC159" s="14">
        <v>10.315</v>
      </c>
      <c r="CD159" s="14">
        <v>9.9969999999999999</v>
      </c>
      <c r="CE159" s="14">
        <v>9.968</v>
      </c>
      <c r="CF159" s="14">
        <v>9.8759999999999994</v>
      </c>
      <c r="CG159" s="14">
        <v>9.7949999999999999</v>
      </c>
      <c r="CH159" s="14">
        <v>9.6419999999999995</v>
      </c>
      <c r="CI159" s="14">
        <v>9.3409999999999993</v>
      </c>
      <c r="CJ159" s="14">
        <v>8.9469999999999992</v>
      </c>
      <c r="CK159" s="14">
        <v>8.5809999999999995</v>
      </c>
      <c r="CL159" s="14">
        <v>8.2110000000000003</v>
      </c>
      <c r="CM159" s="14">
        <v>7.859</v>
      </c>
      <c r="CN159" s="14">
        <v>7.548</v>
      </c>
      <c r="CO159" s="14">
        <v>7.25</v>
      </c>
      <c r="CP159" s="14">
        <v>6.9329999999999998</v>
      </c>
      <c r="CQ159" s="14">
        <v>6.6230000000000002</v>
      </c>
      <c r="CR159" s="14">
        <v>6.2089999999999996</v>
      </c>
      <c r="CS159" s="14">
        <v>5.6379999999999999</v>
      </c>
      <c r="CT159" s="14">
        <v>4.97</v>
      </c>
      <c r="CU159" s="14">
        <v>4.274</v>
      </c>
      <c r="CV159" s="14">
        <v>3.661</v>
      </c>
      <c r="CW159" s="14">
        <v>3.177</v>
      </c>
      <c r="CX159" s="14">
        <v>2.6389999999999998</v>
      </c>
      <c r="CY159" s="14">
        <v>2.0459999999999998</v>
      </c>
      <c r="CZ159" s="14">
        <v>1.575</v>
      </c>
      <c r="DA159" s="14">
        <v>1.3320000000000001</v>
      </c>
      <c r="DB159" s="14">
        <v>1.105</v>
      </c>
      <c r="DC159" s="14">
        <v>0.79800000000000004</v>
      </c>
      <c r="DD159" s="14">
        <v>0.41</v>
      </c>
      <c r="DE159" s="14">
        <v>0.27600000000000002</v>
      </c>
      <c r="DF159" s="14">
        <v>0.13500000000000001</v>
      </c>
      <c r="DG159" s="14">
        <v>0.159</v>
      </c>
      <c r="DI159" s="108">
        <f t="shared" si="5"/>
        <v>1047.2650000000006</v>
      </c>
    </row>
    <row r="160" spans="1:113" x14ac:dyDescent="0.2">
      <c r="A160" s="14">
        <v>13334</v>
      </c>
      <c r="B160" s="14" t="s">
        <v>1041</v>
      </c>
      <c r="D160" s="14">
        <v>752</v>
      </c>
      <c r="E160" s="14">
        <v>2018</v>
      </c>
      <c r="F160" s="14" t="s">
        <v>362</v>
      </c>
      <c r="G160" s="88" t="s">
        <v>363</v>
      </c>
      <c r="H160" s="88">
        <f>VLOOKUP(G160, '2018 Population by age'!$G:$H, 2, 0)</f>
        <v>18</v>
      </c>
      <c r="I160" s="15">
        <f>IF(H160="-", "-", IF(H160=0, 0, SUM(K160:INDEX($K160:$DG160, H160))))</f>
        <v>1010.78</v>
      </c>
      <c r="J160" s="15">
        <f t="shared" si="4"/>
        <v>3973.2080000000005</v>
      </c>
      <c r="K160" s="14">
        <v>59.932000000000002</v>
      </c>
      <c r="L160" s="14">
        <v>59.55</v>
      </c>
      <c r="M160" s="14">
        <v>59.201999999999998</v>
      </c>
      <c r="N160" s="14">
        <v>56.735999999999997</v>
      </c>
      <c r="O160" s="14">
        <v>57.344000000000001</v>
      </c>
      <c r="P160" s="14">
        <v>57.753</v>
      </c>
      <c r="Q160" s="14">
        <v>57.97</v>
      </c>
      <c r="R160" s="14">
        <v>58</v>
      </c>
      <c r="S160" s="14">
        <v>57.908000000000001</v>
      </c>
      <c r="T160" s="14">
        <v>57.761000000000003</v>
      </c>
      <c r="U160" s="14">
        <v>57.261000000000003</v>
      </c>
      <c r="V160" s="14">
        <v>56.293999999999997</v>
      </c>
      <c r="W160" s="14">
        <v>55.046999999999997</v>
      </c>
      <c r="X160" s="14">
        <v>53.945999999999998</v>
      </c>
      <c r="Y160" s="14">
        <v>53.06</v>
      </c>
      <c r="Z160" s="14">
        <v>52.087000000000003</v>
      </c>
      <c r="AA160" s="14">
        <v>50.97</v>
      </c>
      <c r="AB160" s="14">
        <v>49.959000000000003</v>
      </c>
      <c r="AC160" s="14">
        <v>49.02</v>
      </c>
      <c r="AD160" s="14">
        <v>47.753999999999998</v>
      </c>
      <c r="AE160" s="14">
        <v>48.555999999999997</v>
      </c>
      <c r="AF160" s="14">
        <v>52.488</v>
      </c>
      <c r="AG160" s="14">
        <v>58.277000000000001</v>
      </c>
      <c r="AH160" s="14">
        <v>63.747999999999998</v>
      </c>
      <c r="AI160" s="14">
        <v>69.521000000000001</v>
      </c>
      <c r="AJ160" s="14">
        <v>73.248000000000005</v>
      </c>
      <c r="AK160" s="14">
        <v>73.599999999999994</v>
      </c>
      <c r="AL160" s="14">
        <v>71.721999999999994</v>
      </c>
      <c r="AM160" s="14">
        <v>70.156000000000006</v>
      </c>
      <c r="AN160" s="14">
        <v>68.471000000000004</v>
      </c>
      <c r="AO160" s="14">
        <v>66.781999999999996</v>
      </c>
      <c r="AP160" s="14">
        <v>65.427000000000007</v>
      </c>
      <c r="AQ160" s="14">
        <v>64.289000000000001</v>
      </c>
      <c r="AR160" s="14">
        <v>62.923999999999999</v>
      </c>
      <c r="AS160" s="14">
        <v>61.430999999999997</v>
      </c>
      <c r="AT160" s="14">
        <v>60.243000000000002</v>
      </c>
      <c r="AU160" s="14">
        <v>59.537999999999997</v>
      </c>
      <c r="AV160" s="14">
        <v>59.213999999999999</v>
      </c>
      <c r="AW160" s="14">
        <v>58.920999999999999</v>
      </c>
      <c r="AX160" s="14">
        <v>58.645000000000003</v>
      </c>
      <c r="AY160" s="14">
        <v>58.851999999999997</v>
      </c>
      <c r="AZ160" s="14">
        <v>59.713999999999999</v>
      </c>
      <c r="BA160" s="14">
        <v>60.997999999999998</v>
      </c>
      <c r="BB160" s="14">
        <v>62.256</v>
      </c>
      <c r="BC160" s="14">
        <v>63.524999999999999</v>
      </c>
      <c r="BD160" s="14">
        <v>64.683999999999997</v>
      </c>
      <c r="BE160" s="14">
        <v>65.611000000000004</v>
      </c>
      <c r="BF160" s="14">
        <v>66.313000000000002</v>
      </c>
      <c r="BG160" s="14">
        <v>66.998000000000005</v>
      </c>
      <c r="BH160" s="14">
        <v>67.718999999999994</v>
      </c>
      <c r="BI160" s="14">
        <v>67.783000000000001</v>
      </c>
      <c r="BJ160" s="14">
        <v>66.896000000000001</v>
      </c>
      <c r="BK160" s="14">
        <v>65.385999999999996</v>
      </c>
      <c r="BL160" s="14">
        <v>63.869</v>
      </c>
      <c r="BM160" s="14">
        <v>62.216000000000001</v>
      </c>
      <c r="BN160" s="14">
        <v>60.805999999999997</v>
      </c>
      <c r="BO160" s="14">
        <v>59.89</v>
      </c>
      <c r="BP160" s="14">
        <v>59.29</v>
      </c>
      <c r="BQ160" s="14">
        <v>58.639000000000003</v>
      </c>
      <c r="BR160" s="14">
        <v>58.082000000000001</v>
      </c>
      <c r="BS160" s="14">
        <v>57.377000000000002</v>
      </c>
      <c r="BT160" s="14">
        <v>56.39</v>
      </c>
      <c r="BU160" s="14">
        <v>55.308</v>
      </c>
      <c r="BV160" s="14">
        <v>54.241</v>
      </c>
      <c r="BW160" s="14">
        <v>52.915999999999997</v>
      </c>
      <c r="BX160" s="14">
        <v>52.664999999999999</v>
      </c>
      <c r="BY160" s="14">
        <v>54.082999999999998</v>
      </c>
      <c r="BZ160" s="14">
        <v>56.423000000000002</v>
      </c>
      <c r="CA160" s="14">
        <v>58.478999999999999</v>
      </c>
      <c r="CB160" s="14">
        <v>60.648000000000003</v>
      </c>
      <c r="CC160" s="14">
        <v>61.290999999999997</v>
      </c>
      <c r="CD160" s="14">
        <v>59.52</v>
      </c>
      <c r="CE160" s="14">
        <v>56.142000000000003</v>
      </c>
      <c r="CF160" s="14">
        <v>52.912999999999997</v>
      </c>
      <c r="CG160" s="14">
        <v>49.546999999999997</v>
      </c>
      <c r="CH160" s="14">
        <v>46.210999999999999</v>
      </c>
      <c r="CI160" s="14">
        <v>43.186</v>
      </c>
      <c r="CJ160" s="14">
        <v>40.377000000000002</v>
      </c>
      <c r="CK160" s="14">
        <v>37.369</v>
      </c>
      <c r="CL160" s="14">
        <v>34.201999999999998</v>
      </c>
      <c r="CM160" s="14">
        <v>31.466000000000001</v>
      </c>
      <c r="CN160" s="14">
        <v>29.402000000000001</v>
      </c>
      <c r="CO160" s="14">
        <v>27.788</v>
      </c>
      <c r="CP160" s="14">
        <v>26.16</v>
      </c>
      <c r="CQ160" s="14">
        <v>24.611000000000001</v>
      </c>
      <c r="CR160" s="14">
        <v>23.010999999999999</v>
      </c>
      <c r="CS160" s="14">
        <v>21.248999999999999</v>
      </c>
      <c r="CT160" s="14">
        <v>19.398</v>
      </c>
      <c r="CU160" s="14">
        <v>17.573</v>
      </c>
      <c r="CV160" s="14">
        <v>16.149000000000001</v>
      </c>
      <c r="CW160" s="14">
        <v>14.646000000000001</v>
      </c>
      <c r="CX160" s="14">
        <v>12.695</v>
      </c>
      <c r="CY160" s="14">
        <v>10.345000000000001</v>
      </c>
      <c r="CZ160" s="14">
        <v>8.4990000000000006</v>
      </c>
      <c r="DA160" s="14">
        <v>7.569</v>
      </c>
      <c r="DB160" s="14">
        <v>6.5069999999999997</v>
      </c>
      <c r="DC160" s="14">
        <v>5.032</v>
      </c>
      <c r="DD160" s="14">
        <v>3.1440000000000001</v>
      </c>
      <c r="DE160" s="14">
        <v>2.2389999999999999</v>
      </c>
      <c r="DF160" s="14">
        <v>1.1970000000000001</v>
      </c>
      <c r="DG160" s="14">
        <v>1.738</v>
      </c>
      <c r="DI160" s="108">
        <f t="shared" si="5"/>
        <v>4983.9880000000003</v>
      </c>
    </row>
    <row r="161" spans="1:113" x14ac:dyDescent="0.2">
      <c r="A161" s="14">
        <v>4906</v>
      </c>
      <c r="B161" s="14" t="s">
        <v>1041</v>
      </c>
      <c r="D161" s="14">
        <v>748</v>
      </c>
      <c r="E161" s="14">
        <v>2018</v>
      </c>
      <c r="F161" s="14" t="s">
        <v>360</v>
      </c>
      <c r="G161" s="88" t="s">
        <v>361</v>
      </c>
      <c r="H161" s="88">
        <f>VLOOKUP(G161, '2018 Population by age'!$G:$H, 2, 0)</f>
        <v>18</v>
      </c>
      <c r="I161" s="15">
        <f>IF(H161="-", "-", IF(H161=0, 0, SUM(K161:INDEX($K161:$DG161, H161))))</f>
        <v>300.95499999999998</v>
      </c>
      <c r="J161" s="15">
        <f t="shared" si="4"/>
        <v>416.79599999999988</v>
      </c>
      <c r="K161" s="14">
        <v>18.437000000000001</v>
      </c>
      <c r="L161" s="14">
        <v>18.353000000000002</v>
      </c>
      <c r="M161" s="14">
        <v>18.228999999999999</v>
      </c>
      <c r="N161" s="14">
        <v>17.946999999999999</v>
      </c>
      <c r="O161" s="14">
        <v>17.812000000000001</v>
      </c>
      <c r="P161" s="14">
        <v>17.643999999999998</v>
      </c>
      <c r="Q161" s="14">
        <v>17.446999999999999</v>
      </c>
      <c r="R161" s="14">
        <v>17.227</v>
      </c>
      <c r="S161" s="14">
        <v>16.992999999999999</v>
      </c>
      <c r="T161" s="14">
        <v>16.754999999999999</v>
      </c>
      <c r="U161" s="14">
        <v>16.486999999999998</v>
      </c>
      <c r="V161" s="14">
        <v>16.184000000000001</v>
      </c>
      <c r="W161" s="14">
        <v>15.866</v>
      </c>
      <c r="X161" s="14">
        <v>15.554</v>
      </c>
      <c r="Y161" s="14">
        <v>15.236000000000001</v>
      </c>
      <c r="Z161" s="14">
        <v>15.003</v>
      </c>
      <c r="AA161" s="14">
        <v>14.898999999999999</v>
      </c>
      <c r="AB161" s="14">
        <v>14.882</v>
      </c>
      <c r="AC161" s="14">
        <v>14.853999999999999</v>
      </c>
      <c r="AD161" s="14">
        <v>14.82</v>
      </c>
      <c r="AE161" s="14">
        <v>14.811</v>
      </c>
      <c r="AF161" s="14">
        <v>14.824999999999999</v>
      </c>
      <c r="AG161" s="14">
        <v>14.843999999999999</v>
      </c>
      <c r="AH161" s="14">
        <v>14.847</v>
      </c>
      <c r="AI161" s="14">
        <v>14.834</v>
      </c>
      <c r="AJ161" s="14">
        <v>14.754</v>
      </c>
      <c r="AK161" s="14">
        <v>14.577</v>
      </c>
      <c r="AL161" s="14">
        <v>14.319000000000001</v>
      </c>
      <c r="AM161" s="14">
        <v>14.037000000000001</v>
      </c>
      <c r="AN161" s="14">
        <v>13.738</v>
      </c>
      <c r="AO161" s="14">
        <v>13.327</v>
      </c>
      <c r="AP161" s="14">
        <v>12.771000000000001</v>
      </c>
      <c r="AQ161" s="14">
        <v>12.115</v>
      </c>
      <c r="AR161" s="14">
        <v>11.449</v>
      </c>
      <c r="AS161" s="14">
        <v>10.766</v>
      </c>
      <c r="AT161" s="14">
        <v>10.089</v>
      </c>
      <c r="AU161" s="14">
        <v>9.4420000000000002</v>
      </c>
      <c r="AV161" s="14">
        <v>8.8239999999999998</v>
      </c>
      <c r="AW161" s="14">
        <v>8.2070000000000007</v>
      </c>
      <c r="AX161" s="14">
        <v>7.5970000000000004</v>
      </c>
      <c r="AY161" s="14">
        <v>7.0510000000000002</v>
      </c>
      <c r="AZ161" s="14">
        <v>6.5970000000000004</v>
      </c>
      <c r="BA161" s="14">
        <v>6.2149999999999999</v>
      </c>
      <c r="BB161" s="14">
        <v>5.8529999999999998</v>
      </c>
      <c r="BC161" s="14">
        <v>5.5110000000000001</v>
      </c>
      <c r="BD161" s="14">
        <v>5.2359999999999998</v>
      </c>
      <c r="BE161" s="14">
        <v>5.0449999999999999</v>
      </c>
      <c r="BF161" s="14">
        <v>4.9119999999999999</v>
      </c>
      <c r="BG161" s="14">
        <v>4.798</v>
      </c>
      <c r="BH161" s="14">
        <v>4.71</v>
      </c>
      <c r="BI161" s="14">
        <v>4.6109999999999998</v>
      </c>
      <c r="BJ161" s="14">
        <v>4.4790000000000001</v>
      </c>
      <c r="BK161" s="14">
        <v>4.3280000000000003</v>
      </c>
      <c r="BL161" s="14">
        <v>4.1920000000000002</v>
      </c>
      <c r="BM161" s="14">
        <v>4.0659999999999998</v>
      </c>
      <c r="BN161" s="14">
        <v>3.9319999999999999</v>
      </c>
      <c r="BO161" s="14">
        <v>3.7839999999999998</v>
      </c>
      <c r="BP161" s="14">
        <v>3.6269999999999998</v>
      </c>
      <c r="BQ161" s="14">
        <v>3.4710000000000001</v>
      </c>
      <c r="BR161" s="14">
        <v>3.3159999999999998</v>
      </c>
      <c r="BS161" s="14">
        <v>3.161</v>
      </c>
      <c r="BT161" s="14">
        <v>3.0089999999999999</v>
      </c>
      <c r="BU161" s="14">
        <v>2.8580000000000001</v>
      </c>
      <c r="BV161" s="14">
        <v>2.7069999999999999</v>
      </c>
      <c r="BW161" s="14">
        <v>2.5579999999999998</v>
      </c>
      <c r="BX161" s="14">
        <v>2.4119999999999999</v>
      </c>
      <c r="BY161" s="14">
        <v>2.2719999999999998</v>
      </c>
      <c r="BZ161" s="14">
        <v>2.1360000000000001</v>
      </c>
      <c r="CA161" s="14">
        <v>2.0030000000000001</v>
      </c>
      <c r="CB161" s="14">
        <v>1.873</v>
      </c>
      <c r="CC161" s="14">
        <v>1.744</v>
      </c>
      <c r="CD161" s="14">
        <v>1.617</v>
      </c>
      <c r="CE161" s="14">
        <v>1.492</v>
      </c>
      <c r="CF161" s="14">
        <v>1.371</v>
      </c>
      <c r="CG161" s="14">
        <v>1.2529999999999999</v>
      </c>
      <c r="CH161" s="14">
        <v>1.143</v>
      </c>
      <c r="CI161" s="14">
        <v>1.0409999999999999</v>
      </c>
      <c r="CJ161" s="14">
        <v>0.94599999999999995</v>
      </c>
      <c r="CK161" s="14">
        <v>0.85499999999999998</v>
      </c>
      <c r="CL161" s="14">
        <v>0.77</v>
      </c>
      <c r="CM161" s="14">
        <v>0.68600000000000005</v>
      </c>
      <c r="CN161" s="14">
        <v>0.60099999999999998</v>
      </c>
      <c r="CO161" s="14">
        <v>0.51800000000000002</v>
      </c>
      <c r="CP161" s="14">
        <v>0.44</v>
      </c>
      <c r="CQ161" s="14">
        <v>0.36699999999999999</v>
      </c>
      <c r="CR161" s="14">
        <v>0.30299999999999999</v>
      </c>
      <c r="CS161" s="14">
        <v>0.249</v>
      </c>
      <c r="CT161" s="14">
        <v>0.20399999999999999</v>
      </c>
      <c r="CU161" s="14">
        <v>0.16</v>
      </c>
      <c r="CV161" s="14">
        <v>0.124</v>
      </c>
      <c r="CW161" s="14">
        <v>9.8000000000000004E-2</v>
      </c>
      <c r="CX161" s="14">
        <v>7.3999999999999996E-2</v>
      </c>
      <c r="CY161" s="14">
        <v>5.2999999999999999E-2</v>
      </c>
      <c r="CZ161" s="14">
        <v>3.5999999999999997E-2</v>
      </c>
      <c r="DA161" s="14">
        <v>2.7E-2</v>
      </c>
      <c r="DB161" s="14">
        <v>2.1000000000000001E-2</v>
      </c>
      <c r="DC161" s="14">
        <v>1.4999999999999999E-2</v>
      </c>
      <c r="DD161" s="14">
        <v>8.0000000000000002E-3</v>
      </c>
      <c r="DE161" s="14">
        <v>5.0000000000000001E-3</v>
      </c>
      <c r="DF161" s="14">
        <v>2E-3</v>
      </c>
      <c r="DG161" s="14">
        <v>3.0000000000000001E-3</v>
      </c>
      <c r="DI161" s="108">
        <f t="shared" si="5"/>
        <v>717.75099999999986</v>
      </c>
    </row>
    <row r="162" spans="1:113" x14ac:dyDescent="0.2">
      <c r="A162" s="14">
        <v>2326</v>
      </c>
      <c r="B162" s="14" t="s">
        <v>1041</v>
      </c>
      <c r="D162" s="14">
        <v>690</v>
      </c>
      <c r="E162" s="14">
        <v>2018</v>
      </c>
      <c r="F162" s="14" t="s">
        <v>334</v>
      </c>
      <c r="G162" s="88" t="s">
        <v>335</v>
      </c>
      <c r="H162" s="88">
        <f>VLOOKUP(G162, '2018 Population by age'!$G:$H, 2, 0)</f>
        <v>18</v>
      </c>
      <c r="I162" s="15">
        <f>IF(H162="-", "-", IF(H162=0, 0, SUM(K162:INDEX($K162:$DG162, H162))))</f>
        <v>12.21</v>
      </c>
      <c r="J162" s="15">
        <f t="shared" si="4"/>
        <v>36.086999999999982</v>
      </c>
      <c r="K162" s="14">
        <v>0.68700000000000006</v>
      </c>
      <c r="L162" s="14">
        <v>0.72199999999999998</v>
      </c>
      <c r="M162" s="14">
        <v>0.746</v>
      </c>
      <c r="N162" s="14">
        <v>0.77600000000000002</v>
      </c>
      <c r="O162" s="14">
        <v>0.77300000000000002</v>
      </c>
      <c r="P162" s="14">
        <v>0.76500000000000001</v>
      </c>
      <c r="Q162" s="14">
        <v>0.752</v>
      </c>
      <c r="R162" s="14">
        <v>0.73499999999999999</v>
      </c>
      <c r="S162" s="14">
        <v>0.71599999999999997</v>
      </c>
      <c r="T162" s="14">
        <v>0.69299999999999995</v>
      </c>
      <c r="U162" s="14">
        <v>0.67100000000000004</v>
      </c>
      <c r="V162" s="14">
        <v>0.65</v>
      </c>
      <c r="W162" s="14">
        <v>0.63</v>
      </c>
      <c r="X162" s="14">
        <v>0.60899999999999999</v>
      </c>
      <c r="Y162" s="14">
        <v>0.58899999999999997</v>
      </c>
      <c r="Z162" s="14">
        <v>0.57299999999999995</v>
      </c>
      <c r="AA162" s="14">
        <v>0.56399999999999995</v>
      </c>
      <c r="AB162" s="14">
        <v>0.55900000000000005</v>
      </c>
      <c r="AC162" s="14">
        <v>0.55600000000000005</v>
      </c>
      <c r="AD162" s="14">
        <v>0.55300000000000005</v>
      </c>
      <c r="AE162" s="14">
        <v>0.55500000000000005</v>
      </c>
      <c r="AF162" s="14">
        <v>0.56299999999999994</v>
      </c>
      <c r="AG162" s="14">
        <v>0.57399999999999995</v>
      </c>
      <c r="AH162" s="14">
        <v>0.58699999999999997</v>
      </c>
      <c r="AI162" s="14">
        <v>0.60199999999999998</v>
      </c>
      <c r="AJ162" s="14">
        <v>0.61499999999999999</v>
      </c>
      <c r="AK162" s="14">
        <v>0.624</v>
      </c>
      <c r="AL162" s="14">
        <v>0.63</v>
      </c>
      <c r="AM162" s="14">
        <v>0.63800000000000001</v>
      </c>
      <c r="AN162" s="14">
        <v>0.64400000000000002</v>
      </c>
      <c r="AO162" s="14">
        <v>0.65600000000000003</v>
      </c>
      <c r="AP162" s="14">
        <v>0.67800000000000005</v>
      </c>
      <c r="AQ162" s="14">
        <v>0.70399999999999996</v>
      </c>
      <c r="AR162" s="14">
        <v>0.72799999999999998</v>
      </c>
      <c r="AS162" s="14">
        <v>0.753</v>
      </c>
      <c r="AT162" s="14">
        <v>0.77</v>
      </c>
      <c r="AU162" s="14">
        <v>0.77700000000000002</v>
      </c>
      <c r="AV162" s="14">
        <v>0.77500000000000002</v>
      </c>
      <c r="AW162" s="14">
        <v>0.77400000000000002</v>
      </c>
      <c r="AX162" s="14">
        <v>0.77200000000000002</v>
      </c>
      <c r="AY162" s="14">
        <v>0.76900000000000002</v>
      </c>
      <c r="AZ162" s="14">
        <v>0.76500000000000001</v>
      </c>
      <c r="BA162" s="14">
        <v>0.76200000000000001</v>
      </c>
      <c r="BB162" s="14">
        <v>0.75600000000000001</v>
      </c>
      <c r="BC162" s="14">
        <v>0.75</v>
      </c>
      <c r="BD162" s="14">
        <v>0.74399999999999999</v>
      </c>
      <c r="BE162" s="14">
        <v>0.74099999999999999</v>
      </c>
      <c r="BF162" s="14">
        <v>0.73799999999999999</v>
      </c>
      <c r="BG162" s="14">
        <v>0.73399999999999999</v>
      </c>
      <c r="BH162" s="14">
        <v>0.72699999999999998</v>
      </c>
      <c r="BI162" s="14">
        <v>0.72299999999999998</v>
      </c>
      <c r="BJ162" s="14">
        <v>0.72199999999999998</v>
      </c>
      <c r="BK162" s="14">
        <v>0.72099999999999997</v>
      </c>
      <c r="BL162" s="14">
        <v>0.71899999999999997</v>
      </c>
      <c r="BM162" s="14">
        <v>0.71599999999999997</v>
      </c>
      <c r="BN162" s="14">
        <v>0.70499999999999996</v>
      </c>
      <c r="BO162" s="14">
        <v>0.68100000000000005</v>
      </c>
      <c r="BP162" s="14">
        <v>0.64700000000000002</v>
      </c>
      <c r="BQ162" s="14">
        <v>0.61399999999999999</v>
      </c>
      <c r="BR162" s="14">
        <v>0.57899999999999996</v>
      </c>
      <c r="BS162" s="14">
        <v>0.54400000000000004</v>
      </c>
      <c r="BT162" s="14">
        <v>0.51200000000000001</v>
      </c>
      <c r="BU162" s="14">
        <v>0.48099999999999998</v>
      </c>
      <c r="BV162" s="14">
        <v>0.45</v>
      </c>
      <c r="BW162" s="14">
        <v>0.42</v>
      </c>
      <c r="BX162" s="14">
        <v>0.38700000000000001</v>
      </c>
      <c r="BY162" s="14">
        <v>0.35199999999999998</v>
      </c>
      <c r="BZ162" s="14">
        <v>0.316</v>
      </c>
      <c r="CA162" s="14">
        <v>0.28199999999999997</v>
      </c>
      <c r="CB162" s="14">
        <v>0.247</v>
      </c>
      <c r="CC162" s="14">
        <v>0.223</v>
      </c>
      <c r="CD162" s="14">
        <v>0.214</v>
      </c>
      <c r="CE162" s="14">
        <v>0.216</v>
      </c>
      <c r="CF162" s="14">
        <v>0.218</v>
      </c>
      <c r="CG162" s="14">
        <v>0.222</v>
      </c>
      <c r="CH162" s="14">
        <v>0.22</v>
      </c>
      <c r="CI162" s="14">
        <v>0.20799999999999999</v>
      </c>
      <c r="CJ162" s="14">
        <v>0.19</v>
      </c>
      <c r="CK162" s="14">
        <v>0.17299999999999999</v>
      </c>
      <c r="CL162" s="14">
        <v>0.158</v>
      </c>
      <c r="CM162" s="14">
        <v>0.14299999999999999</v>
      </c>
      <c r="CN162" s="14">
        <v>0.13200000000000001</v>
      </c>
      <c r="CO162" s="14">
        <v>0.122</v>
      </c>
      <c r="CP162" s="14">
        <v>0.112</v>
      </c>
      <c r="CQ162" s="14">
        <v>0.10100000000000001</v>
      </c>
      <c r="CR162" s="14">
        <v>9.1999999999999998E-2</v>
      </c>
      <c r="CS162" s="14">
        <v>8.3000000000000004E-2</v>
      </c>
      <c r="CT162" s="14">
        <v>7.3999999999999996E-2</v>
      </c>
      <c r="CU162" s="14">
        <v>6.6000000000000003E-2</v>
      </c>
      <c r="CV162" s="14">
        <v>5.8999999999999997E-2</v>
      </c>
      <c r="CW162" s="14">
        <v>5.2999999999999999E-2</v>
      </c>
      <c r="CX162" s="14">
        <v>4.3999999999999997E-2</v>
      </c>
      <c r="CY162" s="14">
        <v>3.4000000000000002E-2</v>
      </c>
      <c r="CZ162" s="14">
        <v>2.5000000000000001E-2</v>
      </c>
      <c r="DA162" s="14">
        <v>0.02</v>
      </c>
      <c r="DB162" s="14">
        <v>1.7000000000000001E-2</v>
      </c>
      <c r="DC162" s="14">
        <v>1.2999999999999999E-2</v>
      </c>
      <c r="DD162" s="14">
        <v>8.0000000000000002E-3</v>
      </c>
      <c r="DE162" s="14">
        <v>6.0000000000000001E-3</v>
      </c>
      <c r="DF162" s="14">
        <v>3.0000000000000001E-3</v>
      </c>
      <c r="DG162" s="14">
        <v>6.0000000000000001E-3</v>
      </c>
      <c r="DI162" s="108">
        <f t="shared" si="5"/>
        <v>48.296999999999983</v>
      </c>
    </row>
    <row r="163" spans="1:113" x14ac:dyDescent="0.2">
      <c r="A163" s="14">
        <v>11098</v>
      </c>
      <c r="B163" s="14" t="s">
        <v>1041</v>
      </c>
      <c r="D163" s="14">
        <v>760</v>
      </c>
      <c r="E163" s="14">
        <v>2018</v>
      </c>
      <c r="F163" s="14" t="s">
        <v>366</v>
      </c>
      <c r="G163" s="88" t="s">
        <v>367</v>
      </c>
      <c r="H163" s="88">
        <f>VLOOKUP(G163, '2018 Population by age'!$G:$H, 2, 0)</f>
        <v>18</v>
      </c>
      <c r="I163" s="15">
        <f>IF(H163="-", "-", IF(H163=0, 0, SUM(K163:INDEX($K163:$DG163, H163))))</f>
        <v>3846.5770000000002</v>
      </c>
      <c r="J163" s="15">
        <f t="shared" si="4"/>
        <v>5210.2629999999963</v>
      </c>
      <c r="K163" s="14">
        <v>167.875</v>
      </c>
      <c r="L163" s="14">
        <v>175.15100000000001</v>
      </c>
      <c r="M163" s="14">
        <v>182.48599999999999</v>
      </c>
      <c r="N163" s="14">
        <v>193.61699999999999</v>
      </c>
      <c r="O163" s="14">
        <v>201.31800000000001</v>
      </c>
      <c r="P163" s="14">
        <v>208.565</v>
      </c>
      <c r="Q163" s="14">
        <v>215.22</v>
      </c>
      <c r="R163" s="14">
        <v>221.15</v>
      </c>
      <c r="S163" s="14">
        <v>226.392</v>
      </c>
      <c r="T163" s="14">
        <v>230.98</v>
      </c>
      <c r="U163" s="14">
        <v>233.92099999999999</v>
      </c>
      <c r="V163" s="14">
        <v>234.733</v>
      </c>
      <c r="W163" s="14">
        <v>233.797</v>
      </c>
      <c r="X163" s="14">
        <v>231.976</v>
      </c>
      <c r="Y163" s="14">
        <v>229.095</v>
      </c>
      <c r="Z163" s="14">
        <v>225.20699999999999</v>
      </c>
      <c r="AA163" s="14">
        <v>220.42400000000001</v>
      </c>
      <c r="AB163" s="14">
        <v>214.67</v>
      </c>
      <c r="AC163" s="14">
        <v>208.36099999999999</v>
      </c>
      <c r="AD163" s="14">
        <v>202.14</v>
      </c>
      <c r="AE163" s="14">
        <v>193.02099999999999</v>
      </c>
      <c r="AF163" s="14">
        <v>179.79300000000001</v>
      </c>
      <c r="AG163" s="14">
        <v>164.27</v>
      </c>
      <c r="AH163" s="14">
        <v>149.221</v>
      </c>
      <c r="AI163" s="14">
        <v>133.78800000000001</v>
      </c>
      <c r="AJ163" s="14">
        <v>122.258</v>
      </c>
      <c r="AK163" s="14">
        <v>116.947</v>
      </c>
      <c r="AL163" s="14">
        <v>115.89</v>
      </c>
      <c r="AM163" s="14">
        <v>114.53</v>
      </c>
      <c r="AN163" s="14">
        <v>113.459</v>
      </c>
      <c r="AO163" s="14">
        <v>113.354</v>
      </c>
      <c r="AP163" s="14">
        <v>113.99</v>
      </c>
      <c r="AQ163" s="14">
        <v>115.07</v>
      </c>
      <c r="AR163" s="14">
        <v>116.616</v>
      </c>
      <c r="AS163" s="14">
        <v>118.73699999999999</v>
      </c>
      <c r="AT163" s="14">
        <v>119.367</v>
      </c>
      <c r="AU163" s="14">
        <v>117.511</v>
      </c>
      <c r="AV163" s="14">
        <v>113.99</v>
      </c>
      <c r="AW163" s="14">
        <v>110.72499999999999</v>
      </c>
      <c r="AX163" s="14">
        <v>107.46</v>
      </c>
      <c r="AY163" s="14">
        <v>103.867</v>
      </c>
      <c r="AZ163" s="14">
        <v>100.017</v>
      </c>
      <c r="BA163" s="14">
        <v>96.04</v>
      </c>
      <c r="BB163" s="14">
        <v>91.947999999999993</v>
      </c>
      <c r="BC163" s="14">
        <v>87.677000000000007</v>
      </c>
      <c r="BD163" s="14">
        <v>84.108999999999995</v>
      </c>
      <c r="BE163" s="14">
        <v>81.665000000000006</v>
      </c>
      <c r="BF163" s="14">
        <v>79.98</v>
      </c>
      <c r="BG163" s="14">
        <v>78.203999999999994</v>
      </c>
      <c r="BH163" s="14">
        <v>76.427999999999997</v>
      </c>
      <c r="BI163" s="14">
        <v>74.835999999999999</v>
      </c>
      <c r="BJ163" s="14">
        <v>73.405000000000001</v>
      </c>
      <c r="BK163" s="14">
        <v>72.042000000000002</v>
      </c>
      <c r="BL163" s="14">
        <v>70.739999999999995</v>
      </c>
      <c r="BM163" s="14">
        <v>69.58</v>
      </c>
      <c r="BN163" s="14">
        <v>67.849000000000004</v>
      </c>
      <c r="BO163" s="14">
        <v>65.216999999999999</v>
      </c>
      <c r="BP163" s="14">
        <v>62.015999999999998</v>
      </c>
      <c r="BQ163" s="14">
        <v>58.848999999999997</v>
      </c>
      <c r="BR163" s="14">
        <v>55.52</v>
      </c>
      <c r="BS163" s="14">
        <v>52.613</v>
      </c>
      <c r="BT163" s="14">
        <v>50.454000000000001</v>
      </c>
      <c r="BU163" s="14">
        <v>48.722000000000001</v>
      </c>
      <c r="BV163" s="14">
        <v>46.898000000000003</v>
      </c>
      <c r="BW163" s="14">
        <v>45.24</v>
      </c>
      <c r="BX163" s="14">
        <v>42.863999999999997</v>
      </c>
      <c r="BY163" s="14">
        <v>39.326000000000001</v>
      </c>
      <c r="BZ163" s="14">
        <v>35.136000000000003</v>
      </c>
      <c r="CA163" s="14">
        <v>31.15</v>
      </c>
      <c r="CB163" s="14">
        <v>27.079000000000001</v>
      </c>
      <c r="CC163" s="14">
        <v>23.991</v>
      </c>
      <c r="CD163" s="14">
        <v>22.463999999999999</v>
      </c>
      <c r="CE163" s="14">
        <v>21.951000000000001</v>
      </c>
      <c r="CF163" s="14">
        <v>21.346</v>
      </c>
      <c r="CG163" s="14">
        <v>20.898</v>
      </c>
      <c r="CH163" s="14">
        <v>20.137</v>
      </c>
      <c r="CI163" s="14">
        <v>18.725999999999999</v>
      </c>
      <c r="CJ163" s="14">
        <v>16.928000000000001</v>
      </c>
      <c r="CK163" s="14">
        <v>15.333</v>
      </c>
      <c r="CL163" s="14">
        <v>13.814</v>
      </c>
      <c r="CM163" s="14">
        <v>12.427</v>
      </c>
      <c r="CN163" s="14">
        <v>11.255000000000001</v>
      </c>
      <c r="CO163" s="14">
        <v>10.228999999999999</v>
      </c>
      <c r="CP163" s="14">
        <v>9.2159999999999993</v>
      </c>
      <c r="CQ163" s="14">
        <v>8.2650000000000006</v>
      </c>
      <c r="CR163" s="14">
        <v>7.2679999999999998</v>
      </c>
      <c r="CS163" s="14">
        <v>6.1639999999999997</v>
      </c>
      <c r="CT163" s="14">
        <v>5.024</v>
      </c>
      <c r="CU163" s="14">
        <v>3.87</v>
      </c>
      <c r="CV163" s="14">
        <v>2.87</v>
      </c>
      <c r="CW163" s="14">
        <v>2.23</v>
      </c>
      <c r="CX163" s="14">
        <v>1.696</v>
      </c>
      <c r="CY163" s="14">
        <v>1.2310000000000001</v>
      </c>
      <c r="CZ163" s="14">
        <v>0.86099999999999999</v>
      </c>
      <c r="DA163" s="14">
        <v>0.64700000000000002</v>
      </c>
      <c r="DB163" s="14">
        <v>0.51700000000000002</v>
      </c>
      <c r="DC163" s="14">
        <v>0.377</v>
      </c>
      <c r="DD163" s="14">
        <v>0.22800000000000001</v>
      </c>
      <c r="DE163" s="14">
        <v>0.14699999999999999</v>
      </c>
      <c r="DF163" s="14">
        <v>7.5999999999999998E-2</v>
      </c>
      <c r="DG163" s="14">
        <v>0.108</v>
      </c>
      <c r="DI163" s="108">
        <f t="shared" si="5"/>
        <v>9056.8399999999965</v>
      </c>
    </row>
    <row r="164" spans="1:113" x14ac:dyDescent="0.2">
      <c r="A164" s="14">
        <v>3272</v>
      </c>
      <c r="B164" s="14" t="s">
        <v>1041</v>
      </c>
      <c r="D164" s="14">
        <v>148</v>
      </c>
      <c r="E164" s="14">
        <v>2018</v>
      </c>
      <c r="F164" s="14" t="s">
        <v>90</v>
      </c>
      <c r="G164" s="88" t="s">
        <v>91</v>
      </c>
      <c r="H164" s="88">
        <f>VLOOKUP(G164, '2018 Population by age'!$G:$H, 2, 0)</f>
        <v>18</v>
      </c>
      <c r="I164" s="15">
        <f>IF(H164="-", "-", IF(H164=0, 0, SUM(K164:INDEX($K164:$DG164, H164))))</f>
        <v>4100.6859999999988</v>
      </c>
      <c r="J164" s="15">
        <f t="shared" si="4"/>
        <v>3566.5260000000017</v>
      </c>
      <c r="K164" s="14">
        <v>293.65199999999999</v>
      </c>
      <c r="L164" s="14">
        <v>283.91899999999998</v>
      </c>
      <c r="M164" s="14">
        <v>274.69299999999998</v>
      </c>
      <c r="N164" s="14">
        <v>267.29399999999998</v>
      </c>
      <c r="O164" s="14">
        <v>258.79599999999999</v>
      </c>
      <c r="P164" s="14">
        <v>250.69900000000001</v>
      </c>
      <c r="Q164" s="14">
        <v>242.964</v>
      </c>
      <c r="R164" s="14">
        <v>235.55600000000001</v>
      </c>
      <c r="S164" s="14">
        <v>228.44900000000001</v>
      </c>
      <c r="T164" s="14">
        <v>221.62299999999999</v>
      </c>
      <c r="U164" s="14">
        <v>214.96799999999999</v>
      </c>
      <c r="V164" s="14">
        <v>208.41900000000001</v>
      </c>
      <c r="W164" s="14">
        <v>201.98</v>
      </c>
      <c r="X164" s="14">
        <v>195.727</v>
      </c>
      <c r="Y164" s="14">
        <v>189.649</v>
      </c>
      <c r="Z164" s="14">
        <v>183.577</v>
      </c>
      <c r="AA164" s="14">
        <v>177.43700000000001</v>
      </c>
      <c r="AB164" s="14">
        <v>171.28399999999999</v>
      </c>
      <c r="AC164" s="14">
        <v>165.25399999999999</v>
      </c>
      <c r="AD164" s="14">
        <v>159.32499999999999</v>
      </c>
      <c r="AE164" s="14">
        <v>153.464</v>
      </c>
      <c r="AF164" s="14">
        <v>147.67099999999999</v>
      </c>
      <c r="AG164" s="14">
        <v>141.95500000000001</v>
      </c>
      <c r="AH164" s="14">
        <v>136.34</v>
      </c>
      <c r="AI164" s="14">
        <v>130.839</v>
      </c>
      <c r="AJ164" s="14">
        <v>125.408</v>
      </c>
      <c r="AK164" s="14">
        <v>120.035</v>
      </c>
      <c r="AL164" s="14">
        <v>114.752</v>
      </c>
      <c r="AM164" s="14">
        <v>109.601</v>
      </c>
      <c r="AN164" s="14">
        <v>104.571</v>
      </c>
      <c r="AO164" s="14">
        <v>99.754000000000005</v>
      </c>
      <c r="AP164" s="14">
        <v>95.203000000000003</v>
      </c>
      <c r="AQ164" s="14">
        <v>90.876000000000005</v>
      </c>
      <c r="AR164" s="14">
        <v>86.683000000000007</v>
      </c>
      <c r="AS164" s="14">
        <v>82.635999999999996</v>
      </c>
      <c r="AT164" s="14">
        <v>78.748000000000005</v>
      </c>
      <c r="AU164" s="14">
        <v>75.013000000000005</v>
      </c>
      <c r="AV164" s="14">
        <v>71.430000000000007</v>
      </c>
      <c r="AW164" s="14">
        <v>67.997</v>
      </c>
      <c r="AX164" s="14">
        <v>64.709999999999994</v>
      </c>
      <c r="AY164" s="14">
        <v>61.573999999999998</v>
      </c>
      <c r="AZ164" s="14">
        <v>58.588000000000001</v>
      </c>
      <c r="BA164" s="14">
        <v>55.744999999999997</v>
      </c>
      <c r="BB164" s="14">
        <v>53.046999999999997</v>
      </c>
      <c r="BC164" s="14">
        <v>50.506</v>
      </c>
      <c r="BD164" s="14">
        <v>48.045000000000002</v>
      </c>
      <c r="BE164" s="14">
        <v>45.628</v>
      </c>
      <c r="BF164" s="14">
        <v>43.295999999999999</v>
      </c>
      <c r="BG164" s="14">
        <v>41.1</v>
      </c>
      <c r="BH164" s="14">
        <v>39.002000000000002</v>
      </c>
      <c r="BI164" s="14">
        <v>37.167000000000002</v>
      </c>
      <c r="BJ164" s="14">
        <v>35.676000000000002</v>
      </c>
      <c r="BK164" s="14">
        <v>34.435000000000002</v>
      </c>
      <c r="BL164" s="14">
        <v>33.262</v>
      </c>
      <c r="BM164" s="14">
        <v>32.18</v>
      </c>
      <c r="BN164" s="14">
        <v>31.135000000000002</v>
      </c>
      <c r="BO164" s="14">
        <v>30.076000000000001</v>
      </c>
      <c r="BP164" s="14">
        <v>29.02</v>
      </c>
      <c r="BQ164" s="14">
        <v>28.01</v>
      </c>
      <c r="BR164" s="14">
        <v>27.015000000000001</v>
      </c>
      <c r="BS164" s="14">
        <v>26.050999999999998</v>
      </c>
      <c r="BT164" s="14">
        <v>25.123000000000001</v>
      </c>
      <c r="BU164" s="14">
        <v>24.196000000000002</v>
      </c>
      <c r="BV164" s="14">
        <v>23.274000000000001</v>
      </c>
      <c r="BW164" s="14">
        <v>22.411999999999999</v>
      </c>
      <c r="BX164" s="14">
        <v>21.274999999999999</v>
      </c>
      <c r="BY164" s="14">
        <v>19.715</v>
      </c>
      <c r="BZ164" s="14">
        <v>17.905999999999999</v>
      </c>
      <c r="CA164" s="14">
        <v>16.152000000000001</v>
      </c>
      <c r="CB164" s="14">
        <v>14.368</v>
      </c>
      <c r="CC164" s="14">
        <v>12.86</v>
      </c>
      <c r="CD164" s="14">
        <v>11.805</v>
      </c>
      <c r="CE164" s="14">
        <v>11.052</v>
      </c>
      <c r="CF164" s="14">
        <v>10.278</v>
      </c>
      <c r="CG164" s="14">
        <v>9.5519999999999996</v>
      </c>
      <c r="CH164" s="14">
        <v>8.8049999999999997</v>
      </c>
      <c r="CI164" s="14">
        <v>7.9720000000000004</v>
      </c>
      <c r="CJ164" s="14">
        <v>7.1020000000000003</v>
      </c>
      <c r="CK164" s="14">
        <v>6.31</v>
      </c>
      <c r="CL164" s="14">
        <v>5.5739999999999998</v>
      </c>
      <c r="CM164" s="14">
        <v>4.8819999999999997</v>
      </c>
      <c r="CN164" s="14">
        <v>4.24</v>
      </c>
      <c r="CO164" s="14">
        <v>3.6459999999999999</v>
      </c>
      <c r="CP164" s="14">
        <v>3.0910000000000002</v>
      </c>
      <c r="CQ164" s="14">
        <v>2.573</v>
      </c>
      <c r="CR164" s="14">
        <v>2.117</v>
      </c>
      <c r="CS164" s="14">
        <v>1.7310000000000001</v>
      </c>
      <c r="CT164" s="14">
        <v>1.405</v>
      </c>
      <c r="CU164" s="14">
        <v>1.097</v>
      </c>
      <c r="CV164" s="14">
        <v>0.84599999999999997</v>
      </c>
      <c r="CW164" s="14">
        <v>0.66500000000000004</v>
      </c>
      <c r="CX164" s="14">
        <v>0.505</v>
      </c>
      <c r="CY164" s="14">
        <v>0.36099999999999999</v>
      </c>
      <c r="CZ164" s="14">
        <v>0.248</v>
      </c>
      <c r="DA164" s="14">
        <v>0.186</v>
      </c>
      <c r="DB164" s="14">
        <v>0.14799999999999999</v>
      </c>
      <c r="DC164" s="14">
        <v>0.105</v>
      </c>
      <c r="DD164" s="14">
        <v>5.8000000000000003E-2</v>
      </c>
      <c r="DE164" s="14">
        <v>3.3000000000000002E-2</v>
      </c>
      <c r="DF164" s="14">
        <v>1.6E-2</v>
      </c>
      <c r="DG164" s="14">
        <v>1.9E-2</v>
      </c>
      <c r="DI164" s="108">
        <f t="shared" si="5"/>
        <v>7667.2120000000004</v>
      </c>
    </row>
    <row r="165" spans="1:113" x14ac:dyDescent="0.2">
      <c r="A165" s="14">
        <v>6368</v>
      </c>
      <c r="B165" s="14" t="s">
        <v>1041</v>
      </c>
      <c r="D165" s="14">
        <v>768</v>
      </c>
      <c r="E165" s="14">
        <v>2018</v>
      </c>
      <c r="F165" s="14" t="s">
        <v>378</v>
      </c>
      <c r="G165" s="88" t="s">
        <v>379</v>
      </c>
      <c r="H165" s="88">
        <f>VLOOKUP(G165, '2018 Population by age'!$G:$H, 2, 0)</f>
        <v>18</v>
      </c>
      <c r="I165" s="15">
        <f>IF(H165="-", "-", IF(H165=0, 0, SUM(K165:INDEX($K165:$DG165, H165))))</f>
        <v>1905.0140000000001</v>
      </c>
      <c r="J165" s="15">
        <f t="shared" si="4"/>
        <v>2101.7349999999983</v>
      </c>
      <c r="K165" s="14">
        <v>124.25</v>
      </c>
      <c r="L165" s="14">
        <v>122.22499999999999</v>
      </c>
      <c r="M165" s="14">
        <v>120.22799999999999</v>
      </c>
      <c r="N165" s="14">
        <v>117.86499999999999</v>
      </c>
      <c r="O165" s="14">
        <v>116.143</v>
      </c>
      <c r="P165" s="14">
        <v>114.346</v>
      </c>
      <c r="Q165" s="14">
        <v>112.464</v>
      </c>
      <c r="R165" s="14">
        <v>110.485</v>
      </c>
      <c r="S165" s="14">
        <v>108.43</v>
      </c>
      <c r="T165" s="14">
        <v>106.321</v>
      </c>
      <c r="U165" s="14">
        <v>103.98699999999999</v>
      </c>
      <c r="V165" s="14">
        <v>101.354</v>
      </c>
      <c r="W165" s="14">
        <v>98.507000000000005</v>
      </c>
      <c r="X165" s="14">
        <v>95.652000000000001</v>
      </c>
      <c r="Y165" s="14">
        <v>92.805999999999997</v>
      </c>
      <c r="Z165" s="14">
        <v>89.822999999999993</v>
      </c>
      <c r="AA165" s="14">
        <v>86.673000000000002</v>
      </c>
      <c r="AB165" s="14">
        <v>83.454999999999998</v>
      </c>
      <c r="AC165" s="14">
        <v>80.290999999999997</v>
      </c>
      <c r="AD165" s="14">
        <v>77.137</v>
      </c>
      <c r="AE165" s="14">
        <v>74.325999999999993</v>
      </c>
      <c r="AF165" s="14">
        <v>72.025999999999996</v>
      </c>
      <c r="AG165" s="14">
        <v>70.102999999999994</v>
      </c>
      <c r="AH165" s="14">
        <v>68.207999999999998</v>
      </c>
      <c r="AI165" s="14">
        <v>66.366</v>
      </c>
      <c r="AJ165" s="14">
        <v>64.742999999999995</v>
      </c>
      <c r="AK165" s="14">
        <v>63.374000000000002</v>
      </c>
      <c r="AL165" s="14">
        <v>62.173000000000002</v>
      </c>
      <c r="AM165" s="14">
        <v>61.03</v>
      </c>
      <c r="AN165" s="14">
        <v>59.978000000000002</v>
      </c>
      <c r="AO165" s="14">
        <v>58.768999999999998</v>
      </c>
      <c r="AP165" s="14">
        <v>57.271999999999998</v>
      </c>
      <c r="AQ165" s="14">
        <v>55.588000000000001</v>
      </c>
      <c r="AR165" s="14">
        <v>53.953000000000003</v>
      </c>
      <c r="AS165" s="14">
        <v>52.316000000000003</v>
      </c>
      <c r="AT165" s="14">
        <v>50.694000000000003</v>
      </c>
      <c r="AU165" s="14">
        <v>49.118000000000002</v>
      </c>
      <c r="AV165" s="14">
        <v>47.564</v>
      </c>
      <c r="AW165" s="14">
        <v>45.99</v>
      </c>
      <c r="AX165" s="14">
        <v>44.415999999999997</v>
      </c>
      <c r="AY165" s="14">
        <v>42.792999999999999</v>
      </c>
      <c r="AZ165" s="14">
        <v>41.095999999999997</v>
      </c>
      <c r="BA165" s="14">
        <v>39.359000000000002</v>
      </c>
      <c r="BB165" s="14">
        <v>37.646999999999998</v>
      </c>
      <c r="BC165" s="14">
        <v>35.953000000000003</v>
      </c>
      <c r="BD165" s="14">
        <v>34.298000000000002</v>
      </c>
      <c r="BE165" s="14">
        <v>32.698</v>
      </c>
      <c r="BF165" s="14">
        <v>31.152000000000001</v>
      </c>
      <c r="BG165" s="14">
        <v>29.635999999999999</v>
      </c>
      <c r="BH165" s="14">
        <v>28.148</v>
      </c>
      <c r="BI165" s="14">
        <v>26.754999999999999</v>
      </c>
      <c r="BJ165" s="14">
        <v>25.484000000000002</v>
      </c>
      <c r="BK165" s="14">
        <v>24.309000000000001</v>
      </c>
      <c r="BL165" s="14">
        <v>23.172000000000001</v>
      </c>
      <c r="BM165" s="14">
        <v>22.08</v>
      </c>
      <c r="BN165" s="14">
        <v>21.029</v>
      </c>
      <c r="BO165" s="14">
        <v>20.010000000000002</v>
      </c>
      <c r="BP165" s="14">
        <v>19.024000000000001</v>
      </c>
      <c r="BQ165" s="14">
        <v>18.079000000000001</v>
      </c>
      <c r="BR165" s="14">
        <v>17.170000000000002</v>
      </c>
      <c r="BS165" s="14">
        <v>16.295999999999999</v>
      </c>
      <c r="BT165" s="14">
        <v>15.454000000000001</v>
      </c>
      <c r="BU165" s="14">
        <v>14.641</v>
      </c>
      <c r="BV165" s="14">
        <v>13.852</v>
      </c>
      <c r="BW165" s="14">
        <v>13.087999999999999</v>
      </c>
      <c r="BX165" s="14">
        <v>12.333</v>
      </c>
      <c r="BY165" s="14">
        <v>11.577999999999999</v>
      </c>
      <c r="BZ165" s="14">
        <v>10.827999999999999</v>
      </c>
      <c r="CA165" s="14">
        <v>10.099</v>
      </c>
      <c r="CB165" s="14">
        <v>9.3930000000000007</v>
      </c>
      <c r="CC165" s="14">
        <v>8.6850000000000005</v>
      </c>
      <c r="CD165" s="14">
        <v>7.9660000000000002</v>
      </c>
      <c r="CE165" s="14">
        <v>7.2480000000000002</v>
      </c>
      <c r="CF165" s="14">
        <v>6.5549999999999997</v>
      </c>
      <c r="CG165" s="14">
        <v>5.8860000000000001</v>
      </c>
      <c r="CH165" s="14">
        <v>5.2430000000000003</v>
      </c>
      <c r="CI165" s="14">
        <v>4.633</v>
      </c>
      <c r="CJ165" s="14">
        <v>4.0570000000000004</v>
      </c>
      <c r="CK165" s="14">
        <v>3.5089999999999999</v>
      </c>
      <c r="CL165" s="14">
        <v>2.99</v>
      </c>
      <c r="CM165" s="14">
        <v>2.5190000000000001</v>
      </c>
      <c r="CN165" s="14">
        <v>2.105</v>
      </c>
      <c r="CO165" s="14">
        <v>1.7410000000000001</v>
      </c>
      <c r="CP165" s="14">
        <v>1.4079999999999999</v>
      </c>
      <c r="CQ165" s="14">
        <v>1.1060000000000001</v>
      </c>
      <c r="CR165" s="14">
        <v>0.85199999999999998</v>
      </c>
      <c r="CS165" s="14">
        <v>0.65400000000000003</v>
      </c>
      <c r="CT165" s="14">
        <v>0.5</v>
      </c>
      <c r="CU165" s="14">
        <v>0.36499999999999999</v>
      </c>
      <c r="CV165" s="14">
        <v>0.26500000000000001</v>
      </c>
      <c r="CW165" s="14">
        <v>0.192</v>
      </c>
      <c r="CX165" s="14">
        <v>0.13400000000000001</v>
      </c>
      <c r="CY165" s="14">
        <v>8.5999999999999993E-2</v>
      </c>
      <c r="CZ165" s="14">
        <v>5.0999999999999997E-2</v>
      </c>
      <c r="DA165" s="14">
        <v>3.5999999999999997E-2</v>
      </c>
      <c r="DB165" s="14">
        <v>2.8000000000000001E-2</v>
      </c>
      <c r="DC165" s="14">
        <v>1.9E-2</v>
      </c>
      <c r="DD165" s="14">
        <v>8.9999999999999993E-3</v>
      </c>
      <c r="DE165" s="14">
        <v>3.0000000000000001E-3</v>
      </c>
      <c r="DF165" s="14">
        <v>1E-3</v>
      </c>
      <c r="DG165" s="14">
        <v>0</v>
      </c>
      <c r="DI165" s="108">
        <f t="shared" si="5"/>
        <v>4006.7489999999984</v>
      </c>
    </row>
    <row r="166" spans="1:113" x14ac:dyDescent="0.2">
      <c r="A166" s="14">
        <v>9550</v>
      </c>
      <c r="B166" s="14" t="s">
        <v>1041</v>
      </c>
      <c r="D166" s="14">
        <v>764</v>
      </c>
      <c r="E166" s="14">
        <v>2018</v>
      </c>
      <c r="F166" s="14" t="s">
        <v>374</v>
      </c>
      <c r="G166" s="88" t="s">
        <v>375</v>
      </c>
      <c r="H166" s="88">
        <f>VLOOKUP(G166, '2018 Population by age'!$G:$H, 2, 0)</f>
        <v>7</v>
      </c>
      <c r="I166" s="15">
        <f>IF(H166="-", "-", IF(H166=0, 0, SUM(K166:INDEX($K166:$DG166, H166))))</f>
        <v>2496.165</v>
      </c>
      <c r="J166" s="15">
        <f t="shared" si="4"/>
        <v>32973.407999999981</v>
      </c>
      <c r="K166" s="14">
        <v>325.07499999999999</v>
      </c>
      <c r="L166" s="14">
        <v>338.41500000000002</v>
      </c>
      <c r="M166" s="14">
        <v>349.94099999999997</v>
      </c>
      <c r="N166" s="14">
        <v>360.553</v>
      </c>
      <c r="O166" s="14">
        <v>367.791</v>
      </c>
      <c r="P166" s="14">
        <v>374.26900000000001</v>
      </c>
      <c r="Q166" s="14">
        <v>380.12099999999998</v>
      </c>
      <c r="R166" s="14">
        <v>385.48</v>
      </c>
      <c r="S166" s="14">
        <v>390.47500000000002</v>
      </c>
      <c r="T166" s="14">
        <v>395.23399999999998</v>
      </c>
      <c r="U166" s="14">
        <v>399.92</v>
      </c>
      <c r="V166" s="14">
        <v>404.67599999999999</v>
      </c>
      <c r="W166" s="14">
        <v>409.62099999999998</v>
      </c>
      <c r="X166" s="14">
        <v>414.28800000000001</v>
      </c>
      <c r="Y166" s="14">
        <v>418.24400000000003</v>
      </c>
      <c r="Z166" s="14">
        <v>424.45600000000002</v>
      </c>
      <c r="AA166" s="14">
        <v>434.185</v>
      </c>
      <c r="AB166" s="14">
        <v>445.86</v>
      </c>
      <c r="AC166" s="14">
        <v>456.637</v>
      </c>
      <c r="AD166" s="14">
        <v>467.06900000000002</v>
      </c>
      <c r="AE166" s="14">
        <v>475.154</v>
      </c>
      <c r="AF166" s="14">
        <v>479.60199999999998</v>
      </c>
      <c r="AG166" s="14">
        <v>481.25200000000001</v>
      </c>
      <c r="AH166" s="14">
        <v>483.08300000000003</v>
      </c>
      <c r="AI166" s="14">
        <v>485.51299999999998</v>
      </c>
      <c r="AJ166" s="14">
        <v>483.815</v>
      </c>
      <c r="AK166" s="14">
        <v>476.25900000000001</v>
      </c>
      <c r="AL166" s="14">
        <v>465.41</v>
      </c>
      <c r="AM166" s="14">
        <v>455.29</v>
      </c>
      <c r="AN166" s="14">
        <v>444.77800000000002</v>
      </c>
      <c r="AO166" s="14">
        <v>439.41800000000001</v>
      </c>
      <c r="AP166" s="14">
        <v>442.28100000000001</v>
      </c>
      <c r="AQ166" s="14">
        <v>450.87799999999999</v>
      </c>
      <c r="AR166" s="14">
        <v>459.15600000000001</v>
      </c>
      <c r="AS166" s="14">
        <v>467.73599999999999</v>
      </c>
      <c r="AT166" s="14">
        <v>478.6</v>
      </c>
      <c r="AU166" s="14">
        <v>491.93799999999999</v>
      </c>
      <c r="AV166" s="14">
        <v>506.803</v>
      </c>
      <c r="AW166" s="14">
        <v>521.98199999999997</v>
      </c>
      <c r="AX166" s="14">
        <v>537.63300000000004</v>
      </c>
      <c r="AY166" s="14">
        <v>551.38599999999997</v>
      </c>
      <c r="AZ166" s="14">
        <v>561.90599999999995</v>
      </c>
      <c r="BA166" s="14">
        <v>569.96299999999997</v>
      </c>
      <c r="BB166" s="14">
        <v>577.51900000000001</v>
      </c>
      <c r="BC166" s="14">
        <v>584.01199999999994</v>
      </c>
      <c r="BD166" s="14">
        <v>589.29100000000005</v>
      </c>
      <c r="BE166" s="14">
        <v>593.42100000000005</v>
      </c>
      <c r="BF166" s="14">
        <v>596.12400000000002</v>
      </c>
      <c r="BG166" s="14">
        <v>597.375</v>
      </c>
      <c r="BH166" s="14">
        <v>597.55999999999995</v>
      </c>
      <c r="BI166" s="14">
        <v>594.31399999999996</v>
      </c>
      <c r="BJ166" s="14">
        <v>586.57799999999997</v>
      </c>
      <c r="BK166" s="14">
        <v>575.58799999999997</v>
      </c>
      <c r="BL166" s="14">
        <v>563.41300000000001</v>
      </c>
      <c r="BM166" s="14">
        <v>549.375</v>
      </c>
      <c r="BN166" s="14">
        <v>536.02700000000004</v>
      </c>
      <c r="BO166" s="14">
        <v>524.76499999999999</v>
      </c>
      <c r="BP166" s="14">
        <v>514.28899999999999</v>
      </c>
      <c r="BQ166" s="14">
        <v>502.34899999999999</v>
      </c>
      <c r="BR166" s="14">
        <v>489.928</v>
      </c>
      <c r="BS166" s="14">
        <v>474.01400000000001</v>
      </c>
      <c r="BT166" s="14">
        <v>453.05099999999999</v>
      </c>
      <c r="BU166" s="14">
        <v>428.81700000000001</v>
      </c>
      <c r="BV166" s="14">
        <v>404.75299999999999</v>
      </c>
      <c r="BW166" s="14">
        <v>380.3</v>
      </c>
      <c r="BX166" s="14">
        <v>356.91800000000001</v>
      </c>
      <c r="BY166" s="14">
        <v>335.72300000000001</v>
      </c>
      <c r="BZ166" s="14">
        <v>316.15199999999999</v>
      </c>
      <c r="CA166" s="14">
        <v>296.48399999999998</v>
      </c>
      <c r="CB166" s="14">
        <v>277.01600000000002</v>
      </c>
      <c r="CC166" s="14">
        <v>258.93599999999998</v>
      </c>
      <c r="CD166" s="14">
        <v>242.65100000000001</v>
      </c>
      <c r="CE166" s="14">
        <v>227.82300000000001</v>
      </c>
      <c r="CF166" s="14">
        <v>213.489</v>
      </c>
      <c r="CG166" s="14">
        <v>199.577</v>
      </c>
      <c r="CH166" s="14">
        <v>187.09399999999999</v>
      </c>
      <c r="CI166" s="14">
        <v>176.35900000000001</v>
      </c>
      <c r="CJ166" s="14">
        <v>166.79300000000001</v>
      </c>
      <c r="CK166" s="14">
        <v>157.654</v>
      </c>
      <c r="CL166" s="14">
        <v>149.27799999999999</v>
      </c>
      <c r="CM166" s="14">
        <v>139.75</v>
      </c>
      <c r="CN166" s="14">
        <v>128.1</v>
      </c>
      <c r="CO166" s="14">
        <v>115.233</v>
      </c>
      <c r="CP166" s="14">
        <v>103.054</v>
      </c>
      <c r="CQ166" s="14">
        <v>91.216999999999999</v>
      </c>
      <c r="CR166" s="14">
        <v>80.134</v>
      </c>
      <c r="CS166" s="14">
        <v>70.212999999999994</v>
      </c>
      <c r="CT166" s="14">
        <v>61.23</v>
      </c>
      <c r="CU166" s="14">
        <v>52.081000000000003</v>
      </c>
      <c r="CV166" s="14">
        <v>44.375999999999998</v>
      </c>
      <c r="CW166" s="14">
        <v>37.811999999999998</v>
      </c>
      <c r="CX166" s="14">
        <v>30.683</v>
      </c>
      <c r="CY166" s="14">
        <v>23.021999999999998</v>
      </c>
      <c r="CZ166" s="14">
        <v>16.88</v>
      </c>
      <c r="DA166" s="14">
        <v>13.281000000000001</v>
      </c>
      <c r="DB166" s="14">
        <v>10.884</v>
      </c>
      <c r="DC166" s="14">
        <v>8.2319999999999993</v>
      </c>
      <c r="DD166" s="14">
        <v>5.3239999999999998</v>
      </c>
      <c r="DE166" s="14">
        <v>4.0640000000000001</v>
      </c>
      <c r="DF166" s="14">
        <v>2.4329999999999998</v>
      </c>
      <c r="DG166" s="14">
        <v>4.6139999999999999</v>
      </c>
      <c r="DI166" s="108">
        <f t="shared" si="5"/>
        <v>35469.572999999982</v>
      </c>
    </row>
    <row r="167" spans="1:113" x14ac:dyDescent="0.2">
      <c r="A167" s="14">
        <v>7658</v>
      </c>
      <c r="B167" s="14" t="s">
        <v>1041</v>
      </c>
      <c r="D167" s="14">
        <v>762</v>
      </c>
      <c r="E167" s="14">
        <v>2018</v>
      </c>
      <c r="F167" s="14" t="s">
        <v>370</v>
      </c>
      <c r="G167" s="88" t="s">
        <v>371</v>
      </c>
      <c r="H167" s="88">
        <f>VLOOKUP(G167, '2018 Population by age'!$G:$H, 2, 0)</f>
        <v>18</v>
      </c>
      <c r="I167" s="15">
        <f>IF(H167="-", "-", IF(H167=0, 0, SUM(K167:INDEX($K167:$DG167, H167))))</f>
        <v>1806.5030000000002</v>
      </c>
      <c r="J167" s="15">
        <f t="shared" si="4"/>
        <v>2728.4970000000017</v>
      </c>
      <c r="K167" s="14">
        <v>115.79600000000001</v>
      </c>
      <c r="L167" s="14">
        <v>117.495</v>
      </c>
      <c r="M167" s="14">
        <v>117.997</v>
      </c>
      <c r="N167" s="14">
        <v>117.46</v>
      </c>
      <c r="O167" s="14">
        <v>115.744</v>
      </c>
      <c r="P167" s="14">
        <v>113.42700000000001</v>
      </c>
      <c r="Q167" s="14">
        <v>110.61799999999999</v>
      </c>
      <c r="R167" s="14">
        <v>107.423</v>
      </c>
      <c r="S167" s="14">
        <v>103.97499999999999</v>
      </c>
      <c r="T167" s="14">
        <v>100.404</v>
      </c>
      <c r="U167" s="14">
        <v>96.697999999999993</v>
      </c>
      <c r="V167" s="14">
        <v>92.915000000000006</v>
      </c>
      <c r="W167" s="14">
        <v>89.236000000000004</v>
      </c>
      <c r="X167" s="14">
        <v>85.611000000000004</v>
      </c>
      <c r="Y167" s="14">
        <v>81.844999999999999</v>
      </c>
      <c r="Z167" s="14">
        <v>79.554000000000002</v>
      </c>
      <c r="AA167" s="14">
        <v>79.474000000000004</v>
      </c>
      <c r="AB167" s="14">
        <v>80.831000000000003</v>
      </c>
      <c r="AC167" s="14">
        <v>82.14</v>
      </c>
      <c r="AD167" s="14">
        <v>83.727000000000004</v>
      </c>
      <c r="AE167" s="14">
        <v>84.751999999999995</v>
      </c>
      <c r="AF167" s="14">
        <v>84.656000000000006</v>
      </c>
      <c r="AG167" s="14">
        <v>83.852000000000004</v>
      </c>
      <c r="AH167" s="14">
        <v>83.188000000000002</v>
      </c>
      <c r="AI167" s="14">
        <v>82.347999999999999</v>
      </c>
      <c r="AJ167" s="14">
        <v>81.894999999999996</v>
      </c>
      <c r="AK167" s="14">
        <v>82.15</v>
      </c>
      <c r="AL167" s="14">
        <v>82.694000000000003</v>
      </c>
      <c r="AM167" s="14">
        <v>82.959000000000003</v>
      </c>
      <c r="AN167" s="14">
        <v>83.259</v>
      </c>
      <c r="AO167" s="14">
        <v>82.168999999999997</v>
      </c>
      <c r="AP167" s="14">
        <v>78.983999999999995</v>
      </c>
      <c r="AQ167" s="14">
        <v>74.451999999999998</v>
      </c>
      <c r="AR167" s="14">
        <v>70.051000000000002</v>
      </c>
      <c r="AS167" s="14">
        <v>65.518000000000001</v>
      </c>
      <c r="AT167" s="14">
        <v>61.429000000000002</v>
      </c>
      <c r="AU167" s="14">
        <v>58.231999999999999</v>
      </c>
      <c r="AV167" s="14">
        <v>55.673000000000002</v>
      </c>
      <c r="AW167" s="14">
        <v>52.994999999999997</v>
      </c>
      <c r="AX167" s="14">
        <v>50.279000000000003</v>
      </c>
      <c r="AY167" s="14">
        <v>48.122999999999998</v>
      </c>
      <c r="AZ167" s="14">
        <v>46.725000000000001</v>
      </c>
      <c r="BA167" s="14">
        <v>45.854999999999997</v>
      </c>
      <c r="BB167" s="14">
        <v>45.073999999999998</v>
      </c>
      <c r="BC167" s="14">
        <v>44.456000000000003</v>
      </c>
      <c r="BD167" s="14">
        <v>43.784999999999997</v>
      </c>
      <c r="BE167" s="14">
        <v>42.902999999999999</v>
      </c>
      <c r="BF167" s="14">
        <v>41.9</v>
      </c>
      <c r="BG167" s="14">
        <v>41.003</v>
      </c>
      <c r="BH167" s="14">
        <v>40.143999999999998</v>
      </c>
      <c r="BI167" s="14">
        <v>39.304000000000002</v>
      </c>
      <c r="BJ167" s="14">
        <v>38.488999999999997</v>
      </c>
      <c r="BK167" s="14">
        <v>37.664000000000001</v>
      </c>
      <c r="BL167" s="14">
        <v>36.792999999999999</v>
      </c>
      <c r="BM167" s="14">
        <v>35.881999999999998</v>
      </c>
      <c r="BN167" s="14">
        <v>34.835999999999999</v>
      </c>
      <c r="BO167" s="14">
        <v>33.601999999999997</v>
      </c>
      <c r="BP167" s="14">
        <v>32.215000000000003</v>
      </c>
      <c r="BQ167" s="14">
        <v>30.792000000000002</v>
      </c>
      <c r="BR167" s="14">
        <v>29.347000000000001</v>
      </c>
      <c r="BS167" s="14">
        <v>27.707999999999998</v>
      </c>
      <c r="BT167" s="14">
        <v>25.815999999999999</v>
      </c>
      <c r="BU167" s="14">
        <v>23.760999999999999</v>
      </c>
      <c r="BV167" s="14">
        <v>21.722000000000001</v>
      </c>
      <c r="BW167" s="14">
        <v>19.690999999999999</v>
      </c>
      <c r="BX167" s="14">
        <v>17.698</v>
      </c>
      <c r="BY167" s="14">
        <v>15.787000000000001</v>
      </c>
      <c r="BZ167" s="14">
        <v>13.968999999999999</v>
      </c>
      <c r="CA167" s="14">
        <v>12.215999999999999</v>
      </c>
      <c r="CB167" s="14">
        <v>10.537000000000001</v>
      </c>
      <c r="CC167" s="14">
        <v>9.0739999999999998</v>
      </c>
      <c r="CD167" s="14">
        <v>7.9</v>
      </c>
      <c r="CE167" s="14">
        <v>6.9690000000000003</v>
      </c>
      <c r="CF167" s="14">
        <v>6.1070000000000002</v>
      </c>
      <c r="CG167" s="14">
        <v>5.2729999999999997</v>
      </c>
      <c r="CH167" s="14">
        <v>4.8090000000000002</v>
      </c>
      <c r="CI167" s="14">
        <v>4.8410000000000002</v>
      </c>
      <c r="CJ167" s="14">
        <v>5.1829999999999998</v>
      </c>
      <c r="CK167" s="14">
        <v>5.5519999999999996</v>
      </c>
      <c r="CL167" s="14">
        <v>6.0439999999999996</v>
      </c>
      <c r="CM167" s="14">
        <v>6.1890000000000001</v>
      </c>
      <c r="CN167" s="14">
        <v>5.7370000000000001</v>
      </c>
      <c r="CO167" s="14">
        <v>4.91</v>
      </c>
      <c r="CP167" s="14">
        <v>4.1790000000000003</v>
      </c>
      <c r="CQ167" s="14">
        <v>3.448</v>
      </c>
      <c r="CR167" s="14">
        <v>2.8260000000000001</v>
      </c>
      <c r="CS167" s="14">
        <v>2.4129999999999998</v>
      </c>
      <c r="CT167" s="14">
        <v>2.141</v>
      </c>
      <c r="CU167" s="14">
        <v>1.819</v>
      </c>
      <c r="CV167" s="14">
        <v>1.516</v>
      </c>
      <c r="CW167" s="14">
        <v>1.2869999999999999</v>
      </c>
      <c r="CX167" s="14">
        <v>1.077</v>
      </c>
      <c r="CY167" s="14">
        <v>0.88100000000000001</v>
      </c>
      <c r="CZ167" s="14">
        <v>0.74</v>
      </c>
      <c r="DA167" s="14">
        <v>0.67700000000000005</v>
      </c>
      <c r="DB167" s="14">
        <v>0.57299999999999995</v>
      </c>
      <c r="DC167" s="14">
        <v>0.42599999999999999</v>
      </c>
      <c r="DD167" s="14">
        <v>0.23499999999999999</v>
      </c>
      <c r="DE167" s="14">
        <v>0.17399999999999999</v>
      </c>
      <c r="DF167" s="14">
        <v>0.104</v>
      </c>
      <c r="DG167" s="14">
        <v>0.19400000000000001</v>
      </c>
      <c r="DI167" s="108">
        <f t="shared" si="5"/>
        <v>4535.0000000000018</v>
      </c>
    </row>
    <row r="168" spans="1:113" x14ac:dyDescent="0.2">
      <c r="A168" s="14">
        <v>7744</v>
      </c>
      <c r="B168" s="14" t="s">
        <v>1041</v>
      </c>
      <c r="D168" s="14">
        <v>795</v>
      </c>
      <c r="E168" s="14">
        <v>2018</v>
      </c>
      <c r="F168" s="14" t="s">
        <v>388</v>
      </c>
      <c r="G168" s="88" t="s">
        <v>389</v>
      </c>
      <c r="H168" s="88">
        <f>VLOOKUP(G168, '2018 Population by age'!$G:$H, 2, 0)</f>
        <v>18</v>
      </c>
      <c r="I168" s="15">
        <f>IF(H168="-", "-", IF(H168=0, 0, SUM(K168:INDEX($K168:$DG168, H168))))</f>
        <v>1031.9939999999999</v>
      </c>
      <c r="J168" s="15">
        <f t="shared" si="4"/>
        <v>1938.2560000000019</v>
      </c>
      <c r="K168" s="14">
        <v>65.346000000000004</v>
      </c>
      <c r="L168" s="14">
        <v>67.106999999999999</v>
      </c>
      <c r="M168" s="14">
        <v>67.891000000000005</v>
      </c>
      <c r="N168" s="14">
        <v>72.858999999999995</v>
      </c>
      <c r="O168" s="14">
        <v>69.756</v>
      </c>
      <c r="P168" s="14">
        <v>66.506</v>
      </c>
      <c r="Q168" s="14">
        <v>63.206000000000003</v>
      </c>
      <c r="R168" s="14">
        <v>59.951999999999998</v>
      </c>
      <c r="S168" s="14">
        <v>56.670999999999999</v>
      </c>
      <c r="T168" s="14">
        <v>53.289000000000001</v>
      </c>
      <c r="U168" s="14">
        <v>50.749000000000002</v>
      </c>
      <c r="V168" s="14">
        <v>49.485999999999997</v>
      </c>
      <c r="W168" s="14">
        <v>49.087000000000003</v>
      </c>
      <c r="X168" s="14">
        <v>48.781999999999996</v>
      </c>
      <c r="Y168" s="14">
        <v>48.816000000000003</v>
      </c>
      <c r="Z168" s="14">
        <v>48.543999999999997</v>
      </c>
      <c r="AA168" s="14">
        <v>47.597999999999999</v>
      </c>
      <c r="AB168" s="14">
        <v>46.348999999999997</v>
      </c>
      <c r="AC168" s="14">
        <v>45.363</v>
      </c>
      <c r="AD168" s="14">
        <v>44.32</v>
      </c>
      <c r="AE168" s="14">
        <v>44.384</v>
      </c>
      <c r="AF168" s="14">
        <v>46.127000000000002</v>
      </c>
      <c r="AG168" s="14">
        <v>48.88</v>
      </c>
      <c r="AH168" s="14">
        <v>51.433</v>
      </c>
      <c r="AI168" s="14">
        <v>54.064</v>
      </c>
      <c r="AJ168" s="14">
        <v>55.838000000000001</v>
      </c>
      <c r="AK168" s="14">
        <v>56.177999999999997</v>
      </c>
      <c r="AL168" s="14">
        <v>55.517000000000003</v>
      </c>
      <c r="AM168" s="14">
        <v>54.948</v>
      </c>
      <c r="AN168" s="14">
        <v>54.351999999999997</v>
      </c>
      <c r="AO168" s="14">
        <v>53.287999999999997</v>
      </c>
      <c r="AP168" s="14">
        <v>51.674999999999997</v>
      </c>
      <c r="AQ168" s="14">
        <v>49.706000000000003</v>
      </c>
      <c r="AR168" s="14">
        <v>47.621000000000002</v>
      </c>
      <c r="AS168" s="14">
        <v>45.334000000000003</v>
      </c>
      <c r="AT168" s="14">
        <v>43.44</v>
      </c>
      <c r="AU168" s="14">
        <v>42.247999999999998</v>
      </c>
      <c r="AV168" s="14">
        <v>41.500999999999998</v>
      </c>
      <c r="AW168" s="14">
        <v>40.655000000000001</v>
      </c>
      <c r="AX168" s="14">
        <v>39.841000000000001</v>
      </c>
      <c r="AY168" s="14">
        <v>38.9</v>
      </c>
      <c r="AZ168" s="14">
        <v>37.706000000000003</v>
      </c>
      <c r="BA168" s="14">
        <v>36.375</v>
      </c>
      <c r="BB168" s="14">
        <v>35.149000000000001</v>
      </c>
      <c r="BC168" s="14">
        <v>33.981000000000002</v>
      </c>
      <c r="BD168" s="14">
        <v>32.929000000000002</v>
      </c>
      <c r="BE168" s="14">
        <v>32.045999999999999</v>
      </c>
      <c r="BF168" s="14">
        <v>31.3</v>
      </c>
      <c r="BG168" s="14">
        <v>30.555</v>
      </c>
      <c r="BH168" s="14">
        <v>29.782</v>
      </c>
      <c r="BI168" s="14">
        <v>29.239000000000001</v>
      </c>
      <c r="BJ168" s="14">
        <v>29.02</v>
      </c>
      <c r="BK168" s="14">
        <v>28.984999999999999</v>
      </c>
      <c r="BL168" s="14">
        <v>28.908000000000001</v>
      </c>
      <c r="BM168" s="14">
        <v>28.850999999999999</v>
      </c>
      <c r="BN168" s="14">
        <v>28.518000000000001</v>
      </c>
      <c r="BO168" s="14">
        <v>27.742000000000001</v>
      </c>
      <c r="BP168" s="14">
        <v>26.655999999999999</v>
      </c>
      <c r="BQ168" s="14">
        <v>25.568999999999999</v>
      </c>
      <c r="BR168" s="14">
        <v>24.431000000000001</v>
      </c>
      <c r="BS168" s="14">
        <v>23.206</v>
      </c>
      <c r="BT168" s="14">
        <v>21.91</v>
      </c>
      <c r="BU168" s="14">
        <v>20.55</v>
      </c>
      <c r="BV168" s="14">
        <v>19.152000000000001</v>
      </c>
      <c r="BW168" s="14">
        <v>17.751000000000001</v>
      </c>
      <c r="BX168" s="14">
        <v>16.247</v>
      </c>
      <c r="BY168" s="14">
        <v>14.608000000000001</v>
      </c>
      <c r="BZ168" s="14">
        <v>12.91</v>
      </c>
      <c r="CA168" s="14">
        <v>11.273</v>
      </c>
      <c r="CB168" s="14">
        <v>9.6780000000000008</v>
      </c>
      <c r="CC168" s="14">
        <v>8.2799999999999994</v>
      </c>
      <c r="CD168" s="14">
        <v>7.1680000000000001</v>
      </c>
      <c r="CE168" s="14">
        <v>6.2910000000000004</v>
      </c>
      <c r="CF168" s="14">
        <v>5.4509999999999996</v>
      </c>
      <c r="CG168" s="14">
        <v>4.6189999999999998</v>
      </c>
      <c r="CH168" s="14">
        <v>4.1379999999999999</v>
      </c>
      <c r="CI168" s="14">
        <v>4.1390000000000002</v>
      </c>
      <c r="CJ168" s="14">
        <v>4.4390000000000001</v>
      </c>
      <c r="CK168" s="14">
        <v>4.7629999999999999</v>
      </c>
      <c r="CL168" s="14">
        <v>5.2050000000000001</v>
      </c>
      <c r="CM168" s="14">
        <v>5.3230000000000004</v>
      </c>
      <c r="CN168" s="14">
        <v>4.8849999999999998</v>
      </c>
      <c r="CO168" s="14">
        <v>4.0990000000000002</v>
      </c>
      <c r="CP168" s="14">
        <v>3.4049999999999998</v>
      </c>
      <c r="CQ168" s="14">
        <v>2.7069999999999999</v>
      </c>
      <c r="CR168" s="14">
        <v>2.145</v>
      </c>
      <c r="CS168" s="14">
        <v>1.831</v>
      </c>
      <c r="CT168" s="14">
        <v>1.679</v>
      </c>
      <c r="CU168" s="14">
        <v>1.486</v>
      </c>
      <c r="CV168" s="14">
        <v>1.33</v>
      </c>
      <c r="CW168" s="14">
        <v>1.153</v>
      </c>
      <c r="CX168" s="14">
        <v>0.92800000000000005</v>
      </c>
      <c r="CY168" s="14">
        <v>0.66900000000000004</v>
      </c>
      <c r="CZ168" s="14">
        <v>0.44900000000000001</v>
      </c>
      <c r="DA168" s="14">
        <v>0.32200000000000001</v>
      </c>
      <c r="DB168" s="14">
        <v>0.25800000000000001</v>
      </c>
      <c r="DC168" s="14">
        <v>0.187</v>
      </c>
      <c r="DD168" s="14">
        <v>0.107</v>
      </c>
      <c r="DE168" s="14">
        <v>6.8000000000000005E-2</v>
      </c>
      <c r="DF168" s="14">
        <v>3.5999999999999997E-2</v>
      </c>
      <c r="DG168" s="14">
        <v>5.6000000000000001E-2</v>
      </c>
      <c r="DI168" s="108">
        <f t="shared" si="5"/>
        <v>2970.2500000000018</v>
      </c>
    </row>
    <row r="169" spans="1:113" x14ac:dyDescent="0.2">
      <c r="A169" s="14">
        <v>9636</v>
      </c>
      <c r="B169" s="14" t="s">
        <v>1041</v>
      </c>
      <c r="D169" s="14">
        <v>626</v>
      </c>
      <c r="E169" s="14">
        <v>2018</v>
      </c>
      <c r="F169" s="14" t="s">
        <v>376</v>
      </c>
      <c r="G169" s="88" t="s">
        <v>377</v>
      </c>
      <c r="H169" s="88">
        <f>VLOOKUP(G169, '2018 Population by age'!$G:$H, 2, 0)</f>
        <v>17</v>
      </c>
      <c r="I169" s="15">
        <f>IF(H169="-", "-", IF(H169=0, 0, SUM(K169:INDEX($K169:$DG169, H169))))</f>
        <v>312.37699999999995</v>
      </c>
      <c r="J169" s="15">
        <f t="shared" si="4"/>
        <v>339.32200000000023</v>
      </c>
      <c r="K169" s="14">
        <v>20.855</v>
      </c>
      <c r="L169" s="14">
        <v>20.863</v>
      </c>
      <c r="M169" s="14">
        <v>20.765999999999998</v>
      </c>
      <c r="N169" s="14">
        <v>20.385999999999999</v>
      </c>
      <c r="O169" s="14">
        <v>20.158000000000001</v>
      </c>
      <c r="P169" s="14">
        <v>19.875</v>
      </c>
      <c r="Q169" s="14">
        <v>19.541</v>
      </c>
      <c r="R169" s="14">
        <v>19.164000000000001</v>
      </c>
      <c r="S169" s="14">
        <v>18.762</v>
      </c>
      <c r="T169" s="14">
        <v>18.350999999999999</v>
      </c>
      <c r="U169" s="14">
        <v>17.882000000000001</v>
      </c>
      <c r="V169" s="14">
        <v>17.338999999999999</v>
      </c>
      <c r="W169" s="14">
        <v>16.762</v>
      </c>
      <c r="X169" s="14">
        <v>16.161000000000001</v>
      </c>
      <c r="Y169" s="14">
        <v>15.481</v>
      </c>
      <c r="Z169" s="14">
        <v>15.042</v>
      </c>
      <c r="AA169" s="14">
        <v>14.989000000000001</v>
      </c>
      <c r="AB169" s="14">
        <v>15.15</v>
      </c>
      <c r="AC169" s="14">
        <v>15.257</v>
      </c>
      <c r="AD169" s="14">
        <v>15.422000000000001</v>
      </c>
      <c r="AE169" s="14">
        <v>15.195</v>
      </c>
      <c r="AF169" s="14">
        <v>14.34</v>
      </c>
      <c r="AG169" s="14">
        <v>13.095000000000001</v>
      </c>
      <c r="AH169" s="14">
        <v>11.923</v>
      </c>
      <c r="AI169" s="14">
        <v>10.727</v>
      </c>
      <c r="AJ169" s="14">
        <v>9.7249999999999996</v>
      </c>
      <c r="AK169" s="14">
        <v>9.0739999999999998</v>
      </c>
      <c r="AL169" s="14">
        <v>8.6630000000000003</v>
      </c>
      <c r="AM169" s="14">
        <v>8.1999999999999993</v>
      </c>
      <c r="AN169" s="14">
        <v>7.718</v>
      </c>
      <c r="AO169" s="14">
        <v>7.3540000000000001</v>
      </c>
      <c r="AP169" s="14">
        <v>7.14</v>
      </c>
      <c r="AQ169" s="14">
        <v>7.0149999999999997</v>
      </c>
      <c r="AR169" s="14">
        <v>6.9349999999999996</v>
      </c>
      <c r="AS169" s="14">
        <v>6.9580000000000002</v>
      </c>
      <c r="AT169" s="14">
        <v>6.7519999999999998</v>
      </c>
      <c r="AU169" s="14">
        <v>6.16</v>
      </c>
      <c r="AV169" s="14">
        <v>5.359</v>
      </c>
      <c r="AW169" s="14">
        <v>4.6239999999999997</v>
      </c>
      <c r="AX169" s="14">
        <v>3.8380000000000001</v>
      </c>
      <c r="AY169" s="14">
        <v>3.4540000000000002</v>
      </c>
      <c r="AZ169" s="14">
        <v>3.706</v>
      </c>
      <c r="BA169" s="14">
        <v>4.351</v>
      </c>
      <c r="BB169" s="14">
        <v>4.9320000000000004</v>
      </c>
      <c r="BC169" s="14">
        <v>5.5659999999999998</v>
      </c>
      <c r="BD169" s="14">
        <v>5.931</v>
      </c>
      <c r="BE169" s="14">
        <v>5.8289999999999997</v>
      </c>
      <c r="BF169" s="14">
        <v>5.4269999999999996</v>
      </c>
      <c r="BG169" s="14">
        <v>5.0910000000000002</v>
      </c>
      <c r="BH169" s="14">
        <v>4.7510000000000003</v>
      </c>
      <c r="BI169" s="14">
        <v>4.4409999999999998</v>
      </c>
      <c r="BJ169" s="14">
        <v>4.2160000000000002</v>
      </c>
      <c r="BK169" s="14">
        <v>4.0430000000000001</v>
      </c>
      <c r="BL169" s="14">
        <v>3.8359999999999999</v>
      </c>
      <c r="BM169" s="14">
        <v>3.61</v>
      </c>
      <c r="BN169" s="14">
        <v>3.4119999999999999</v>
      </c>
      <c r="BO169" s="14">
        <v>3.2530000000000001</v>
      </c>
      <c r="BP169" s="14">
        <v>3.1219999999999999</v>
      </c>
      <c r="BQ169" s="14">
        <v>2.9940000000000002</v>
      </c>
      <c r="BR169" s="14">
        <v>2.8740000000000001</v>
      </c>
      <c r="BS169" s="14">
        <v>2.7549999999999999</v>
      </c>
      <c r="BT169" s="14">
        <v>2.633</v>
      </c>
      <c r="BU169" s="14">
        <v>2.5099999999999998</v>
      </c>
      <c r="BV169" s="14">
        <v>2.3940000000000001</v>
      </c>
      <c r="BW169" s="14">
        <v>2.2789999999999999</v>
      </c>
      <c r="BX169" s="14">
        <v>2.1779999999999999</v>
      </c>
      <c r="BY169" s="14">
        <v>2.0990000000000002</v>
      </c>
      <c r="BZ169" s="14">
        <v>2.0310000000000001</v>
      </c>
      <c r="CA169" s="14">
        <v>1.9630000000000001</v>
      </c>
      <c r="CB169" s="14">
        <v>1.901</v>
      </c>
      <c r="CC169" s="14">
        <v>1.8129999999999999</v>
      </c>
      <c r="CD169" s="14">
        <v>1.6830000000000001</v>
      </c>
      <c r="CE169" s="14">
        <v>1.528</v>
      </c>
      <c r="CF169" s="14">
        <v>1.3779999999999999</v>
      </c>
      <c r="CG169" s="14">
        <v>1.228</v>
      </c>
      <c r="CH169" s="14">
        <v>1.091</v>
      </c>
      <c r="CI169" s="14">
        <v>0.97899999999999998</v>
      </c>
      <c r="CJ169" s="14">
        <v>0.88300000000000001</v>
      </c>
      <c r="CK169" s="14">
        <v>0.78700000000000003</v>
      </c>
      <c r="CL169" s="14">
        <v>0.69499999999999995</v>
      </c>
      <c r="CM169" s="14">
        <v>0.60499999999999998</v>
      </c>
      <c r="CN169" s="14">
        <v>0.51500000000000001</v>
      </c>
      <c r="CO169" s="14">
        <v>0.42599999999999999</v>
      </c>
      <c r="CP169" s="14">
        <v>0.34499999999999997</v>
      </c>
      <c r="CQ169" s="14">
        <v>0.26900000000000002</v>
      </c>
      <c r="CR169" s="14">
        <v>0.20699999999999999</v>
      </c>
      <c r="CS169" s="14">
        <v>0.16200000000000001</v>
      </c>
      <c r="CT169" s="14">
        <v>0.13100000000000001</v>
      </c>
      <c r="CU169" s="14">
        <v>0.10299999999999999</v>
      </c>
      <c r="CV169" s="14">
        <v>8.2000000000000003E-2</v>
      </c>
      <c r="CW169" s="14">
        <v>6.5000000000000002E-2</v>
      </c>
      <c r="CX169" s="14">
        <v>4.9000000000000002E-2</v>
      </c>
      <c r="CY169" s="14">
        <v>3.2000000000000001E-2</v>
      </c>
      <c r="CZ169" s="14">
        <v>0.02</v>
      </c>
      <c r="DA169" s="14">
        <v>1.4E-2</v>
      </c>
      <c r="DB169" s="14">
        <v>1.0999999999999999E-2</v>
      </c>
      <c r="DC169" s="14">
        <v>7.0000000000000001E-3</v>
      </c>
      <c r="DD169" s="14">
        <v>4.0000000000000001E-3</v>
      </c>
      <c r="DE169" s="14">
        <v>2E-3</v>
      </c>
      <c r="DF169" s="14">
        <v>1E-3</v>
      </c>
      <c r="DG169" s="14">
        <v>1E-3</v>
      </c>
      <c r="DI169" s="108">
        <f t="shared" si="5"/>
        <v>651.69900000000018</v>
      </c>
    </row>
    <row r="170" spans="1:113" x14ac:dyDescent="0.2">
      <c r="A170" s="14">
        <v>20644</v>
      </c>
      <c r="B170" s="14" t="s">
        <v>1041</v>
      </c>
      <c r="D170" s="14">
        <v>776</v>
      </c>
      <c r="E170" s="14">
        <v>2018</v>
      </c>
      <c r="F170" s="14" t="s">
        <v>380</v>
      </c>
      <c r="G170" s="88" t="s">
        <v>381</v>
      </c>
      <c r="H170" s="88">
        <f>VLOOKUP(G170, '2018 Population by age'!$G:$H, 2, 0)</f>
        <v>21</v>
      </c>
      <c r="I170" s="15">
        <f>IF(H170="-", "-", IF(H170=0, 0, SUM(K170:INDEX($K170:$DG170, H170))))</f>
        <v>25.424000000000003</v>
      </c>
      <c r="J170" s="15">
        <f t="shared" si="4"/>
        <v>28.892000000000014</v>
      </c>
      <c r="K170" s="14">
        <v>1.196</v>
      </c>
      <c r="L170" s="14">
        <v>1.2050000000000001</v>
      </c>
      <c r="M170" s="14">
        <v>1.2150000000000001</v>
      </c>
      <c r="N170" s="14">
        <v>1.214</v>
      </c>
      <c r="O170" s="14">
        <v>1.2310000000000001</v>
      </c>
      <c r="P170" s="14">
        <v>1.246</v>
      </c>
      <c r="Q170" s="14">
        <v>1.2589999999999999</v>
      </c>
      <c r="R170" s="14">
        <v>1.2689999999999999</v>
      </c>
      <c r="S170" s="14">
        <v>1.278</v>
      </c>
      <c r="T170" s="14">
        <v>1.2849999999999999</v>
      </c>
      <c r="U170" s="14">
        <v>1.2849999999999999</v>
      </c>
      <c r="V170" s="14">
        <v>1.276</v>
      </c>
      <c r="W170" s="14">
        <v>1.2609999999999999</v>
      </c>
      <c r="X170" s="14">
        <v>1.244</v>
      </c>
      <c r="Y170" s="14">
        <v>1.224</v>
      </c>
      <c r="Z170" s="14">
        <v>1.2</v>
      </c>
      <c r="AA170" s="14">
        <v>1.173</v>
      </c>
      <c r="AB170" s="14">
        <v>1.143</v>
      </c>
      <c r="AC170" s="14">
        <v>1.109</v>
      </c>
      <c r="AD170" s="14">
        <v>1.0720000000000001</v>
      </c>
      <c r="AE170" s="14">
        <v>1.0389999999999999</v>
      </c>
      <c r="AF170" s="14">
        <v>1.0109999999999999</v>
      </c>
      <c r="AG170" s="14">
        <v>0.98699999999999999</v>
      </c>
      <c r="AH170" s="14">
        <v>0.96199999999999997</v>
      </c>
      <c r="AI170" s="14">
        <v>0.94</v>
      </c>
      <c r="AJ170" s="14">
        <v>0.90300000000000002</v>
      </c>
      <c r="AK170" s="14">
        <v>0.84299999999999997</v>
      </c>
      <c r="AL170" s="14">
        <v>0.76900000000000002</v>
      </c>
      <c r="AM170" s="14">
        <v>0.7</v>
      </c>
      <c r="AN170" s="14">
        <v>0.628</v>
      </c>
      <c r="AO170" s="14">
        <v>0.58099999999999996</v>
      </c>
      <c r="AP170" s="14">
        <v>0.57199999999999995</v>
      </c>
      <c r="AQ170" s="14">
        <v>0.58899999999999997</v>
      </c>
      <c r="AR170" s="14">
        <v>0.60399999999999998</v>
      </c>
      <c r="AS170" s="14">
        <v>0.623</v>
      </c>
      <c r="AT170" s="14">
        <v>0.63300000000000001</v>
      </c>
      <c r="AU170" s="14">
        <v>0.627</v>
      </c>
      <c r="AV170" s="14">
        <v>0.61099999999999999</v>
      </c>
      <c r="AW170" s="14">
        <v>0.59799999999999998</v>
      </c>
      <c r="AX170" s="14">
        <v>0.58599999999999997</v>
      </c>
      <c r="AY170" s="14">
        <v>0.57799999999999996</v>
      </c>
      <c r="AZ170" s="14">
        <v>0.57899999999999996</v>
      </c>
      <c r="BA170" s="14">
        <v>0.58299999999999996</v>
      </c>
      <c r="BB170" s="14">
        <v>0.58599999999999997</v>
      </c>
      <c r="BC170" s="14">
        <v>0.58899999999999997</v>
      </c>
      <c r="BD170" s="14">
        <v>0.58399999999999996</v>
      </c>
      <c r="BE170" s="14">
        <v>0.56599999999999995</v>
      </c>
      <c r="BF170" s="14">
        <v>0.53900000000000003</v>
      </c>
      <c r="BG170" s="14">
        <v>0.51300000000000001</v>
      </c>
      <c r="BH170" s="14">
        <v>0.48799999999999999</v>
      </c>
      <c r="BI170" s="14">
        <v>0.46400000000000002</v>
      </c>
      <c r="BJ170" s="14">
        <v>0.44400000000000001</v>
      </c>
      <c r="BK170" s="14">
        <v>0.42699999999999999</v>
      </c>
      <c r="BL170" s="14">
        <v>0.41</v>
      </c>
      <c r="BM170" s="14">
        <v>0.38900000000000001</v>
      </c>
      <c r="BN170" s="14">
        <v>0.377</v>
      </c>
      <c r="BO170" s="14">
        <v>0.378</v>
      </c>
      <c r="BP170" s="14">
        <v>0.38500000000000001</v>
      </c>
      <c r="BQ170" s="14">
        <v>0.39200000000000002</v>
      </c>
      <c r="BR170" s="14">
        <v>0.40100000000000002</v>
      </c>
      <c r="BS170" s="14">
        <v>0.39800000000000002</v>
      </c>
      <c r="BT170" s="14">
        <v>0.373</v>
      </c>
      <c r="BU170" s="14">
        <v>0.33600000000000002</v>
      </c>
      <c r="BV170" s="14">
        <v>0.30199999999999999</v>
      </c>
      <c r="BW170" s="14">
        <v>0.26600000000000001</v>
      </c>
      <c r="BX170" s="14">
        <v>0.23899999999999999</v>
      </c>
      <c r="BY170" s="14">
        <v>0.22600000000000001</v>
      </c>
      <c r="BZ170" s="14">
        <v>0.223</v>
      </c>
      <c r="CA170" s="14">
        <v>0.218</v>
      </c>
      <c r="CB170" s="14">
        <v>0.21299999999999999</v>
      </c>
      <c r="CC170" s="14">
        <v>0.20699999999999999</v>
      </c>
      <c r="CD170" s="14">
        <v>0.19600000000000001</v>
      </c>
      <c r="CE170" s="14">
        <v>0.184</v>
      </c>
      <c r="CF170" s="14">
        <v>0.17199999999999999</v>
      </c>
      <c r="CG170" s="14">
        <v>0.16200000000000001</v>
      </c>
      <c r="CH170" s="14">
        <v>0.152</v>
      </c>
      <c r="CI170" s="14">
        <v>0.14499999999999999</v>
      </c>
      <c r="CJ170" s="14">
        <v>0.13900000000000001</v>
      </c>
      <c r="CK170" s="14">
        <v>0.13300000000000001</v>
      </c>
      <c r="CL170" s="14">
        <v>0.128</v>
      </c>
      <c r="CM170" s="14">
        <v>0.121</v>
      </c>
      <c r="CN170" s="14">
        <v>0.114</v>
      </c>
      <c r="CO170" s="14">
        <v>0.106</v>
      </c>
      <c r="CP170" s="14">
        <v>9.9000000000000005E-2</v>
      </c>
      <c r="CQ170" s="14">
        <v>9.0999999999999998E-2</v>
      </c>
      <c r="CR170" s="14">
        <v>8.4000000000000005E-2</v>
      </c>
      <c r="CS170" s="14">
        <v>7.4999999999999997E-2</v>
      </c>
      <c r="CT170" s="14">
        <v>6.6000000000000003E-2</v>
      </c>
      <c r="CU170" s="14">
        <v>5.7000000000000002E-2</v>
      </c>
      <c r="CV170" s="14">
        <v>0.05</v>
      </c>
      <c r="CW170" s="14">
        <v>4.2999999999999997E-2</v>
      </c>
      <c r="CX170" s="14">
        <v>3.5000000000000003E-2</v>
      </c>
      <c r="CY170" s="14">
        <v>2.7E-2</v>
      </c>
      <c r="CZ170" s="14">
        <v>0.02</v>
      </c>
      <c r="DA170" s="14">
        <v>1.4999999999999999E-2</v>
      </c>
      <c r="DB170" s="14">
        <v>1.2999999999999999E-2</v>
      </c>
      <c r="DC170" s="14">
        <v>8.9999999999999993E-3</v>
      </c>
      <c r="DD170" s="14">
        <v>6.0000000000000001E-3</v>
      </c>
      <c r="DE170" s="14">
        <v>4.0000000000000001E-3</v>
      </c>
      <c r="DF170" s="14">
        <v>2E-3</v>
      </c>
      <c r="DG170" s="14">
        <v>4.0000000000000001E-3</v>
      </c>
      <c r="DI170" s="108">
        <f t="shared" si="5"/>
        <v>54.316000000000017</v>
      </c>
    </row>
    <row r="171" spans="1:113" x14ac:dyDescent="0.2">
      <c r="A171" s="14">
        <v>16774</v>
      </c>
      <c r="B171" s="14" t="s">
        <v>1041</v>
      </c>
      <c r="D171" s="14">
        <v>780</v>
      </c>
      <c r="E171" s="14">
        <v>2018</v>
      </c>
      <c r="F171" s="14" t="s">
        <v>382</v>
      </c>
      <c r="G171" s="88" t="s">
        <v>383</v>
      </c>
      <c r="H171" s="88">
        <f>VLOOKUP(G171, '2018 Population by age'!$G:$H, 2, 0)</f>
        <v>18</v>
      </c>
      <c r="I171" s="15">
        <f>IF(H171="-", "-", IF(H171=0, 0, SUM(K171:INDEX($K171:$DG171, H171))))</f>
        <v>165.01699999999997</v>
      </c>
      <c r="J171" s="15">
        <f t="shared" si="4"/>
        <v>531.98600000000067</v>
      </c>
      <c r="K171" s="14">
        <v>8.42</v>
      </c>
      <c r="L171" s="14">
        <v>8.7420000000000009</v>
      </c>
      <c r="M171" s="14">
        <v>9.0069999999999997</v>
      </c>
      <c r="N171" s="14">
        <v>9.1679999999999993</v>
      </c>
      <c r="O171" s="14">
        <v>9.3460000000000001</v>
      </c>
      <c r="P171" s="14">
        <v>9.4760000000000009</v>
      </c>
      <c r="Q171" s="14">
        <v>9.5609999999999999</v>
      </c>
      <c r="R171" s="14">
        <v>9.6050000000000004</v>
      </c>
      <c r="S171" s="14">
        <v>9.6140000000000008</v>
      </c>
      <c r="T171" s="14">
        <v>9.5960000000000001</v>
      </c>
      <c r="U171" s="14">
        <v>9.5350000000000001</v>
      </c>
      <c r="V171" s="14">
        <v>9.4280000000000008</v>
      </c>
      <c r="W171" s="14">
        <v>9.2899999999999991</v>
      </c>
      <c r="X171" s="14">
        <v>9.1479999999999997</v>
      </c>
      <c r="Y171" s="14">
        <v>9.0109999999999992</v>
      </c>
      <c r="Z171" s="14">
        <v>8.859</v>
      </c>
      <c r="AA171" s="14">
        <v>8.6890000000000001</v>
      </c>
      <c r="AB171" s="14">
        <v>8.5220000000000002</v>
      </c>
      <c r="AC171" s="14">
        <v>8.3770000000000007</v>
      </c>
      <c r="AD171" s="14">
        <v>8.2460000000000004</v>
      </c>
      <c r="AE171" s="14">
        <v>8.2119999999999997</v>
      </c>
      <c r="AF171" s="14">
        <v>8.3190000000000008</v>
      </c>
      <c r="AG171" s="14">
        <v>8.532</v>
      </c>
      <c r="AH171" s="14">
        <v>8.7560000000000002</v>
      </c>
      <c r="AI171" s="14">
        <v>8.9909999999999997</v>
      </c>
      <c r="AJ171" s="14">
        <v>9.3079999999999998</v>
      </c>
      <c r="AK171" s="14">
        <v>9.7230000000000008</v>
      </c>
      <c r="AL171" s="14">
        <v>10.199</v>
      </c>
      <c r="AM171" s="14">
        <v>10.656000000000001</v>
      </c>
      <c r="AN171" s="14">
        <v>11.083</v>
      </c>
      <c r="AO171" s="14">
        <v>11.51</v>
      </c>
      <c r="AP171" s="14">
        <v>11.936</v>
      </c>
      <c r="AQ171" s="14">
        <v>12.324</v>
      </c>
      <c r="AR171" s="14">
        <v>12.680999999999999</v>
      </c>
      <c r="AS171" s="14">
        <v>13.055999999999999</v>
      </c>
      <c r="AT171" s="14">
        <v>13.114000000000001</v>
      </c>
      <c r="AU171" s="14">
        <v>12.706</v>
      </c>
      <c r="AV171" s="14">
        <v>11.999000000000001</v>
      </c>
      <c r="AW171" s="14">
        <v>11.305</v>
      </c>
      <c r="AX171" s="14">
        <v>10.55</v>
      </c>
      <c r="AY171" s="14">
        <v>9.9640000000000004</v>
      </c>
      <c r="AZ171" s="14">
        <v>9.6869999999999994</v>
      </c>
      <c r="BA171" s="14">
        <v>9.6110000000000007</v>
      </c>
      <c r="BB171" s="14">
        <v>9.4960000000000004</v>
      </c>
      <c r="BC171" s="14">
        <v>9.4030000000000005</v>
      </c>
      <c r="BD171" s="14">
        <v>9.2729999999999997</v>
      </c>
      <c r="BE171" s="14">
        <v>9.0570000000000004</v>
      </c>
      <c r="BF171" s="14">
        <v>8.8059999999999992</v>
      </c>
      <c r="BG171" s="14">
        <v>8.5839999999999996</v>
      </c>
      <c r="BH171" s="14">
        <v>8.3330000000000002</v>
      </c>
      <c r="BI171" s="14">
        <v>8.2880000000000003</v>
      </c>
      <c r="BJ171" s="14">
        <v>8.5579999999999998</v>
      </c>
      <c r="BK171" s="14">
        <v>9.0069999999999997</v>
      </c>
      <c r="BL171" s="14">
        <v>9.4179999999999993</v>
      </c>
      <c r="BM171" s="14">
        <v>9.8640000000000008</v>
      </c>
      <c r="BN171" s="14">
        <v>10.045999999999999</v>
      </c>
      <c r="BO171" s="14">
        <v>9.8040000000000003</v>
      </c>
      <c r="BP171" s="14">
        <v>9.2850000000000001</v>
      </c>
      <c r="BQ171" s="14">
        <v>8.798</v>
      </c>
      <c r="BR171" s="14">
        <v>8.2780000000000005</v>
      </c>
      <c r="BS171" s="14">
        <v>7.8230000000000004</v>
      </c>
      <c r="BT171" s="14">
        <v>7.51</v>
      </c>
      <c r="BU171" s="14">
        <v>7.2839999999999998</v>
      </c>
      <c r="BV171" s="14">
        <v>7.0129999999999999</v>
      </c>
      <c r="BW171" s="14">
        <v>6.7270000000000003</v>
      </c>
      <c r="BX171" s="14">
        <v>6.4260000000000002</v>
      </c>
      <c r="BY171" s="14">
        <v>6.0970000000000004</v>
      </c>
      <c r="BZ171" s="14">
        <v>5.7519999999999998</v>
      </c>
      <c r="CA171" s="14">
        <v>5.4160000000000004</v>
      </c>
      <c r="CB171" s="14">
        <v>5.08</v>
      </c>
      <c r="CC171" s="14">
        <v>4.7679999999999998</v>
      </c>
      <c r="CD171" s="14">
        <v>4.4909999999999997</v>
      </c>
      <c r="CE171" s="14">
        <v>4.2389999999999999</v>
      </c>
      <c r="CF171" s="14">
        <v>3.988</v>
      </c>
      <c r="CG171" s="14">
        <v>3.7469999999999999</v>
      </c>
      <c r="CH171" s="14">
        <v>3.4940000000000002</v>
      </c>
      <c r="CI171" s="14">
        <v>3.2189999999999999</v>
      </c>
      <c r="CJ171" s="14">
        <v>2.9329999999999998</v>
      </c>
      <c r="CK171" s="14">
        <v>2.66</v>
      </c>
      <c r="CL171" s="14">
        <v>2.395</v>
      </c>
      <c r="CM171" s="14">
        <v>2.1469999999999998</v>
      </c>
      <c r="CN171" s="14">
        <v>1.9219999999999999</v>
      </c>
      <c r="CO171" s="14">
        <v>1.7150000000000001</v>
      </c>
      <c r="CP171" s="14">
        <v>1.5169999999999999</v>
      </c>
      <c r="CQ171" s="14">
        <v>1.327</v>
      </c>
      <c r="CR171" s="14">
        <v>1.1579999999999999</v>
      </c>
      <c r="CS171" s="14">
        <v>1.014</v>
      </c>
      <c r="CT171" s="14">
        <v>0.89</v>
      </c>
      <c r="CU171" s="14">
        <v>0.77200000000000002</v>
      </c>
      <c r="CV171" s="14">
        <v>0.67800000000000005</v>
      </c>
      <c r="CW171" s="14">
        <v>0.58899999999999997</v>
      </c>
      <c r="CX171" s="14">
        <v>0.48899999999999999</v>
      </c>
      <c r="CY171" s="14">
        <v>0.38</v>
      </c>
      <c r="CZ171" s="14">
        <v>0.29199999999999998</v>
      </c>
      <c r="DA171" s="14">
        <v>0.24</v>
      </c>
      <c r="DB171" s="14">
        <v>0.2</v>
      </c>
      <c r="DC171" s="14">
        <v>0.153</v>
      </c>
      <c r="DD171" s="14">
        <v>0.1</v>
      </c>
      <c r="DE171" s="14">
        <v>7.1999999999999995E-2</v>
      </c>
      <c r="DF171" s="14">
        <v>4.2999999999999997E-2</v>
      </c>
      <c r="DG171" s="14">
        <v>8.3000000000000004E-2</v>
      </c>
      <c r="DI171" s="108">
        <f t="shared" si="5"/>
        <v>697.00300000000061</v>
      </c>
    </row>
    <row r="172" spans="1:113" x14ac:dyDescent="0.2">
      <c r="A172" s="14">
        <v>4304</v>
      </c>
      <c r="B172" s="14" t="s">
        <v>1041</v>
      </c>
      <c r="D172" s="14">
        <v>788</v>
      </c>
      <c r="E172" s="14">
        <v>2018</v>
      </c>
      <c r="F172" s="14" t="s">
        <v>384</v>
      </c>
      <c r="G172" s="88" t="s">
        <v>385</v>
      </c>
      <c r="H172" s="88">
        <f>VLOOKUP(G172, '2018 Population by age'!$G:$H, 2, 0)</f>
        <v>18</v>
      </c>
      <c r="I172" s="15">
        <f>IF(H172="-", "-", IF(H172=0, 0, SUM(K172:INDEX($K172:$DG172, H172))))</f>
        <v>1599.8049999999998</v>
      </c>
      <c r="J172" s="15">
        <f t="shared" si="4"/>
        <v>4298.6560000000027</v>
      </c>
      <c r="K172" s="14">
        <v>96.356999999999999</v>
      </c>
      <c r="L172" s="14">
        <v>99.521000000000001</v>
      </c>
      <c r="M172" s="14">
        <v>101.259</v>
      </c>
      <c r="N172" s="14">
        <v>105.861</v>
      </c>
      <c r="O172" s="14">
        <v>103.23699999999999</v>
      </c>
      <c r="P172" s="14">
        <v>100.185</v>
      </c>
      <c r="Q172" s="14">
        <v>96.838999999999999</v>
      </c>
      <c r="R172" s="14">
        <v>93.335999999999999</v>
      </c>
      <c r="S172" s="14">
        <v>89.677999999999997</v>
      </c>
      <c r="T172" s="14">
        <v>85.867000000000004</v>
      </c>
      <c r="U172" s="14">
        <v>82.706999999999994</v>
      </c>
      <c r="V172" s="14">
        <v>80.600999999999999</v>
      </c>
      <c r="W172" s="14">
        <v>79.284000000000006</v>
      </c>
      <c r="X172" s="14">
        <v>78.070999999999998</v>
      </c>
      <c r="Y172" s="14">
        <v>77.078999999999994</v>
      </c>
      <c r="Z172" s="14">
        <v>76.540000000000006</v>
      </c>
      <c r="AA172" s="14">
        <v>76.495000000000005</v>
      </c>
      <c r="AB172" s="14">
        <v>76.888000000000005</v>
      </c>
      <c r="AC172" s="14">
        <v>77.557000000000002</v>
      </c>
      <c r="AD172" s="14">
        <v>78.453999999999994</v>
      </c>
      <c r="AE172" s="14">
        <v>79.828999999999994</v>
      </c>
      <c r="AF172" s="14">
        <v>81.766000000000005</v>
      </c>
      <c r="AG172" s="14">
        <v>84.096999999999994</v>
      </c>
      <c r="AH172" s="14">
        <v>86.47</v>
      </c>
      <c r="AI172" s="14">
        <v>88.828999999999994</v>
      </c>
      <c r="AJ172" s="14">
        <v>91.349000000000004</v>
      </c>
      <c r="AK172" s="14">
        <v>94.04</v>
      </c>
      <c r="AL172" s="14">
        <v>96.718999999999994</v>
      </c>
      <c r="AM172" s="14">
        <v>99.238</v>
      </c>
      <c r="AN172" s="14">
        <v>101.678</v>
      </c>
      <c r="AO172" s="14">
        <v>103.233</v>
      </c>
      <c r="AP172" s="14">
        <v>103.503</v>
      </c>
      <c r="AQ172" s="14">
        <v>102.825</v>
      </c>
      <c r="AR172" s="14">
        <v>101.997</v>
      </c>
      <c r="AS172" s="14">
        <v>100.931</v>
      </c>
      <c r="AT172" s="14">
        <v>99.44</v>
      </c>
      <c r="AU172" s="14">
        <v>97.533000000000001</v>
      </c>
      <c r="AV172" s="14">
        <v>95.302000000000007</v>
      </c>
      <c r="AW172" s="14">
        <v>92.938000000000002</v>
      </c>
      <c r="AX172" s="14">
        <v>90.537000000000006</v>
      </c>
      <c r="AY172" s="14">
        <v>87.884</v>
      </c>
      <c r="AZ172" s="14">
        <v>84.936000000000007</v>
      </c>
      <c r="BA172" s="14">
        <v>81.906000000000006</v>
      </c>
      <c r="BB172" s="14">
        <v>78.872</v>
      </c>
      <c r="BC172" s="14">
        <v>75.602999999999994</v>
      </c>
      <c r="BD172" s="14">
        <v>73.599000000000004</v>
      </c>
      <c r="BE172" s="14">
        <v>73.546000000000006</v>
      </c>
      <c r="BF172" s="14">
        <v>74.69</v>
      </c>
      <c r="BG172" s="14">
        <v>75.653999999999996</v>
      </c>
      <c r="BH172" s="14">
        <v>76.789000000000001</v>
      </c>
      <c r="BI172" s="14">
        <v>77</v>
      </c>
      <c r="BJ172" s="14">
        <v>75.625</v>
      </c>
      <c r="BK172" s="14">
        <v>73.212000000000003</v>
      </c>
      <c r="BL172" s="14">
        <v>70.977000000000004</v>
      </c>
      <c r="BM172" s="14">
        <v>68.694000000000003</v>
      </c>
      <c r="BN172" s="14">
        <v>66.436000000000007</v>
      </c>
      <c r="BO172" s="14">
        <v>64.367999999999995</v>
      </c>
      <c r="BP172" s="14">
        <v>62.4</v>
      </c>
      <c r="BQ172" s="14">
        <v>60.234999999999999</v>
      </c>
      <c r="BR172" s="14">
        <v>57.875</v>
      </c>
      <c r="BS172" s="14">
        <v>55.683999999999997</v>
      </c>
      <c r="BT172" s="14">
        <v>53.795000000000002</v>
      </c>
      <c r="BU172" s="14">
        <v>52.04</v>
      </c>
      <c r="BV172" s="14">
        <v>50.235999999999997</v>
      </c>
      <c r="BW172" s="14">
        <v>48.555999999999997</v>
      </c>
      <c r="BX172" s="14">
        <v>46.203000000000003</v>
      </c>
      <c r="BY172" s="14">
        <v>42.802</v>
      </c>
      <c r="BZ172" s="14">
        <v>38.795000000000002</v>
      </c>
      <c r="CA172" s="14">
        <v>34.951999999999998</v>
      </c>
      <c r="CB172" s="14">
        <v>31.068000000000001</v>
      </c>
      <c r="CC172" s="14">
        <v>27.885000000000002</v>
      </c>
      <c r="CD172" s="14">
        <v>25.832999999999998</v>
      </c>
      <c r="CE172" s="14">
        <v>24.555</v>
      </c>
      <c r="CF172" s="14">
        <v>23.221</v>
      </c>
      <c r="CG172" s="14">
        <v>21.946000000000002</v>
      </c>
      <c r="CH172" s="14">
        <v>20.843</v>
      </c>
      <c r="CI172" s="14">
        <v>19.867000000000001</v>
      </c>
      <c r="CJ172" s="14">
        <v>18.978999999999999</v>
      </c>
      <c r="CK172" s="14">
        <v>18.196999999999999</v>
      </c>
      <c r="CL172" s="14">
        <v>17.536999999999999</v>
      </c>
      <c r="CM172" s="14">
        <v>16.670000000000002</v>
      </c>
      <c r="CN172" s="14">
        <v>15.438000000000001</v>
      </c>
      <c r="CO172" s="14">
        <v>13.973000000000001</v>
      </c>
      <c r="CP172" s="14">
        <v>12.593999999999999</v>
      </c>
      <c r="CQ172" s="14">
        <v>11.276999999999999</v>
      </c>
      <c r="CR172" s="14">
        <v>9.8940000000000001</v>
      </c>
      <c r="CS172" s="14">
        <v>8.4260000000000002</v>
      </c>
      <c r="CT172" s="14">
        <v>6.9409999999999998</v>
      </c>
      <c r="CU172" s="14">
        <v>5.3659999999999997</v>
      </c>
      <c r="CV172" s="14">
        <v>3.94</v>
      </c>
      <c r="CW172" s="14">
        <v>3.0680000000000001</v>
      </c>
      <c r="CX172" s="14">
        <v>2.39</v>
      </c>
      <c r="CY172" s="14">
        <v>1.839</v>
      </c>
      <c r="CZ172" s="14">
        <v>1.427</v>
      </c>
      <c r="DA172" s="14">
        <v>1.2030000000000001</v>
      </c>
      <c r="DB172" s="14">
        <v>0.98299999999999998</v>
      </c>
      <c r="DC172" s="14">
        <v>0.71499999999999997</v>
      </c>
      <c r="DD172" s="14">
        <v>0.39900000000000002</v>
      </c>
      <c r="DE172" s="14">
        <v>0.25900000000000001</v>
      </c>
      <c r="DF172" s="14">
        <v>0.129</v>
      </c>
      <c r="DG172" s="14">
        <v>0.16500000000000001</v>
      </c>
      <c r="DI172" s="108">
        <f t="shared" si="5"/>
        <v>5898.4610000000021</v>
      </c>
    </row>
    <row r="173" spans="1:113" x14ac:dyDescent="0.2">
      <c r="A173" s="14">
        <v>11184</v>
      </c>
      <c r="B173" s="14" t="s">
        <v>1041</v>
      </c>
      <c r="D173" s="14">
        <v>792</v>
      </c>
      <c r="E173" s="14">
        <v>2018</v>
      </c>
      <c r="F173" s="14" t="s">
        <v>386</v>
      </c>
      <c r="G173" s="88" t="s">
        <v>387</v>
      </c>
      <c r="H173" s="88">
        <f>VLOOKUP(G173, '2018 Population by age'!$G:$H, 2, 0)</f>
        <v>0</v>
      </c>
      <c r="I173" s="15">
        <f>IF(H173="-", "-", IF(H173=0, 0, SUM(K173:INDEX($K173:$DG173, H173))))</f>
        <v>0</v>
      </c>
      <c r="J173" s="15">
        <f t="shared" si="4"/>
        <v>41545.387000000002</v>
      </c>
      <c r="K173" s="14">
        <v>619.49400000000003</v>
      </c>
      <c r="L173" s="14">
        <v>634.38599999999997</v>
      </c>
      <c r="M173" s="14">
        <v>646.08000000000004</v>
      </c>
      <c r="N173" s="14">
        <v>666.69399999999996</v>
      </c>
      <c r="O173" s="14">
        <v>666.86099999999999</v>
      </c>
      <c r="P173" s="14">
        <v>666.154</v>
      </c>
      <c r="Q173" s="14">
        <v>664.8</v>
      </c>
      <c r="R173" s="14">
        <v>663.02599999999995</v>
      </c>
      <c r="S173" s="14">
        <v>660.69299999999998</v>
      </c>
      <c r="T173" s="14">
        <v>657.66</v>
      </c>
      <c r="U173" s="14">
        <v>655.99400000000003</v>
      </c>
      <c r="V173" s="14">
        <v>656.65899999999999</v>
      </c>
      <c r="W173" s="14">
        <v>658.77800000000002</v>
      </c>
      <c r="X173" s="14">
        <v>660.30499999999995</v>
      </c>
      <c r="Y173" s="14">
        <v>661.39800000000002</v>
      </c>
      <c r="Z173" s="14">
        <v>662.62900000000002</v>
      </c>
      <c r="AA173" s="14">
        <v>663.99400000000003</v>
      </c>
      <c r="AB173" s="14">
        <v>665.14800000000002</v>
      </c>
      <c r="AC173" s="14">
        <v>666.28099999999995</v>
      </c>
      <c r="AD173" s="14">
        <v>667.99300000000005</v>
      </c>
      <c r="AE173" s="14">
        <v>666.43799999999999</v>
      </c>
      <c r="AF173" s="14">
        <v>659.92399999999998</v>
      </c>
      <c r="AG173" s="14">
        <v>650.46699999999998</v>
      </c>
      <c r="AH173" s="14">
        <v>641.48800000000006</v>
      </c>
      <c r="AI173" s="14">
        <v>631.96100000000001</v>
      </c>
      <c r="AJ173" s="14">
        <v>625.76800000000003</v>
      </c>
      <c r="AK173" s="14">
        <v>625.08000000000004</v>
      </c>
      <c r="AL173" s="14">
        <v>627.97400000000005</v>
      </c>
      <c r="AM173" s="14">
        <v>630.08000000000004</v>
      </c>
      <c r="AN173" s="14">
        <v>631.93600000000004</v>
      </c>
      <c r="AO173" s="14">
        <v>634.04200000000003</v>
      </c>
      <c r="AP173" s="14">
        <v>636.101</v>
      </c>
      <c r="AQ173" s="14">
        <v>637.846</v>
      </c>
      <c r="AR173" s="14">
        <v>639.44200000000001</v>
      </c>
      <c r="AS173" s="14">
        <v>641.01499999999999</v>
      </c>
      <c r="AT173" s="14">
        <v>640.22199999999998</v>
      </c>
      <c r="AU173" s="14">
        <v>635.96199999999999</v>
      </c>
      <c r="AV173" s="14">
        <v>629.19000000000005</v>
      </c>
      <c r="AW173" s="14">
        <v>621.98</v>
      </c>
      <c r="AX173" s="14">
        <v>613.93799999999999</v>
      </c>
      <c r="AY173" s="14">
        <v>605.36099999999999</v>
      </c>
      <c r="AZ173" s="14">
        <v>596.61</v>
      </c>
      <c r="BA173" s="14">
        <v>587.47400000000005</v>
      </c>
      <c r="BB173" s="14">
        <v>577.60799999999995</v>
      </c>
      <c r="BC173" s="14">
        <v>567.36</v>
      </c>
      <c r="BD173" s="14">
        <v>555.78800000000001</v>
      </c>
      <c r="BE173" s="14">
        <v>542.47900000000004</v>
      </c>
      <c r="BF173" s="14">
        <v>528.09400000000005</v>
      </c>
      <c r="BG173" s="14">
        <v>513.59900000000005</v>
      </c>
      <c r="BH173" s="14">
        <v>498.666</v>
      </c>
      <c r="BI173" s="14">
        <v>485.03</v>
      </c>
      <c r="BJ173" s="14">
        <v>473.608</v>
      </c>
      <c r="BK173" s="14">
        <v>463.60300000000001</v>
      </c>
      <c r="BL173" s="14">
        <v>453.24099999999999</v>
      </c>
      <c r="BM173" s="14">
        <v>442.80799999999999</v>
      </c>
      <c r="BN173" s="14">
        <v>432.27300000000002</v>
      </c>
      <c r="BO173" s="14">
        <v>421.41899999999998</v>
      </c>
      <c r="BP173" s="14">
        <v>410.29399999999998</v>
      </c>
      <c r="BQ173" s="14">
        <v>399.07799999999997</v>
      </c>
      <c r="BR173" s="14">
        <v>387.637</v>
      </c>
      <c r="BS173" s="14">
        <v>375.98</v>
      </c>
      <c r="BT173" s="14">
        <v>364.096</v>
      </c>
      <c r="BU173" s="14">
        <v>351.85700000000003</v>
      </c>
      <c r="BV173" s="14">
        <v>339.48599999999999</v>
      </c>
      <c r="BW173" s="14">
        <v>327.35199999999998</v>
      </c>
      <c r="BX173" s="14">
        <v>313.26100000000002</v>
      </c>
      <c r="BY173" s="14">
        <v>296.27300000000002</v>
      </c>
      <c r="BZ173" s="14">
        <v>277.589</v>
      </c>
      <c r="CA173" s="14">
        <v>259.20699999999999</v>
      </c>
      <c r="CB173" s="14">
        <v>240.55500000000001</v>
      </c>
      <c r="CC173" s="14">
        <v>223.99</v>
      </c>
      <c r="CD173" s="14">
        <v>210.83099999999999</v>
      </c>
      <c r="CE173" s="14">
        <v>199.96100000000001</v>
      </c>
      <c r="CF173" s="14">
        <v>188.98099999999999</v>
      </c>
      <c r="CG173" s="14">
        <v>178.416</v>
      </c>
      <c r="CH173" s="14">
        <v>167.71299999999999</v>
      </c>
      <c r="CI173" s="14">
        <v>156.37200000000001</v>
      </c>
      <c r="CJ173" s="14">
        <v>144.78899999999999</v>
      </c>
      <c r="CK173" s="14">
        <v>133.751</v>
      </c>
      <c r="CL173" s="14">
        <v>122.96899999999999</v>
      </c>
      <c r="CM173" s="14">
        <v>113.04</v>
      </c>
      <c r="CN173" s="14">
        <v>104.29900000000001</v>
      </c>
      <c r="CO173" s="14">
        <v>96.338999999999999</v>
      </c>
      <c r="CP173" s="14">
        <v>88.626000000000005</v>
      </c>
      <c r="CQ173" s="14">
        <v>81.515000000000001</v>
      </c>
      <c r="CR173" s="14">
        <v>73.456000000000003</v>
      </c>
      <c r="CS173" s="14">
        <v>63.701000000000001</v>
      </c>
      <c r="CT173" s="14">
        <v>53.093000000000004</v>
      </c>
      <c r="CU173" s="14">
        <v>42.253999999999998</v>
      </c>
      <c r="CV173" s="14">
        <v>32.866</v>
      </c>
      <c r="CW173" s="14">
        <v>26.545000000000002</v>
      </c>
      <c r="CX173" s="14">
        <v>20.606000000000002</v>
      </c>
      <c r="CY173" s="14">
        <v>14.832000000000001</v>
      </c>
      <c r="CZ173" s="14">
        <v>10.103999999999999</v>
      </c>
      <c r="DA173" s="14">
        <v>7.4640000000000004</v>
      </c>
      <c r="DB173" s="14">
        <v>5.9539999999999997</v>
      </c>
      <c r="DC173" s="14">
        <v>4.2220000000000004</v>
      </c>
      <c r="DD173" s="14">
        <v>2.2690000000000001</v>
      </c>
      <c r="DE173" s="14">
        <v>1.409</v>
      </c>
      <c r="DF173" s="14">
        <v>0.67400000000000004</v>
      </c>
      <c r="DG173" s="14">
        <v>0.77900000000000003</v>
      </c>
      <c r="DI173" s="108">
        <f t="shared" si="5"/>
        <v>41545.387000000002</v>
      </c>
    </row>
    <row r="174" spans="1:113" x14ac:dyDescent="0.2">
      <c r="A174" s="14">
        <v>6884</v>
      </c>
      <c r="B174" s="14" t="s">
        <v>1041</v>
      </c>
      <c r="D174" s="14">
        <v>158</v>
      </c>
      <c r="E174" s="14">
        <v>2018</v>
      </c>
      <c r="F174" s="14" t="s">
        <v>1092</v>
      </c>
      <c r="G174" s="88" t="s">
        <v>369</v>
      </c>
      <c r="H174" s="88">
        <f>VLOOKUP(G174, '2018 Population by age'!$G:$H, 2, 0)</f>
        <v>20</v>
      </c>
      <c r="I174" s="15">
        <f>IF(H174="-", "-", IF(H174=0, 0, SUM(K174:INDEX($K174:$DG174, H174))))</f>
        <v>2141.7260000000001</v>
      </c>
      <c r="J174" s="15">
        <f t="shared" si="4"/>
        <v>9740.893</v>
      </c>
      <c r="K174" s="14">
        <v>104.83799999999999</v>
      </c>
      <c r="L174" s="14">
        <v>103.399</v>
      </c>
      <c r="M174" s="14">
        <v>101.813</v>
      </c>
      <c r="N174" s="14">
        <v>106.145</v>
      </c>
      <c r="O174" s="14">
        <v>101.81699999999999</v>
      </c>
      <c r="P174" s="14">
        <v>98.198999999999998</v>
      </c>
      <c r="Q174" s="14">
        <v>95.36</v>
      </c>
      <c r="R174" s="14">
        <v>93.366</v>
      </c>
      <c r="S174" s="14">
        <v>92.034000000000006</v>
      </c>
      <c r="T174" s="14">
        <v>91.177000000000007</v>
      </c>
      <c r="U174" s="14">
        <v>92.13</v>
      </c>
      <c r="V174" s="14">
        <v>95.466999999999999</v>
      </c>
      <c r="W174" s="14">
        <v>100.496</v>
      </c>
      <c r="X174" s="14">
        <v>105.77</v>
      </c>
      <c r="Y174" s="14">
        <v>111.361</v>
      </c>
      <c r="Z174" s="14">
        <v>117.318</v>
      </c>
      <c r="AA174" s="14">
        <v>123.446</v>
      </c>
      <c r="AB174" s="14">
        <v>129.57400000000001</v>
      </c>
      <c r="AC174" s="14">
        <v>135.803</v>
      </c>
      <c r="AD174" s="14">
        <v>142.21299999999999</v>
      </c>
      <c r="AE174" s="14">
        <v>147.298</v>
      </c>
      <c r="AF174" s="14">
        <v>150.34800000000001</v>
      </c>
      <c r="AG174" s="14">
        <v>151.976</v>
      </c>
      <c r="AH174" s="14">
        <v>153.81100000000001</v>
      </c>
      <c r="AI174" s="14">
        <v>155.90100000000001</v>
      </c>
      <c r="AJ174" s="14">
        <v>156.92599999999999</v>
      </c>
      <c r="AK174" s="14">
        <v>156.51300000000001</v>
      </c>
      <c r="AL174" s="14">
        <v>155.428</v>
      </c>
      <c r="AM174" s="14">
        <v>154.37100000000001</v>
      </c>
      <c r="AN174" s="14">
        <v>152.67699999999999</v>
      </c>
      <c r="AO174" s="14">
        <v>154.17599999999999</v>
      </c>
      <c r="AP174" s="14">
        <v>160.67599999999999</v>
      </c>
      <c r="AQ174" s="14">
        <v>170.24100000000001</v>
      </c>
      <c r="AR174" s="14">
        <v>179.02500000000001</v>
      </c>
      <c r="AS174" s="14">
        <v>187.68</v>
      </c>
      <c r="AT174" s="14">
        <v>194.81399999999999</v>
      </c>
      <c r="AU174" s="14">
        <v>199.30600000000001</v>
      </c>
      <c r="AV174" s="14">
        <v>201.739</v>
      </c>
      <c r="AW174" s="14">
        <v>204.364</v>
      </c>
      <c r="AX174" s="14">
        <v>207.38499999999999</v>
      </c>
      <c r="AY174" s="14">
        <v>207.143</v>
      </c>
      <c r="AZ174" s="14">
        <v>202.25299999999999</v>
      </c>
      <c r="BA174" s="14">
        <v>194.548</v>
      </c>
      <c r="BB174" s="14">
        <v>186.947</v>
      </c>
      <c r="BC174" s="14">
        <v>178.50200000000001</v>
      </c>
      <c r="BD174" s="14">
        <v>173.35900000000001</v>
      </c>
      <c r="BE174" s="14">
        <v>173.75899999999999</v>
      </c>
      <c r="BF174" s="14">
        <v>177.70500000000001</v>
      </c>
      <c r="BG174" s="14">
        <v>180.869</v>
      </c>
      <c r="BH174" s="14">
        <v>184.018</v>
      </c>
      <c r="BI174" s="14">
        <v>186.6</v>
      </c>
      <c r="BJ174" s="14">
        <v>187.875</v>
      </c>
      <c r="BK174" s="14">
        <v>188.19800000000001</v>
      </c>
      <c r="BL174" s="14">
        <v>188.703</v>
      </c>
      <c r="BM174" s="14">
        <v>189.209</v>
      </c>
      <c r="BN174" s="14">
        <v>188.81</v>
      </c>
      <c r="BO174" s="14">
        <v>187.179</v>
      </c>
      <c r="BP174" s="14">
        <v>184.59800000000001</v>
      </c>
      <c r="BQ174" s="14">
        <v>181.49100000000001</v>
      </c>
      <c r="BR174" s="14">
        <v>177.56100000000001</v>
      </c>
      <c r="BS174" s="14">
        <v>173.80199999999999</v>
      </c>
      <c r="BT174" s="14">
        <v>170.68299999999999</v>
      </c>
      <c r="BU174" s="14">
        <v>167.59399999999999</v>
      </c>
      <c r="BV174" s="14">
        <v>163.989</v>
      </c>
      <c r="BW174" s="14">
        <v>160.613</v>
      </c>
      <c r="BX174" s="14">
        <v>153.964</v>
      </c>
      <c r="BY174" s="14">
        <v>142.44800000000001</v>
      </c>
      <c r="BZ174" s="14">
        <v>128.011</v>
      </c>
      <c r="CA174" s="14">
        <v>114.02500000000001</v>
      </c>
      <c r="CB174" s="14">
        <v>99.611000000000004</v>
      </c>
      <c r="CC174" s="14">
        <v>88.087999999999994</v>
      </c>
      <c r="CD174" s="14">
        <v>81.387</v>
      </c>
      <c r="CE174" s="14">
        <v>77.938999999999993</v>
      </c>
      <c r="CF174" s="14">
        <v>74.084999999999994</v>
      </c>
      <c r="CG174" s="14">
        <v>70.364000000000004</v>
      </c>
      <c r="CH174" s="14">
        <v>67.266999999999996</v>
      </c>
      <c r="CI174" s="14">
        <v>64.605000000000004</v>
      </c>
      <c r="CJ174" s="14">
        <v>62.235999999999997</v>
      </c>
      <c r="CK174" s="14">
        <v>60.293999999999997</v>
      </c>
      <c r="CL174" s="14">
        <v>58.862000000000002</v>
      </c>
      <c r="CM174" s="14">
        <v>56.502000000000002</v>
      </c>
      <c r="CN174" s="14">
        <v>52.543999999999997</v>
      </c>
      <c r="CO174" s="14">
        <v>47.59</v>
      </c>
      <c r="CP174" s="14">
        <v>42.927</v>
      </c>
      <c r="CQ174" s="14">
        <v>38.319000000000003</v>
      </c>
      <c r="CR174" s="14">
        <v>33.984000000000002</v>
      </c>
      <c r="CS174" s="14">
        <v>30.164999999999999</v>
      </c>
      <c r="CT174" s="14">
        <v>26.728999999999999</v>
      </c>
      <c r="CU174" s="14">
        <v>23.108000000000001</v>
      </c>
      <c r="CV174" s="14">
        <v>20.018999999999998</v>
      </c>
      <c r="CW174" s="14">
        <v>17.341999999999999</v>
      </c>
      <c r="CX174" s="14">
        <v>14.315</v>
      </c>
      <c r="CY174" s="14">
        <v>10.972</v>
      </c>
      <c r="CZ174" s="14">
        <v>8.3230000000000004</v>
      </c>
      <c r="DA174" s="14">
        <v>6.806</v>
      </c>
      <c r="DB174" s="14">
        <v>5.6379999999999999</v>
      </c>
      <c r="DC174" s="14">
        <v>4.2389999999999999</v>
      </c>
      <c r="DD174" s="14">
        <v>2.61</v>
      </c>
      <c r="DE174" s="14">
        <v>2.0009999999999999</v>
      </c>
      <c r="DF174" s="14">
        <v>1.1120000000000001</v>
      </c>
      <c r="DG174" s="14">
        <v>1.7989999999999999</v>
      </c>
      <c r="DI174" s="108">
        <f t="shared" si="5"/>
        <v>11882.619000000001</v>
      </c>
    </row>
    <row r="175" spans="1:113" x14ac:dyDescent="0.2">
      <c r="A175" s="14">
        <v>2670</v>
      </c>
      <c r="B175" s="14" t="s">
        <v>1041</v>
      </c>
      <c r="C175" s="14">
        <v>2</v>
      </c>
      <c r="D175" s="14">
        <v>834</v>
      </c>
      <c r="E175" s="14">
        <v>2018</v>
      </c>
      <c r="F175" s="14" t="s">
        <v>1107</v>
      </c>
      <c r="G175" s="88" t="s">
        <v>373</v>
      </c>
      <c r="H175" s="88">
        <f>VLOOKUP(G175, '2018 Population by age'!$G:$H, 2, 0)</f>
        <v>18</v>
      </c>
      <c r="I175" s="15">
        <f>IF(H175="-", "-", IF(H175=0, 0, SUM(K175:INDEX($K175:$DG175, H175))))</f>
        <v>15091.102999999999</v>
      </c>
      <c r="J175" s="15">
        <f t="shared" si="4"/>
        <v>14766.733000000022</v>
      </c>
      <c r="K175" s="14">
        <v>1042.1010000000001</v>
      </c>
      <c r="L175" s="14">
        <v>1017.268</v>
      </c>
      <c r="M175" s="14">
        <v>992.673</v>
      </c>
      <c r="N175" s="14">
        <v>978.048</v>
      </c>
      <c r="O175" s="14">
        <v>950.34</v>
      </c>
      <c r="P175" s="14">
        <v>923.29200000000003</v>
      </c>
      <c r="Q175" s="14">
        <v>896.88699999999994</v>
      </c>
      <c r="R175" s="14">
        <v>871.11</v>
      </c>
      <c r="S175" s="14">
        <v>845.71299999999997</v>
      </c>
      <c r="T175" s="14">
        <v>820.44899999999996</v>
      </c>
      <c r="U175" s="14">
        <v>796.45299999999997</v>
      </c>
      <c r="V175" s="14">
        <v>774.16700000000003</v>
      </c>
      <c r="W175" s="14">
        <v>752.88499999999999</v>
      </c>
      <c r="X175" s="14">
        <v>732.02599999999995</v>
      </c>
      <c r="Y175" s="14">
        <v>712.39099999999996</v>
      </c>
      <c r="Z175" s="14">
        <v>689.88099999999997</v>
      </c>
      <c r="AA175" s="14">
        <v>662.61699999999996</v>
      </c>
      <c r="AB175" s="14">
        <v>632.80200000000002</v>
      </c>
      <c r="AC175" s="14">
        <v>604.09900000000005</v>
      </c>
      <c r="AD175" s="14">
        <v>575.27499999999998</v>
      </c>
      <c r="AE175" s="14">
        <v>551.01900000000001</v>
      </c>
      <c r="AF175" s="14">
        <v>533.87400000000002</v>
      </c>
      <c r="AG175" s="14">
        <v>521.44799999999998</v>
      </c>
      <c r="AH175" s="14">
        <v>508.846</v>
      </c>
      <c r="AI175" s="14">
        <v>497.09100000000001</v>
      </c>
      <c r="AJ175" s="14">
        <v>484.47699999999998</v>
      </c>
      <c r="AK175" s="14">
        <v>469.67399999999998</v>
      </c>
      <c r="AL175" s="14">
        <v>453.63299999999998</v>
      </c>
      <c r="AM175" s="14">
        <v>438.589</v>
      </c>
      <c r="AN175" s="14">
        <v>424.04899999999998</v>
      </c>
      <c r="AO175" s="14">
        <v>409.98700000000002</v>
      </c>
      <c r="AP175" s="14">
        <v>396.59800000000001</v>
      </c>
      <c r="AQ175" s="14">
        <v>383.68599999999998</v>
      </c>
      <c r="AR175" s="14">
        <v>370.84800000000001</v>
      </c>
      <c r="AS175" s="14">
        <v>358.15300000000002</v>
      </c>
      <c r="AT175" s="14">
        <v>345.48500000000001</v>
      </c>
      <c r="AU175" s="14">
        <v>332.74</v>
      </c>
      <c r="AV175" s="14">
        <v>319.971</v>
      </c>
      <c r="AW175" s="14">
        <v>307.43099999999998</v>
      </c>
      <c r="AX175" s="14">
        <v>295.18400000000003</v>
      </c>
      <c r="AY175" s="14">
        <v>282.66500000000002</v>
      </c>
      <c r="AZ175" s="14">
        <v>269.65699999999998</v>
      </c>
      <c r="BA175" s="14">
        <v>256.46300000000002</v>
      </c>
      <c r="BB175" s="14">
        <v>243.61600000000001</v>
      </c>
      <c r="BC175" s="14">
        <v>231.02</v>
      </c>
      <c r="BD175" s="14">
        <v>219.10300000000001</v>
      </c>
      <c r="BE175" s="14">
        <v>208.13900000000001</v>
      </c>
      <c r="BF175" s="14">
        <v>197.958</v>
      </c>
      <c r="BG175" s="14">
        <v>188.09200000000001</v>
      </c>
      <c r="BH175" s="14">
        <v>178.596</v>
      </c>
      <c r="BI175" s="14">
        <v>169.75800000000001</v>
      </c>
      <c r="BJ175" s="14">
        <v>161.661</v>
      </c>
      <c r="BK175" s="14">
        <v>154.19900000000001</v>
      </c>
      <c r="BL175" s="14">
        <v>147.12700000000001</v>
      </c>
      <c r="BM175" s="14">
        <v>140.42699999999999</v>
      </c>
      <c r="BN175" s="14">
        <v>134.22999999999999</v>
      </c>
      <c r="BO175" s="14">
        <v>128.554</v>
      </c>
      <c r="BP175" s="14">
        <v>123.297</v>
      </c>
      <c r="BQ175" s="14">
        <v>118.333</v>
      </c>
      <c r="BR175" s="14">
        <v>113.68600000000001</v>
      </c>
      <c r="BS175" s="14">
        <v>109.05800000000001</v>
      </c>
      <c r="BT175" s="14">
        <v>104.28700000000001</v>
      </c>
      <c r="BU175" s="14">
        <v>99.478999999999999</v>
      </c>
      <c r="BV175" s="14">
        <v>94.866</v>
      </c>
      <c r="BW175" s="14">
        <v>90.36</v>
      </c>
      <c r="BX175" s="14">
        <v>86.073999999999998</v>
      </c>
      <c r="BY175" s="14">
        <v>82.076999999999998</v>
      </c>
      <c r="BZ175" s="14">
        <v>78.265000000000001</v>
      </c>
      <c r="CA175" s="14">
        <v>74.491</v>
      </c>
      <c r="CB175" s="14">
        <v>70.813999999999993</v>
      </c>
      <c r="CC175" s="14">
        <v>66.936000000000007</v>
      </c>
      <c r="CD175" s="14">
        <v>62.704999999999998</v>
      </c>
      <c r="CE175" s="14">
        <v>58.261000000000003</v>
      </c>
      <c r="CF175" s="14">
        <v>53.936</v>
      </c>
      <c r="CG175" s="14">
        <v>49.701999999999998</v>
      </c>
      <c r="CH175" s="14">
        <v>45.475000000000001</v>
      </c>
      <c r="CI175" s="14">
        <v>41.256</v>
      </c>
      <c r="CJ175" s="14">
        <v>37.1</v>
      </c>
      <c r="CK175" s="14">
        <v>33.058999999999997</v>
      </c>
      <c r="CL175" s="14">
        <v>29.119</v>
      </c>
      <c r="CM175" s="14">
        <v>25.483000000000001</v>
      </c>
      <c r="CN175" s="14">
        <v>22.257000000000001</v>
      </c>
      <c r="CO175" s="14">
        <v>19.367999999999999</v>
      </c>
      <c r="CP175" s="14">
        <v>16.635999999999999</v>
      </c>
      <c r="CQ175" s="14">
        <v>14.096</v>
      </c>
      <c r="CR175" s="14">
        <v>11.778</v>
      </c>
      <c r="CS175" s="14">
        <v>9.68</v>
      </c>
      <c r="CT175" s="14">
        <v>7.8010000000000002</v>
      </c>
      <c r="CU175" s="14">
        <v>5.9909999999999997</v>
      </c>
      <c r="CV175" s="14">
        <v>4.4909999999999997</v>
      </c>
      <c r="CW175" s="14">
        <v>3.4889999999999999</v>
      </c>
      <c r="CX175" s="14">
        <v>2.6589999999999998</v>
      </c>
      <c r="CY175" s="14">
        <v>1.95</v>
      </c>
      <c r="CZ175" s="14">
        <v>1.423</v>
      </c>
      <c r="DA175" s="14">
        <v>1.153</v>
      </c>
      <c r="DB175" s="14">
        <v>0.92800000000000005</v>
      </c>
      <c r="DC175" s="14">
        <v>0.66700000000000004</v>
      </c>
      <c r="DD175" s="14">
        <v>0.36899999999999999</v>
      </c>
      <c r="DE175" s="14">
        <v>0.221</v>
      </c>
      <c r="DF175" s="14">
        <v>0.107</v>
      </c>
      <c r="DG175" s="14">
        <v>0.128</v>
      </c>
      <c r="DI175" s="108">
        <f t="shared" si="5"/>
        <v>29857.836000000021</v>
      </c>
    </row>
    <row r="176" spans="1:113" x14ac:dyDescent="0.2">
      <c r="A176" s="14">
        <v>2584</v>
      </c>
      <c r="B176" s="14" t="s">
        <v>1041</v>
      </c>
      <c r="D176" s="14">
        <v>800</v>
      </c>
      <c r="E176" s="14">
        <v>2018</v>
      </c>
      <c r="F176" s="14" t="s">
        <v>392</v>
      </c>
      <c r="G176" s="88" t="s">
        <v>393</v>
      </c>
      <c r="H176" s="88">
        <f>VLOOKUP(G176, '2018 Population by age'!$G:$H, 2, 0)</f>
        <v>18</v>
      </c>
      <c r="I176" s="15">
        <f>IF(H176="-", "-", IF(H176=0, 0, SUM(K176:INDEX($K176:$DG176, H176))))</f>
        <v>11960.639000000001</v>
      </c>
      <c r="J176" s="15">
        <f t="shared" si="4"/>
        <v>10285.761999999997</v>
      </c>
      <c r="K176" s="14">
        <v>848.85799999999995</v>
      </c>
      <c r="L176" s="14">
        <v>822.46</v>
      </c>
      <c r="M176" s="14">
        <v>797.37300000000005</v>
      </c>
      <c r="N176" s="14">
        <v>775.16099999999994</v>
      </c>
      <c r="O176" s="14">
        <v>752.63800000000003</v>
      </c>
      <c r="P176" s="14">
        <v>730.91300000000001</v>
      </c>
      <c r="Q176" s="14">
        <v>709.88800000000003</v>
      </c>
      <c r="R176" s="14">
        <v>689.46600000000001</v>
      </c>
      <c r="S176" s="14">
        <v>669.62099999999998</v>
      </c>
      <c r="T176" s="14">
        <v>650.32899999999995</v>
      </c>
      <c r="U176" s="14">
        <v>631.125</v>
      </c>
      <c r="V176" s="14">
        <v>611.76499999999999</v>
      </c>
      <c r="W176" s="14">
        <v>592.37099999999998</v>
      </c>
      <c r="X176" s="14">
        <v>573.41399999999999</v>
      </c>
      <c r="Y176" s="14">
        <v>554.92700000000002</v>
      </c>
      <c r="Z176" s="14">
        <v>536.16399999999999</v>
      </c>
      <c r="AA176" s="14">
        <v>516.84199999999998</v>
      </c>
      <c r="AB176" s="14">
        <v>497.32400000000001</v>
      </c>
      <c r="AC176" s="14">
        <v>478.19099999999997</v>
      </c>
      <c r="AD176" s="14">
        <v>459.24299999999999</v>
      </c>
      <c r="AE176" s="14">
        <v>441.322</v>
      </c>
      <c r="AF176" s="14">
        <v>424.87799999999999</v>
      </c>
      <c r="AG176" s="14">
        <v>409.49700000000001</v>
      </c>
      <c r="AH176" s="14">
        <v>394.375</v>
      </c>
      <c r="AI176" s="14">
        <v>379.74400000000003</v>
      </c>
      <c r="AJ176" s="14">
        <v>365.07100000000003</v>
      </c>
      <c r="AK176" s="14">
        <v>350.03199999999998</v>
      </c>
      <c r="AL176" s="14">
        <v>334.94200000000001</v>
      </c>
      <c r="AM176" s="14">
        <v>320.392</v>
      </c>
      <c r="AN176" s="14">
        <v>306.20400000000001</v>
      </c>
      <c r="AO176" s="14">
        <v>292.85599999999999</v>
      </c>
      <c r="AP176" s="14">
        <v>280.625</v>
      </c>
      <c r="AQ176" s="14">
        <v>269.245</v>
      </c>
      <c r="AR176" s="14">
        <v>258.14299999999997</v>
      </c>
      <c r="AS176" s="14">
        <v>247.404</v>
      </c>
      <c r="AT176" s="14">
        <v>236.97</v>
      </c>
      <c r="AU176" s="14">
        <v>226.74700000000001</v>
      </c>
      <c r="AV176" s="14">
        <v>216.755</v>
      </c>
      <c r="AW176" s="14">
        <v>207.12299999999999</v>
      </c>
      <c r="AX176" s="14">
        <v>197.84299999999999</v>
      </c>
      <c r="AY176" s="14">
        <v>188.66300000000001</v>
      </c>
      <c r="AZ176" s="14">
        <v>179.47900000000001</v>
      </c>
      <c r="BA176" s="14">
        <v>170.38499999999999</v>
      </c>
      <c r="BB176" s="14">
        <v>161.60300000000001</v>
      </c>
      <c r="BC176" s="14">
        <v>153.12</v>
      </c>
      <c r="BD176" s="14">
        <v>144.857</v>
      </c>
      <c r="BE176" s="14">
        <v>136.809</v>
      </c>
      <c r="BF176" s="14">
        <v>129.01900000000001</v>
      </c>
      <c r="BG176" s="14">
        <v>121.541</v>
      </c>
      <c r="BH176" s="14">
        <v>114.37</v>
      </c>
      <c r="BI176" s="14">
        <v>107.622</v>
      </c>
      <c r="BJ176" s="14">
        <v>101.364</v>
      </c>
      <c r="BK176" s="14">
        <v>95.558000000000007</v>
      </c>
      <c r="BL176" s="14">
        <v>90.052999999999997</v>
      </c>
      <c r="BM176" s="14">
        <v>84.822000000000003</v>
      </c>
      <c r="BN176" s="14">
        <v>80.135999999999996</v>
      </c>
      <c r="BO176" s="14">
        <v>76.096999999999994</v>
      </c>
      <c r="BP176" s="14">
        <v>72.561000000000007</v>
      </c>
      <c r="BQ176" s="14">
        <v>69.233999999999995</v>
      </c>
      <c r="BR176" s="14">
        <v>66.120999999999995</v>
      </c>
      <c r="BS176" s="14">
        <v>63.222000000000001</v>
      </c>
      <c r="BT176" s="14">
        <v>60.491</v>
      </c>
      <c r="BU176" s="14">
        <v>57.883000000000003</v>
      </c>
      <c r="BV176" s="14">
        <v>55.435000000000002</v>
      </c>
      <c r="BW176" s="14">
        <v>53.18</v>
      </c>
      <c r="BX176" s="14">
        <v>50.667999999999999</v>
      </c>
      <c r="BY176" s="14">
        <v>47.689</v>
      </c>
      <c r="BZ176" s="14">
        <v>44.442</v>
      </c>
      <c r="CA176" s="14">
        <v>41.313000000000002</v>
      </c>
      <c r="CB176" s="14">
        <v>38.201999999999998</v>
      </c>
      <c r="CC176" s="14">
        <v>35.335000000000001</v>
      </c>
      <c r="CD176" s="14">
        <v>32.856000000000002</v>
      </c>
      <c r="CE176" s="14">
        <v>30.638000000000002</v>
      </c>
      <c r="CF176" s="14">
        <v>28.446999999999999</v>
      </c>
      <c r="CG176" s="14">
        <v>26.376999999999999</v>
      </c>
      <c r="CH176" s="14">
        <v>24.172999999999998</v>
      </c>
      <c r="CI176" s="14">
        <v>21.696999999999999</v>
      </c>
      <c r="CJ176" s="14">
        <v>19.106000000000002</v>
      </c>
      <c r="CK176" s="14">
        <v>16.658000000000001</v>
      </c>
      <c r="CL176" s="14">
        <v>14.257999999999999</v>
      </c>
      <c r="CM176" s="14">
        <v>12.259</v>
      </c>
      <c r="CN176" s="14">
        <v>10.849</v>
      </c>
      <c r="CO176" s="14">
        <v>9.8439999999999994</v>
      </c>
      <c r="CP176" s="14">
        <v>8.8879999999999999</v>
      </c>
      <c r="CQ176" s="14">
        <v>8.0679999999999996</v>
      </c>
      <c r="CR176" s="14">
        <v>7.1790000000000003</v>
      </c>
      <c r="CS176" s="14">
        <v>6.0869999999999997</v>
      </c>
      <c r="CT176" s="14">
        <v>4.9059999999999997</v>
      </c>
      <c r="CU176" s="14">
        <v>3.786</v>
      </c>
      <c r="CV176" s="14">
        <v>2.843</v>
      </c>
      <c r="CW176" s="14">
        <v>2.2130000000000001</v>
      </c>
      <c r="CX176" s="14">
        <v>1.6879999999999999</v>
      </c>
      <c r="CY176" s="14">
        <v>1.232</v>
      </c>
      <c r="CZ176" s="14">
        <v>0.85899999999999999</v>
      </c>
      <c r="DA176" s="14">
        <v>0.64600000000000002</v>
      </c>
      <c r="DB176" s="14">
        <v>0.51500000000000001</v>
      </c>
      <c r="DC176" s="14">
        <v>0.36699999999999999</v>
      </c>
      <c r="DD176" s="14">
        <v>0.20100000000000001</v>
      </c>
      <c r="DE176" s="14">
        <v>0.11899999999999999</v>
      </c>
      <c r="DF176" s="14">
        <v>5.8000000000000003E-2</v>
      </c>
      <c r="DG176" s="14">
        <v>6.9000000000000006E-2</v>
      </c>
      <c r="DI176" s="108">
        <f t="shared" si="5"/>
        <v>22246.400999999998</v>
      </c>
    </row>
    <row r="177" spans="1:113" x14ac:dyDescent="0.2">
      <c r="A177" s="14">
        <v>12388</v>
      </c>
      <c r="B177" s="14" t="s">
        <v>1041</v>
      </c>
      <c r="C177" s="14">
        <v>14</v>
      </c>
      <c r="D177" s="14">
        <v>804</v>
      </c>
      <c r="E177" s="14">
        <v>2018</v>
      </c>
      <c r="F177" s="14" t="s">
        <v>394</v>
      </c>
      <c r="G177" s="88" t="s">
        <v>395</v>
      </c>
      <c r="H177" s="88">
        <f>VLOOKUP(G177, '2018 Population by age'!$G:$H, 2, 0)</f>
        <v>18</v>
      </c>
      <c r="I177" s="15">
        <f>IF(H177="-", "-", IF(H177=0, 0, SUM(K177:INDEX($K177:$DG177, H177))))</f>
        <v>3922.279</v>
      </c>
      <c r="J177" s="15">
        <f t="shared" si="4"/>
        <v>19737.524000000005</v>
      </c>
      <c r="K177" s="14">
        <v>212.52199999999999</v>
      </c>
      <c r="L177" s="14">
        <v>222.61500000000001</v>
      </c>
      <c r="M177" s="14">
        <v>230.124</v>
      </c>
      <c r="N177" s="14">
        <v>221.79599999999999</v>
      </c>
      <c r="O177" s="14">
        <v>230.13399999999999</v>
      </c>
      <c r="P177" s="14">
        <v>235.8</v>
      </c>
      <c r="Q177" s="14">
        <v>238.99199999999999</v>
      </c>
      <c r="R177" s="14">
        <v>239.90700000000001</v>
      </c>
      <c r="S177" s="14">
        <v>239.30799999999999</v>
      </c>
      <c r="T177" s="14">
        <v>237.95500000000001</v>
      </c>
      <c r="U177" s="14">
        <v>233.23099999999999</v>
      </c>
      <c r="V177" s="14">
        <v>224.208</v>
      </c>
      <c r="W177" s="14">
        <v>212.773</v>
      </c>
      <c r="X177" s="14">
        <v>201.613</v>
      </c>
      <c r="Y177" s="14">
        <v>190.03800000000001</v>
      </c>
      <c r="Z177" s="14">
        <v>182.696</v>
      </c>
      <c r="AA177" s="14">
        <v>182.13200000000001</v>
      </c>
      <c r="AB177" s="14">
        <v>186.435</v>
      </c>
      <c r="AC177" s="14">
        <v>191.01300000000001</v>
      </c>
      <c r="AD177" s="14">
        <v>196.61600000000001</v>
      </c>
      <c r="AE177" s="14">
        <v>204.059</v>
      </c>
      <c r="AF177" s="14">
        <v>213.233</v>
      </c>
      <c r="AG177" s="14">
        <v>223.97900000000001</v>
      </c>
      <c r="AH177" s="14">
        <v>235.447</v>
      </c>
      <c r="AI177" s="14">
        <v>246.85499999999999</v>
      </c>
      <c r="AJ177" s="14">
        <v>261.34899999999999</v>
      </c>
      <c r="AK177" s="14">
        <v>280.10199999999998</v>
      </c>
      <c r="AL177" s="14">
        <v>301.00799999999998</v>
      </c>
      <c r="AM177" s="14">
        <v>321.197</v>
      </c>
      <c r="AN177" s="14">
        <v>341.73599999999999</v>
      </c>
      <c r="AO177" s="14">
        <v>356.46300000000002</v>
      </c>
      <c r="AP177" s="14">
        <v>362.17399999999998</v>
      </c>
      <c r="AQ177" s="14">
        <v>361.68700000000001</v>
      </c>
      <c r="AR177" s="14">
        <v>361.15600000000001</v>
      </c>
      <c r="AS177" s="14">
        <v>359.51</v>
      </c>
      <c r="AT177" s="14">
        <v>357.33699999999999</v>
      </c>
      <c r="AU177" s="14">
        <v>355.59699999999998</v>
      </c>
      <c r="AV177" s="14">
        <v>353.87099999999998</v>
      </c>
      <c r="AW177" s="14">
        <v>350.85899999999998</v>
      </c>
      <c r="AX177" s="14">
        <v>346.92200000000003</v>
      </c>
      <c r="AY177" s="14">
        <v>342.71699999999998</v>
      </c>
      <c r="AZ177" s="14">
        <v>338.476</v>
      </c>
      <c r="BA177" s="14">
        <v>334.18400000000003</v>
      </c>
      <c r="BB177" s="14">
        <v>330.07499999999999</v>
      </c>
      <c r="BC177" s="14">
        <v>326.68400000000003</v>
      </c>
      <c r="BD177" s="14">
        <v>322.13499999999999</v>
      </c>
      <c r="BE177" s="14">
        <v>315.70800000000003</v>
      </c>
      <c r="BF177" s="14">
        <v>308.69</v>
      </c>
      <c r="BG177" s="14">
        <v>302.20400000000001</v>
      </c>
      <c r="BH177" s="14">
        <v>294.96300000000002</v>
      </c>
      <c r="BI177" s="14">
        <v>293.904</v>
      </c>
      <c r="BJ177" s="14">
        <v>302.25200000000001</v>
      </c>
      <c r="BK177" s="14">
        <v>316.38099999999997</v>
      </c>
      <c r="BL177" s="14">
        <v>329.726</v>
      </c>
      <c r="BM177" s="14">
        <v>343.95</v>
      </c>
      <c r="BN177" s="14">
        <v>353.65100000000001</v>
      </c>
      <c r="BO177" s="14">
        <v>355.58800000000002</v>
      </c>
      <c r="BP177" s="14">
        <v>352.40699999999998</v>
      </c>
      <c r="BQ177" s="14">
        <v>349.43799999999999</v>
      </c>
      <c r="BR177" s="14">
        <v>344.94900000000001</v>
      </c>
      <c r="BS177" s="14">
        <v>342.28500000000003</v>
      </c>
      <c r="BT177" s="14">
        <v>343.42899999999997</v>
      </c>
      <c r="BU177" s="14">
        <v>346.13400000000001</v>
      </c>
      <c r="BV177" s="14">
        <v>347.101</v>
      </c>
      <c r="BW177" s="14">
        <v>348.11</v>
      </c>
      <c r="BX177" s="14">
        <v>342.00900000000001</v>
      </c>
      <c r="BY177" s="14">
        <v>325.267</v>
      </c>
      <c r="BZ177" s="14">
        <v>301.79300000000001</v>
      </c>
      <c r="CA177" s="14">
        <v>279.35899999999998</v>
      </c>
      <c r="CB177" s="14">
        <v>256.80500000000001</v>
      </c>
      <c r="CC177" s="14">
        <v>236.59700000000001</v>
      </c>
      <c r="CD177" s="14">
        <v>220.87799999999999</v>
      </c>
      <c r="CE177" s="14">
        <v>208.768</v>
      </c>
      <c r="CF177" s="14">
        <v>195.45599999999999</v>
      </c>
      <c r="CG177" s="14">
        <v>179.76</v>
      </c>
      <c r="CH177" s="14">
        <v>173.196</v>
      </c>
      <c r="CI177" s="14">
        <v>180.32599999999999</v>
      </c>
      <c r="CJ177" s="14">
        <v>195.12899999999999</v>
      </c>
      <c r="CK177" s="14">
        <v>208.929</v>
      </c>
      <c r="CL177" s="14">
        <v>225.75299999999999</v>
      </c>
      <c r="CM177" s="14">
        <v>227.44499999999999</v>
      </c>
      <c r="CN177" s="14">
        <v>204.82499999999999</v>
      </c>
      <c r="CO177" s="14">
        <v>167.19499999999999</v>
      </c>
      <c r="CP177" s="14">
        <v>132.215</v>
      </c>
      <c r="CQ177" s="14">
        <v>95.367999999999995</v>
      </c>
      <c r="CR177" s="14">
        <v>68.516000000000005</v>
      </c>
      <c r="CS177" s="14">
        <v>59.027000000000001</v>
      </c>
      <c r="CT177" s="14">
        <v>60.619</v>
      </c>
      <c r="CU177" s="14">
        <v>62.031999999999996</v>
      </c>
      <c r="CV177" s="14">
        <v>61.661999999999999</v>
      </c>
      <c r="CW177" s="14">
        <v>57.363</v>
      </c>
      <c r="CX177" s="14">
        <v>47.314</v>
      </c>
      <c r="CY177" s="14">
        <v>33.130000000000003</v>
      </c>
      <c r="CZ177" s="14">
        <v>20.84</v>
      </c>
      <c r="DA177" s="14">
        <v>13.99</v>
      </c>
      <c r="DB177" s="14">
        <v>11.16</v>
      </c>
      <c r="DC177" s="14">
        <v>7.8849999999999998</v>
      </c>
      <c r="DD177" s="14">
        <v>4.165</v>
      </c>
      <c r="DE177" s="14">
        <v>2.5249999999999999</v>
      </c>
      <c r="DF177" s="14">
        <v>1.258</v>
      </c>
      <c r="DG177" s="14">
        <v>1.6539999999999999</v>
      </c>
      <c r="DI177" s="108">
        <f t="shared" si="5"/>
        <v>23659.803000000004</v>
      </c>
    </row>
    <row r="178" spans="1:113" x14ac:dyDescent="0.2">
      <c r="A178" s="14">
        <v>18752</v>
      </c>
      <c r="B178" s="14" t="s">
        <v>1041</v>
      </c>
      <c r="D178" s="14">
        <v>858</v>
      </c>
      <c r="E178" s="14">
        <v>2018</v>
      </c>
      <c r="F178" s="14" t="s">
        <v>402</v>
      </c>
      <c r="G178" s="88" t="s">
        <v>403</v>
      </c>
      <c r="H178" s="88">
        <f>VLOOKUP(G178, '2018 Population by age'!$G:$H, 2, 0)</f>
        <v>18</v>
      </c>
      <c r="I178" s="15">
        <f>IF(H178="-", "-", IF(H178=0, 0, SUM(K178:INDEX($K178:$DG178, H178))))</f>
        <v>428.11899999999997</v>
      </c>
      <c r="J178" s="15">
        <f t="shared" si="4"/>
        <v>1364.5909999999997</v>
      </c>
      <c r="K178" s="14">
        <v>23.172999999999998</v>
      </c>
      <c r="L178" s="14">
        <v>23.248000000000001</v>
      </c>
      <c r="M178" s="14">
        <v>23.315000000000001</v>
      </c>
      <c r="N178" s="14">
        <v>23.38</v>
      </c>
      <c r="O178" s="14">
        <v>23.437000000000001</v>
      </c>
      <c r="P178" s="14">
        <v>23.494</v>
      </c>
      <c r="Q178" s="14">
        <v>23.553000000000001</v>
      </c>
      <c r="R178" s="14">
        <v>23.614000000000001</v>
      </c>
      <c r="S178" s="14">
        <v>23.678000000000001</v>
      </c>
      <c r="T178" s="14">
        <v>23.747</v>
      </c>
      <c r="U178" s="14">
        <v>23.823</v>
      </c>
      <c r="V178" s="14">
        <v>23.907</v>
      </c>
      <c r="W178" s="14">
        <v>24</v>
      </c>
      <c r="X178" s="14">
        <v>24.094000000000001</v>
      </c>
      <c r="Y178" s="14">
        <v>24.184000000000001</v>
      </c>
      <c r="Z178" s="14">
        <v>24.308</v>
      </c>
      <c r="AA178" s="14">
        <v>24.481000000000002</v>
      </c>
      <c r="AB178" s="14">
        <v>24.683</v>
      </c>
      <c r="AC178" s="14">
        <v>24.864000000000001</v>
      </c>
      <c r="AD178" s="14">
        <v>25.02</v>
      </c>
      <c r="AE178" s="14">
        <v>25.178000000000001</v>
      </c>
      <c r="AF178" s="14">
        <v>25.343</v>
      </c>
      <c r="AG178" s="14">
        <v>25.492999999999999</v>
      </c>
      <c r="AH178" s="14">
        <v>25.616</v>
      </c>
      <c r="AI178" s="14">
        <v>25.734000000000002</v>
      </c>
      <c r="AJ178" s="14">
        <v>25.702000000000002</v>
      </c>
      <c r="AK178" s="14">
        <v>25.452999999999999</v>
      </c>
      <c r="AL178" s="14">
        <v>25.056999999999999</v>
      </c>
      <c r="AM178" s="14">
        <v>24.678999999999998</v>
      </c>
      <c r="AN178" s="14">
        <v>24.315000000000001</v>
      </c>
      <c r="AO178" s="14">
        <v>23.911999999999999</v>
      </c>
      <c r="AP178" s="14">
        <v>23.47</v>
      </c>
      <c r="AQ178" s="14">
        <v>23.027999999999999</v>
      </c>
      <c r="AR178" s="14">
        <v>22.582000000000001</v>
      </c>
      <c r="AS178" s="14">
        <v>22.076000000000001</v>
      </c>
      <c r="AT178" s="14">
        <v>21.884</v>
      </c>
      <c r="AU178" s="14">
        <v>22.175000000000001</v>
      </c>
      <c r="AV178" s="14">
        <v>22.757999999999999</v>
      </c>
      <c r="AW178" s="14">
        <v>23.29</v>
      </c>
      <c r="AX178" s="14">
        <v>23.861999999999998</v>
      </c>
      <c r="AY178" s="14">
        <v>24.172999999999998</v>
      </c>
      <c r="AZ178" s="14">
        <v>24.047000000000001</v>
      </c>
      <c r="BA178" s="14">
        <v>23.631</v>
      </c>
      <c r="BB178" s="14">
        <v>23.27</v>
      </c>
      <c r="BC178" s="14">
        <v>22.922999999999998</v>
      </c>
      <c r="BD178" s="14">
        <v>22.516999999999999</v>
      </c>
      <c r="BE178" s="14">
        <v>22.058</v>
      </c>
      <c r="BF178" s="14">
        <v>21.579000000000001</v>
      </c>
      <c r="BG178" s="14">
        <v>21.077999999999999</v>
      </c>
      <c r="BH178" s="14">
        <v>20.521000000000001</v>
      </c>
      <c r="BI178" s="14">
        <v>20.178999999999998</v>
      </c>
      <c r="BJ178" s="14">
        <v>20.173999999999999</v>
      </c>
      <c r="BK178" s="14">
        <v>20.376999999999999</v>
      </c>
      <c r="BL178" s="14">
        <v>20.535</v>
      </c>
      <c r="BM178" s="14">
        <v>20.696999999999999</v>
      </c>
      <c r="BN178" s="14">
        <v>20.753</v>
      </c>
      <c r="BO178" s="14">
        <v>20.625</v>
      </c>
      <c r="BP178" s="14">
        <v>20.361000000000001</v>
      </c>
      <c r="BQ178" s="14">
        <v>20.114000000000001</v>
      </c>
      <c r="BR178" s="14">
        <v>19.875</v>
      </c>
      <c r="BS178" s="14">
        <v>19.512</v>
      </c>
      <c r="BT178" s="14">
        <v>18.983000000000001</v>
      </c>
      <c r="BU178" s="14">
        <v>18.347999999999999</v>
      </c>
      <c r="BV178" s="14">
        <v>17.7</v>
      </c>
      <c r="BW178" s="14">
        <v>17.010999999999999</v>
      </c>
      <c r="BX178" s="14">
        <v>16.422999999999998</v>
      </c>
      <c r="BY178" s="14">
        <v>16.013000000000002</v>
      </c>
      <c r="BZ178" s="14">
        <v>15.714</v>
      </c>
      <c r="CA178" s="14">
        <v>15.385999999999999</v>
      </c>
      <c r="CB178" s="14">
        <v>15.061999999999999</v>
      </c>
      <c r="CC178" s="14">
        <v>14.686</v>
      </c>
      <c r="CD178" s="14">
        <v>14.217000000000001</v>
      </c>
      <c r="CE178" s="14">
        <v>13.691000000000001</v>
      </c>
      <c r="CF178" s="14">
        <v>13.183</v>
      </c>
      <c r="CG178" s="14">
        <v>12.673999999999999</v>
      </c>
      <c r="CH178" s="14">
        <v>12.192</v>
      </c>
      <c r="CI178" s="14">
        <v>11.755000000000001</v>
      </c>
      <c r="CJ178" s="14">
        <v>11.348000000000001</v>
      </c>
      <c r="CK178" s="14">
        <v>10.927</v>
      </c>
      <c r="CL178" s="14">
        <v>10.494999999999999</v>
      </c>
      <c r="CM178" s="14">
        <v>10.077999999999999</v>
      </c>
      <c r="CN178" s="14">
        <v>9.6839999999999993</v>
      </c>
      <c r="CO178" s="14">
        <v>9.2970000000000006</v>
      </c>
      <c r="CP178" s="14">
        <v>8.9019999999999992</v>
      </c>
      <c r="CQ178" s="14">
        <v>8.51</v>
      </c>
      <c r="CR178" s="14">
        <v>8.0530000000000008</v>
      </c>
      <c r="CS178" s="14">
        <v>7.4969999999999999</v>
      </c>
      <c r="CT178" s="14">
        <v>6.875</v>
      </c>
      <c r="CU178" s="14">
        <v>6.2359999999999998</v>
      </c>
      <c r="CV178" s="14">
        <v>5.6909999999999998</v>
      </c>
      <c r="CW178" s="14">
        <v>5.1449999999999996</v>
      </c>
      <c r="CX178" s="14">
        <v>4.476</v>
      </c>
      <c r="CY178" s="14">
        <v>3.6960000000000002</v>
      </c>
      <c r="CZ178" s="14">
        <v>3.0710000000000002</v>
      </c>
      <c r="DA178" s="14">
        <v>2.6920000000000002</v>
      </c>
      <c r="DB178" s="14">
        <v>2.319</v>
      </c>
      <c r="DC178" s="14">
        <v>1.841</v>
      </c>
      <c r="DD178" s="14">
        <v>1.2589999999999999</v>
      </c>
      <c r="DE178" s="14">
        <v>1.0680000000000001</v>
      </c>
      <c r="DF178" s="14">
        <v>0.65300000000000002</v>
      </c>
      <c r="DG178" s="14">
        <v>1.25</v>
      </c>
      <c r="DI178" s="108">
        <f t="shared" si="5"/>
        <v>1792.7099999999996</v>
      </c>
    </row>
    <row r="179" spans="1:113" x14ac:dyDescent="0.2">
      <c r="A179" s="14">
        <v>19096</v>
      </c>
      <c r="B179" s="14" t="s">
        <v>1041</v>
      </c>
      <c r="D179" s="14">
        <v>840</v>
      </c>
      <c r="E179" s="14">
        <v>2018</v>
      </c>
      <c r="F179" s="14" t="s">
        <v>1051</v>
      </c>
      <c r="G179" s="88" t="s">
        <v>401</v>
      </c>
      <c r="H179" s="88">
        <f>VLOOKUP(G179, '2018 Population by age'!$G:$H, 2, 0)</f>
        <v>18</v>
      </c>
      <c r="I179" s="15">
        <f>IF(H179="-", "-", IF(H179=0, 0, SUM(K179:INDEX($K179:$DG179, H179))))</f>
        <v>36267.733999999997</v>
      </c>
      <c r="J179" s="15">
        <f t="shared" si="4"/>
        <v>128727.31100000002</v>
      </c>
      <c r="K179" s="14">
        <v>2023.742</v>
      </c>
      <c r="L179" s="14">
        <v>1994.6020000000001</v>
      </c>
      <c r="M179" s="14">
        <v>1974.73</v>
      </c>
      <c r="N179" s="14">
        <v>1896.921</v>
      </c>
      <c r="O179" s="14">
        <v>1922.9970000000001</v>
      </c>
      <c r="P179" s="14">
        <v>1948.864</v>
      </c>
      <c r="Q179" s="14">
        <v>1973.92</v>
      </c>
      <c r="R179" s="14">
        <v>1997.5630000000001</v>
      </c>
      <c r="S179" s="14">
        <v>2021.153</v>
      </c>
      <c r="T179" s="14">
        <v>2046.0519999999999</v>
      </c>
      <c r="U179" s="14">
        <v>2061.8409999999999</v>
      </c>
      <c r="V179" s="14">
        <v>2063.991</v>
      </c>
      <c r="W179" s="14">
        <v>2057.79</v>
      </c>
      <c r="X179" s="14">
        <v>2053.0360000000001</v>
      </c>
      <c r="Y179" s="14">
        <v>2047.748</v>
      </c>
      <c r="Z179" s="14">
        <v>2048.2170000000001</v>
      </c>
      <c r="AA179" s="14">
        <v>2058.5610000000001</v>
      </c>
      <c r="AB179" s="14">
        <v>2076.0059999999999</v>
      </c>
      <c r="AC179" s="14">
        <v>2091.4090000000001</v>
      </c>
      <c r="AD179" s="14">
        <v>2103.9</v>
      </c>
      <c r="AE179" s="14">
        <v>2125.9940000000001</v>
      </c>
      <c r="AF179" s="14">
        <v>2162.136</v>
      </c>
      <c r="AG179" s="14">
        <v>2205.6149999999998</v>
      </c>
      <c r="AH179" s="14">
        <v>2246.5410000000002</v>
      </c>
      <c r="AI179" s="14">
        <v>2288.41</v>
      </c>
      <c r="AJ179" s="14">
        <v>2313.636</v>
      </c>
      <c r="AK179" s="14">
        <v>2312.94</v>
      </c>
      <c r="AL179" s="14">
        <v>2294.616</v>
      </c>
      <c r="AM179" s="14">
        <v>2276.636</v>
      </c>
      <c r="AN179" s="14">
        <v>2255.8850000000002</v>
      </c>
      <c r="AO179" s="14">
        <v>2234.4369999999999</v>
      </c>
      <c r="AP179" s="14">
        <v>2215.2849999999999</v>
      </c>
      <c r="AQ179" s="14">
        <v>2197.1010000000001</v>
      </c>
      <c r="AR179" s="14">
        <v>2176.3290000000002</v>
      </c>
      <c r="AS179" s="14">
        <v>2154.598</v>
      </c>
      <c r="AT179" s="14">
        <v>2131.3560000000002</v>
      </c>
      <c r="AU179" s="14">
        <v>2106.2759999999998</v>
      </c>
      <c r="AV179" s="14">
        <v>2080.8510000000001</v>
      </c>
      <c r="AW179" s="14">
        <v>2056.6039999999998</v>
      </c>
      <c r="AX179" s="14">
        <v>2032.8810000000001</v>
      </c>
      <c r="AY179" s="14">
        <v>2015.366</v>
      </c>
      <c r="AZ179" s="14">
        <v>2006.9359999999999</v>
      </c>
      <c r="BA179" s="14">
        <v>2005.1869999999999</v>
      </c>
      <c r="BB179" s="14">
        <v>2005.03</v>
      </c>
      <c r="BC179" s="14">
        <v>2007.7190000000001</v>
      </c>
      <c r="BD179" s="14">
        <v>2011.575</v>
      </c>
      <c r="BE179" s="14">
        <v>2015.328</v>
      </c>
      <c r="BF179" s="14">
        <v>2020.152</v>
      </c>
      <c r="BG179" s="14">
        <v>2026.528</v>
      </c>
      <c r="BH179" s="14">
        <v>2032.0039999999999</v>
      </c>
      <c r="BI179" s="14">
        <v>2047.0840000000001</v>
      </c>
      <c r="BJ179" s="14">
        <v>2076.2829999999999</v>
      </c>
      <c r="BK179" s="14">
        <v>2113.319</v>
      </c>
      <c r="BL179" s="14">
        <v>2146.9780000000001</v>
      </c>
      <c r="BM179" s="14">
        <v>2178.998</v>
      </c>
      <c r="BN179" s="14">
        <v>2201.8620000000001</v>
      </c>
      <c r="BO179" s="14">
        <v>2210.5210000000002</v>
      </c>
      <c r="BP179" s="14">
        <v>2207.64</v>
      </c>
      <c r="BQ179" s="14">
        <v>2202.078</v>
      </c>
      <c r="BR179" s="14">
        <v>2193.4319999999998</v>
      </c>
      <c r="BS179" s="14">
        <v>2171.933</v>
      </c>
      <c r="BT179" s="14">
        <v>2134.038</v>
      </c>
      <c r="BU179" s="14">
        <v>2084.0120000000002</v>
      </c>
      <c r="BV179" s="14">
        <v>2029.1579999999999</v>
      </c>
      <c r="BW179" s="14">
        <v>1967.41</v>
      </c>
      <c r="BX179" s="14">
        <v>1906.578</v>
      </c>
      <c r="BY179" s="14">
        <v>1851.0940000000001</v>
      </c>
      <c r="BZ179" s="14">
        <v>1797.163</v>
      </c>
      <c r="CA179" s="14">
        <v>1738.5419999999999</v>
      </c>
      <c r="CB179" s="14">
        <v>1678.8610000000001</v>
      </c>
      <c r="CC179" s="14">
        <v>1606.817</v>
      </c>
      <c r="CD179" s="14">
        <v>1516.9280000000001</v>
      </c>
      <c r="CE179" s="14">
        <v>1416.1579999999999</v>
      </c>
      <c r="CF179" s="14">
        <v>1316.817</v>
      </c>
      <c r="CG179" s="14">
        <v>1216.287</v>
      </c>
      <c r="CH179" s="14">
        <v>1124.6489999999999</v>
      </c>
      <c r="CI179" s="14">
        <v>1048.124</v>
      </c>
      <c r="CJ179" s="14">
        <v>982.34500000000003</v>
      </c>
      <c r="CK179" s="14">
        <v>916.27499999999998</v>
      </c>
      <c r="CL179" s="14">
        <v>851.58399999999995</v>
      </c>
      <c r="CM179" s="14">
        <v>791.83699999999999</v>
      </c>
      <c r="CN179" s="14">
        <v>737.53499999999997</v>
      </c>
      <c r="CO179" s="14">
        <v>687.59799999999996</v>
      </c>
      <c r="CP179" s="14">
        <v>640.08500000000004</v>
      </c>
      <c r="CQ179" s="14">
        <v>594.95600000000002</v>
      </c>
      <c r="CR179" s="14">
        <v>551.62099999999998</v>
      </c>
      <c r="CS179" s="14">
        <v>509.44900000000001</v>
      </c>
      <c r="CT179" s="14">
        <v>468.26499999999999</v>
      </c>
      <c r="CU179" s="14">
        <v>427.50900000000001</v>
      </c>
      <c r="CV179" s="14">
        <v>397.50200000000001</v>
      </c>
      <c r="CW179" s="14">
        <v>361.185</v>
      </c>
      <c r="CX179" s="14">
        <v>311.04599999999999</v>
      </c>
      <c r="CY179" s="14">
        <v>249.166</v>
      </c>
      <c r="CZ179" s="14">
        <v>199.38800000000001</v>
      </c>
      <c r="DA179" s="14">
        <v>171.34</v>
      </c>
      <c r="DB179" s="14">
        <v>146.24199999999999</v>
      </c>
      <c r="DC179" s="14">
        <v>114.508</v>
      </c>
      <c r="DD179" s="14">
        <v>76.137</v>
      </c>
      <c r="DE179" s="14">
        <v>57.66</v>
      </c>
      <c r="DF179" s="14">
        <v>33.484999999999999</v>
      </c>
      <c r="DG179" s="14">
        <v>58.567999999999998</v>
      </c>
      <c r="DI179" s="108">
        <f t="shared" si="5"/>
        <v>164995.04500000001</v>
      </c>
    </row>
    <row r="180" spans="1:113" x14ac:dyDescent="0.2">
      <c r="A180" s="14">
        <v>7830</v>
      </c>
      <c r="B180" s="14" t="s">
        <v>1041</v>
      </c>
      <c r="D180" s="14">
        <v>860</v>
      </c>
      <c r="E180" s="14">
        <v>2018</v>
      </c>
      <c r="F180" s="14" t="s">
        <v>404</v>
      </c>
      <c r="G180" s="88" t="s">
        <v>405</v>
      </c>
      <c r="H180" s="88">
        <f>VLOOKUP(G180, '2018 Population by age'!$G:$H, 2, 0)</f>
        <v>18</v>
      </c>
      <c r="I180" s="15">
        <f>IF(H180="-", "-", IF(H180=0, 0, SUM(K180:INDEX($K180:$DG180, H180))))</f>
        <v>5134.8629999999994</v>
      </c>
      <c r="J180" s="15">
        <f t="shared" si="4"/>
        <v>11093.521999999997</v>
      </c>
      <c r="K180" s="14">
        <v>297.72300000000001</v>
      </c>
      <c r="L180" s="14">
        <v>306.56299999999999</v>
      </c>
      <c r="M180" s="14">
        <v>312.142</v>
      </c>
      <c r="N180" s="14">
        <v>307.34899999999999</v>
      </c>
      <c r="O180" s="14">
        <v>310.04399999999998</v>
      </c>
      <c r="P180" s="14">
        <v>310.37900000000002</v>
      </c>
      <c r="Q180" s="14">
        <v>308.64699999999999</v>
      </c>
      <c r="R180" s="14">
        <v>305.14</v>
      </c>
      <c r="S180" s="14">
        <v>300.476</v>
      </c>
      <c r="T180" s="14">
        <v>295.274</v>
      </c>
      <c r="U180" s="14">
        <v>288.19499999999999</v>
      </c>
      <c r="V180" s="14">
        <v>278.87599999999998</v>
      </c>
      <c r="W180" s="14">
        <v>268.59100000000001</v>
      </c>
      <c r="X180" s="14">
        <v>258.57400000000001</v>
      </c>
      <c r="Y180" s="14">
        <v>248.101</v>
      </c>
      <c r="Z180" s="14">
        <v>242.54300000000001</v>
      </c>
      <c r="AA180" s="14">
        <v>244.55099999999999</v>
      </c>
      <c r="AB180" s="14">
        <v>251.69499999999999</v>
      </c>
      <c r="AC180" s="14">
        <v>258.43</v>
      </c>
      <c r="AD180" s="14">
        <v>265.303</v>
      </c>
      <c r="AE180" s="14">
        <v>273.286</v>
      </c>
      <c r="AF180" s="14">
        <v>282.12099999999998</v>
      </c>
      <c r="AG180" s="14">
        <v>291.2</v>
      </c>
      <c r="AH180" s="14">
        <v>300.24599999999998</v>
      </c>
      <c r="AI180" s="14">
        <v>309.404</v>
      </c>
      <c r="AJ180" s="14">
        <v>315.56900000000002</v>
      </c>
      <c r="AK180" s="14">
        <v>317.18799999999999</v>
      </c>
      <c r="AL180" s="14">
        <v>315.42</v>
      </c>
      <c r="AM180" s="14">
        <v>313.28199999999998</v>
      </c>
      <c r="AN180" s="14">
        <v>310.53800000000001</v>
      </c>
      <c r="AO180" s="14">
        <v>305.55599999999998</v>
      </c>
      <c r="AP180" s="14">
        <v>297.94299999999998</v>
      </c>
      <c r="AQ180" s="14">
        <v>288.47300000000001</v>
      </c>
      <c r="AR180" s="14">
        <v>278.43400000000003</v>
      </c>
      <c r="AS180" s="14">
        <v>267.71499999999997</v>
      </c>
      <c r="AT180" s="14">
        <v>257.32</v>
      </c>
      <c r="AU180" s="14">
        <v>247.929</v>
      </c>
      <c r="AV180" s="14">
        <v>239.292</v>
      </c>
      <c r="AW180" s="14">
        <v>230.36500000000001</v>
      </c>
      <c r="AX180" s="14">
        <v>221.22300000000001</v>
      </c>
      <c r="AY180" s="14">
        <v>213.34399999999999</v>
      </c>
      <c r="AZ180" s="14">
        <v>207.31800000000001</v>
      </c>
      <c r="BA180" s="14">
        <v>202.565</v>
      </c>
      <c r="BB180" s="14">
        <v>198.04499999999999</v>
      </c>
      <c r="BC180" s="14">
        <v>194.125</v>
      </c>
      <c r="BD180" s="14">
        <v>189.702</v>
      </c>
      <c r="BE180" s="14">
        <v>184.17500000000001</v>
      </c>
      <c r="BF180" s="14">
        <v>178.166</v>
      </c>
      <c r="BG180" s="14">
        <v>172.501</v>
      </c>
      <c r="BH180" s="14">
        <v>166.54</v>
      </c>
      <c r="BI180" s="14">
        <v>162.81299999999999</v>
      </c>
      <c r="BJ180" s="14">
        <v>162.50700000000001</v>
      </c>
      <c r="BK180" s="14">
        <v>164.17099999999999</v>
      </c>
      <c r="BL180" s="14">
        <v>165.34399999999999</v>
      </c>
      <c r="BM180" s="14">
        <v>166.73599999999999</v>
      </c>
      <c r="BN180" s="14">
        <v>165.59</v>
      </c>
      <c r="BO180" s="14">
        <v>160.352</v>
      </c>
      <c r="BP180" s="14">
        <v>152.36199999999999</v>
      </c>
      <c r="BQ180" s="14">
        <v>144.53299999999999</v>
      </c>
      <c r="BR180" s="14">
        <v>136.31299999999999</v>
      </c>
      <c r="BS180" s="14">
        <v>128.09</v>
      </c>
      <c r="BT180" s="14">
        <v>120.358</v>
      </c>
      <c r="BU180" s="14">
        <v>112.82899999999999</v>
      </c>
      <c r="BV180" s="14">
        <v>105.017</v>
      </c>
      <c r="BW180" s="14">
        <v>97.373999999999995</v>
      </c>
      <c r="BX180" s="14">
        <v>88.724000000000004</v>
      </c>
      <c r="BY180" s="14">
        <v>78.546000000000006</v>
      </c>
      <c r="BZ180" s="14">
        <v>67.682000000000002</v>
      </c>
      <c r="CA180" s="14">
        <v>57.292999999999999</v>
      </c>
      <c r="CB180" s="14">
        <v>46.908000000000001</v>
      </c>
      <c r="CC180" s="14">
        <v>39.030999999999999</v>
      </c>
      <c r="CD180" s="14">
        <v>34.951000000000001</v>
      </c>
      <c r="CE180" s="14">
        <v>33.478000000000002</v>
      </c>
      <c r="CF180" s="14">
        <v>32.009</v>
      </c>
      <c r="CG180" s="14">
        <v>30.92</v>
      </c>
      <c r="CH180" s="14">
        <v>30.123999999999999</v>
      </c>
      <c r="CI180" s="14">
        <v>29.266999999999999</v>
      </c>
      <c r="CJ180" s="14">
        <v>28.382999999999999</v>
      </c>
      <c r="CK180" s="14">
        <v>27.946000000000002</v>
      </c>
      <c r="CL180" s="14">
        <v>27.974</v>
      </c>
      <c r="CM180" s="14">
        <v>27.192</v>
      </c>
      <c r="CN180" s="14">
        <v>25.050999999999998</v>
      </c>
      <c r="CO180" s="14">
        <v>22.071000000000002</v>
      </c>
      <c r="CP180" s="14">
        <v>19.302</v>
      </c>
      <c r="CQ180" s="14">
        <v>16.504000000000001</v>
      </c>
      <c r="CR180" s="14">
        <v>14.145</v>
      </c>
      <c r="CS180" s="14">
        <v>12.554</v>
      </c>
      <c r="CT180" s="14">
        <v>11.47</v>
      </c>
      <c r="CU180" s="14">
        <v>10.28</v>
      </c>
      <c r="CV180" s="14">
        <v>9.3520000000000003</v>
      </c>
      <c r="CW180" s="14">
        <v>8.2590000000000003</v>
      </c>
      <c r="CX180" s="14">
        <v>6.8520000000000003</v>
      </c>
      <c r="CY180" s="14">
        <v>5.1959999999999997</v>
      </c>
      <c r="CZ180" s="14">
        <v>3.8109999999999999</v>
      </c>
      <c r="DA180" s="14">
        <v>2.9860000000000002</v>
      </c>
      <c r="DB180" s="14">
        <v>2.4630000000000001</v>
      </c>
      <c r="DC180" s="14">
        <v>1.87</v>
      </c>
      <c r="DD180" s="14">
        <v>1.206</v>
      </c>
      <c r="DE180" s="14">
        <v>0.86699999999999999</v>
      </c>
      <c r="DF180" s="14">
        <v>0.55500000000000005</v>
      </c>
      <c r="DG180" s="14">
        <v>1.1930000000000001</v>
      </c>
      <c r="DI180" s="108">
        <f t="shared" si="5"/>
        <v>16228.384999999997</v>
      </c>
    </row>
    <row r="181" spans="1:113" x14ac:dyDescent="0.2">
      <c r="A181" s="14">
        <v>16688</v>
      </c>
      <c r="B181" s="14" t="s">
        <v>1041</v>
      </c>
      <c r="D181" s="14">
        <v>670</v>
      </c>
      <c r="E181" s="14">
        <v>2018</v>
      </c>
      <c r="F181" s="14" t="s">
        <v>1059</v>
      </c>
      <c r="G181" s="88" t="s">
        <v>321</v>
      </c>
      <c r="H181" s="88">
        <f>VLOOKUP(G181, '2018 Population by age'!$G:$H, 2, 0)</f>
        <v>18</v>
      </c>
      <c r="I181" s="15">
        <f>IF(H181="-", "-", IF(H181=0, 0, SUM(K181:INDEX($K181:$DG181, H181))))</f>
        <v>15.497999999999999</v>
      </c>
      <c r="J181" s="15">
        <f t="shared" si="4"/>
        <v>39.143000000000015</v>
      </c>
      <c r="K181" s="14">
        <v>0.78900000000000003</v>
      </c>
      <c r="L181" s="14">
        <v>0.79900000000000004</v>
      </c>
      <c r="M181" s="14">
        <v>0.80900000000000005</v>
      </c>
      <c r="N181" s="14">
        <v>0.79900000000000004</v>
      </c>
      <c r="O181" s="14">
        <v>0.81799999999999995</v>
      </c>
      <c r="P181" s="14">
        <v>0.83599999999999997</v>
      </c>
      <c r="Q181" s="14">
        <v>0.85199999999999998</v>
      </c>
      <c r="R181" s="14">
        <v>0.86599999999999999</v>
      </c>
      <c r="S181" s="14">
        <v>0.88</v>
      </c>
      <c r="T181" s="14">
        <v>0.89300000000000002</v>
      </c>
      <c r="U181" s="14">
        <v>0.90100000000000002</v>
      </c>
      <c r="V181" s="14">
        <v>0.90100000000000002</v>
      </c>
      <c r="W181" s="14">
        <v>0.89700000000000002</v>
      </c>
      <c r="X181" s="14">
        <v>0.89200000000000002</v>
      </c>
      <c r="Y181" s="14">
        <v>0.88500000000000001</v>
      </c>
      <c r="Z181" s="14">
        <v>0.88400000000000001</v>
      </c>
      <c r="AA181" s="14">
        <v>0.89200000000000002</v>
      </c>
      <c r="AB181" s="14">
        <v>0.90500000000000003</v>
      </c>
      <c r="AC181" s="14">
        <v>0.91600000000000004</v>
      </c>
      <c r="AD181" s="14">
        <v>0.92600000000000005</v>
      </c>
      <c r="AE181" s="14">
        <v>0.93200000000000005</v>
      </c>
      <c r="AF181" s="14">
        <v>0.93100000000000005</v>
      </c>
      <c r="AG181" s="14">
        <v>0.92400000000000004</v>
      </c>
      <c r="AH181" s="14">
        <v>0.91800000000000004</v>
      </c>
      <c r="AI181" s="14">
        <v>0.91200000000000003</v>
      </c>
      <c r="AJ181" s="14">
        <v>0.90400000000000003</v>
      </c>
      <c r="AK181" s="14">
        <v>0.89400000000000002</v>
      </c>
      <c r="AL181" s="14">
        <v>0.88300000000000001</v>
      </c>
      <c r="AM181" s="14">
        <v>0.872</v>
      </c>
      <c r="AN181" s="14">
        <v>0.85799999999999998</v>
      </c>
      <c r="AO181" s="14">
        <v>0.84799999999999998</v>
      </c>
      <c r="AP181" s="14">
        <v>0.84299999999999997</v>
      </c>
      <c r="AQ181" s="14">
        <v>0.84099999999999997</v>
      </c>
      <c r="AR181" s="14">
        <v>0.83799999999999997</v>
      </c>
      <c r="AS181" s="14">
        <v>0.83499999999999996</v>
      </c>
      <c r="AT181" s="14">
        <v>0.82799999999999996</v>
      </c>
      <c r="AU181" s="14">
        <v>0.81399999999999995</v>
      </c>
      <c r="AV181" s="14">
        <v>0.79600000000000004</v>
      </c>
      <c r="AW181" s="14">
        <v>0.77800000000000002</v>
      </c>
      <c r="AX181" s="14">
        <v>0.76</v>
      </c>
      <c r="AY181" s="14">
        <v>0.74299999999999999</v>
      </c>
      <c r="AZ181" s="14">
        <v>0.72599999999999998</v>
      </c>
      <c r="BA181" s="14">
        <v>0.71</v>
      </c>
      <c r="BB181" s="14">
        <v>0.69499999999999995</v>
      </c>
      <c r="BC181" s="14">
        <v>0.68</v>
      </c>
      <c r="BD181" s="14">
        <v>0.66600000000000004</v>
      </c>
      <c r="BE181" s="14">
        <v>0.65200000000000002</v>
      </c>
      <c r="BF181" s="14">
        <v>0.63800000000000001</v>
      </c>
      <c r="BG181" s="14">
        <v>0.625</v>
      </c>
      <c r="BH181" s="14">
        <v>0.60899999999999999</v>
      </c>
      <c r="BI181" s="14">
        <v>0.60499999999999998</v>
      </c>
      <c r="BJ181" s="14">
        <v>0.61799999999999999</v>
      </c>
      <c r="BK181" s="14">
        <v>0.64200000000000002</v>
      </c>
      <c r="BL181" s="14">
        <v>0.66400000000000003</v>
      </c>
      <c r="BM181" s="14">
        <v>0.68700000000000006</v>
      </c>
      <c r="BN181" s="14">
        <v>0.69199999999999995</v>
      </c>
      <c r="BO181" s="14">
        <v>0.67</v>
      </c>
      <c r="BP181" s="14">
        <v>0.629</v>
      </c>
      <c r="BQ181" s="14">
        <v>0.59099999999999997</v>
      </c>
      <c r="BR181" s="14">
        <v>0.55000000000000004</v>
      </c>
      <c r="BS181" s="14">
        <v>0.51200000000000001</v>
      </c>
      <c r="BT181" s="14">
        <v>0.48299999999999998</v>
      </c>
      <c r="BU181" s="14">
        <v>0.45900000000000002</v>
      </c>
      <c r="BV181" s="14">
        <v>0.432</v>
      </c>
      <c r="BW181" s="14">
        <v>0.40400000000000003</v>
      </c>
      <c r="BX181" s="14">
        <v>0.377</v>
      </c>
      <c r="BY181" s="14">
        <v>0.35099999999999998</v>
      </c>
      <c r="BZ181" s="14">
        <v>0.32600000000000001</v>
      </c>
      <c r="CA181" s="14">
        <v>0.30199999999999999</v>
      </c>
      <c r="CB181" s="14">
        <v>0.28000000000000003</v>
      </c>
      <c r="CC181" s="14">
        <v>0.25800000000000001</v>
      </c>
      <c r="CD181" s="14">
        <v>0.23499999999999999</v>
      </c>
      <c r="CE181" s="14">
        <v>0.21199999999999999</v>
      </c>
      <c r="CF181" s="14">
        <v>0.191</v>
      </c>
      <c r="CG181" s="14">
        <v>0.16900000000000001</v>
      </c>
      <c r="CH181" s="14">
        <v>0.156</v>
      </c>
      <c r="CI181" s="14">
        <v>0.154</v>
      </c>
      <c r="CJ181" s="14">
        <v>0.161</v>
      </c>
      <c r="CK181" s="14">
        <v>0.16600000000000001</v>
      </c>
      <c r="CL181" s="14">
        <v>0.17399999999999999</v>
      </c>
      <c r="CM181" s="14">
        <v>0.17399999999999999</v>
      </c>
      <c r="CN181" s="14">
        <v>0.161</v>
      </c>
      <c r="CO181" s="14">
        <v>0.14000000000000001</v>
      </c>
      <c r="CP181" s="14">
        <v>0.121</v>
      </c>
      <c r="CQ181" s="14">
        <v>0.10199999999999999</v>
      </c>
      <c r="CR181" s="14">
        <v>8.5000000000000006E-2</v>
      </c>
      <c r="CS181" s="14">
        <v>7.1999999999999995E-2</v>
      </c>
      <c r="CT181" s="14">
        <v>6.2E-2</v>
      </c>
      <c r="CU181" s="14">
        <v>5.0999999999999997E-2</v>
      </c>
      <c r="CV181" s="14">
        <v>0.04</v>
      </c>
      <c r="CW181" s="14">
        <v>3.3000000000000002E-2</v>
      </c>
      <c r="CX181" s="14">
        <v>2.8000000000000001E-2</v>
      </c>
      <c r="CY181" s="14">
        <v>2.4E-2</v>
      </c>
      <c r="CZ181" s="14">
        <v>2.1999999999999999E-2</v>
      </c>
      <c r="DA181" s="14">
        <v>0.02</v>
      </c>
      <c r="DB181" s="14">
        <v>1.7000000000000001E-2</v>
      </c>
      <c r="DC181" s="14">
        <v>1.4E-2</v>
      </c>
      <c r="DD181" s="14">
        <v>0.01</v>
      </c>
      <c r="DE181" s="14">
        <v>8.0000000000000002E-3</v>
      </c>
      <c r="DF181" s="14">
        <v>5.0000000000000001E-3</v>
      </c>
      <c r="DG181" s="14">
        <v>8.9999999999999993E-3</v>
      </c>
      <c r="DI181" s="108">
        <f t="shared" si="5"/>
        <v>54.641000000000012</v>
      </c>
    </row>
    <row r="182" spans="1:113" x14ac:dyDescent="0.2">
      <c r="A182" s="14">
        <v>18838</v>
      </c>
      <c r="B182" s="14" t="s">
        <v>1041</v>
      </c>
      <c r="D182" s="14">
        <v>862</v>
      </c>
      <c r="E182" s="14">
        <v>2018</v>
      </c>
      <c r="F182" s="14" t="s">
        <v>1053</v>
      </c>
      <c r="G182" s="88" t="s">
        <v>409</v>
      </c>
      <c r="H182" s="88">
        <f>VLOOKUP(G182, '2018 Population by age'!$G:$H, 2, 0)</f>
        <v>18</v>
      </c>
      <c r="I182" s="15">
        <f>IF(H182="-", "-", IF(H182=0, 0, SUM(K182:INDEX($K182:$DG182, H182))))</f>
        <v>5160.6170000000002</v>
      </c>
      <c r="J182" s="15">
        <f t="shared" si="4"/>
        <v>11122.03800000001</v>
      </c>
      <c r="K182" s="14">
        <v>288.45400000000001</v>
      </c>
      <c r="L182" s="14">
        <v>289.52100000000002</v>
      </c>
      <c r="M182" s="14">
        <v>290.28699999999998</v>
      </c>
      <c r="N182" s="14">
        <v>290.62</v>
      </c>
      <c r="O182" s="14">
        <v>290.87400000000002</v>
      </c>
      <c r="P182" s="14">
        <v>290.875</v>
      </c>
      <c r="Q182" s="14">
        <v>290.63900000000001</v>
      </c>
      <c r="R182" s="14">
        <v>290.18</v>
      </c>
      <c r="S182" s="14">
        <v>289.52800000000002</v>
      </c>
      <c r="T182" s="14">
        <v>288.709</v>
      </c>
      <c r="U182" s="14">
        <v>287.68099999999998</v>
      </c>
      <c r="V182" s="14">
        <v>286.435</v>
      </c>
      <c r="W182" s="14">
        <v>285.02300000000002</v>
      </c>
      <c r="X182" s="14">
        <v>283.54300000000001</v>
      </c>
      <c r="Y182" s="14">
        <v>282.02300000000002</v>
      </c>
      <c r="Z182" s="14">
        <v>280.42200000000003</v>
      </c>
      <c r="AA182" s="14">
        <v>278.74599999999998</v>
      </c>
      <c r="AB182" s="14">
        <v>277.05700000000002</v>
      </c>
      <c r="AC182" s="14">
        <v>275.36</v>
      </c>
      <c r="AD182" s="14">
        <v>273.59300000000002</v>
      </c>
      <c r="AE182" s="14">
        <v>272.22899999999998</v>
      </c>
      <c r="AF182" s="14">
        <v>271.48399999999998</v>
      </c>
      <c r="AG182" s="14">
        <v>271.13099999999997</v>
      </c>
      <c r="AH182" s="14">
        <v>270.57600000000002</v>
      </c>
      <c r="AI182" s="14">
        <v>269.76</v>
      </c>
      <c r="AJ182" s="14">
        <v>269.21499999999997</v>
      </c>
      <c r="AK182" s="14">
        <v>269.08999999999997</v>
      </c>
      <c r="AL182" s="14">
        <v>269.036</v>
      </c>
      <c r="AM182" s="14">
        <v>268.74700000000001</v>
      </c>
      <c r="AN182" s="14">
        <v>268.50400000000002</v>
      </c>
      <c r="AO182" s="14">
        <v>266.59199999999998</v>
      </c>
      <c r="AP182" s="14">
        <v>262.197</v>
      </c>
      <c r="AQ182" s="14">
        <v>256.16699999999997</v>
      </c>
      <c r="AR182" s="14">
        <v>250.13300000000001</v>
      </c>
      <c r="AS182" s="14">
        <v>243.72300000000001</v>
      </c>
      <c r="AT182" s="14">
        <v>237.899</v>
      </c>
      <c r="AU182" s="14">
        <v>233.29</v>
      </c>
      <c r="AV182" s="14">
        <v>229.41300000000001</v>
      </c>
      <c r="AW182" s="14">
        <v>225.32900000000001</v>
      </c>
      <c r="AX182" s="14">
        <v>221.43</v>
      </c>
      <c r="AY182" s="14">
        <v>216.86099999999999</v>
      </c>
      <c r="AZ182" s="14">
        <v>211.16800000000001</v>
      </c>
      <c r="BA182" s="14">
        <v>204.93799999999999</v>
      </c>
      <c r="BB182" s="14">
        <v>198.977</v>
      </c>
      <c r="BC182" s="14">
        <v>192.84100000000001</v>
      </c>
      <c r="BD182" s="14">
        <v>188.517</v>
      </c>
      <c r="BE182" s="14">
        <v>186.98099999999999</v>
      </c>
      <c r="BF182" s="14">
        <v>187.19200000000001</v>
      </c>
      <c r="BG182" s="14">
        <v>187.02199999999999</v>
      </c>
      <c r="BH182" s="14">
        <v>186.767</v>
      </c>
      <c r="BI182" s="14">
        <v>185.964</v>
      </c>
      <c r="BJ182" s="14">
        <v>184.124</v>
      </c>
      <c r="BK182" s="14">
        <v>181.39500000000001</v>
      </c>
      <c r="BL182" s="14">
        <v>178.649</v>
      </c>
      <c r="BM182" s="14">
        <v>175.99799999999999</v>
      </c>
      <c r="BN182" s="14">
        <v>171.48099999999999</v>
      </c>
      <c r="BO182" s="14">
        <v>164.30099999999999</v>
      </c>
      <c r="BP182" s="14">
        <v>155.386</v>
      </c>
      <c r="BQ182" s="14">
        <v>146.477</v>
      </c>
      <c r="BR182" s="14">
        <v>137.24199999999999</v>
      </c>
      <c r="BS182" s="14">
        <v>128.69800000000001</v>
      </c>
      <c r="BT182" s="14">
        <v>121.53400000000001</v>
      </c>
      <c r="BU182" s="14">
        <v>115.31399999999999</v>
      </c>
      <c r="BV182" s="14">
        <v>108.873</v>
      </c>
      <c r="BW182" s="14">
        <v>102.396</v>
      </c>
      <c r="BX182" s="14">
        <v>96.388000000000005</v>
      </c>
      <c r="BY182" s="14">
        <v>90.966999999999999</v>
      </c>
      <c r="BZ182" s="14">
        <v>85.988</v>
      </c>
      <c r="CA182" s="14">
        <v>81.195999999999998</v>
      </c>
      <c r="CB182" s="14">
        <v>76.653000000000006</v>
      </c>
      <c r="CC182" s="14">
        <v>72.129000000000005</v>
      </c>
      <c r="CD182" s="14">
        <v>67.484999999999999</v>
      </c>
      <c r="CE182" s="14">
        <v>62.83</v>
      </c>
      <c r="CF182" s="14">
        <v>58.404000000000003</v>
      </c>
      <c r="CG182" s="14">
        <v>54.154000000000003</v>
      </c>
      <c r="CH182" s="14">
        <v>50.11</v>
      </c>
      <c r="CI182" s="14">
        <v>46.308999999999997</v>
      </c>
      <c r="CJ182" s="14">
        <v>42.718000000000004</v>
      </c>
      <c r="CK182" s="14">
        <v>39.273000000000003</v>
      </c>
      <c r="CL182" s="14">
        <v>35.99</v>
      </c>
      <c r="CM182" s="14">
        <v>32.843000000000004</v>
      </c>
      <c r="CN182" s="14">
        <v>29.812999999999999</v>
      </c>
      <c r="CO182" s="14">
        <v>26.917000000000002</v>
      </c>
      <c r="CP182" s="14">
        <v>24.187999999999999</v>
      </c>
      <c r="CQ182" s="14">
        <v>21.613</v>
      </c>
      <c r="CR182" s="14">
        <v>19.227</v>
      </c>
      <c r="CS182" s="14">
        <v>17.045999999999999</v>
      </c>
      <c r="CT182" s="14">
        <v>15.052</v>
      </c>
      <c r="CU182" s="14">
        <v>13.135</v>
      </c>
      <c r="CV182" s="14">
        <v>11.500999999999999</v>
      </c>
      <c r="CW182" s="14">
        <v>10.082000000000001</v>
      </c>
      <c r="CX182" s="14">
        <v>8.6300000000000008</v>
      </c>
      <c r="CY182" s="14">
        <v>7.14</v>
      </c>
      <c r="CZ182" s="14">
        <v>5.9790000000000001</v>
      </c>
      <c r="DA182" s="14">
        <v>5.2249999999999996</v>
      </c>
      <c r="DB182" s="14">
        <v>4.5060000000000002</v>
      </c>
      <c r="DC182" s="14">
        <v>3.6819999999999999</v>
      </c>
      <c r="DD182" s="14">
        <v>2.7519999999999998</v>
      </c>
      <c r="DE182" s="14">
        <v>2.359</v>
      </c>
      <c r="DF182" s="14">
        <v>1.6579999999999999</v>
      </c>
      <c r="DG182" s="14">
        <v>4.1020000000000003</v>
      </c>
      <c r="DI182" s="108">
        <f t="shared" si="5"/>
        <v>16282.65500000001</v>
      </c>
    </row>
    <row r="183" spans="1:113" x14ac:dyDescent="0.2">
      <c r="A183" s="14">
        <v>9722</v>
      </c>
      <c r="B183" s="14" t="s">
        <v>1041</v>
      </c>
      <c r="D183" s="14">
        <v>704</v>
      </c>
      <c r="E183" s="14">
        <v>2018</v>
      </c>
      <c r="F183" s="14" t="s">
        <v>1082</v>
      </c>
      <c r="G183" s="88" t="s">
        <v>411</v>
      </c>
      <c r="H183" s="88">
        <f>VLOOKUP(G183, '2018 Population by age'!$G:$H, 2, 0)</f>
        <v>18</v>
      </c>
      <c r="I183" s="15">
        <f>IF(H183="-", "-", IF(H183=0, 0, SUM(K183:INDEX($K183:$DG183, H183))))</f>
        <v>12501.745000000001</v>
      </c>
      <c r="J183" s="15">
        <f t="shared" si="4"/>
        <v>36233.984999999993</v>
      </c>
      <c r="K183" s="14">
        <v>720.87099999999998</v>
      </c>
      <c r="L183" s="14">
        <v>731.952</v>
      </c>
      <c r="M183" s="14">
        <v>738.48599999999999</v>
      </c>
      <c r="N183" s="14">
        <v>737.947</v>
      </c>
      <c r="O183" s="14">
        <v>737.61500000000001</v>
      </c>
      <c r="P183" s="14">
        <v>734.30100000000004</v>
      </c>
      <c r="Q183" s="14">
        <v>728.47</v>
      </c>
      <c r="R183" s="14">
        <v>720.58399999999995</v>
      </c>
      <c r="S183" s="14">
        <v>711.35</v>
      </c>
      <c r="T183" s="14">
        <v>701.47400000000005</v>
      </c>
      <c r="U183" s="14">
        <v>690.20600000000002</v>
      </c>
      <c r="V183" s="14">
        <v>677.52200000000005</v>
      </c>
      <c r="W183" s="14">
        <v>664.61500000000001</v>
      </c>
      <c r="X183" s="14">
        <v>653.22199999999998</v>
      </c>
      <c r="Y183" s="14">
        <v>643.62199999999996</v>
      </c>
      <c r="Z183" s="14">
        <v>637.20000000000005</v>
      </c>
      <c r="AA183" s="14">
        <v>635.03399999999999</v>
      </c>
      <c r="AB183" s="14">
        <v>637.274</v>
      </c>
      <c r="AC183" s="14">
        <v>640.29999999999995</v>
      </c>
      <c r="AD183" s="14">
        <v>641.59699999999998</v>
      </c>
      <c r="AE183" s="14">
        <v>657.97400000000005</v>
      </c>
      <c r="AF183" s="14">
        <v>696.39599999999996</v>
      </c>
      <c r="AG183" s="14">
        <v>747.721</v>
      </c>
      <c r="AH183" s="14">
        <v>796.875</v>
      </c>
      <c r="AI183" s="14">
        <v>848.10500000000002</v>
      </c>
      <c r="AJ183" s="14">
        <v>883.29899999999998</v>
      </c>
      <c r="AK183" s="14">
        <v>892.30600000000004</v>
      </c>
      <c r="AL183" s="14">
        <v>883.60699999999997</v>
      </c>
      <c r="AM183" s="14">
        <v>876.24900000000002</v>
      </c>
      <c r="AN183" s="14">
        <v>866.92100000000005</v>
      </c>
      <c r="AO183" s="14">
        <v>855.98900000000003</v>
      </c>
      <c r="AP183" s="14">
        <v>845.71</v>
      </c>
      <c r="AQ183" s="14">
        <v>835.27</v>
      </c>
      <c r="AR183" s="14">
        <v>821.84699999999998</v>
      </c>
      <c r="AS183" s="14">
        <v>806.30100000000004</v>
      </c>
      <c r="AT183" s="14">
        <v>790.50599999999997</v>
      </c>
      <c r="AU183" s="14">
        <v>775.21600000000001</v>
      </c>
      <c r="AV183" s="14">
        <v>760.33699999999999</v>
      </c>
      <c r="AW183" s="14">
        <v>744.745</v>
      </c>
      <c r="AX183" s="14">
        <v>728.33399999999995</v>
      </c>
      <c r="AY183" s="14">
        <v>714.12400000000002</v>
      </c>
      <c r="AZ183" s="14">
        <v>703.40099999999995</v>
      </c>
      <c r="BA183" s="14">
        <v>694.84699999999998</v>
      </c>
      <c r="BB183" s="14">
        <v>686.09299999999996</v>
      </c>
      <c r="BC183" s="14">
        <v>677.89200000000005</v>
      </c>
      <c r="BD183" s="14">
        <v>667.94100000000003</v>
      </c>
      <c r="BE183" s="14">
        <v>654.94100000000003</v>
      </c>
      <c r="BF183" s="14">
        <v>640.149</v>
      </c>
      <c r="BG183" s="14">
        <v>625.76</v>
      </c>
      <c r="BH183" s="14">
        <v>610.91</v>
      </c>
      <c r="BI183" s="14">
        <v>598.26499999999999</v>
      </c>
      <c r="BJ183" s="14">
        <v>589.23599999999999</v>
      </c>
      <c r="BK183" s="14">
        <v>582.29300000000001</v>
      </c>
      <c r="BL183" s="14">
        <v>574.27599999999995</v>
      </c>
      <c r="BM183" s="14">
        <v>565.55999999999995</v>
      </c>
      <c r="BN183" s="14">
        <v>555.68600000000004</v>
      </c>
      <c r="BO183" s="14">
        <v>544.024</v>
      </c>
      <c r="BP183" s="14">
        <v>530.63499999999999</v>
      </c>
      <c r="BQ183" s="14">
        <v>516.54999999999995</v>
      </c>
      <c r="BR183" s="14">
        <v>501.971</v>
      </c>
      <c r="BS183" s="14">
        <v>483.76100000000002</v>
      </c>
      <c r="BT183" s="14">
        <v>460.59300000000002</v>
      </c>
      <c r="BU183" s="14">
        <v>433.92</v>
      </c>
      <c r="BV183" s="14">
        <v>407.30200000000002</v>
      </c>
      <c r="BW183" s="14">
        <v>380.96499999999997</v>
      </c>
      <c r="BX183" s="14">
        <v>352.49299999999999</v>
      </c>
      <c r="BY183" s="14">
        <v>321.346</v>
      </c>
      <c r="BZ183" s="14">
        <v>289.185</v>
      </c>
      <c r="CA183" s="14">
        <v>257.78199999999998</v>
      </c>
      <c r="CB183" s="14">
        <v>226.27199999999999</v>
      </c>
      <c r="CC183" s="14">
        <v>201.02699999999999</v>
      </c>
      <c r="CD183" s="14">
        <v>185.238</v>
      </c>
      <c r="CE183" s="14">
        <v>176.06899999999999</v>
      </c>
      <c r="CF183" s="14">
        <v>167.21600000000001</v>
      </c>
      <c r="CG183" s="14">
        <v>159.61799999999999</v>
      </c>
      <c r="CH183" s="14">
        <v>153.27099999999999</v>
      </c>
      <c r="CI183" s="14">
        <v>147.43799999999999</v>
      </c>
      <c r="CJ183" s="14">
        <v>142.16200000000001</v>
      </c>
      <c r="CK183" s="14">
        <v>138.04</v>
      </c>
      <c r="CL183" s="14">
        <v>134.732</v>
      </c>
      <c r="CM183" s="14">
        <v>131.381</v>
      </c>
      <c r="CN183" s="14">
        <v>127.542</v>
      </c>
      <c r="CO183" s="14">
        <v>123.206</v>
      </c>
      <c r="CP183" s="14">
        <v>119.139</v>
      </c>
      <c r="CQ183" s="14">
        <v>115.586</v>
      </c>
      <c r="CR183" s="14">
        <v>109.697</v>
      </c>
      <c r="CS183" s="14">
        <v>100.25700000000001</v>
      </c>
      <c r="CT183" s="14">
        <v>88.631</v>
      </c>
      <c r="CU183" s="14">
        <v>76.701999999999998</v>
      </c>
      <c r="CV183" s="14">
        <v>65.405000000000001</v>
      </c>
      <c r="CW183" s="14">
        <v>57.170999999999999</v>
      </c>
      <c r="CX183" s="14">
        <v>49.386000000000003</v>
      </c>
      <c r="CY183" s="14">
        <v>41.71</v>
      </c>
      <c r="CZ183" s="14">
        <v>35.728000000000002</v>
      </c>
      <c r="DA183" s="14">
        <v>31.89</v>
      </c>
      <c r="DB183" s="14">
        <v>27.683</v>
      </c>
      <c r="DC183" s="14">
        <v>22.49</v>
      </c>
      <c r="DD183" s="14">
        <v>16.312000000000001</v>
      </c>
      <c r="DE183" s="14">
        <v>13.401</v>
      </c>
      <c r="DF183" s="14">
        <v>9.33</v>
      </c>
      <c r="DG183" s="14">
        <v>22.748999999999999</v>
      </c>
      <c r="DI183" s="108">
        <f t="shared" si="5"/>
        <v>48735.729999999996</v>
      </c>
    </row>
    <row r="184" spans="1:113" x14ac:dyDescent="0.2">
      <c r="A184" s="14">
        <v>19956</v>
      </c>
      <c r="B184" s="14" t="s">
        <v>1041</v>
      </c>
      <c r="D184" s="14">
        <v>548</v>
      </c>
      <c r="E184" s="14">
        <v>2018</v>
      </c>
      <c r="F184" s="14" t="s">
        <v>406</v>
      </c>
      <c r="G184" s="88" t="s">
        <v>407</v>
      </c>
      <c r="H184" s="88">
        <f>VLOOKUP(G184, '2018 Population by age'!$G:$H, 2, 0)</f>
        <v>18</v>
      </c>
      <c r="I184" s="15">
        <f>IF(H184="-", "-", IF(H184=0, 0, SUM(K184:INDEX($K184:$DG184, H184))))</f>
        <v>56.104000000000006</v>
      </c>
      <c r="J184" s="15">
        <f t="shared" si="4"/>
        <v>83.320999999999998</v>
      </c>
      <c r="K184" s="14">
        <v>3.504</v>
      </c>
      <c r="L184" s="14">
        <v>3.4860000000000002</v>
      </c>
      <c r="M184" s="14">
        <v>3.464</v>
      </c>
      <c r="N184" s="14">
        <v>3.294</v>
      </c>
      <c r="O184" s="14">
        <v>3.323</v>
      </c>
      <c r="P184" s="14">
        <v>3.3370000000000002</v>
      </c>
      <c r="Q184" s="14">
        <v>3.3370000000000002</v>
      </c>
      <c r="R184" s="14">
        <v>3.3210000000000002</v>
      </c>
      <c r="S184" s="14">
        <v>3.298</v>
      </c>
      <c r="T184" s="14">
        <v>3.2730000000000001</v>
      </c>
      <c r="U184" s="14">
        <v>3.2130000000000001</v>
      </c>
      <c r="V184" s="14">
        <v>3.1030000000000002</v>
      </c>
      <c r="W184" s="14">
        <v>2.9649999999999999</v>
      </c>
      <c r="X184" s="14">
        <v>2.827</v>
      </c>
      <c r="Y184" s="14">
        <v>2.6789999999999998</v>
      </c>
      <c r="Z184" s="14">
        <v>2.5750000000000002</v>
      </c>
      <c r="AA184" s="14">
        <v>2.544</v>
      </c>
      <c r="AB184" s="14">
        <v>2.5609999999999999</v>
      </c>
      <c r="AC184" s="14">
        <v>2.5710000000000002</v>
      </c>
      <c r="AD184" s="14">
        <v>2.589</v>
      </c>
      <c r="AE184" s="14">
        <v>2.585</v>
      </c>
      <c r="AF184" s="14">
        <v>2.5419999999999998</v>
      </c>
      <c r="AG184" s="14">
        <v>2.476</v>
      </c>
      <c r="AH184" s="14">
        <v>2.4169999999999998</v>
      </c>
      <c r="AI184" s="14">
        <v>2.3530000000000002</v>
      </c>
      <c r="AJ184" s="14">
        <v>2.3170000000000002</v>
      </c>
      <c r="AK184" s="14">
        <v>2.3260000000000001</v>
      </c>
      <c r="AL184" s="14">
        <v>2.36</v>
      </c>
      <c r="AM184" s="14">
        <v>2.3860000000000001</v>
      </c>
      <c r="AN184" s="14">
        <v>2.4140000000000001</v>
      </c>
      <c r="AO184" s="14">
        <v>2.4060000000000001</v>
      </c>
      <c r="AP184" s="14">
        <v>2.339</v>
      </c>
      <c r="AQ184" s="14">
        <v>2.2320000000000002</v>
      </c>
      <c r="AR184" s="14">
        <v>2.1320000000000001</v>
      </c>
      <c r="AS184" s="14">
        <v>2.0289999999999999</v>
      </c>
      <c r="AT184" s="14">
        <v>1.931</v>
      </c>
      <c r="AU184" s="14">
        <v>1.845</v>
      </c>
      <c r="AV184" s="14">
        <v>1.768</v>
      </c>
      <c r="AW184" s="14">
        <v>1.6879999999999999</v>
      </c>
      <c r="AX184" s="14">
        <v>1.605</v>
      </c>
      <c r="AY184" s="14">
        <v>1.5369999999999999</v>
      </c>
      <c r="AZ184" s="14">
        <v>1.492</v>
      </c>
      <c r="BA184" s="14">
        <v>1.4610000000000001</v>
      </c>
      <c r="BB184" s="14">
        <v>1.4319999999999999</v>
      </c>
      <c r="BC184" s="14">
        <v>1.407</v>
      </c>
      <c r="BD184" s="14">
        <v>1.377</v>
      </c>
      <c r="BE184" s="14">
        <v>1.3340000000000001</v>
      </c>
      <c r="BF184" s="14">
        <v>1.2849999999999999</v>
      </c>
      <c r="BG184" s="14">
        <v>1.238</v>
      </c>
      <c r="BH184" s="14">
        <v>1.1890000000000001</v>
      </c>
      <c r="BI184" s="14">
        <v>1.1539999999999999</v>
      </c>
      <c r="BJ184" s="14">
        <v>1.1419999999999999</v>
      </c>
      <c r="BK184" s="14">
        <v>1.1419999999999999</v>
      </c>
      <c r="BL184" s="14">
        <v>1.1399999999999999</v>
      </c>
      <c r="BM184" s="14">
        <v>1.1439999999999999</v>
      </c>
      <c r="BN184" s="14">
        <v>1.1180000000000001</v>
      </c>
      <c r="BO184" s="14">
        <v>1.046</v>
      </c>
      <c r="BP184" s="14">
        <v>0.94699999999999995</v>
      </c>
      <c r="BQ184" s="14">
        <v>0.85199999999999998</v>
      </c>
      <c r="BR184" s="14">
        <v>0.752</v>
      </c>
      <c r="BS184" s="14">
        <v>0.67900000000000005</v>
      </c>
      <c r="BT184" s="14">
        <v>0.64800000000000002</v>
      </c>
      <c r="BU184" s="14">
        <v>0.64500000000000002</v>
      </c>
      <c r="BV184" s="14">
        <v>0.63800000000000001</v>
      </c>
      <c r="BW184" s="14">
        <v>0.63400000000000001</v>
      </c>
      <c r="BX184" s="14">
        <v>0.61699999999999999</v>
      </c>
      <c r="BY184" s="14">
        <v>0.57499999999999996</v>
      </c>
      <c r="BZ184" s="14">
        <v>0.51800000000000002</v>
      </c>
      <c r="CA184" s="14">
        <v>0.46600000000000003</v>
      </c>
      <c r="CB184" s="14">
        <v>0.41399999999999998</v>
      </c>
      <c r="CC184" s="14">
        <v>0.376</v>
      </c>
      <c r="CD184" s="14">
        <v>0.35799999999999998</v>
      </c>
      <c r="CE184" s="14">
        <v>0.35399999999999998</v>
      </c>
      <c r="CF184" s="14">
        <v>0.34799999999999998</v>
      </c>
      <c r="CG184" s="14">
        <v>0.34399999999999997</v>
      </c>
      <c r="CH184" s="14">
        <v>0.33100000000000002</v>
      </c>
      <c r="CI184" s="14">
        <v>0.30499999999999999</v>
      </c>
      <c r="CJ184" s="14">
        <v>0.26900000000000002</v>
      </c>
      <c r="CK184" s="14">
        <v>0.23699999999999999</v>
      </c>
      <c r="CL184" s="14">
        <v>0.20499999999999999</v>
      </c>
      <c r="CM184" s="14">
        <v>0.17499999999999999</v>
      </c>
      <c r="CN184" s="14">
        <v>0.14699999999999999</v>
      </c>
      <c r="CO184" s="14">
        <v>0.122</v>
      </c>
      <c r="CP184" s="14">
        <v>9.7000000000000003E-2</v>
      </c>
      <c r="CQ184" s="14">
        <v>7.2999999999999995E-2</v>
      </c>
      <c r="CR184" s="14">
        <v>5.2999999999999999E-2</v>
      </c>
      <c r="CS184" s="14">
        <v>4.1000000000000002E-2</v>
      </c>
      <c r="CT184" s="14">
        <v>3.4000000000000002E-2</v>
      </c>
      <c r="CU184" s="14">
        <v>2.7E-2</v>
      </c>
      <c r="CV184" s="14">
        <v>2.3E-2</v>
      </c>
      <c r="CW184" s="14">
        <v>1.9E-2</v>
      </c>
      <c r="CX184" s="14">
        <v>1.4999999999999999E-2</v>
      </c>
      <c r="CY184" s="14">
        <v>0.01</v>
      </c>
      <c r="CZ184" s="14">
        <v>7.0000000000000001E-3</v>
      </c>
      <c r="DA184" s="14">
        <v>5.0000000000000001E-3</v>
      </c>
      <c r="DB184" s="14">
        <v>4.0000000000000001E-3</v>
      </c>
      <c r="DC184" s="14">
        <v>3.0000000000000001E-3</v>
      </c>
      <c r="DD184" s="14">
        <v>2E-3</v>
      </c>
      <c r="DE184" s="14">
        <v>1E-3</v>
      </c>
      <c r="DF184" s="14">
        <v>1E-3</v>
      </c>
      <c r="DG184" s="14">
        <v>1E-3</v>
      </c>
      <c r="DI184" s="108">
        <f t="shared" si="5"/>
        <v>139.42500000000001</v>
      </c>
    </row>
    <row r="185" spans="1:113" x14ac:dyDescent="0.2">
      <c r="A185" s="14">
        <v>20558</v>
      </c>
      <c r="B185" s="14" t="s">
        <v>1041</v>
      </c>
      <c r="D185" s="14">
        <v>882</v>
      </c>
      <c r="E185" s="14">
        <v>2018</v>
      </c>
      <c r="F185" s="14" t="s">
        <v>322</v>
      </c>
      <c r="G185" s="88" t="s">
        <v>323</v>
      </c>
      <c r="H185" s="88">
        <f>VLOOKUP(G185, '2018 Population by age'!$G:$H, 2, 0)</f>
        <v>21</v>
      </c>
      <c r="I185" s="15">
        <f>IF(H185="-", "-", IF(H185=0, 0, SUM(K185:INDEX($K185:$DG185, H185))))</f>
        <v>46.338999999999992</v>
      </c>
      <c r="J185" s="15">
        <f t="shared" si="4"/>
        <v>49.350000000000016</v>
      </c>
      <c r="K185" s="14">
        <v>2.153</v>
      </c>
      <c r="L185" s="14">
        <v>2.1880000000000002</v>
      </c>
      <c r="M185" s="14">
        <v>2.2250000000000001</v>
      </c>
      <c r="N185" s="14">
        <v>2.1920000000000002</v>
      </c>
      <c r="O185" s="14">
        <v>2.2589999999999999</v>
      </c>
      <c r="P185" s="14">
        <v>2.3170000000000002</v>
      </c>
      <c r="Q185" s="14">
        <v>2.3650000000000002</v>
      </c>
      <c r="R185" s="14">
        <v>2.4020000000000001</v>
      </c>
      <c r="S185" s="14">
        <v>2.4300000000000002</v>
      </c>
      <c r="T185" s="14">
        <v>2.4540000000000002</v>
      </c>
      <c r="U185" s="14">
        <v>2.448</v>
      </c>
      <c r="V185" s="14">
        <v>2.4039999999999999</v>
      </c>
      <c r="W185" s="14">
        <v>2.3330000000000002</v>
      </c>
      <c r="X185" s="14">
        <v>2.2570000000000001</v>
      </c>
      <c r="Y185" s="14">
        <v>2.1720000000000002</v>
      </c>
      <c r="Z185" s="14">
        <v>2.0950000000000002</v>
      </c>
      <c r="AA185" s="14">
        <v>2.0369999999999999</v>
      </c>
      <c r="AB185" s="14">
        <v>1.9890000000000001</v>
      </c>
      <c r="AC185" s="14">
        <v>1.9330000000000001</v>
      </c>
      <c r="AD185" s="14">
        <v>1.8740000000000001</v>
      </c>
      <c r="AE185" s="14">
        <v>1.8120000000000001</v>
      </c>
      <c r="AF185" s="14">
        <v>1.746</v>
      </c>
      <c r="AG185" s="14">
        <v>1.6759999999999999</v>
      </c>
      <c r="AH185" s="14">
        <v>1.609</v>
      </c>
      <c r="AI185" s="14">
        <v>1.546</v>
      </c>
      <c r="AJ185" s="14">
        <v>1.4710000000000001</v>
      </c>
      <c r="AK185" s="14">
        <v>1.38</v>
      </c>
      <c r="AL185" s="14">
        <v>1.282</v>
      </c>
      <c r="AM185" s="14">
        <v>1.1879999999999999</v>
      </c>
      <c r="AN185" s="14">
        <v>1.093</v>
      </c>
      <c r="AO185" s="14">
        <v>1.024</v>
      </c>
      <c r="AP185" s="14">
        <v>0.99299999999999999</v>
      </c>
      <c r="AQ185" s="14">
        <v>0.98799999999999999</v>
      </c>
      <c r="AR185" s="14">
        <v>0.98299999999999998</v>
      </c>
      <c r="AS185" s="14">
        <v>0.98299999999999998</v>
      </c>
      <c r="AT185" s="14">
        <v>0.98199999999999998</v>
      </c>
      <c r="AU185" s="14">
        <v>0.97699999999999998</v>
      </c>
      <c r="AV185" s="14">
        <v>0.96899999999999997</v>
      </c>
      <c r="AW185" s="14">
        <v>0.96499999999999997</v>
      </c>
      <c r="AX185" s="14">
        <v>0.96499999999999997</v>
      </c>
      <c r="AY185" s="14">
        <v>0.96299999999999997</v>
      </c>
      <c r="AZ185" s="14">
        <v>0.95599999999999996</v>
      </c>
      <c r="BA185" s="14">
        <v>0.94499999999999995</v>
      </c>
      <c r="BB185" s="14">
        <v>0.93500000000000005</v>
      </c>
      <c r="BC185" s="14">
        <v>0.92400000000000004</v>
      </c>
      <c r="BD185" s="14">
        <v>0.91600000000000004</v>
      </c>
      <c r="BE185" s="14">
        <v>0.91</v>
      </c>
      <c r="BF185" s="14">
        <v>0.90600000000000003</v>
      </c>
      <c r="BG185" s="14">
        <v>0.9</v>
      </c>
      <c r="BH185" s="14">
        <v>0.89300000000000002</v>
      </c>
      <c r="BI185" s="14">
        <v>0.88300000000000001</v>
      </c>
      <c r="BJ185" s="14">
        <v>0.86799999999999999</v>
      </c>
      <c r="BK185" s="14">
        <v>0.84799999999999998</v>
      </c>
      <c r="BL185" s="14">
        <v>0.82799999999999996</v>
      </c>
      <c r="BM185" s="14">
        <v>0.80700000000000005</v>
      </c>
      <c r="BN185" s="14">
        <v>0.78400000000000003</v>
      </c>
      <c r="BO185" s="14">
        <v>0.75800000000000001</v>
      </c>
      <c r="BP185" s="14">
        <v>0.73099999999999998</v>
      </c>
      <c r="BQ185" s="14">
        <v>0.70199999999999996</v>
      </c>
      <c r="BR185" s="14">
        <v>0.67200000000000004</v>
      </c>
      <c r="BS185" s="14">
        <v>0.64200000000000002</v>
      </c>
      <c r="BT185" s="14">
        <v>0.61299999999999999</v>
      </c>
      <c r="BU185" s="14">
        <v>0.58399999999999996</v>
      </c>
      <c r="BV185" s="14">
        <v>0.55500000000000005</v>
      </c>
      <c r="BW185" s="14">
        <v>0.52800000000000002</v>
      </c>
      <c r="BX185" s="14">
        <v>0.497</v>
      </c>
      <c r="BY185" s="14">
        <v>0.46100000000000002</v>
      </c>
      <c r="BZ185" s="14">
        <v>0.42299999999999999</v>
      </c>
      <c r="CA185" s="14">
        <v>0.38700000000000001</v>
      </c>
      <c r="CB185" s="14">
        <v>0.34899999999999998</v>
      </c>
      <c r="CC185" s="14">
        <v>0.32100000000000001</v>
      </c>
      <c r="CD185" s="14">
        <v>0.309</v>
      </c>
      <c r="CE185" s="14">
        <v>0.30599999999999999</v>
      </c>
      <c r="CF185" s="14">
        <v>0.30299999999999999</v>
      </c>
      <c r="CG185" s="14">
        <v>0.30199999999999999</v>
      </c>
      <c r="CH185" s="14">
        <v>0.29399999999999998</v>
      </c>
      <c r="CI185" s="14">
        <v>0.27700000000000002</v>
      </c>
      <c r="CJ185" s="14">
        <v>0.253</v>
      </c>
      <c r="CK185" s="14">
        <v>0.23200000000000001</v>
      </c>
      <c r="CL185" s="14">
        <v>0.21099999999999999</v>
      </c>
      <c r="CM185" s="14">
        <v>0.192</v>
      </c>
      <c r="CN185" s="14">
        <v>0.17499999999999999</v>
      </c>
      <c r="CO185" s="14">
        <v>0.16</v>
      </c>
      <c r="CP185" s="14">
        <v>0.14499999999999999</v>
      </c>
      <c r="CQ185" s="14">
        <v>0.13</v>
      </c>
      <c r="CR185" s="14">
        <v>0.11700000000000001</v>
      </c>
      <c r="CS185" s="14">
        <v>0.105</v>
      </c>
      <c r="CT185" s="14">
        <v>9.4E-2</v>
      </c>
      <c r="CU185" s="14">
        <v>8.4000000000000005E-2</v>
      </c>
      <c r="CV185" s="14">
        <v>7.5999999999999998E-2</v>
      </c>
      <c r="CW185" s="14">
        <v>6.7000000000000004E-2</v>
      </c>
      <c r="CX185" s="14">
        <v>5.5E-2</v>
      </c>
      <c r="CY185" s="14">
        <v>4.1000000000000002E-2</v>
      </c>
      <c r="CZ185" s="14">
        <v>0.03</v>
      </c>
      <c r="DA185" s="14">
        <v>2.3E-2</v>
      </c>
      <c r="DB185" s="14">
        <v>1.9E-2</v>
      </c>
      <c r="DC185" s="14">
        <v>1.4E-2</v>
      </c>
      <c r="DD185" s="14">
        <v>8.9999999999999993E-3</v>
      </c>
      <c r="DE185" s="14">
        <v>7.0000000000000001E-3</v>
      </c>
      <c r="DF185" s="14">
        <v>4.0000000000000001E-3</v>
      </c>
      <c r="DG185" s="14">
        <v>7.0000000000000001E-3</v>
      </c>
      <c r="DI185" s="108">
        <f t="shared" si="5"/>
        <v>95.689000000000007</v>
      </c>
    </row>
    <row r="186" spans="1:113" x14ac:dyDescent="0.2">
      <c r="A186" s="14">
        <v>11356</v>
      </c>
      <c r="B186" s="14" t="s">
        <v>1041</v>
      </c>
      <c r="D186" s="14">
        <v>887</v>
      </c>
      <c r="E186" s="14">
        <v>2018</v>
      </c>
      <c r="F186" s="14" t="s">
        <v>1079</v>
      </c>
      <c r="G186" s="88" t="s">
        <v>414</v>
      </c>
      <c r="H186" s="88">
        <f>VLOOKUP(G186, '2018 Population by age'!$G:$H, 2, 0)</f>
        <v>18</v>
      </c>
      <c r="I186" s="15">
        <f>IF(H186="-", "-", IF(H186=0, 0, SUM(K186:INDEX($K186:$DG186, H186))))</f>
        <v>6537.991</v>
      </c>
      <c r="J186" s="15">
        <f t="shared" si="4"/>
        <v>7772.2560000000012</v>
      </c>
      <c r="K186" s="14">
        <v>410.68700000000001</v>
      </c>
      <c r="L186" s="14">
        <v>408.43599999999998</v>
      </c>
      <c r="M186" s="14">
        <v>405.12400000000002</v>
      </c>
      <c r="N186" s="14">
        <v>403.36200000000002</v>
      </c>
      <c r="O186" s="14">
        <v>397.20400000000001</v>
      </c>
      <c r="P186" s="14">
        <v>390.56299999999999</v>
      </c>
      <c r="Q186" s="14">
        <v>383.53500000000003</v>
      </c>
      <c r="R186" s="14">
        <v>376.214</v>
      </c>
      <c r="S186" s="14">
        <v>368.65300000000002</v>
      </c>
      <c r="T186" s="14">
        <v>360.90699999999998</v>
      </c>
      <c r="U186" s="14">
        <v>353.27699999999999</v>
      </c>
      <c r="V186" s="14">
        <v>345.94</v>
      </c>
      <c r="W186" s="14">
        <v>338.86700000000002</v>
      </c>
      <c r="X186" s="14">
        <v>331.89299999999997</v>
      </c>
      <c r="Y186" s="14">
        <v>325.10199999999998</v>
      </c>
      <c r="Z186" s="14">
        <v>318.64499999999998</v>
      </c>
      <c r="AA186" s="14">
        <v>312.59899999999999</v>
      </c>
      <c r="AB186" s="14">
        <v>306.983</v>
      </c>
      <c r="AC186" s="14">
        <v>301.35300000000001</v>
      </c>
      <c r="AD186" s="14">
        <v>295.33199999999999</v>
      </c>
      <c r="AE186" s="14">
        <v>291.12099999999998</v>
      </c>
      <c r="AF186" s="14">
        <v>289.62299999999999</v>
      </c>
      <c r="AG186" s="14">
        <v>289.58999999999997</v>
      </c>
      <c r="AH186" s="14">
        <v>289.11900000000003</v>
      </c>
      <c r="AI186" s="14">
        <v>288.88600000000002</v>
      </c>
      <c r="AJ186" s="14">
        <v>285.767</v>
      </c>
      <c r="AK186" s="14">
        <v>278.11</v>
      </c>
      <c r="AL186" s="14">
        <v>267.42500000000001</v>
      </c>
      <c r="AM186" s="14">
        <v>256.935</v>
      </c>
      <c r="AN186" s="14">
        <v>246.06399999999999</v>
      </c>
      <c r="AO186" s="14">
        <v>235.364</v>
      </c>
      <c r="AP186" s="14">
        <v>225.45599999999999</v>
      </c>
      <c r="AQ186" s="14">
        <v>216.02099999999999</v>
      </c>
      <c r="AR186" s="14">
        <v>206.114</v>
      </c>
      <c r="AS186" s="14">
        <v>195.917</v>
      </c>
      <c r="AT186" s="14">
        <v>185.99299999999999</v>
      </c>
      <c r="AU186" s="14">
        <v>176.53</v>
      </c>
      <c r="AV186" s="14">
        <v>167.39099999999999</v>
      </c>
      <c r="AW186" s="14">
        <v>158.477</v>
      </c>
      <c r="AX186" s="14">
        <v>150.06899999999999</v>
      </c>
      <c r="AY186" s="14">
        <v>141.102</v>
      </c>
      <c r="AZ186" s="14">
        <v>131.12100000000001</v>
      </c>
      <c r="BA186" s="14">
        <v>120.792</v>
      </c>
      <c r="BB186" s="14">
        <v>111.009</v>
      </c>
      <c r="BC186" s="14">
        <v>101.318</v>
      </c>
      <c r="BD186" s="14">
        <v>93.950999999999993</v>
      </c>
      <c r="BE186" s="14">
        <v>90.022000000000006</v>
      </c>
      <c r="BF186" s="14">
        <v>88.406000000000006</v>
      </c>
      <c r="BG186" s="14">
        <v>86.816999999999993</v>
      </c>
      <c r="BH186" s="14">
        <v>85.658000000000001</v>
      </c>
      <c r="BI186" s="14">
        <v>84.227999999999994</v>
      </c>
      <c r="BJ186" s="14">
        <v>81.930999999999997</v>
      </c>
      <c r="BK186" s="14">
        <v>79.087000000000003</v>
      </c>
      <c r="BL186" s="14">
        <v>76.685000000000002</v>
      </c>
      <c r="BM186" s="14">
        <v>74.611000000000004</v>
      </c>
      <c r="BN186" s="14">
        <v>72.055000000000007</v>
      </c>
      <c r="BO186" s="14">
        <v>68.739000000000004</v>
      </c>
      <c r="BP186" s="14">
        <v>64.965999999999994</v>
      </c>
      <c r="BQ186" s="14">
        <v>61.295999999999999</v>
      </c>
      <c r="BR186" s="14">
        <v>57.594999999999999</v>
      </c>
      <c r="BS186" s="14">
        <v>54.26</v>
      </c>
      <c r="BT186" s="14">
        <v>51.536000000000001</v>
      </c>
      <c r="BU186" s="14">
        <v>49.228000000000002</v>
      </c>
      <c r="BV186" s="14">
        <v>46.857999999999997</v>
      </c>
      <c r="BW186" s="14">
        <v>44.475999999999999</v>
      </c>
      <c r="BX186" s="14">
        <v>42.247999999999998</v>
      </c>
      <c r="BY186" s="14">
        <v>40.192999999999998</v>
      </c>
      <c r="BZ186" s="14">
        <v>38.235999999999997</v>
      </c>
      <c r="CA186" s="14">
        <v>36.340000000000003</v>
      </c>
      <c r="CB186" s="14">
        <v>34.585999999999999</v>
      </c>
      <c r="CC186" s="14">
        <v>32.469000000000001</v>
      </c>
      <c r="CD186" s="14">
        <v>29.759</v>
      </c>
      <c r="CE186" s="14">
        <v>26.709</v>
      </c>
      <c r="CF186" s="14">
        <v>23.786999999999999</v>
      </c>
      <c r="CG186" s="14">
        <v>20.876999999999999</v>
      </c>
      <c r="CH186" s="14">
        <v>18.327000000000002</v>
      </c>
      <c r="CI186" s="14">
        <v>16.349</v>
      </c>
      <c r="CJ186" s="14">
        <v>14.772</v>
      </c>
      <c r="CK186" s="14">
        <v>13.215999999999999</v>
      </c>
      <c r="CL186" s="14">
        <v>11.757</v>
      </c>
      <c r="CM186" s="14">
        <v>10.361000000000001</v>
      </c>
      <c r="CN186" s="14">
        <v>8.9719999999999995</v>
      </c>
      <c r="CO186" s="14">
        <v>7.6289999999999996</v>
      </c>
      <c r="CP186" s="14">
        <v>6.4219999999999997</v>
      </c>
      <c r="CQ186" s="14">
        <v>5.3250000000000002</v>
      </c>
      <c r="CR186" s="14">
        <v>4.3630000000000004</v>
      </c>
      <c r="CS186" s="14">
        <v>3.5539999999999998</v>
      </c>
      <c r="CT186" s="14">
        <v>2.875</v>
      </c>
      <c r="CU186" s="14">
        <v>2.238</v>
      </c>
      <c r="CV186" s="14">
        <v>1.726</v>
      </c>
      <c r="CW186" s="14">
        <v>1.355</v>
      </c>
      <c r="CX186" s="14">
        <v>1.028</v>
      </c>
      <c r="CY186" s="14">
        <v>0.73299999999999998</v>
      </c>
      <c r="CZ186" s="14">
        <v>0.501</v>
      </c>
      <c r="DA186" s="14">
        <v>0.375</v>
      </c>
      <c r="DB186" s="14">
        <v>0.29799999999999999</v>
      </c>
      <c r="DC186" s="14">
        <v>0.21299999999999999</v>
      </c>
      <c r="DD186" s="14">
        <v>0.11899999999999999</v>
      </c>
      <c r="DE186" s="14">
        <v>6.6000000000000003E-2</v>
      </c>
      <c r="DF186" s="14">
        <v>3.3000000000000002E-2</v>
      </c>
      <c r="DG186" s="14">
        <v>4.1000000000000002E-2</v>
      </c>
      <c r="DI186" s="108">
        <f t="shared" si="5"/>
        <v>14310.247000000001</v>
      </c>
    </row>
    <row r="187" spans="1:113" x14ac:dyDescent="0.2">
      <c r="A187" s="14">
        <v>4820</v>
      </c>
      <c r="B187" s="14" t="s">
        <v>1041</v>
      </c>
      <c r="D187" s="14">
        <v>710</v>
      </c>
      <c r="E187" s="14">
        <v>2018</v>
      </c>
      <c r="F187" s="14" t="s">
        <v>348</v>
      </c>
      <c r="G187" s="88" t="s">
        <v>349</v>
      </c>
      <c r="H187" s="88">
        <f>VLOOKUP(G187, '2018 Population by age'!$G:$H, 2, 0)</f>
        <v>18</v>
      </c>
      <c r="I187" s="15">
        <f>IF(H187="-", "-", IF(H187=0, 0, SUM(K187:INDEX($K187:$DG187, H187))))</f>
        <v>9724.0540000000001</v>
      </c>
      <c r="J187" s="15">
        <f t="shared" si="4"/>
        <v>19513.555000000015</v>
      </c>
      <c r="K187" s="14">
        <v>557.46</v>
      </c>
      <c r="L187" s="14">
        <v>561.67399999999998</v>
      </c>
      <c r="M187" s="14">
        <v>563.79999999999995</v>
      </c>
      <c r="N187" s="14">
        <v>568.67999999999995</v>
      </c>
      <c r="O187" s="14">
        <v>565.01</v>
      </c>
      <c r="P187" s="14">
        <v>560.54600000000005</v>
      </c>
      <c r="Q187" s="14">
        <v>555.47799999999995</v>
      </c>
      <c r="R187" s="14">
        <v>549.99300000000005</v>
      </c>
      <c r="S187" s="14">
        <v>544.13499999999999</v>
      </c>
      <c r="T187" s="14">
        <v>537.94500000000005</v>
      </c>
      <c r="U187" s="14">
        <v>532.34299999999996</v>
      </c>
      <c r="V187" s="14">
        <v>527.80700000000002</v>
      </c>
      <c r="W187" s="14">
        <v>524.08900000000006</v>
      </c>
      <c r="X187" s="14">
        <v>520.37900000000002</v>
      </c>
      <c r="Y187" s="14">
        <v>516.74599999999998</v>
      </c>
      <c r="Z187" s="14">
        <v>513.98400000000004</v>
      </c>
      <c r="AA187" s="14">
        <v>512.37800000000004</v>
      </c>
      <c r="AB187" s="14">
        <v>511.60700000000003</v>
      </c>
      <c r="AC187" s="14">
        <v>510.97800000000001</v>
      </c>
      <c r="AD187" s="14">
        <v>510.52699999999999</v>
      </c>
      <c r="AE187" s="14">
        <v>510.33100000000002</v>
      </c>
      <c r="AF187" s="14">
        <v>510.32299999999998</v>
      </c>
      <c r="AG187" s="14">
        <v>510.40499999999997</v>
      </c>
      <c r="AH187" s="14">
        <v>510.25200000000001</v>
      </c>
      <c r="AI187" s="14">
        <v>509.58100000000002</v>
      </c>
      <c r="AJ187" s="14">
        <v>509.33800000000002</v>
      </c>
      <c r="AK187" s="14">
        <v>509.85</v>
      </c>
      <c r="AL187" s="14">
        <v>510.41399999999999</v>
      </c>
      <c r="AM187" s="14">
        <v>510.154</v>
      </c>
      <c r="AN187" s="14">
        <v>509.42700000000002</v>
      </c>
      <c r="AO187" s="14">
        <v>505.94099999999997</v>
      </c>
      <c r="AP187" s="14">
        <v>498.524</v>
      </c>
      <c r="AQ187" s="14">
        <v>488.20699999999999</v>
      </c>
      <c r="AR187" s="14">
        <v>477.61900000000003</v>
      </c>
      <c r="AS187" s="14">
        <v>466.73899999999998</v>
      </c>
      <c r="AT187" s="14">
        <v>453.91899999999998</v>
      </c>
      <c r="AU187" s="14">
        <v>438.76900000000001</v>
      </c>
      <c r="AV187" s="14">
        <v>422.25200000000001</v>
      </c>
      <c r="AW187" s="14">
        <v>405.54899999999998</v>
      </c>
      <c r="AX187" s="14">
        <v>388.21199999999999</v>
      </c>
      <c r="AY187" s="14">
        <v>373.37900000000002</v>
      </c>
      <c r="AZ187" s="14">
        <v>362.666</v>
      </c>
      <c r="BA187" s="14">
        <v>354.70400000000001</v>
      </c>
      <c r="BB187" s="14">
        <v>346.47199999999998</v>
      </c>
      <c r="BC187" s="14">
        <v>338.53500000000003</v>
      </c>
      <c r="BD187" s="14">
        <v>330.59699999999998</v>
      </c>
      <c r="BE187" s="14">
        <v>322.197</v>
      </c>
      <c r="BF187" s="14">
        <v>313.58800000000002</v>
      </c>
      <c r="BG187" s="14">
        <v>305.46600000000001</v>
      </c>
      <c r="BH187" s="14">
        <v>297.66500000000002</v>
      </c>
      <c r="BI187" s="14">
        <v>289.95600000000002</v>
      </c>
      <c r="BJ187" s="14">
        <v>282.28800000000001</v>
      </c>
      <c r="BK187" s="14">
        <v>274.65699999999998</v>
      </c>
      <c r="BL187" s="14">
        <v>267.09800000000001</v>
      </c>
      <c r="BM187" s="14">
        <v>259.577</v>
      </c>
      <c r="BN187" s="14">
        <v>252.05500000000001</v>
      </c>
      <c r="BO187" s="14">
        <v>244.505</v>
      </c>
      <c r="BP187" s="14">
        <v>236.91</v>
      </c>
      <c r="BQ187" s="14">
        <v>229.19800000000001</v>
      </c>
      <c r="BR187" s="14">
        <v>221.28700000000001</v>
      </c>
      <c r="BS187" s="14">
        <v>213.459</v>
      </c>
      <c r="BT187" s="14">
        <v>205.81899999999999</v>
      </c>
      <c r="BU187" s="14">
        <v>198.161</v>
      </c>
      <c r="BV187" s="14">
        <v>190.44800000000001</v>
      </c>
      <c r="BW187" s="14">
        <v>183.00899999999999</v>
      </c>
      <c r="BX187" s="14">
        <v>174.07300000000001</v>
      </c>
      <c r="BY187" s="14">
        <v>162.85900000000001</v>
      </c>
      <c r="BZ187" s="14">
        <v>150.334</v>
      </c>
      <c r="CA187" s="14">
        <v>138.10900000000001</v>
      </c>
      <c r="CB187" s="14">
        <v>125.69199999999999</v>
      </c>
      <c r="CC187" s="14">
        <v>115.05200000000001</v>
      </c>
      <c r="CD187" s="14">
        <v>107.279</v>
      </c>
      <c r="CE187" s="14">
        <v>101.411</v>
      </c>
      <c r="CF187" s="14">
        <v>95.427999999999997</v>
      </c>
      <c r="CG187" s="14">
        <v>89.772000000000006</v>
      </c>
      <c r="CH187" s="14">
        <v>83.840999999999994</v>
      </c>
      <c r="CI187" s="14">
        <v>77.146000000000001</v>
      </c>
      <c r="CJ187" s="14">
        <v>70.066999999999993</v>
      </c>
      <c r="CK187" s="14">
        <v>63.491</v>
      </c>
      <c r="CL187" s="14">
        <v>57.262999999999998</v>
      </c>
      <c r="CM187" s="14">
        <v>51.311999999999998</v>
      </c>
      <c r="CN187" s="14">
        <v>45.7</v>
      </c>
      <c r="CO187" s="14">
        <v>40.415999999999997</v>
      </c>
      <c r="CP187" s="14">
        <v>35.384</v>
      </c>
      <c r="CQ187" s="14">
        <v>30.614999999999998</v>
      </c>
      <c r="CR187" s="14">
        <v>26.244</v>
      </c>
      <c r="CS187" s="14">
        <v>22.329000000000001</v>
      </c>
      <c r="CT187" s="14">
        <v>18.824999999999999</v>
      </c>
      <c r="CU187" s="14">
        <v>15.419</v>
      </c>
      <c r="CV187" s="14">
        <v>12.573</v>
      </c>
      <c r="CW187" s="14">
        <v>10.387</v>
      </c>
      <c r="CX187" s="14">
        <v>8.2729999999999997</v>
      </c>
      <c r="CY187" s="14">
        <v>6.1989999999999998</v>
      </c>
      <c r="CZ187" s="14">
        <v>4.5709999999999997</v>
      </c>
      <c r="DA187" s="14">
        <v>3.64</v>
      </c>
      <c r="DB187" s="14">
        <v>2.9710000000000001</v>
      </c>
      <c r="DC187" s="14">
        <v>2.214</v>
      </c>
      <c r="DD187" s="14">
        <v>1.369</v>
      </c>
      <c r="DE187" s="14">
        <v>0.94299999999999995</v>
      </c>
      <c r="DF187" s="14">
        <v>0.51900000000000002</v>
      </c>
      <c r="DG187" s="14">
        <v>0.82799999999999996</v>
      </c>
      <c r="DI187" s="108">
        <f t="shared" si="5"/>
        <v>29237.609000000015</v>
      </c>
    </row>
    <row r="188" spans="1:113" x14ac:dyDescent="0.2">
      <c r="A188" s="14">
        <v>2756</v>
      </c>
      <c r="B188" s="14" t="s">
        <v>1041</v>
      </c>
      <c r="D188" s="14">
        <v>894</v>
      </c>
      <c r="E188" s="14">
        <v>2018</v>
      </c>
      <c r="F188" s="14" t="s">
        <v>415</v>
      </c>
      <c r="G188" s="88" t="s">
        <v>416</v>
      </c>
      <c r="H188" s="88">
        <f>VLOOKUP(G188, '2018 Population by age'!$G:$H, 2, 0)</f>
        <v>18</v>
      </c>
      <c r="I188" s="15">
        <f>IF(H188="-", "-", IF(H188=0, 0, SUM(K188:INDEX($K188:$DG188, H188))))</f>
        <v>4503.5060000000003</v>
      </c>
      <c r="J188" s="15">
        <f t="shared" si="4"/>
        <v>4367.9199999999919</v>
      </c>
      <c r="K188" s="14">
        <v>310.86</v>
      </c>
      <c r="L188" s="14">
        <v>300.84899999999999</v>
      </c>
      <c r="M188" s="14">
        <v>291.66199999999998</v>
      </c>
      <c r="N188" s="14">
        <v>284.50099999999998</v>
      </c>
      <c r="O188" s="14">
        <v>276.53100000000001</v>
      </c>
      <c r="P188" s="14">
        <v>269.125</v>
      </c>
      <c r="Q188" s="14">
        <v>262.21800000000002</v>
      </c>
      <c r="R188" s="14">
        <v>255.74700000000001</v>
      </c>
      <c r="S188" s="14">
        <v>249.62799999999999</v>
      </c>
      <c r="T188" s="14">
        <v>243.77799999999999</v>
      </c>
      <c r="U188" s="14">
        <v>238.23400000000001</v>
      </c>
      <c r="V188" s="14">
        <v>232.971</v>
      </c>
      <c r="W188" s="14">
        <v>227.86600000000001</v>
      </c>
      <c r="X188" s="14">
        <v>222.87799999999999</v>
      </c>
      <c r="Y188" s="14">
        <v>218.084</v>
      </c>
      <c r="Z188" s="14">
        <v>212.71100000000001</v>
      </c>
      <c r="AA188" s="14">
        <v>206.393</v>
      </c>
      <c r="AB188" s="14">
        <v>199.47</v>
      </c>
      <c r="AC188" s="14">
        <v>192.70099999999999</v>
      </c>
      <c r="AD188" s="14">
        <v>185.99</v>
      </c>
      <c r="AE188" s="14">
        <v>179.30600000000001</v>
      </c>
      <c r="AF188" s="14">
        <v>172.72900000000001</v>
      </c>
      <c r="AG188" s="14">
        <v>166.286</v>
      </c>
      <c r="AH188" s="14">
        <v>159.89099999999999</v>
      </c>
      <c r="AI188" s="14">
        <v>153.523</v>
      </c>
      <c r="AJ188" s="14">
        <v>147.63900000000001</v>
      </c>
      <c r="AK188" s="14">
        <v>142.44499999999999</v>
      </c>
      <c r="AL188" s="14">
        <v>137.75</v>
      </c>
      <c r="AM188" s="14">
        <v>133.142</v>
      </c>
      <c r="AN188" s="14">
        <v>128.68799999999999</v>
      </c>
      <c r="AO188" s="14">
        <v>124.34399999999999</v>
      </c>
      <c r="AP188" s="14">
        <v>120.041</v>
      </c>
      <c r="AQ188" s="14">
        <v>115.80200000000001</v>
      </c>
      <c r="AR188" s="14">
        <v>111.696</v>
      </c>
      <c r="AS188" s="14">
        <v>107.684</v>
      </c>
      <c r="AT188" s="14">
        <v>103.776</v>
      </c>
      <c r="AU188" s="14">
        <v>99.975999999999999</v>
      </c>
      <c r="AV188" s="14">
        <v>96.245000000000005</v>
      </c>
      <c r="AW188" s="14">
        <v>92.561999999999998</v>
      </c>
      <c r="AX188" s="14">
        <v>88.962000000000003</v>
      </c>
      <c r="AY188" s="14">
        <v>85.198999999999998</v>
      </c>
      <c r="AZ188" s="14">
        <v>81.159000000000006</v>
      </c>
      <c r="BA188" s="14">
        <v>76.957999999999998</v>
      </c>
      <c r="BB188" s="14">
        <v>72.866</v>
      </c>
      <c r="BC188" s="14">
        <v>68.875</v>
      </c>
      <c r="BD188" s="14">
        <v>64.888000000000005</v>
      </c>
      <c r="BE188" s="14">
        <v>60.901000000000003</v>
      </c>
      <c r="BF188" s="14">
        <v>56.981999999999999</v>
      </c>
      <c r="BG188" s="14">
        <v>53.177</v>
      </c>
      <c r="BH188" s="14">
        <v>49.445</v>
      </c>
      <c r="BI188" s="14">
        <v>46.137</v>
      </c>
      <c r="BJ188" s="14">
        <v>43.423000000000002</v>
      </c>
      <c r="BK188" s="14">
        <v>41.146000000000001</v>
      </c>
      <c r="BL188" s="14">
        <v>38.969000000000001</v>
      </c>
      <c r="BM188" s="14">
        <v>36.951000000000001</v>
      </c>
      <c r="BN188" s="14">
        <v>35.034999999999997</v>
      </c>
      <c r="BO188" s="14">
        <v>33.156999999999996</v>
      </c>
      <c r="BP188" s="14">
        <v>31.347000000000001</v>
      </c>
      <c r="BQ188" s="14">
        <v>29.687999999999999</v>
      </c>
      <c r="BR188" s="14">
        <v>28.151</v>
      </c>
      <c r="BS188" s="14">
        <v>26.722000000000001</v>
      </c>
      <c r="BT188" s="14">
        <v>25.4</v>
      </c>
      <c r="BU188" s="14">
        <v>24.167999999999999</v>
      </c>
      <c r="BV188" s="14">
        <v>23.006</v>
      </c>
      <c r="BW188" s="14">
        <v>21.914000000000001</v>
      </c>
      <c r="BX188" s="14">
        <v>20.852</v>
      </c>
      <c r="BY188" s="14">
        <v>19.797000000000001</v>
      </c>
      <c r="BZ188" s="14">
        <v>18.757999999999999</v>
      </c>
      <c r="CA188" s="14">
        <v>17.762</v>
      </c>
      <c r="CB188" s="14">
        <v>16.803999999999998</v>
      </c>
      <c r="CC188" s="14">
        <v>15.853</v>
      </c>
      <c r="CD188" s="14">
        <v>14.898</v>
      </c>
      <c r="CE188" s="14">
        <v>13.945</v>
      </c>
      <c r="CF188" s="14">
        <v>13.018000000000001</v>
      </c>
      <c r="CG188" s="14">
        <v>12.119</v>
      </c>
      <c r="CH188" s="14">
        <v>11.207000000000001</v>
      </c>
      <c r="CI188" s="14">
        <v>10.268000000000001</v>
      </c>
      <c r="CJ188" s="14">
        <v>9.3219999999999992</v>
      </c>
      <c r="CK188" s="14">
        <v>8.407</v>
      </c>
      <c r="CL188" s="14">
        <v>7.5209999999999999</v>
      </c>
      <c r="CM188" s="14">
        <v>6.6740000000000004</v>
      </c>
      <c r="CN188" s="14">
        <v>5.8769999999999998</v>
      </c>
      <c r="CO188" s="14">
        <v>5.1289999999999996</v>
      </c>
      <c r="CP188" s="14">
        <v>4.4169999999999998</v>
      </c>
      <c r="CQ188" s="14">
        <v>3.742</v>
      </c>
      <c r="CR188" s="14">
        <v>3.133</v>
      </c>
      <c r="CS188" s="14">
        <v>2.6030000000000002</v>
      </c>
      <c r="CT188" s="14">
        <v>2.1419999999999999</v>
      </c>
      <c r="CU188" s="14">
        <v>1.6930000000000001</v>
      </c>
      <c r="CV188" s="14">
        <v>1.32</v>
      </c>
      <c r="CW188" s="14">
        <v>1.052</v>
      </c>
      <c r="CX188" s="14">
        <v>0.81</v>
      </c>
      <c r="CY188" s="14">
        <v>0.58599999999999997</v>
      </c>
      <c r="CZ188" s="14">
        <v>0.40799999999999997</v>
      </c>
      <c r="DA188" s="14">
        <v>0.311</v>
      </c>
      <c r="DB188" s="14">
        <v>0.249</v>
      </c>
      <c r="DC188" s="14">
        <v>0.17799999999999999</v>
      </c>
      <c r="DD188" s="14">
        <v>9.9000000000000005E-2</v>
      </c>
      <c r="DE188" s="14">
        <v>5.8999999999999997E-2</v>
      </c>
      <c r="DF188" s="14">
        <v>2.9000000000000001E-2</v>
      </c>
      <c r="DG188" s="14">
        <v>3.5999999999999997E-2</v>
      </c>
      <c r="DI188" s="108">
        <f t="shared" si="5"/>
        <v>8871.4259999999922</v>
      </c>
    </row>
    <row r="189" spans="1:113" x14ac:dyDescent="0.2">
      <c r="A189" s="14">
        <v>2842</v>
      </c>
      <c r="B189" s="14" t="s">
        <v>1041</v>
      </c>
      <c r="D189" s="14">
        <v>716</v>
      </c>
      <c r="E189" s="14">
        <v>2018</v>
      </c>
      <c r="F189" s="14" t="s">
        <v>417</v>
      </c>
      <c r="G189" s="88" t="s">
        <v>418</v>
      </c>
      <c r="H189" s="88">
        <f>VLOOKUP(G189, '2018 Population by age'!$G:$H, 2, 0)</f>
        <v>18</v>
      </c>
      <c r="I189" s="15">
        <f>IF(H189="-", "-", IF(H189=0, 0, SUM(K189:INDEX($K189:$DG189, H189))))</f>
        <v>3992.306</v>
      </c>
      <c r="J189" s="15">
        <f t="shared" si="4"/>
        <v>4678.3590000000058</v>
      </c>
      <c r="K189" s="14">
        <v>249.63399999999999</v>
      </c>
      <c r="L189" s="14">
        <v>252.74100000000001</v>
      </c>
      <c r="M189" s="14">
        <v>253.84800000000001</v>
      </c>
      <c r="N189" s="14">
        <v>256.43700000000001</v>
      </c>
      <c r="O189" s="14">
        <v>252.511</v>
      </c>
      <c r="P189" s="14">
        <v>247.679</v>
      </c>
      <c r="Q189" s="14">
        <v>242.1</v>
      </c>
      <c r="R189" s="14">
        <v>235.929</v>
      </c>
      <c r="S189" s="14">
        <v>229.267</v>
      </c>
      <c r="T189" s="14">
        <v>222.215</v>
      </c>
      <c r="U189" s="14">
        <v>215.20699999999999</v>
      </c>
      <c r="V189" s="14">
        <v>208.50800000000001</v>
      </c>
      <c r="W189" s="14">
        <v>202.11</v>
      </c>
      <c r="X189" s="14">
        <v>195.68100000000001</v>
      </c>
      <c r="Y189" s="14">
        <v>189.221</v>
      </c>
      <c r="Z189" s="14">
        <v>183.66399999999999</v>
      </c>
      <c r="AA189" s="14">
        <v>179.423</v>
      </c>
      <c r="AB189" s="14">
        <v>176.131</v>
      </c>
      <c r="AC189" s="14">
        <v>172.947</v>
      </c>
      <c r="AD189" s="14">
        <v>169.96100000000001</v>
      </c>
      <c r="AE189" s="14">
        <v>167.321</v>
      </c>
      <c r="AF189" s="14">
        <v>164.99299999999999</v>
      </c>
      <c r="AG189" s="14">
        <v>162.892</v>
      </c>
      <c r="AH189" s="14">
        <v>160.935</v>
      </c>
      <c r="AI189" s="14">
        <v>159.096</v>
      </c>
      <c r="AJ189" s="14">
        <v>157.179</v>
      </c>
      <c r="AK189" s="14">
        <v>155.06100000000001</v>
      </c>
      <c r="AL189" s="14">
        <v>152.76499999999999</v>
      </c>
      <c r="AM189" s="14">
        <v>150.37</v>
      </c>
      <c r="AN189" s="14">
        <v>147.78800000000001</v>
      </c>
      <c r="AO189" s="14">
        <v>145.07900000000001</v>
      </c>
      <c r="AP189" s="14">
        <v>142.25700000000001</v>
      </c>
      <c r="AQ189" s="14">
        <v>139.21299999999999</v>
      </c>
      <c r="AR189" s="14">
        <v>135.93199999999999</v>
      </c>
      <c r="AS189" s="14">
        <v>132.55199999999999</v>
      </c>
      <c r="AT189" s="14">
        <v>128.16900000000001</v>
      </c>
      <c r="AU189" s="14">
        <v>122.373</v>
      </c>
      <c r="AV189" s="14">
        <v>115.626</v>
      </c>
      <c r="AW189" s="14">
        <v>108.89</v>
      </c>
      <c r="AX189" s="14">
        <v>102.087</v>
      </c>
      <c r="AY189" s="14">
        <v>95.245000000000005</v>
      </c>
      <c r="AZ189" s="14">
        <v>88.513999999999996</v>
      </c>
      <c r="BA189" s="14">
        <v>81.951999999999998</v>
      </c>
      <c r="BB189" s="14">
        <v>75.447999999999993</v>
      </c>
      <c r="BC189" s="14">
        <v>69.001999999999995</v>
      </c>
      <c r="BD189" s="14">
        <v>63.298000000000002</v>
      </c>
      <c r="BE189" s="14">
        <v>58.661999999999999</v>
      </c>
      <c r="BF189" s="14">
        <v>54.843000000000004</v>
      </c>
      <c r="BG189" s="14">
        <v>51.210999999999999</v>
      </c>
      <c r="BH189" s="14">
        <v>47.820999999999998</v>
      </c>
      <c r="BI189" s="14">
        <v>44.957999999999998</v>
      </c>
      <c r="BJ189" s="14">
        <v>42.677</v>
      </c>
      <c r="BK189" s="14">
        <v>40.844999999999999</v>
      </c>
      <c r="BL189" s="14">
        <v>39.256999999999998</v>
      </c>
      <c r="BM189" s="14">
        <v>37.938000000000002</v>
      </c>
      <c r="BN189" s="14">
        <v>36.65</v>
      </c>
      <c r="BO189" s="14">
        <v>35.247999999999998</v>
      </c>
      <c r="BP189" s="14">
        <v>33.805999999999997</v>
      </c>
      <c r="BQ189" s="14">
        <v>32.506</v>
      </c>
      <c r="BR189" s="14">
        <v>31.271000000000001</v>
      </c>
      <c r="BS189" s="14">
        <v>30.138000000000002</v>
      </c>
      <c r="BT189" s="14">
        <v>29.129000000000001</v>
      </c>
      <c r="BU189" s="14">
        <v>28.173999999999999</v>
      </c>
      <c r="BV189" s="14">
        <v>27.254000000000001</v>
      </c>
      <c r="BW189" s="14">
        <v>26.463000000000001</v>
      </c>
      <c r="BX189" s="14">
        <v>25.245000000000001</v>
      </c>
      <c r="BY189" s="14">
        <v>23.347999999999999</v>
      </c>
      <c r="BZ189" s="14">
        <v>21.065999999999999</v>
      </c>
      <c r="CA189" s="14">
        <v>18.876999999999999</v>
      </c>
      <c r="CB189" s="14">
        <v>16.609000000000002</v>
      </c>
      <c r="CC189" s="14">
        <v>14.923</v>
      </c>
      <c r="CD189" s="14">
        <v>14.172000000000001</v>
      </c>
      <c r="CE189" s="14">
        <v>14.015000000000001</v>
      </c>
      <c r="CF189" s="14">
        <v>13.781000000000001</v>
      </c>
      <c r="CG189" s="14">
        <v>13.632999999999999</v>
      </c>
      <c r="CH189" s="14">
        <v>13.21</v>
      </c>
      <c r="CI189" s="14">
        <v>12.271000000000001</v>
      </c>
      <c r="CJ189" s="14">
        <v>11.016</v>
      </c>
      <c r="CK189" s="14">
        <v>9.8849999999999998</v>
      </c>
      <c r="CL189" s="14">
        <v>8.7919999999999998</v>
      </c>
      <c r="CM189" s="14">
        <v>7.7839999999999998</v>
      </c>
      <c r="CN189" s="14">
        <v>6.9329999999999998</v>
      </c>
      <c r="CO189" s="14">
        <v>6.1929999999999996</v>
      </c>
      <c r="CP189" s="14">
        <v>5.4530000000000003</v>
      </c>
      <c r="CQ189" s="14">
        <v>4.7359999999999998</v>
      </c>
      <c r="CR189" s="14">
        <v>4.0709999999999997</v>
      </c>
      <c r="CS189" s="14">
        <v>3.464</v>
      </c>
      <c r="CT189" s="14">
        <v>2.9119999999999999</v>
      </c>
      <c r="CU189" s="14">
        <v>2.3719999999999999</v>
      </c>
      <c r="CV189" s="14">
        <v>1.923</v>
      </c>
      <c r="CW189" s="14">
        <v>1.579</v>
      </c>
      <c r="CX189" s="14">
        <v>1.242</v>
      </c>
      <c r="CY189" s="14">
        <v>0.90800000000000003</v>
      </c>
      <c r="CZ189" s="14">
        <v>0.63300000000000001</v>
      </c>
      <c r="DA189" s="14">
        <v>0.47</v>
      </c>
      <c r="DB189" s="14">
        <v>0.378</v>
      </c>
      <c r="DC189" s="14">
        <v>0.27600000000000002</v>
      </c>
      <c r="DD189" s="14">
        <v>0.16500000000000001</v>
      </c>
      <c r="DE189" s="14">
        <v>0.10199999999999999</v>
      </c>
      <c r="DF189" s="14">
        <v>5.2999999999999999E-2</v>
      </c>
      <c r="DG189" s="14">
        <v>7.2999999999999995E-2</v>
      </c>
      <c r="DI189" s="108">
        <f t="shared" si="5"/>
        <v>8670.6650000000063</v>
      </c>
    </row>
    <row r="190" spans="1:113" x14ac:dyDescent="0.2">
      <c r="A190" s="14">
        <v>4</v>
      </c>
      <c r="B190" s="14" t="s">
        <v>1041</v>
      </c>
      <c r="D190" s="14">
        <v>900</v>
      </c>
      <c r="E190" s="14">
        <v>2018</v>
      </c>
      <c r="F190" s="14" t="s">
        <v>1129</v>
      </c>
      <c r="H190" s="88" t="e">
        <f>VLOOKUP(G190, '2018 Population by age'!$G:$H, 2, 0)</f>
        <v>#N/A</v>
      </c>
      <c r="I190" s="15" t="e">
        <f>IF(H190="-", "-", IF(H190=0, 0, SUM(K190:INDEX($K190:$DG190, H190))))</f>
        <v>#N/A</v>
      </c>
      <c r="J190" s="15" t="e">
        <f t="shared" si="4"/>
        <v>#N/A</v>
      </c>
      <c r="K190" s="14">
        <v>65948.607999999993</v>
      </c>
      <c r="L190" s="14">
        <v>65884.553</v>
      </c>
      <c r="M190" s="14">
        <v>65722.501999999993</v>
      </c>
      <c r="N190" s="14">
        <v>65475.781000000003</v>
      </c>
      <c r="O190" s="14">
        <v>65156.243999999999</v>
      </c>
      <c r="P190" s="14">
        <v>64768.538999999997</v>
      </c>
      <c r="Q190" s="14">
        <v>64320.894</v>
      </c>
      <c r="R190" s="14">
        <v>63821.466</v>
      </c>
      <c r="S190" s="14">
        <v>63285.087</v>
      </c>
      <c r="T190" s="14">
        <v>62726.481</v>
      </c>
      <c r="U190" s="14">
        <v>62121.008000000002</v>
      </c>
      <c r="V190" s="14">
        <v>61463.713000000003</v>
      </c>
      <c r="W190" s="14">
        <v>60782.527999999897</v>
      </c>
      <c r="X190" s="14">
        <v>60120.65</v>
      </c>
      <c r="Y190" s="14">
        <v>59481.845999999998</v>
      </c>
      <c r="Z190" s="14">
        <v>58896.512000000002</v>
      </c>
      <c r="AA190" s="14">
        <v>58388.341</v>
      </c>
      <c r="AB190" s="14">
        <v>57958.762999999999</v>
      </c>
      <c r="AC190" s="14">
        <v>57569.25</v>
      </c>
      <c r="AD190" s="14">
        <v>57207.923000000003</v>
      </c>
      <c r="AE190" s="14">
        <v>57022.790999999997</v>
      </c>
      <c r="AF190" s="14">
        <v>57077.462</v>
      </c>
      <c r="AG190" s="14">
        <v>57302.355000000003</v>
      </c>
      <c r="AH190" s="14">
        <v>57502.627</v>
      </c>
      <c r="AI190" s="14">
        <v>57643.355000000003</v>
      </c>
      <c r="AJ190" s="14">
        <v>57961.249000000003</v>
      </c>
      <c r="AK190" s="14">
        <v>58530.553999999996</v>
      </c>
      <c r="AL190" s="14">
        <v>59199.133000000002</v>
      </c>
      <c r="AM190" s="14">
        <v>59800.684000000001</v>
      </c>
      <c r="AN190" s="14">
        <v>60440.631999999998</v>
      </c>
      <c r="AO190" s="14">
        <v>60494.112000000001</v>
      </c>
      <c r="AP190" s="14">
        <v>59656.154999999999</v>
      </c>
      <c r="AQ190" s="14">
        <v>58230.243999999999</v>
      </c>
      <c r="AR190" s="14">
        <v>56850.286</v>
      </c>
      <c r="AS190" s="14">
        <v>55419.892999999996</v>
      </c>
      <c r="AT190" s="14">
        <v>54051.332000000002</v>
      </c>
      <c r="AU190" s="14">
        <v>52874.247000000003</v>
      </c>
      <c r="AV190" s="14">
        <v>51844.447999999997</v>
      </c>
      <c r="AW190" s="14">
        <v>50748.580999999998</v>
      </c>
      <c r="AX190" s="14">
        <v>49581.908000000003</v>
      </c>
      <c r="AY190" s="14">
        <v>48728.822999999997</v>
      </c>
      <c r="AZ190" s="14">
        <v>48344.387999999999</v>
      </c>
      <c r="BA190" s="14">
        <v>48259.362000000001</v>
      </c>
      <c r="BB190" s="14">
        <v>48141.002999999997</v>
      </c>
      <c r="BC190" s="14">
        <v>48045.654000000002</v>
      </c>
      <c r="BD190" s="14">
        <v>47843.593000000001</v>
      </c>
      <c r="BE190" s="14">
        <v>47433.267999999996</v>
      </c>
      <c r="BF190" s="14">
        <v>46868.211000000003</v>
      </c>
      <c r="BG190" s="14">
        <v>46314.900999999998</v>
      </c>
      <c r="BH190" s="14">
        <v>45753.612999999998</v>
      </c>
      <c r="BI190" s="14">
        <v>45045.667000000001</v>
      </c>
      <c r="BJ190" s="14">
        <v>44142.856</v>
      </c>
      <c r="BK190" s="14">
        <v>43096.224000000002</v>
      </c>
      <c r="BL190" s="14">
        <v>42025.025999999998</v>
      </c>
      <c r="BM190" s="14">
        <v>40929.421000000002</v>
      </c>
      <c r="BN190" s="14">
        <v>39757.571000000004</v>
      </c>
      <c r="BO190" s="14">
        <v>38503.478000000003</v>
      </c>
      <c r="BP190" s="14">
        <v>37204.506000000001</v>
      </c>
      <c r="BQ190" s="14">
        <v>35867.091999999997</v>
      </c>
      <c r="BR190" s="14">
        <v>34445.625999999997</v>
      </c>
      <c r="BS190" s="14">
        <v>33236.220999999998</v>
      </c>
      <c r="BT190" s="14">
        <v>32372.842000000001</v>
      </c>
      <c r="BU190" s="14">
        <v>31704.614000000001</v>
      </c>
      <c r="BV190" s="14">
        <v>30982.182000000001</v>
      </c>
      <c r="BW190" s="14">
        <v>30297.891</v>
      </c>
      <c r="BX190" s="14">
        <v>29310.078000000001</v>
      </c>
      <c r="BY190" s="14">
        <v>27837.125</v>
      </c>
      <c r="BZ190" s="14">
        <v>26059.113000000001</v>
      </c>
      <c r="CA190" s="14">
        <v>24346.993999999999</v>
      </c>
      <c r="CB190" s="14">
        <v>22637.656999999999</v>
      </c>
      <c r="CC190" s="14">
        <v>21024.992999999999</v>
      </c>
      <c r="CD190" s="14">
        <v>19596.724999999999</v>
      </c>
      <c r="CE190" s="14">
        <v>18309.794999999998</v>
      </c>
      <c r="CF190" s="14">
        <v>17009.508000000002</v>
      </c>
      <c r="CG190" s="14">
        <v>15698.175999999999</v>
      </c>
      <c r="CH190" s="14">
        <v>14576.675999999999</v>
      </c>
      <c r="CI190" s="14">
        <v>13720.442999999999</v>
      </c>
      <c r="CJ190" s="14">
        <v>13039.433999999999</v>
      </c>
      <c r="CK190" s="14">
        <v>12380.444</v>
      </c>
      <c r="CL190" s="14">
        <v>11788.844999999999</v>
      </c>
      <c r="CM190" s="14">
        <v>11093.259</v>
      </c>
      <c r="CN190" s="14">
        <v>10197.607</v>
      </c>
      <c r="CO190" s="14">
        <v>9186.3820000000105</v>
      </c>
      <c r="CP190" s="14">
        <v>8241.3119999999999</v>
      </c>
      <c r="CQ190" s="14">
        <v>7327.3530000000001</v>
      </c>
      <c r="CR190" s="14">
        <v>6476.4949999999999</v>
      </c>
      <c r="CS190" s="14">
        <v>5723.3459999999995</v>
      </c>
      <c r="CT190" s="14">
        <v>5046.6620000000003</v>
      </c>
      <c r="CU190" s="14">
        <v>4354.4399999999996</v>
      </c>
      <c r="CV190" s="14">
        <v>3768.5729999999999</v>
      </c>
      <c r="CW190" s="14">
        <v>3268.5520000000001</v>
      </c>
      <c r="CX190" s="14">
        <v>2714.8220000000001</v>
      </c>
      <c r="CY190" s="14">
        <v>2110.9209999999998</v>
      </c>
      <c r="CZ190" s="14">
        <v>1628.6420000000001</v>
      </c>
      <c r="DA190" s="14">
        <v>1359.413</v>
      </c>
      <c r="DB190" s="14">
        <v>1140.1310000000001</v>
      </c>
      <c r="DC190" s="14">
        <v>868.22</v>
      </c>
      <c r="DD190" s="14">
        <v>543.71100000000001</v>
      </c>
      <c r="DE190" s="14">
        <v>402.42</v>
      </c>
      <c r="DF190" s="14">
        <v>231.31700000000001</v>
      </c>
      <c r="DG190" s="14">
        <v>403.548</v>
      </c>
      <c r="DI190" s="108">
        <f t="shared" si="5"/>
        <v>3782099.9020000007</v>
      </c>
    </row>
    <row r="191" spans="1:113" x14ac:dyDescent="0.2">
      <c r="A191" s="14">
        <v>90</v>
      </c>
      <c r="B191" s="14" t="s">
        <v>1041</v>
      </c>
      <c r="C191" s="14" t="s">
        <v>1127</v>
      </c>
      <c r="D191" s="14">
        <v>901</v>
      </c>
      <c r="E191" s="14">
        <v>2018</v>
      </c>
      <c r="F191" s="14" t="s">
        <v>1128</v>
      </c>
      <c r="H191" s="88" t="e">
        <f>VLOOKUP(G191, '2018 Population by age'!$G:$H, 2, 0)</f>
        <v>#N/A</v>
      </c>
      <c r="I191" s="15" t="e">
        <f>IF(H191="-", "-", IF(H191=0, 0, SUM(K191:INDEX($K191:$DG191, H191))))</f>
        <v>#N/A</v>
      </c>
      <c r="J191" s="15" t="e">
        <f t="shared" si="4"/>
        <v>#N/A</v>
      </c>
      <c r="K191" s="14">
        <v>6622.7730000000001</v>
      </c>
      <c r="L191" s="14">
        <v>6684.7510000000002</v>
      </c>
      <c r="M191" s="14">
        <v>6733.7420000000002</v>
      </c>
      <c r="N191" s="14">
        <v>6641.6549999999997</v>
      </c>
      <c r="O191" s="14">
        <v>6721.2550000000001</v>
      </c>
      <c r="P191" s="14">
        <v>6781.8180000000002</v>
      </c>
      <c r="Q191" s="14">
        <v>6824.66</v>
      </c>
      <c r="R191" s="14">
        <v>6851.0659999999998</v>
      </c>
      <c r="S191" s="14">
        <v>6866.8130000000001</v>
      </c>
      <c r="T191" s="14">
        <v>6877.6610000000001</v>
      </c>
      <c r="U191" s="14">
        <v>6862.6030000000001</v>
      </c>
      <c r="V191" s="14">
        <v>6814.0190000000002</v>
      </c>
      <c r="W191" s="14">
        <v>6746.5969999999998</v>
      </c>
      <c r="X191" s="14">
        <v>6684.0020000000004</v>
      </c>
      <c r="Y191" s="14">
        <v>6623.1210000000001</v>
      </c>
      <c r="Z191" s="14">
        <v>6587.3320000000003</v>
      </c>
      <c r="AA191" s="14">
        <v>6591.2349999999997</v>
      </c>
      <c r="AB191" s="14">
        <v>6627.3549999999996</v>
      </c>
      <c r="AC191" s="14">
        <v>6668.0590000000002</v>
      </c>
      <c r="AD191" s="14">
        <v>6712.2259999999997</v>
      </c>
      <c r="AE191" s="14">
        <v>6800.0820000000003</v>
      </c>
      <c r="AF191" s="14">
        <v>6946.7650000000003</v>
      </c>
      <c r="AG191" s="14">
        <v>7132.9489999999996</v>
      </c>
      <c r="AH191" s="14">
        <v>7319.3860000000004</v>
      </c>
      <c r="AI191" s="14">
        <v>7508.1809999999996</v>
      </c>
      <c r="AJ191" s="14">
        <v>7696.8959999999997</v>
      </c>
      <c r="AK191" s="14">
        <v>7878.4719999999998</v>
      </c>
      <c r="AL191" s="14">
        <v>8049.6459999999997</v>
      </c>
      <c r="AM191" s="14">
        <v>8218.7479999999996</v>
      </c>
      <c r="AN191" s="14">
        <v>8389.5630000000001</v>
      </c>
      <c r="AO191" s="14">
        <v>8509.9030000000002</v>
      </c>
      <c r="AP191" s="14">
        <v>8556.3279999999995</v>
      </c>
      <c r="AQ191" s="14">
        <v>8552.0429999999997</v>
      </c>
      <c r="AR191" s="14">
        <v>8546.4940000000006</v>
      </c>
      <c r="AS191" s="14">
        <v>8533.1630000000005</v>
      </c>
      <c r="AT191" s="14">
        <v>8515.9549999999999</v>
      </c>
      <c r="AU191" s="14">
        <v>8502.8780000000006</v>
      </c>
      <c r="AV191" s="14">
        <v>8493.2710000000006</v>
      </c>
      <c r="AW191" s="14">
        <v>8474.4419999999991</v>
      </c>
      <c r="AX191" s="14">
        <v>8444.1080000000002</v>
      </c>
      <c r="AY191" s="14">
        <v>8440.9210000000003</v>
      </c>
      <c r="AZ191" s="14">
        <v>8481.3320000000003</v>
      </c>
      <c r="BA191" s="14">
        <v>8547.6810000000005</v>
      </c>
      <c r="BB191" s="14">
        <v>8611.3130000000001</v>
      </c>
      <c r="BC191" s="14">
        <v>8684.5059999999994</v>
      </c>
      <c r="BD191" s="14">
        <v>8722.7630000000008</v>
      </c>
      <c r="BE191" s="14">
        <v>8703.1550000000007</v>
      </c>
      <c r="BF191" s="14">
        <v>8650.0329999999994</v>
      </c>
      <c r="BG191" s="14">
        <v>8602.1020000000008</v>
      </c>
      <c r="BH191" s="14">
        <v>8541.2559999999994</v>
      </c>
      <c r="BI191" s="14">
        <v>8533.8649999999998</v>
      </c>
      <c r="BJ191" s="14">
        <v>8613.5010000000002</v>
      </c>
      <c r="BK191" s="14">
        <v>8743.4140000000007</v>
      </c>
      <c r="BL191" s="14">
        <v>8856</v>
      </c>
      <c r="BM191" s="14">
        <v>8968.116</v>
      </c>
      <c r="BN191" s="14">
        <v>9028.2099999999991</v>
      </c>
      <c r="BO191" s="14">
        <v>9004.8670000000002</v>
      </c>
      <c r="BP191" s="14">
        <v>8923.6540000000005</v>
      </c>
      <c r="BQ191" s="14">
        <v>8840.4120000000003</v>
      </c>
      <c r="BR191" s="14">
        <v>8742.5859999999993</v>
      </c>
      <c r="BS191" s="14">
        <v>8641.1959999999999</v>
      </c>
      <c r="BT191" s="14">
        <v>8546.8770000000004</v>
      </c>
      <c r="BU191" s="14">
        <v>8450.6139999999996</v>
      </c>
      <c r="BV191" s="14">
        <v>8331.7099999999991</v>
      </c>
      <c r="BW191" s="14">
        <v>8193.0540000000001</v>
      </c>
      <c r="BX191" s="14">
        <v>8036.8680000000004</v>
      </c>
      <c r="BY191" s="14">
        <v>7861.7879999999996</v>
      </c>
      <c r="BZ191" s="14">
        <v>7666.9870000000001</v>
      </c>
      <c r="CA191" s="14">
        <v>7465.3339999999998</v>
      </c>
      <c r="CB191" s="14">
        <v>7269.0720000000001</v>
      </c>
      <c r="CC191" s="14">
        <v>7010.09</v>
      </c>
      <c r="CD191" s="14">
        <v>6660.5780000000004</v>
      </c>
      <c r="CE191" s="14">
        <v>6259.6480000000001</v>
      </c>
      <c r="CF191" s="14">
        <v>5860.5060000000003</v>
      </c>
      <c r="CG191" s="14">
        <v>5436.0420000000004</v>
      </c>
      <c r="CH191" s="14">
        <v>5115.5600000000004</v>
      </c>
      <c r="CI191" s="14">
        <v>4963.54</v>
      </c>
      <c r="CJ191" s="14">
        <v>4914.1120000000001</v>
      </c>
      <c r="CK191" s="14">
        <v>4844.808</v>
      </c>
      <c r="CL191" s="14">
        <v>4789.5860000000002</v>
      </c>
      <c r="CM191" s="14">
        <v>4652.6949999999997</v>
      </c>
      <c r="CN191" s="14">
        <v>4377.18</v>
      </c>
      <c r="CO191" s="14">
        <v>4014.1579999999999</v>
      </c>
      <c r="CP191" s="14">
        <v>3671.0940000000001</v>
      </c>
      <c r="CQ191" s="14">
        <v>3325.7570000000001</v>
      </c>
      <c r="CR191" s="14">
        <v>3006.92</v>
      </c>
      <c r="CS191" s="14">
        <v>2739.4830000000002</v>
      </c>
      <c r="CT191" s="14">
        <v>2505.8069999999998</v>
      </c>
      <c r="CU191" s="14">
        <v>2256.5360000000001</v>
      </c>
      <c r="CV191" s="14">
        <v>2049.4209999999998</v>
      </c>
      <c r="CW191" s="14">
        <v>1835.8589999999999</v>
      </c>
      <c r="CX191" s="14">
        <v>1559.346</v>
      </c>
      <c r="CY191" s="14">
        <v>1228.8969999999999</v>
      </c>
      <c r="CZ191" s="14">
        <v>963.10599999999999</v>
      </c>
      <c r="DA191" s="14">
        <v>820.15800000000002</v>
      </c>
      <c r="DB191" s="14">
        <v>694.52700000000004</v>
      </c>
      <c r="DC191" s="14">
        <v>530.30499999999995</v>
      </c>
      <c r="DD191" s="14">
        <v>327.49599999999998</v>
      </c>
      <c r="DE191" s="14">
        <v>242.63</v>
      </c>
      <c r="DF191" s="14">
        <v>136.22800000000001</v>
      </c>
      <c r="DG191" s="14">
        <v>224.33600000000001</v>
      </c>
      <c r="DI191" s="108">
        <f t="shared" si="5"/>
        <v>647311.61200000043</v>
      </c>
    </row>
    <row r="192" spans="1:113" x14ac:dyDescent="0.2">
      <c r="A192" s="14">
        <v>176</v>
      </c>
      <c r="B192" s="14" t="s">
        <v>1041</v>
      </c>
      <c r="C192" s="14" t="s">
        <v>1125</v>
      </c>
      <c r="D192" s="14">
        <v>902</v>
      </c>
      <c r="E192" s="14">
        <v>2018</v>
      </c>
      <c r="F192" s="14" t="s">
        <v>1126</v>
      </c>
      <c r="H192" s="88" t="e">
        <f>VLOOKUP(G192, '2018 Population by age'!$G:$H, 2, 0)</f>
        <v>#N/A</v>
      </c>
      <c r="I192" s="15" t="e">
        <f>IF(H192="-", "-", IF(H192=0, 0, SUM(K192:INDEX($K192:$DG192, H192))))</f>
        <v>#N/A</v>
      </c>
      <c r="J192" s="15" t="e">
        <f t="shared" si="4"/>
        <v>#N/A</v>
      </c>
      <c r="K192" s="14">
        <v>59325.834999999999</v>
      </c>
      <c r="L192" s="14">
        <v>59199.802000000003</v>
      </c>
      <c r="M192" s="14">
        <v>58988.76</v>
      </c>
      <c r="N192" s="14">
        <v>58834.125999999997</v>
      </c>
      <c r="O192" s="14">
        <v>58434.989000000001</v>
      </c>
      <c r="P192" s="14">
        <v>57986.720999999998</v>
      </c>
      <c r="Q192" s="14">
        <v>57496.233999999997</v>
      </c>
      <c r="R192" s="14">
        <v>56970.400000000001</v>
      </c>
      <c r="S192" s="14">
        <v>56418.273999999998</v>
      </c>
      <c r="T192" s="14">
        <v>55848.82</v>
      </c>
      <c r="U192" s="14">
        <v>55258.404999999999</v>
      </c>
      <c r="V192" s="14">
        <v>54649.694000000003</v>
      </c>
      <c r="W192" s="14">
        <v>54035.930999999902</v>
      </c>
      <c r="X192" s="14">
        <v>53436.648000000001</v>
      </c>
      <c r="Y192" s="14">
        <v>52858.724999999999</v>
      </c>
      <c r="Z192" s="14">
        <v>52309.18</v>
      </c>
      <c r="AA192" s="14">
        <v>51797.106</v>
      </c>
      <c r="AB192" s="14">
        <v>51331.408000000003</v>
      </c>
      <c r="AC192" s="14">
        <v>50901.190999999999</v>
      </c>
      <c r="AD192" s="14">
        <v>50495.697</v>
      </c>
      <c r="AE192" s="14">
        <v>50222.709000000003</v>
      </c>
      <c r="AF192" s="14">
        <v>50130.697</v>
      </c>
      <c r="AG192" s="14">
        <v>50169.406000000003</v>
      </c>
      <c r="AH192" s="14">
        <v>50183.241000000002</v>
      </c>
      <c r="AI192" s="14">
        <v>50135.173999999999</v>
      </c>
      <c r="AJ192" s="14">
        <v>50264.353000000003</v>
      </c>
      <c r="AK192" s="14">
        <v>50652.082000000002</v>
      </c>
      <c r="AL192" s="14">
        <v>51149.487000000001</v>
      </c>
      <c r="AM192" s="14">
        <v>51581.936000000002</v>
      </c>
      <c r="AN192" s="14">
        <v>52051.069000000003</v>
      </c>
      <c r="AO192" s="14">
        <v>51984.209000000003</v>
      </c>
      <c r="AP192" s="14">
        <v>51099.826999999997</v>
      </c>
      <c r="AQ192" s="14">
        <v>49678.201000000001</v>
      </c>
      <c r="AR192" s="14">
        <v>48303.792000000001</v>
      </c>
      <c r="AS192" s="14">
        <v>46886.73</v>
      </c>
      <c r="AT192" s="14">
        <v>45535.377</v>
      </c>
      <c r="AU192" s="14">
        <v>44371.368999999999</v>
      </c>
      <c r="AV192" s="14">
        <v>43351.177000000003</v>
      </c>
      <c r="AW192" s="14">
        <v>42274.139000000003</v>
      </c>
      <c r="AX192" s="14">
        <v>41137.800000000003</v>
      </c>
      <c r="AY192" s="14">
        <v>40287.902000000002</v>
      </c>
      <c r="AZ192" s="14">
        <v>39863.055999999997</v>
      </c>
      <c r="BA192" s="14">
        <v>39711.680999999997</v>
      </c>
      <c r="BB192" s="14">
        <v>39529.69</v>
      </c>
      <c r="BC192" s="14">
        <v>39361.148000000001</v>
      </c>
      <c r="BD192" s="14">
        <v>39120.83</v>
      </c>
      <c r="BE192" s="14">
        <v>38730.112999999998</v>
      </c>
      <c r="BF192" s="14">
        <v>38218.178</v>
      </c>
      <c r="BG192" s="14">
        <v>37712.798999999999</v>
      </c>
      <c r="BH192" s="14">
        <v>37212.357000000004</v>
      </c>
      <c r="BI192" s="14">
        <v>36511.802000000003</v>
      </c>
      <c r="BJ192" s="14">
        <v>35529.355000000003</v>
      </c>
      <c r="BK192" s="14">
        <v>34352.81</v>
      </c>
      <c r="BL192" s="14">
        <v>33169.025999999998</v>
      </c>
      <c r="BM192" s="14">
        <v>31961.305</v>
      </c>
      <c r="BN192" s="14">
        <v>30729.361000000001</v>
      </c>
      <c r="BO192" s="14">
        <v>29498.611000000001</v>
      </c>
      <c r="BP192" s="14">
        <v>28280.851999999999</v>
      </c>
      <c r="BQ192" s="14">
        <v>27026.68</v>
      </c>
      <c r="BR192" s="14">
        <v>25703.040000000001</v>
      </c>
      <c r="BS192" s="14">
        <v>24595.025000000001</v>
      </c>
      <c r="BT192" s="14">
        <v>23825.965</v>
      </c>
      <c r="BU192" s="14">
        <v>23254</v>
      </c>
      <c r="BV192" s="14">
        <v>22650.472000000002</v>
      </c>
      <c r="BW192" s="14">
        <v>22104.837</v>
      </c>
      <c r="BX192" s="14">
        <v>21273.21</v>
      </c>
      <c r="BY192" s="14">
        <v>19975.337</v>
      </c>
      <c r="BZ192" s="14">
        <v>18392.126</v>
      </c>
      <c r="CA192" s="14">
        <v>16881.66</v>
      </c>
      <c r="CB192" s="14">
        <v>15368.584999999999</v>
      </c>
      <c r="CC192" s="14">
        <v>14014.903</v>
      </c>
      <c r="CD192" s="14">
        <v>12936.147000000001</v>
      </c>
      <c r="CE192" s="14">
        <v>12050.147000000001</v>
      </c>
      <c r="CF192" s="14">
        <v>11149.002</v>
      </c>
      <c r="CG192" s="14">
        <v>10262.134</v>
      </c>
      <c r="CH192" s="14">
        <v>9461.116</v>
      </c>
      <c r="CI192" s="14">
        <v>8756.9029999999893</v>
      </c>
      <c r="CJ192" s="14">
        <v>8125.3220000000001</v>
      </c>
      <c r="CK192" s="14">
        <v>7535.6360000000004</v>
      </c>
      <c r="CL192" s="14">
        <v>6999.259</v>
      </c>
      <c r="CM192" s="14">
        <v>6440.5640000000003</v>
      </c>
      <c r="CN192" s="14">
        <v>5820.4269999999997</v>
      </c>
      <c r="CO192" s="14">
        <v>5172.2240000000102</v>
      </c>
      <c r="CP192" s="14">
        <v>4570.2179999999998</v>
      </c>
      <c r="CQ192" s="14">
        <v>4001.596</v>
      </c>
      <c r="CR192" s="14">
        <v>3469.5749999999998</v>
      </c>
      <c r="CS192" s="14">
        <v>2983.8629999999998</v>
      </c>
      <c r="CT192" s="14">
        <v>2540.855</v>
      </c>
      <c r="CU192" s="14">
        <v>2097.904</v>
      </c>
      <c r="CV192" s="14">
        <v>1719.152</v>
      </c>
      <c r="CW192" s="14">
        <v>1432.693</v>
      </c>
      <c r="CX192" s="14">
        <v>1155.4760000000001</v>
      </c>
      <c r="CY192" s="14">
        <v>882.024</v>
      </c>
      <c r="CZ192" s="14">
        <v>665.53599999999994</v>
      </c>
      <c r="DA192" s="14">
        <v>539.255</v>
      </c>
      <c r="DB192" s="14">
        <v>445.60399999999998</v>
      </c>
      <c r="DC192" s="14">
        <v>337.91500000000002</v>
      </c>
      <c r="DD192" s="14">
        <v>216.215</v>
      </c>
      <c r="DE192" s="14">
        <v>159.79</v>
      </c>
      <c r="DF192" s="14">
        <v>95.089000000000098</v>
      </c>
      <c r="DG192" s="14">
        <v>179.21199999999999</v>
      </c>
      <c r="DI192" s="108">
        <f t="shared" si="5"/>
        <v>3134788.2899999982</v>
      </c>
    </row>
    <row r="193" spans="1:113" x14ac:dyDescent="0.2">
      <c r="A193" s="14">
        <v>262</v>
      </c>
      <c r="B193" s="14" t="s">
        <v>1041</v>
      </c>
      <c r="C193" s="14" t="s">
        <v>1123</v>
      </c>
      <c r="D193" s="14">
        <v>941</v>
      </c>
      <c r="E193" s="14">
        <v>2018</v>
      </c>
      <c r="F193" s="14" t="s">
        <v>1124</v>
      </c>
      <c r="H193" s="88" t="e">
        <f>VLOOKUP(G193, '2018 Population by age'!$G:$H, 2, 0)</f>
        <v>#N/A</v>
      </c>
      <c r="I193" s="15" t="e">
        <f>IF(H193="-", "-", IF(H193=0, 0, SUM(K193:INDEX($K193:$DG193, H193))))</f>
        <v>#N/A</v>
      </c>
      <c r="J193" s="15" t="e">
        <f t="shared" si="4"/>
        <v>#N/A</v>
      </c>
      <c r="K193" s="14">
        <v>15106.017</v>
      </c>
      <c r="L193" s="14">
        <v>14780.501</v>
      </c>
      <c r="M193" s="14">
        <v>14476.594999999999</v>
      </c>
      <c r="N193" s="14">
        <v>14226.816000000001</v>
      </c>
      <c r="O193" s="14">
        <v>13958.923000000001</v>
      </c>
      <c r="P193" s="14">
        <v>13703.468999999999</v>
      </c>
      <c r="Q193" s="14">
        <v>13458.323</v>
      </c>
      <c r="R193" s="14">
        <v>13221.348</v>
      </c>
      <c r="S193" s="14">
        <v>12991.369000000001</v>
      </c>
      <c r="T193" s="14">
        <v>12767.195</v>
      </c>
      <c r="U193" s="14">
        <v>12541.948</v>
      </c>
      <c r="V193" s="14">
        <v>12311.589</v>
      </c>
      <c r="W193" s="14">
        <v>12076.843999999999</v>
      </c>
      <c r="X193" s="14">
        <v>11844.058999999999</v>
      </c>
      <c r="Y193" s="14">
        <v>11613.871999999999</v>
      </c>
      <c r="Z193" s="14">
        <v>11370.263999999999</v>
      </c>
      <c r="AA193" s="14">
        <v>11106.502</v>
      </c>
      <c r="AB193" s="14">
        <v>10829.733</v>
      </c>
      <c r="AC193" s="14">
        <v>10554.45</v>
      </c>
      <c r="AD193" s="14">
        <v>10278.467000000001</v>
      </c>
      <c r="AE193" s="14">
        <v>10005.581</v>
      </c>
      <c r="AF193" s="14">
        <v>9739.36</v>
      </c>
      <c r="AG193" s="14">
        <v>9478.4369999999999</v>
      </c>
      <c r="AH193" s="14">
        <v>9218.6779999999999</v>
      </c>
      <c r="AI193" s="14">
        <v>8961.9470000000001</v>
      </c>
      <c r="AJ193" s="14">
        <v>8708.5560000000005</v>
      </c>
      <c r="AK193" s="14">
        <v>8458.5939999999991</v>
      </c>
      <c r="AL193" s="14">
        <v>8213.43</v>
      </c>
      <c r="AM193" s="14">
        <v>7970.77</v>
      </c>
      <c r="AN193" s="14">
        <v>7726.8050000000003</v>
      </c>
      <c r="AO193" s="14">
        <v>7504.2460000000001</v>
      </c>
      <c r="AP193" s="14">
        <v>7312.8010000000004</v>
      </c>
      <c r="AQ193" s="14">
        <v>7140.0439999999999</v>
      </c>
      <c r="AR193" s="14">
        <v>6967.241</v>
      </c>
      <c r="AS193" s="14">
        <v>6802.1549999999997</v>
      </c>
      <c r="AT193" s="14">
        <v>6611.0129999999999</v>
      </c>
      <c r="AU193" s="14">
        <v>6376.3789999999999</v>
      </c>
      <c r="AV193" s="14">
        <v>6115.4690000000001</v>
      </c>
      <c r="AW193" s="14">
        <v>5863.3680000000004</v>
      </c>
      <c r="AX193" s="14">
        <v>5613.5649999999996</v>
      </c>
      <c r="AY193" s="14">
        <v>5377.2060000000001</v>
      </c>
      <c r="AZ193" s="14">
        <v>5163.5510000000004</v>
      </c>
      <c r="BA193" s="14">
        <v>4967.1239999999998</v>
      </c>
      <c r="BB193" s="14">
        <v>4771.4210000000003</v>
      </c>
      <c r="BC193" s="14">
        <v>4577.5910000000003</v>
      </c>
      <c r="BD193" s="14">
        <v>4400.0659999999998</v>
      </c>
      <c r="BE193" s="14">
        <v>4243.683</v>
      </c>
      <c r="BF193" s="14">
        <v>4102.2299999999996</v>
      </c>
      <c r="BG193" s="14">
        <v>3964.6390000000001</v>
      </c>
      <c r="BH193" s="14">
        <v>3833.09</v>
      </c>
      <c r="BI193" s="14">
        <v>3699.1239999999998</v>
      </c>
      <c r="BJ193" s="14">
        <v>3557.39</v>
      </c>
      <c r="BK193" s="14">
        <v>3411.4290000000001</v>
      </c>
      <c r="BL193" s="14">
        <v>3270.7669999999998</v>
      </c>
      <c r="BM193" s="14">
        <v>3134.2379999999998</v>
      </c>
      <c r="BN193" s="14">
        <v>2996.8470000000002</v>
      </c>
      <c r="BO193" s="14">
        <v>2857.2910000000002</v>
      </c>
      <c r="BP193" s="14">
        <v>2717.4949999999999</v>
      </c>
      <c r="BQ193" s="14">
        <v>2580.663</v>
      </c>
      <c r="BR193" s="14">
        <v>2446.1840000000002</v>
      </c>
      <c r="BS193" s="14">
        <v>2317.107</v>
      </c>
      <c r="BT193" s="14">
        <v>2195.2750000000001</v>
      </c>
      <c r="BU193" s="14">
        <v>2079.4850000000001</v>
      </c>
      <c r="BV193" s="14">
        <v>1966.1210000000001</v>
      </c>
      <c r="BW193" s="14">
        <v>1855.2460000000001</v>
      </c>
      <c r="BX193" s="14">
        <v>1750.3040000000001</v>
      </c>
      <c r="BY193" s="14">
        <v>1652.45</v>
      </c>
      <c r="BZ193" s="14">
        <v>1559.999</v>
      </c>
      <c r="CA193" s="14">
        <v>1470.2650000000001</v>
      </c>
      <c r="CB193" s="14">
        <v>1383.9480000000001</v>
      </c>
      <c r="CC193" s="14">
        <v>1297.6189999999999</v>
      </c>
      <c r="CD193" s="14">
        <v>1209.3440000000001</v>
      </c>
      <c r="CE193" s="14">
        <v>1120.6500000000001</v>
      </c>
      <c r="CF193" s="14">
        <v>1035.4159999999999</v>
      </c>
      <c r="CG193" s="14">
        <v>953.399</v>
      </c>
      <c r="CH193" s="14">
        <v>872.52</v>
      </c>
      <c r="CI193" s="14">
        <v>792.30600000000004</v>
      </c>
      <c r="CJ193" s="14">
        <v>713.81200000000001</v>
      </c>
      <c r="CK193" s="14">
        <v>638.49800000000005</v>
      </c>
      <c r="CL193" s="14">
        <v>565.97199999999998</v>
      </c>
      <c r="CM193" s="14">
        <v>498.97</v>
      </c>
      <c r="CN193" s="14">
        <v>438.94499999999999</v>
      </c>
      <c r="CO193" s="14">
        <v>384.81299999999999</v>
      </c>
      <c r="CP193" s="14">
        <v>333.892</v>
      </c>
      <c r="CQ193" s="14">
        <v>286.60399999999998</v>
      </c>
      <c r="CR193" s="14">
        <v>243.5</v>
      </c>
      <c r="CS193" s="14">
        <v>204.55099999999999</v>
      </c>
      <c r="CT193" s="14">
        <v>169.62799999999999</v>
      </c>
      <c r="CU193" s="14">
        <v>136.29499999999999</v>
      </c>
      <c r="CV193" s="14">
        <v>109.024</v>
      </c>
      <c r="CW193" s="14">
        <v>88.566000000000003</v>
      </c>
      <c r="CX193" s="14">
        <v>69.614000000000004</v>
      </c>
      <c r="CY193" s="14">
        <v>51.652999999999999</v>
      </c>
      <c r="CZ193" s="14">
        <v>37.466999999999999</v>
      </c>
      <c r="DA193" s="14">
        <v>29.422999999999998</v>
      </c>
      <c r="DB193" s="14">
        <v>23.957000000000001</v>
      </c>
      <c r="DC193" s="14">
        <v>17.675000000000001</v>
      </c>
      <c r="DD193" s="14">
        <v>10.582000000000001</v>
      </c>
      <c r="DE193" s="14">
        <v>7.5910000000000002</v>
      </c>
      <c r="DF193" s="14">
        <v>4.3680000000000003</v>
      </c>
      <c r="DG193" s="14">
        <v>7.8029999999999999</v>
      </c>
      <c r="DI193" s="108">
        <f t="shared" si="5"/>
        <v>514663.40900000004</v>
      </c>
    </row>
    <row r="194" spans="1:113" x14ac:dyDescent="0.2">
      <c r="A194" s="14">
        <v>348</v>
      </c>
      <c r="B194" s="14" t="s">
        <v>1041</v>
      </c>
      <c r="C194" s="14" t="s">
        <v>1121</v>
      </c>
      <c r="D194" s="14">
        <v>934</v>
      </c>
      <c r="E194" s="14">
        <v>2018</v>
      </c>
      <c r="F194" s="14" t="s">
        <v>1122</v>
      </c>
      <c r="H194" s="88" t="e">
        <f>VLOOKUP(G194, '2018 Population by age'!$G:$H, 2, 0)</f>
        <v>#N/A</v>
      </c>
      <c r="I194" s="15" t="e">
        <f>IF(H194="-", "-", IF(H194=0, 0, SUM(K194:INDEX($K194:$DG194, H194))))</f>
        <v>#N/A</v>
      </c>
      <c r="J194" s="15" t="e">
        <f t="shared" si="4"/>
        <v>#N/A</v>
      </c>
      <c r="K194" s="14">
        <v>44219.817999999999</v>
      </c>
      <c r="L194" s="14">
        <v>44419.300999999999</v>
      </c>
      <c r="M194" s="14">
        <v>44512.165000000001</v>
      </c>
      <c r="N194" s="14">
        <v>44607.31</v>
      </c>
      <c r="O194" s="14">
        <v>44476.065999999999</v>
      </c>
      <c r="P194" s="14">
        <v>44283.252</v>
      </c>
      <c r="Q194" s="14">
        <v>44037.911</v>
      </c>
      <c r="R194" s="14">
        <v>43749.052000000003</v>
      </c>
      <c r="S194" s="14">
        <v>43426.904999999999</v>
      </c>
      <c r="T194" s="14">
        <v>43081.625</v>
      </c>
      <c r="U194" s="14">
        <v>42716.457000000002</v>
      </c>
      <c r="V194" s="14">
        <v>42338.105000000003</v>
      </c>
      <c r="W194" s="14">
        <v>41959.087</v>
      </c>
      <c r="X194" s="14">
        <v>41592.589</v>
      </c>
      <c r="Y194" s="14">
        <v>41244.853000000003</v>
      </c>
      <c r="Z194" s="14">
        <v>40938.915999999997</v>
      </c>
      <c r="AA194" s="14">
        <v>40690.603999999999</v>
      </c>
      <c r="AB194" s="14">
        <v>40501.675000000003</v>
      </c>
      <c r="AC194" s="14">
        <v>40346.741000000002</v>
      </c>
      <c r="AD194" s="14">
        <v>40217.230000000003</v>
      </c>
      <c r="AE194" s="14">
        <v>40217.127999999997</v>
      </c>
      <c r="AF194" s="14">
        <v>40391.337</v>
      </c>
      <c r="AG194" s="14">
        <v>40690.968999999997</v>
      </c>
      <c r="AH194" s="14">
        <v>40964.563000000002</v>
      </c>
      <c r="AI194" s="14">
        <v>41173.226999999999</v>
      </c>
      <c r="AJ194" s="14">
        <v>41555.796999999999</v>
      </c>
      <c r="AK194" s="14">
        <v>42193.487999999998</v>
      </c>
      <c r="AL194" s="14">
        <v>42936.057000000001</v>
      </c>
      <c r="AM194" s="14">
        <v>43611.165999999997</v>
      </c>
      <c r="AN194" s="14">
        <v>44324.264000000003</v>
      </c>
      <c r="AO194" s="14">
        <v>44479.963000000003</v>
      </c>
      <c r="AP194" s="14">
        <v>43787.025999999998</v>
      </c>
      <c r="AQ194" s="14">
        <v>42538.156999999999</v>
      </c>
      <c r="AR194" s="14">
        <v>41336.550999999999</v>
      </c>
      <c r="AS194" s="14">
        <v>40084.574999999997</v>
      </c>
      <c r="AT194" s="14">
        <v>38924.364000000001</v>
      </c>
      <c r="AU194" s="14">
        <v>37994.99</v>
      </c>
      <c r="AV194" s="14">
        <v>37235.707999999999</v>
      </c>
      <c r="AW194" s="14">
        <v>36410.771000000001</v>
      </c>
      <c r="AX194" s="14">
        <v>35524.235000000001</v>
      </c>
      <c r="AY194" s="14">
        <v>34910.696000000004</v>
      </c>
      <c r="AZ194" s="14">
        <v>34699.504999999997</v>
      </c>
      <c r="BA194" s="14">
        <v>34744.557000000001</v>
      </c>
      <c r="BB194" s="14">
        <v>34758.269</v>
      </c>
      <c r="BC194" s="14">
        <v>34783.557000000001</v>
      </c>
      <c r="BD194" s="14">
        <v>34720.764000000003</v>
      </c>
      <c r="BE194" s="14">
        <v>34486.43</v>
      </c>
      <c r="BF194" s="14">
        <v>34115.947999999997</v>
      </c>
      <c r="BG194" s="14">
        <v>33748.160000000003</v>
      </c>
      <c r="BH194" s="14">
        <v>33379.267</v>
      </c>
      <c r="BI194" s="14">
        <v>32812.678</v>
      </c>
      <c r="BJ194" s="14">
        <v>31971.965</v>
      </c>
      <c r="BK194" s="14">
        <v>30941.381000000001</v>
      </c>
      <c r="BL194" s="14">
        <v>29898.258999999998</v>
      </c>
      <c r="BM194" s="14">
        <v>28827.066999999999</v>
      </c>
      <c r="BN194" s="14">
        <v>27732.513999999999</v>
      </c>
      <c r="BO194" s="14">
        <v>26641.32</v>
      </c>
      <c r="BP194" s="14">
        <v>25563.357</v>
      </c>
      <c r="BQ194" s="14">
        <v>24446.017</v>
      </c>
      <c r="BR194" s="14">
        <v>23256.856</v>
      </c>
      <c r="BS194" s="14">
        <v>22277.918000000001</v>
      </c>
      <c r="BT194" s="14">
        <v>21630.69</v>
      </c>
      <c r="BU194" s="14">
        <v>21174.514999999999</v>
      </c>
      <c r="BV194" s="14">
        <v>20684.350999999999</v>
      </c>
      <c r="BW194" s="14">
        <v>20249.591</v>
      </c>
      <c r="BX194" s="14">
        <v>19522.905999999999</v>
      </c>
      <c r="BY194" s="14">
        <v>18322.886999999999</v>
      </c>
      <c r="BZ194" s="14">
        <v>16832.127</v>
      </c>
      <c r="CA194" s="14">
        <v>15411.395</v>
      </c>
      <c r="CB194" s="14">
        <v>13984.637000000001</v>
      </c>
      <c r="CC194" s="14">
        <v>12717.284</v>
      </c>
      <c r="CD194" s="14">
        <v>11726.803</v>
      </c>
      <c r="CE194" s="14">
        <v>10929.496999999999</v>
      </c>
      <c r="CF194" s="14">
        <v>10113.585999999999</v>
      </c>
      <c r="CG194" s="14">
        <v>9308.7350000000006</v>
      </c>
      <c r="CH194" s="14">
        <v>8588.5959999999995</v>
      </c>
      <c r="CI194" s="14">
        <v>7964.5969999999998</v>
      </c>
      <c r="CJ194" s="14">
        <v>7411.51</v>
      </c>
      <c r="CK194" s="14">
        <v>6897.1379999999999</v>
      </c>
      <c r="CL194" s="14">
        <v>6433.2870000000003</v>
      </c>
      <c r="CM194" s="14">
        <v>5941.5940000000001</v>
      </c>
      <c r="CN194" s="14">
        <v>5381.482</v>
      </c>
      <c r="CO194" s="14">
        <v>4787.4110000000001</v>
      </c>
      <c r="CP194" s="14">
        <v>4236.326</v>
      </c>
      <c r="CQ194" s="14">
        <v>3714.9920000000002</v>
      </c>
      <c r="CR194" s="14">
        <v>3226.0749999999998</v>
      </c>
      <c r="CS194" s="14">
        <v>2779.3119999999999</v>
      </c>
      <c r="CT194" s="14">
        <v>2371.2269999999999</v>
      </c>
      <c r="CU194" s="14">
        <v>1961.6089999999999</v>
      </c>
      <c r="CV194" s="14">
        <v>1610.1279999999999</v>
      </c>
      <c r="CW194" s="14">
        <v>1344.127</v>
      </c>
      <c r="CX194" s="14">
        <v>1085.8620000000001</v>
      </c>
      <c r="CY194" s="14">
        <v>830.37099999999998</v>
      </c>
      <c r="CZ194" s="14">
        <v>628.06899999999996</v>
      </c>
      <c r="DA194" s="14">
        <v>509.83199999999999</v>
      </c>
      <c r="DB194" s="14">
        <v>421.64699999999999</v>
      </c>
      <c r="DC194" s="14">
        <v>320.24</v>
      </c>
      <c r="DD194" s="14">
        <v>205.63300000000001</v>
      </c>
      <c r="DE194" s="14">
        <v>152.19900000000001</v>
      </c>
      <c r="DF194" s="14">
        <v>90.721000000000004</v>
      </c>
      <c r="DG194" s="14">
        <v>171.40899999999999</v>
      </c>
      <c r="DI194" s="108">
        <f t="shared" si="5"/>
        <v>2620124.8809999991</v>
      </c>
    </row>
    <row r="195" spans="1:113" x14ac:dyDescent="0.2">
      <c r="A195" s="14">
        <v>434</v>
      </c>
      <c r="B195" s="14" t="s">
        <v>1041</v>
      </c>
      <c r="D195" s="14">
        <v>948</v>
      </c>
      <c r="E195" s="14">
        <v>2018</v>
      </c>
      <c r="F195" s="14" t="s">
        <v>1120</v>
      </c>
      <c r="H195" s="88" t="e">
        <f>VLOOKUP(G195, '2018 Population by age'!$G:$H, 2, 0)</f>
        <v>#N/A</v>
      </c>
      <c r="I195" s="15" t="e">
        <f>IF(H195="-", "-", IF(H195=0, 0, SUM(K195:INDEX($K195:$DG195, H195))))</f>
        <v>#N/A</v>
      </c>
      <c r="J195" s="15" t="e">
        <f t="shared" si="4"/>
        <v>#N/A</v>
      </c>
      <c r="K195" s="14">
        <v>51700.546999999999</v>
      </c>
      <c r="L195" s="14">
        <v>51377.792999999998</v>
      </c>
      <c r="M195" s="14">
        <v>51027.222999999998</v>
      </c>
      <c r="N195" s="14">
        <v>50702.767999999996</v>
      </c>
      <c r="O195" s="14">
        <v>50301.035000000003</v>
      </c>
      <c r="P195" s="14">
        <v>49879.98</v>
      </c>
      <c r="Q195" s="14">
        <v>49440.966</v>
      </c>
      <c r="R195" s="14">
        <v>48985.321000000004</v>
      </c>
      <c r="S195" s="14">
        <v>48518.302000000003</v>
      </c>
      <c r="T195" s="14">
        <v>48045.078999999998</v>
      </c>
      <c r="U195" s="14">
        <v>47547.7</v>
      </c>
      <c r="V195" s="14">
        <v>47019.77</v>
      </c>
      <c r="W195" s="14">
        <v>46474.248</v>
      </c>
      <c r="X195" s="14">
        <v>45929.927000000003</v>
      </c>
      <c r="Y195" s="14">
        <v>45382.415999999997</v>
      </c>
      <c r="Z195" s="14">
        <v>44861.786999999997</v>
      </c>
      <c r="AA195" s="14">
        <v>44384.781999999999</v>
      </c>
      <c r="AB195" s="14">
        <v>43939.347999999998</v>
      </c>
      <c r="AC195" s="14">
        <v>43492.644999999997</v>
      </c>
      <c r="AD195" s="14">
        <v>43046.290999999997</v>
      </c>
      <c r="AE195" s="14">
        <v>42623.423000000003</v>
      </c>
      <c r="AF195" s="14">
        <v>42230.66</v>
      </c>
      <c r="AG195" s="14">
        <v>41856.737000000001</v>
      </c>
      <c r="AH195" s="14">
        <v>41478.353999999999</v>
      </c>
      <c r="AI195" s="14">
        <v>41093.75</v>
      </c>
      <c r="AJ195" s="14">
        <v>40708.639000000003</v>
      </c>
      <c r="AK195" s="14">
        <v>40321.411</v>
      </c>
      <c r="AL195" s="14">
        <v>39924.201999999997</v>
      </c>
      <c r="AM195" s="14">
        <v>39506.317999999999</v>
      </c>
      <c r="AN195" s="14">
        <v>39064.639000000003</v>
      </c>
      <c r="AO195" s="14">
        <v>38590.235000000001</v>
      </c>
      <c r="AP195" s="14">
        <v>38075.857000000004</v>
      </c>
      <c r="AQ195" s="14">
        <v>37518.963000000003</v>
      </c>
      <c r="AR195" s="14">
        <v>36940.796999999999</v>
      </c>
      <c r="AS195" s="14">
        <v>36356.783000000003</v>
      </c>
      <c r="AT195" s="14">
        <v>35657.449999999997</v>
      </c>
      <c r="AU195" s="14">
        <v>34796.747000000003</v>
      </c>
      <c r="AV195" s="14">
        <v>33832.730000000003</v>
      </c>
      <c r="AW195" s="14">
        <v>32868.339999999997</v>
      </c>
      <c r="AX195" s="14">
        <v>31881.600999999999</v>
      </c>
      <c r="AY195" s="14">
        <v>30955.986000000001</v>
      </c>
      <c r="AZ195" s="14">
        <v>30143.062999999998</v>
      </c>
      <c r="BA195" s="14">
        <v>29406.504000000001</v>
      </c>
      <c r="BB195" s="14">
        <v>28655.382000000001</v>
      </c>
      <c r="BC195" s="14">
        <v>27904.178</v>
      </c>
      <c r="BD195" s="14">
        <v>27178.844000000001</v>
      </c>
      <c r="BE195" s="14">
        <v>26482.013999999999</v>
      </c>
      <c r="BF195" s="14">
        <v>25806.816999999999</v>
      </c>
      <c r="BG195" s="14">
        <v>25140.330999999998</v>
      </c>
      <c r="BH195" s="14">
        <v>24481.001</v>
      </c>
      <c r="BI195" s="14">
        <v>23829.453000000001</v>
      </c>
      <c r="BJ195" s="14">
        <v>23183.317999999999</v>
      </c>
      <c r="BK195" s="14">
        <v>22538.455999999998</v>
      </c>
      <c r="BL195" s="14">
        <v>21893.937999999998</v>
      </c>
      <c r="BM195" s="14">
        <v>21250.893</v>
      </c>
      <c r="BN195" s="14">
        <v>20585.148000000001</v>
      </c>
      <c r="BO195" s="14">
        <v>19884.826000000001</v>
      </c>
      <c r="BP195" s="14">
        <v>19159.178</v>
      </c>
      <c r="BQ195" s="14">
        <v>18431.04</v>
      </c>
      <c r="BR195" s="14">
        <v>17697.891</v>
      </c>
      <c r="BS195" s="14">
        <v>16951.786</v>
      </c>
      <c r="BT195" s="14">
        <v>16191.75</v>
      </c>
      <c r="BU195" s="14">
        <v>15421.268</v>
      </c>
      <c r="BV195" s="14">
        <v>14653.305</v>
      </c>
      <c r="BW195" s="14">
        <v>13895.376</v>
      </c>
      <c r="BX195" s="14">
        <v>13114.647000000001</v>
      </c>
      <c r="BY195" s="14">
        <v>12299.351000000001</v>
      </c>
      <c r="BZ195" s="14">
        <v>11471.379000000001</v>
      </c>
      <c r="CA195" s="14">
        <v>10661.454</v>
      </c>
      <c r="CB195" s="14">
        <v>9859.8649999999907</v>
      </c>
      <c r="CC195" s="14">
        <v>9125.3109999999997</v>
      </c>
      <c r="CD195" s="14">
        <v>8488.9930000000004</v>
      </c>
      <c r="CE195" s="14">
        <v>7925.1970000000001</v>
      </c>
      <c r="CF195" s="14">
        <v>7373.6189999999897</v>
      </c>
      <c r="CG195" s="14">
        <v>6842.3310000000001</v>
      </c>
      <c r="CH195" s="14">
        <v>6341.55</v>
      </c>
      <c r="CI195" s="14">
        <v>5869.0410000000002</v>
      </c>
      <c r="CJ195" s="14">
        <v>5420.7709999999997</v>
      </c>
      <c r="CK195" s="14">
        <v>4998.0619999999999</v>
      </c>
      <c r="CL195" s="14">
        <v>4604.3770000000004</v>
      </c>
      <c r="CM195" s="14">
        <v>4204.6840000000002</v>
      </c>
      <c r="CN195" s="14">
        <v>3782.848</v>
      </c>
      <c r="CO195" s="14">
        <v>3354.7849999999999</v>
      </c>
      <c r="CP195" s="14">
        <v>2952.5659999999998</v>
      </c>
      <c r="CQ195" s="14">
        <v>2569.7370000000001</v>
      </c>
      <c r="CR195" s="14">
        <v>2218.5859999999998</v>
      </c>
      <c r="CS195" s="14">
        <v>1908.4449999999999</v>
      </c>
      <c r="CT195" s="14">
        <v>1633.068</v>
      </c>
      <c r="CU195" s="14">
        <v>1359.8789999999999</v>
      </c>
      <c r="CV195" s="14">
        <v>1130.0409999999999</v>
      </c>
      <c r="CW195" s="14">
        <v>949.78700000000003</v>
      </c>
      <c r="CX195" s="14">
        <v>769.84699999999896</v>
      </c>
      <c r="CY195" s="14">
        <v>588.26499999999999</v>
      </c>
      <c r="CZ195" s="14">
        <v>444.45</v>
      </c>
      <c r="DA195" s="14">
        <v>361.73500000000001</v>
      </c>
      <c r="DB195" s="14">
        <v>300.00700000000001</v>
      </c>
      <c r="DC195" s="14">
        <v>227.953</v>
      </c>
      <c r="DD195" s="14">
        <v>145.59899999999999</v>
      </c>
      <c r="DE195" s="14">
        <v>109.851</v>
      </c>
      <c r="DF195" s="14">
        <v>65.546000000000006</v>
      </c>
      <c r="DG195" s="14">
        <v>124.477</v>
      </c>
      <c r="DI195" s="108">
        <f t="shared" si="5"/>
        <v>2432705.4140000013</v>
      </c>
    </row>
    <row r="196" spans="1:113" x14ac:dyDescent="0.2">
      <c r="A196" s="14">
        <v>520</v>
      </c>
      <c r="B196" s="14" t="s">
        <v>1041</v>
      </c>
      <c r="C196" s="14" t="s">
        <v>1114</v>
      </c>
      <c r="D196" s="14">
        <v>1503</v>
      </c>
      <c r="E196" s="14">
        <v>2018</v>
      </c>
      <c r="F196" s="14" t="s">
        <v>1119</v>
      </c>
      <c r="H196" s="88" t="e">
        <f>VLOOKUP(G196, '2018 Population by age'!$G:$H, 2, 0)</f>
        <v>#N/A</v>
      </c>
      <c r="I196" s="15" t="e">
        <f>IF(H196="-", "-", IF(H196=0, 0, SUM(K196:INDEX($K196:$DG196, H196))))</f>
        <v>#N/A</v>
      </c>
      <c r="J196" s="15" t="e">
        <f t="shared" ref="J196:J254" si="6">IF(H196="-", "-", SUM(K196:DG196)-I196)</f>
        <v>#N/A</v>
      </c>
      <c r="K196" s="14">
        <v>6351.9939999999997</v>
      </c>
      <c r="L196" s="14">
        <v>6366.402</v>
      </c>
      <c r="M196" s="14">
        <v>6380.4880000000003</v>
      </c>
      <c r="N196" s="14">
        <v>6242.57</v>
      </c>
      <c r="O196" s="14">
        <v>6320.4269999999997</v>
      </c>
      <c r="P196" s="14">
        <v>6386.3109999999997</v>
      </c>
      <c r="Q196" s="14">
        <v>6440.6120000000001</v>
      </c>
      <c r="R196" s="14">
        <v>6483.6679999999997</v>
      </c>
      <c r="S196" s="14">
        <v>6520.9610000000002</v>
      </c>
      <c r="T196" s="14">
        <v>6557.933</v>
      </c>
      <c r="U196" s="14">
        <v>6569.4989999999998</v>
      </c>
      <c r="V196" s="14">
        <v>6545.8410000000003</v>
      </c>
      <c r="W196" s="14">
        <v>6502.6059999999998</v>
      </c>
      <c r="X196" s="14">
        <v>6463.8209999999999</v>
      </c>
      <c r="Y196" s="14">
        <v>6422.9750000000004</v>
      </c>
      <c r="Z196" s="14">
        <v>6414.8280000000004</v>
      </c>
      <c r="AA196" s="14">
        <v>6458.6040000000003</v>
      </c>
      <c r="AB196" s="14">
        <v>6539.1210000000001</v>
      </c>
      <c r="AC196" s="14">
        <v>6617.1130000000003</v>
      </c>
      <c r="AD196" s="14">
        <v>6694.5820000000003</v>
      </c>
      <c r="AE196" s="14">
        <v>6794.2129999999997</v>
      </c>
      <c r="AF196" s="14">
        <v>6921.4520000000002</v>
      </c>
      <c r="AG196" s="14">
        <v>7064.56</v>
      </c>
      <c r="AH196" s="14">
        <v>7208.74</v>
      </c>
      <c r="AI196" s="14">
        <v>7359.8509999999997</v>
      </c>
      <c r="AJ196" s="14">
        <v>7480.0680000000002</v>
      </c>
      <c r="AK196" s="14">
        <v>7549.9660000000003</v>
      </c>
      <c r="AL196" s="14">
        <v>7586.5230000000001</v>
      </c>
      <c r="AM196" s="14">
        <v>7624.835</v>
      </c>
      <c r="AN196" s="14">
        <v>7656.3149999999996</v>
      </c>
      <c r="AO196" s="14">
        <v>7694.6959999999999</v>
      </c>
      <c r="AP196" s="14">
        <v>7749.8450000000003</v>
      </c>
      <c r="AQ196" s="14">
        <v>7813.0039999999999</v>
      </c>
      <c r="AR196" s="14">
        <v>7868.9939999999997</v>
      </c>
      <c r="AS196" s="14">
        <v>7924.9470000000001</v>
      </c>
      <c r="AT196" s="14">
        <v>7959.6850000000004</v>
      </c>
      <c r="AU196" s="14">
        <v>7962.4570000000003</v>
      </c>
      <c r="AV196" s="14">
        <v>7946.125</v>
      </c>
      <c r="AW196" s="14">
        <v>7930.6080000000002</v>
      </c>
      <c r="AX196" s="14">
        <v>7907.5079999999998</v>
      </c>
      <c r="AY196" s="14">
        <v>7910.973</v>
      </c>
      <c r="AZ196" s="14">
        <v>7958.5990000000002</v>
      </c>
      <c r="BA196" s="14">
        <v>8032.5240000000003</v>
      </c>
      <c r="BB196" s="14">
        <v>8098.9970000000003</v>
      </c>
      <c r="BC196" s="14">
        <v>8166.8090000000002</v>
      </c>
      <c r="BD196" s="14">
        <v>8212.5210000000006</v>
      </c>
      <c r="BE196" s="14">
        <v>8221.7270000000008</v>
      </c>
      <c r="BF196" s="14">
        <v>8206.8439999999991</v>
      </c>
      <c r="BG196" s="14">
        <v>8191.4089999999997</v>
      </c>
      <c r="BH196" s="14">
        <v>8166.6909999999998</v>
      </c>
      <c r="BI196" s="14">
        <v>8154.1940000000004</v>
      </c>
      <c r="BJ196" s="14">
        <v>8165.6530000000002</v>
      </c>
      <c r="BK196" s="14">
        <v>8187.6880000000001</v>
      </c>
      <c r="BL196" s="14">
        <v>8196.893</v>
      </c>
      <c r="BM196" s="14">
        <v>8200.0669999999991</v>
      </c>
      <c r="BN196" s="14">
        <v>8173.42</v>
      </c>
      <c r="BO196" s="14">
        <v>8103.4049999999997</v>
      </c>
      <c r="BP196" s="14">
        <v>8001.9849999999997</v>
      </c>
      <c r="BQ196" s="14">
        <v>7896.5690000000004</v>
      </c>
      <c r="BR196" s="14">
        <v>7783.9679999999998</v>
      </c>
      <c r="BS196" s="14">
        <v>7660.1030000000001</v>
      </c>
      <c r="BT196" s="14">
        <v>7526.45</v>
      </c>
      <c r="BU196" s="14">
        <v>7385.201</v>
      </c>
      <c r="BV196" s="14">
        <v>7230.848</v>
      </c>
      <c r="BW196" s="14">
        <v>7056.9759999999997</v>
      </c>
      <c r="BX196" s="14">
        <v>6906.19</v>
      </c>
      <c r="BY196" s="14">
        <v>6796.7309999999998</v>
      </c>
      <c r="BZ196" s="14">
        <v>6706.0050000000001</v>
      </c>
      <c r="CA196" s="14">
        <v>6603.7070000000003</v>
      </c>
      <c r="CB196" s="14">
        <v>6508.5219999999999</v>
      </c>
      <c r="CC196" s="14">
        <v>6338.4489999999996</v>
      </c>
      <c r="CD196" s="14">
        <v>6053.6559999999999</v>
      </c>
      <c r="CE196" s="14">
        <v>5698.2460000000001</v>
      </c>
      <c r="CF196" s="14">
        <v>5350.4769999999999</v>
      </c>
      <c r="CG196" s="14">
        <v>4987.9189999999999</v>
      </c>
      <c r="CH196" s="14">
        <v>4685.1949999999997</v>
      </c>
      <c r="CI196" s="14">
        <v>4485.1760000000004</v>
      </c>
      <c r="CJ196" s="14">
        <v>4349.8680000000004</v>
      </c>
      <c r="CK196" s="14">
        <v>4199.2209999999995</v>
      </c>
      <c r="CL196" s="14">
        <v>4050.26</v>
      </c>
      <c r="CM196" s="14">
        <v>3881.0639999999999</v>
      </c>
      <c r="CN196" s="14">
        <v>3673.0259999999998</v>
      </c>
      <c r="CO196" s="14">
        <v>3439.9409999999998</v>
      </c>
      <c r="CP196" s="14">
        <v>3215.9769999999999</v>
      </c>
      <c r="CQ196" s="14">
        <v>2996.3629999999998</v>
      </c>
      <c r="CR196" s="14">
        <v>2771.0059999999999</v>
      </c>
      <c r="CS196" s="14">
        <v>2538.9699999999998</v>
      </c>
      <c r="CT196" s="14">
        <v>2303.7460000000001</v>
      </c>
      <c r="CU196" s="14">
        <v>2058.6950000000002</v>
      </c>
      <c r="CV196" s="14">
        <v>1855.3330000000001</v>
      </c>
      <c r="CW196" s="14">
        <v>1659.5709999999999</v>
      </c>
      <c r="CX196" s="14">
        <v>1418.6189999999999</v>
      </c>
      <c r="CY196" s="14">
        <v>1136.4939999999999</v>
      </c>
      <c r="CZ196" s="14">
        <v>913.88599999999997</v>
      </c>
      <c r="DA196" s="14">
        <v>794.76700000000005</v>
      </c>
      <c r="DB196" s="14">
        <v>676.19899999999996</v>
      </c>
      <c r="DC196" s="14">
        <v>519.52800000000002</v>
      </c>
      <c r="DD196" s="14">
        <v>324.774</v>
      </c>
      <c r="DE196" s="14">
        <v>244.09299999999999</v>
      </c>
      <c r="DF196" s="14">
        <v>138.10900000000001</v>
      </c>
      <c r="DG196" s="14">
        <v>230.809</v>
      </c>
      <c r="DI196" s="108">
        <f t="shared" ref="DI196:DI254" si="7">SUM(K196:DG196)</f>
        <v>600685.85399999982</v>
      </c>
    </row>
    <row r="197" spans="1:113" x14ac:dyDescent="0.2">
      <c r="A197" s="14">
        <v>606</v>
      </c>
      <c r="B197" s="14" t="s">
        <v>1041</v>
      </c>
      <c r="C197" s="14" t="s">
        <v>1114</v>
      </c>
      <c r="D197" s="14">
        <v>1517</v>
      </c>
      <c r="E197" s="14">
        <v>2018</v>
      </c>
      <c r="F197" s="14" t="s">
        <v>1118</v>
      </c>
      <c r="H197" s="88" t="e">
        <f>VLOOKUP(G197, '2018 Population by age'!$G:$H, 2, 0)</f>
        <v>#N/A</v>
      </c>
      <c r="I197" s="15" t="e">
        <f>IF(H197="-", "-", IF(H197=0, 0, SUM(K197:INDEX($K197:$DG197, H197))))</f>
        <v>#N/A</v>
      </c>
      <c r="J197" s="15" t="e">
        <f t="shared" si="6"/>
        <v>#N/A</v>
      </c>
      <c r="K197" s="14">
        <v>48304.777000000002</v>
      </c>
      <c r="L197" s="14">
        <v>48494.324000000001</v>
      </c>
      <c r="M197" s="14">
        <v>48574.025999999998</v>
      </c>
      <c r="N197" s="14">
        <v>48689.334999999999</v>
      </c>
      <c r="O197" s="14">
        <v>48525.052000000003</v>
      </c>
      <c r="P197" s="14">
        <v>48297.563000000002</v>
      </c>
      <c r="Q197" s="14">
        <v>48015.88</v>
      </c>
      <c r="R197" s="14">
        <v>47689.008000000002</v>
      </c>
      <c r="S197" s="14">
        <v>47326.457000000002</v>
      </c>
      <c r="T197" s="14">
        <v>46937.673999999999</v>
      </c>
      <c r="U197" s="14">
        <v>46529.396000000001</v>
      </c>
      <c r="V197" s="14">
        <v>46109.718000000001</v>
      </c>
      <c r="W197" s="14">
        <v>45689.042999999998</v>
      </c>
      <c r="X197" s="14">
        <v>45280.828999999998</v>
      </c>
      <c r="Y197" s="14">
        <v>44895.798000000003</v>
      </c>
      <c r="Z197" s="14">
        <v>44534.502</v>
      </c>
      <c r="AA197" s="14">
        <v>44203.057999999997</v>
      </c>
      <c r="AB197" s="14">
        <v>43916.002</v>
      </c>
      <c r="AC197" s="14">
        <v>43669.712</v>
      </c>
      <c r="AD197" s="14">
        <v>43450.442000000003</v>
      </c>
      <c r="AE197" s="14">
        <v>43383.86</v>
      </c>
      <c r="AF197" s="14">
        <v>43527.616000000002</v>
      </c>
      <c r="AG197" s="14">
        <v>43823.16</v>
      </c>
      <c r="AH197" s="14">
        <v>44089.968999999997</v>
      </c>
      <c r="AI197" s="14">
        <v>44286.963000000003</v>
      </c>
      <c r="AJ197" s="14">
        <v>44686.559999999998</v>
      </c>
      <c r="AK197" s="14">
        <v>45381.192999999999</v>
      </c>
      <c r="AL197" s="14">
        <v>46202.042999999998</v>
      </c>
      <c r="AM197" s="14">
        <v>46950.95</v>
      </c>
      <c r="AN197" s="14">
        <v>47743.294999999998</v>
      </c>
      <c r="AO197" s="14">
        <v>47929.843000000001</v>
      </c>
      <c r="AP197" s="14">
        <v>47191.43</v>
      </c>
      <c r="AQ197" s="14">
        <v>45845.995999999999</v>
      </c>
      <c r="AR197" s="14">
        <v>44550.571000000004</v>
      </c>
      <c r="AS197" s="14">
        <v>43197.550999999999</v>
      </c>
      <c r="AT197" s="14">
        <v>41938.917000000001</v>
      </c>
      <c r="AU197" s="14">
        <v>40924.292999999998</v>
      </c>
      <c r="AV197" s="14">
        <v>40087.010999999999</v>
      </c>
      <c r="AW197" s="14">
        <v>39176.078999999998</v>
      </c>
      <c r="AX197" s="14">
        <v>38200.071000000004</v>
      </c>
      <c r="AY197" s="14">
        <v>37494.811999999998</v>
      </c>
      <c r="AZ197" s="14">
        <v>37189.235999999997</v>
      </c>
      <c r="BA197" s="14">
        <v>37139.56</v>
      </c>
      <c r="BB197" s="14">
        <v>37063.188999999998</v>
      </c>
      <c r="BC197" s="14">
        <v>37004.754000000001</v>
      </c>
      <c r="BD197" s="14">
        <v>36860.120999999999</v>
      </c>
      <c r="BE197" s="14">
        <v>36544.974000000002</v>
      </c>
      <c r="BF197" s="14">
        <v>36099.036999999997</v>
      </c>
      <c r="BG197" s="14">
        <v>35660.146999999997</v>
      </c>
      <c r="BH197" s="14">
        <v>35217.315999999999</v>
      </c>
      <c r="BI197" s="14">
        <v>34617.262999999999</v>
      </c>
      <c r="BJ197" s="14">
        <v>33802.648000000001</v>
      </c>
      <c r="BK197" s="14">
        <v>32834.728999999999</v>
      </c>
      <c r="BL197" s="14">
        <v>31851.931</v>
      </c>
      <c r="BM197" s="14">
        <v>30850.329000000002</v>
      </c>
      <c r="BN197" s="14">
        <v>29790.151000000002</v>
      </c>
      <c r="BO197" s="14">
        <v>28673.288</v>
      </c>
      <c r="BP197" s="14">
        <v>27531.482</v>
      </c>
      <c r="BQ197" s="14">
        <v>26354.531999999999</v>
      </c>
      <c r="BR197" s="14">
        <v>25096.366000000002</v>
      </c>
      <c r="BS197" s="14">
        <v>24070.25</v>
      </c>
      <c r="BT197" s="14">
        <v>23415.777999999998</v>
      </c>
      <c r="BU197" s="14">
        <v>22973.079000000002</v>
      </c>
      <c r="BV197" s="14">
        <v>22485.386999999999</v>
      </c>
      <c r="BW197" s="14">
        <v>22055.258000000002</v>
      </c>
      <c r="BX197" s="14">
        <v>21288.69</v>
      </c>
      <c r="BY197" s="14">
        <v>19980.063999999998</v>
      </c>
      <c r="BZ197" s="14">
        <v>18337.578000000001</v>
      </c>
      <c r="CA197" s="14">
        <v>16773.48</v>
      </c>
      <c r="CB197" s="14">
        <v>15203.428</v>
      </c>
      <c r="CC197" s="14">
        <v>13808.606</v>
      </c>
      <c r="CD197" s="14">
        <v>12720.196</v>
      </c>
      <c r="CE197" s="14">
        <v>11848.13</v>
      </c>
      <c r="CF197" s="14">
        <v>10952.474</v>
      </c>
      <c r="CG197" s="14">
        <v>10058.84</v>
      </c>
      <c r="CH197" s="14">
        <v>9295.2240000000002</v>
      </c>
      <c r="CI197" s="14">
        <v>8694.2099999999991</v>
      </c>
      <c r="CJ197" s="14">
        <v>8202.9969999999994</v>
      </c>
      <c r="CK197" s="14">
        <v>7747.63</v>
      </c>
      <c r="CL197" s="14">
        <v>7356.5519999999997</v>
      </c>
      <c r="CM197" s="14">
        <v>6878.098</v>
      </c>
      <c r="CN197" s="14">
        <v>6233.5959999999995</v>
      </c>
      <c r="CO197" s="14">
        <v>5494.44</v>
      </c>
      <c r="CP197" s="14">
        <v>4810.2209999999995</v>
      </c>
      <c r="CQ197" s="14">
        <v>4150.3940000000002</v>
      </c>
      <c r="CR197" s="14">
        <v>3555.7179999999998</v>
      </c>
      <c r="CS197" s="14">
        <v>3061.319</v>
      </c>
      <c r="CT197" s="14">
        <v>2642.9259999999999</v>
      </c>
      <c r="CU197" s="14">
        <v>2217.8180000000002</v>
      </c>
      <c r="CV197" s="14">
        <v>1853.2349999999999</v>
      </c>
      <c r="CW197" s="14">
        <v>1561.694</v>
      </c>
      <c r="CX197" s="14">
        <v>1260.124</v>
      </c>
      <c r="CY197" s="14">
        <v>948.46199999999999</v>
      </c>
      <c r="CZ197" s="14">
        <v>696.61900000000003</v>
      </c>
      <c r="DA197" s="14">
        <v>550.78700000000003</v>
      </c>
      <c r="DB197" s="14">
        <v>452.79599999999999</v>
      </c>
      <c r="DC197" s="14">
        <v>340.685</v>
      </c>
      <c r="DD197" s="14">
        <v>214.46</v>
      </c>
      <c r="DE197" s="14">
        <v>155.53800000000001</v>
      </c>
      <c r="DF197" s="14">
        <v>91.784000000000006</v>
      </c>
      <c r="DG197" s="14">
        <v>170.767</v>
      </c>
      <c r="DI197" s="108">
        <f t="shared" si="7"/>
        <v>2830535.163999998</v>
      </c>
    </row>
    <row r="198" spans="1:113" x14ac:dyDescent="0.2">
      <c r="A198" s="14">
        <v>692</v>
      </c>
      <c r="B198" s="14" t="s">
        <v>1041</v>
      </c>
      <c r="C198" s="14" t="s">
        <v>1114</v>
      </c>
      <c r="D198" s="14">
        <v>1502</v>
      </c>
      <c r="E198" s="14">
        <v>2018</v>
      </c>
      <c r="F198" s="14" t="s">
        <v>1117</v>
      </c>
      <c r="H198" s="88" t="e">
        <f>VLOOKUP(G198, '2018 Population by age'!$G:$H, 2, 0)</f>
        <v>#N/A</v>
      </c>
      <c r="I198" s="15" t="e">
        <f>IF(H198="-", "-", IF(H198=0, 0, SUM(K198:INDEX($K198:$DG198, H198))))</f>
        <v>#N/A</v>
      </c>
      <c r="J198" s="15" t="e">
        <f t="shared" si="6"/>
        <v>#N/A</v>
      </c>
      <c r="K198" s="14">
        <v>16826.714</v>
      </c>
      <c r="L198" s="14">
        <v>17196.137999999999</v>
      </c>
      <c r="M198" s="14">
        <v>17453.602999999999</v>
      </c>
      <c r="N198" s="14">
        <v>17791.115000000002</v>
      </c>
      <c r="O198" s="14">
        <v>17767.026000000002</v>
      </c>
      <c r="P198" s="14">
        <v>17689.853999999999</v>
      </c>
      <c r="Q198" s="14">
        <v>17569.844000000001</v>
      </c>
      <c r="R198" s="14">
        <v>17417.236000000001</v>
      </c>
      <c r="S198" s="14">
        <v>17237.714</v>
      </c>
      <c r="T198" s="14">
        <v>17036.922999999999</v>
      </c>
      <c r="U198" s="14">
        <v>16848.043000000001</v>
      </c>
      <c r="V198" s="14">
        <v>16690.496999999999</v>
      </c>
      <c r="W198" s="14">
        <v>16560.777999999998</v>
      </c>
      <c r="X198" s="14">
        <v>16445.760999999999</v>
      </c>
      <c r="Y198" s="14">
        <v>16359.842000000001</v>
      </c>
      <c r="Z198" s="14">
        <v>16292.566000000001</v>
      </c>
      <c r="AA198" s="14">
        <v>16241.319</v>
      </c>
      <c r="AB198" s="14">
        <v>16224.183000000001</v>
      </c>
      <c r="AC198" s="14">
        <v>16252.656999999999</v>
      </c>
      <c r="AD198" s="14">
        <v>16313.41</v>
      </c>
      <c r="AE198" s="14">
        <v>16507.129000000001</v>
      </c>
      <c r="AF198" s="14">
        <v>16881.63</v>
      </c>
      <c r="AG198" s="14">
        <v>17389.705999999998</v>
      </c>
      <c r="AH198" s="14">
        <v>17876.432000000001</v>
      </c>
      <c r="AI198" s="14">
        <v>18300.918000000001</v>
      </c>
      <c r="AJ198" s="14">
        <v>18926.432000000001</v>
      </c>
      <c r="AK198" s="14">
        <v>19845.159</v>
      </c>
      <c r="AL198" s="14">
        <v>20895.815999999999</v>
      </c>
      <c r="AM198" s="14">
        <v>21889.455999999998</v>
      </c>
      <c r="AN198" s="14">
        <v>22941.282999999999</v>
      </c>
      <c r="AO198" s="14">
        <v>23420.083999999999</v>
      </c>
      <c r="AP198" s="14">
        <v>23017.187999999998</v>
      </c>
      <c r="AQ198" s="14">
        <v>22045.882000000001</v>
      </c>
      <c r="AR198" s="14">
        <v>21137.863000000001</v>
      </c>
      <c r="AS198" s="14">
        <v>20178.401999999998</v>
      </c>
      <c r="AT198" s="14">
        <v>19381.735000000001</v>
      </c>
      <c r="AU198" s="14">
        <v>18922.026000000002</v>
      </c>
      <c r="AV198" s="14">
        <v>18699.304</v>
      </c>
      <c r="AW198" s="14">
        <v>18405.284</v>
      </c>
      <c r="AX198" s="14">
        <v>18060.633999999998</v>
      </c>
      <c r="AY198" s="14">
        <v>17949.048999999999</v>
      </c>
      <c r="AZ198" s="14">
        <v>18167.885999999999</v>
      </c>
      <c r="BA198" s="14">
        <v>18595.310000000001</v>
      </c>
      <c r="BB198" s="14">
        <v>19003.670999999998</v>
      </c>
      <c r="BC198" s="14">
        <v>19428.32</v>
      </c>
      <c r="BD198" s="14">
        <v>19750.547999999999</v>
      </c>
      <c r="BE198" s="14">
        <v>19884.843000000001</v>
      </c>
      <c r="BF198" s="14">
        <v>19874.080000000002</v>
      </c>
      <c r="BG198" s="14">
        <v>19864.106</v>
      </c>
      <c r="BH198" s="14">
        <v>19846.669999999998</v>
      </c>
      <c r="BI198" s="14">
        <v>19658.043000000001</v>
      </c>
      <c r="BJ198" s="14">
        <v>19237.905999999999</v>
      </c>
      <c r="BK198" s="14">
        <v>18655.528999999999</v>
      </c>
      <c r="BL198" s="14">
        <v>18059.267</v>
      </c>
      <c r="BM198" s="14">
        <v>17441.954000000002</v>
      </c>
      <c r="BN198" s="14">
        <v>16788.527999999998</v>
      </c>
      <c r="BO198" s="14">
        <v>16113.800999999999</v>
      </c>
      <c r="BP198" s="14">
        <v>15439.156000000001</v>
      </c>
      <c r="BQ198" s="14">
        <v>14730.278</v>
      </c>
      <c r="BR198" s="14">
        <v>13944.93</v>
      </c>
      <c r="BS198" s="14">
        <v>13398.885</v>
      </c>
      <c r="BT198" s="14">
        <v>13230.249</v>
      </c>
      <c r="BU198" s="14">
        <v>13278.771000000001</v>
      </c>
      <c r="BV198" s="14">
        <v>13282.289000000001</v>
      </c>
      <c r="BW198" s="14">
        <v>13336.647999999999</v>
      </c>
      <c r="BX198" s="14">
        <v>13075.159</v>
      </c>
      <c r="BY198" s="14">
        <v>12302.728999999999</v>
      </c>
      <c r="BZ198" s="14">
        <v>11209.712</v>
      </c>
      <c r="CA198" s="14">
        <v>10181.912</v>
      </c>
      <c r="CB198" s="14">
        <v>9142.5789999999997</v>
      </c>
      <c r="CC198" s="14">
        <v>8229.982</v>
      </c>
      <c r="CD198" s="14">
        <v>7551.9740000000002</v>
      </c>
      <c r="CE198" s="14">
        <v>7037.2269999999999</v>
      </c>
      <c r="CF198" s="14">
        <v>6491.7039999999997</v>
      </c>
      <c r="CG198" s="14">
        <v>5936.3729999999996</v>
      </c>
      <c r="CH198" s="14">
        <v>5483.4390000000003</v>
      </c>
      <c r="CI198" s="14">
        <v>5163.6779999999999</v>
      </c>
      <c r="CJ198" s="14">
        <v>4931.7920000000004</v>
      </c>
      <c r="CK198" s="14">
        <v>4719.2280000000001</v>
      </c>
      <c r="CL198" s="14">
        <v>4548.6639999999998</v>
      </c>
      <c r="CM198" s="14">
        <v>4308.7979999999998</v>
      </c>
      <c r="CN198" s="14">
        <v>3940.1320000000001</v>
      </c>
      <c r="CO198" s="14">
        <v>3494.7710000000002</v>
      </c>
      <c r="CP198" s="14">
        <v>3084.9639999999999</v>
      </c>
      <c r="CQ198" s="14">
        <v>2688.991</v>
      </c>
      <c r="CR198" s="14">
        <v>2326.248</v>
      </c>
      <c r="CS198" s="14">
        <v>2017.9010000000001</v>
      </c>
      <c r="CT198" s="14">
        <v>1750.8520000000001</v>
      </c>
      <c r="CU198" s="14">
        <v>1474.913</v>
      </c>
      <c r="CV198" s="14">
        <v>1237.327</v>
      </c>
      <c r="CW198" s="14">
        <v>1046.345</v>
      </c>
      <c r="CX198" s="14">
        <v>846.75199999999995</v>
      </c>
      <c r="CY198" s="14">
        <v>638.51599999999996</v>
      </c>
      <c r="CZ198" s="14">
        <v>469.57799999999997</v>
      </c>
      <c r="DA198" s="14">
        <v>371.11799999999999</v>
      </c>
      <c r="DB198" s="14">
        <v>305.04199999999997</v>
      </c>
      <c r="DC198" s="14">
        <v>229.42599999999999</v>
      </c>
      <c r="DD198" s="14">
        <v>144.27199999999999</v>
      </c>
      <c r="DE198" s="14">
        <v>104.71299999999999</v>
      </c>
      <c r="DF198" s="14">
        <v>61.145000000000003</v>
      </c>
      <c r="DG198" s="14">
        <v>110.901</v>
      </c>
      <c r="DI198" s="108">
        <f t="shared" si="7"/>
        <v>1308557.1599999995</v>
      </c>
    </row>
    <row r="199" spans="1:113" x14ac:dyDescent="0.2">
      <c r="A199" s="14">
        <v>778</v>
      </c>
      <c r="B199" s="14" t="s">
        <v>1041</v>
      </c>
      <c r="C199" s="14" t="s">
        <v>1114</v>
      </c>
      <c r="D199" s="14">
        <v>1501</v>
      </c>
      <c r="E199" s="14">
        <v>2018</v>
      </c>
      <c r="F199" s="14" t="s">
        <v>1116</v>
      </c>
      <c r="H199" s="88" t="e">
        <f>VLOOKUP(G199, '2018 Population by age'!$G:$H, 2, 0)</f>
        <v>#N/A</v>
      </c>
      <c r="I199" s="15" t="e">
        <f>IF(H199="-", "-", IF(H199=0, 0, SUM(K199:INDEX($K199:$DG199, H199))))</f>
        <v>#N/A</v>
      </c>
      <c r="J199" s="15" t="e">
        <f t="shared" si="6"/>
        <v>#N/A</v>
      </c>
      <c r="K199" s="14">
        <v>31478.062999999998</v>
      </c>
      <c r="L199" s="14">
        <v>31298.186000000002</v>
      </c>
      <c r="M199" s="14">
        <v>31120.422999999999</v>
      </c>
      <c r="N199" s="14">
        <v>30898.22</v>
      </c>
      <c r="O199" s="14">
        <v>30758.026000000002</v>
      </c>
      <c r="P199" s="14">
        <v>30607.708999999999</v>
      </c>
      <c r="Q199" s="14">
        <v>30446.036</v>
      </c>
      <c r="R199" s="14">
        <v>30271.772000000001</v>
      </c>
      <c r="S199" s="14">
        <v>30088.742999999999</v>
      </c>
      <c r="T199" s="14">
        <v>29900.751</v>
      </c>
      <c r="U199" s="14">
        <v>29681.352999999999</v>
      </c>
      <c r="V199" s="14">
        <v>29419.221000000001</v>
      </c>
      <c r="W199" s="14">
        <v>29128.264999999999</v>
      </c>
      <c r="X199" s="14">
        <v>28835.067999999999</v>
      </c>
      <c r="Y199" s="14">
        <v>28535.955999999998</v>
      </c>
      <c r="Z199" s="14">
        <v>28241.936000000002</v>
      </c>
      <c r="AA199" s="14">
        <v>27961.739000000001</v>
      </c>
      <c r="AB199" s="14">
        <v>27691.819</v>
      </c>
      <c r="AC199" s="14">
        <v>27417.055</v>
      </c>
      <c r="AD199" s="14">
        <v>27137.031999999999</v>
      </c>
      <c r="AE199" s="14">
        <v>26876.731</v>
      </c>
      <c r="AF199" s="14">
        <v>26645.986000000001</v>
      </c>
      <c r="AG199" s="14">
        <v>26433.454000000002</v>
      </c>
      <c r="AH199" s="14">
        <v>26213.537</v>
      </c>
      <c r="AI199" s="14">
        <v>25986.044999999998</v>
      </c>
      <c r="AJ199" s="14">
        <v>25760.128000000001</v>
      </c>
      <c r="AK199" s="14">
        <v>25536.034</v>
      </c>
      <c r="AL199" s="14">
        <v>25306.226999999999</v>
      </c>
      <c r="AM199" s="14">
        <v>25061.493999999999</v>
      </c>
      <c r="AN199" s="14">
        <v>24802.011999999999</v>
      </c>
      <c r="AO199" s="14">
        <v>24509.758999999998</v>
      </c>
      <c r="AP199" s="14">
        <v>24174.241999999998</v>
      </c>
      <c r="AQ199" s="14">
        <v>23800.114000000001</v>
      </c>
      <c r="AR199" s="14">
        <v>23412.707999999999</v>
      </c>
      <c r="AS199" s="14">
        <v>23019.149000000001</v>
      </c>
      <c r="AT199" s="14">
        <v>22557.182000000001</v>
      </c>
      <c r="AU199" s="14">
        <v>22002.267</v>
      </c>
      <c r="AV199" s="14">
        <v>21387.706999999999</v>
      </c>
      <c r="AW199" s="14">
        <v>20770.794999999998</v>
      </c>
      <c r="AX199" s="14">
        <v>20139.437000000002</v>
      </c>
      <c r="AY199" s="14">
        <v>19545.762999999999</v>
      </c>
      <c r="AZ199" s="14">
        <v>19021.349999999999</v>
      </c>
      <c r="BA199" s="14">
        <v>18544.25</v>
      </c>
      <c r="BB199" s="14">
        <v>18059.518</v>
      </c>
      <c r="BC199" s="14">
        <v>17576.434000000001</v>
      </c>
      <c r="BD199" s="14">
        <v>17109.573</v>
      </c>
      <c r="BE199" s="14">
        <v>16660.131000000001</v>
      </c>
      <c r="BF199" s="14">
        <v>16224.957</v>
      </c>
      <c r="BG199" s="14">
        <v>15796.040999999999</v>
      </c>
      <c r="BH199" s="14">
        <v>15370.646000000001</v>
      </c>
      <c r="BI199" s="14">
        <v>14959.22</v>
      </c>
      <c r="BJ199" s="14">
        <v>14564.742</v>
      </c>
      <c r="BK199" s="14">
        <v>14179.2</v>
      </c>
      <c r="BL199" s="14">
        <v>13792.664000000001</v>
      </c>
      <c r="BM199" s="14">
        <v>13408.375</v>
      </c>
      <c r="BN199" s="14">
        <v>13001.623</v>
      </c>
      <c r="BO199" s="14">
        <v>12559.486999999999</v>
      </c>
      <c r="BP199" s="14">
        <v>12092.325999999999</v>
      </c>
      <c r="BQ199" s="14">
        <v>11624.254000000001</v>
      </c>
      <c r="BR199" s="14">
        <v>11151.436</v>
      </c>
      <c r="BS199" s="14">
        <v>10671.365</v>
      </c>
      <c r="BT199" s="14">
        <v>10185.529</v>
      </c>
      <c r="BU199" s="14">
        <v>9694.3080000000009</v>
      </c>
      <c r="BV199" s="14">
        <v>9203.098</v>
      </c>
      <c r="BW199" s="14">
        <v>8718.61</v>
      </c>
      <c r="BX199" s="14">
        <v>8213.5310000000009</v>
      </c>
      <c r="BY199" s="14">
        <v>7677.335</v>
      </c>
      <c r="BZ199" s="14">
        <v>7127.866</v>
      </c>
      <c r="CA199" s="14">
        <v>6591.5680000000002</v>
      </c>
      <c r="CB199" s="14">
        <v>6060.8490000000002</v>
      </c>
      <c r="CC199" s="14">
        <v>5578.6239999999998</v>
      </c>
      <c r="CD199" s="14">
        <v>5168.2219999999998</v>
      </c>
      <c r="CE199" s="14">
        <v>4810.9030000000002</v>
      </c>
      <c r="CF199" s="14">
        <v>4460.7700000000004</v>
      </c>
      <c r="CG199" s="14">
        <v>4122.4669999999996</v>
      </c>
      <c r="CH199" s="14">
        <v>3811.7849999999999</v>
      </c>
      <c r="CI199" s="14">
        <v>3530.5320000000002</v>
      </c>
      <c r="CJ199" s="14">
        <v>3271.2049999999999</v>
      </c>
      <c r="CK199" s="14">
        <v>3028.402</v>
      </c>
      <c r="CL199" s="14">
        <v>2807.8879999999999</v>
      </c>
      <c r="CM199" s="14">
        <v>2569.3000000000002</v>
      </c>
      <c r="CN199" s="14">
        <v>2293.4639999999999</v>
      </c>
      <c r="CO199" s="14">
        <v>1999.6690000000001</v>
      </c>
      <c r="CP199" s="14">
        <v>1725.2570000000001</v>
      </c>
      <c r="CQ199" s="14">
        <v>1461.403</v>
      </c>
      <c r="CR199" s="14">
        <v>1229.47</v>
      </c>
      <c r="CS199" s="14">
        <v>1043.4179999999999</v>
      </c>
      <c r="CT199" s="14">
        <v>892.07399999999996</v>
      </c>
      <c r="CU199" s="14">
        <v>742.90499999999997</v>
      </c>
      <c r="CV199" s="14">
        <v>615.90800000000002</v>
      </c>
      <c r="CW199" s="14">
        <v>515.34900000000005</v>
      </c>
      <c r="CX199" s="14">
        <v>413.37200000000001</v>
      </c>
      <c r="CY199" s="14">
        <v>309.94600000000003</v>
      </c>
      <c r="CZ199" s="14">
        <v>227.041</v>
      </c>
      <c r="DA199" s="14">
        <v>179.66900000000001</v>
      </c>
      <c r="DB199" s="14">
        <v>147.75399999999999</v>
      </c>
      <c r="DC199" s="14">
        <v>111.259</v>
      </c>
      <c r="DD199" s="14">
        <v>70.188000000000002</v>
      </c>
      <c r="DE199" s="14">
        <v>50.825000000000003</v>
      </c>
      <c r="DF199" s="14">
        <v>30.638999999999999</v>
      </c>
      <c r="DG199" s="14">
        <v>59.866</v>
      </c>
      <c r="DI199" s="108">
        <f t="shared" si="7"/>
        <v>1521978.0039999993</v>
      </c>
    </row>
    <row r="200" spans="1:113" x14ac:dyDescent="0.2">
      <c r="A200" s="14">
        <v>864</v>
      </c>
      <c r="B200" s="14" t="s">
        <v>1041</v>
      </c>
      <c r="C200" s="14" t="s">
        <v>1114</v>
      </c>
      <c r="D200" s="14">
        <v>1500</v>
      </c>
      <c r="E200" s="14">
        <v>2018</v>
      </c>
      <c r="F200" s="14" t="s">
        <v>1115</v>
      </c>
      <c r="H200" s="88" t="e">
        <f>VLOOKUP(G200, '2018 Population by age'!$G:$H, 2, 0)</f>
        <v>#N/A</v>
      </c>
      <c r="I200" s="15" t="e">
        <f>IF(H200="-", "-", IF(H200=0, 0, SUM(K200:INDEX($K200:$DG200, H200))))</f>
        <v>#N/A</v>
      </c>
      <c r="J200" s="15" t="e">
        <f t="shared" si="6"/>
        <v>#N/A</v>
      </c>
      <c r="K200" s="14">
        <v>11268.092000000001</v>
      </c>
      <c r="L200" s="14">
        <v>11000.071</v>
      </c>
      <c r="M200" s="14">
        <v>10744.208000000001</v>
      </c>
      <c r="N200" s="14">
        <v>10520.050999999999</v>
      </c>
      <c r="O200" s="14">
        <v>10286.888000000001</v>
      </c>
      <c r="P200" s="14">
        <v>10060.739</v>
      </c>
      <c r="Q200" s="14">
        <v>9840.43</v>
      </c>
      <c r="R200" s="14">
        <v>9624.7800000000007</v>
      </c>
      <c r="S200" s="14">
        <v>9413.6329999999998</v>
      </c>
      <c r="T200" s="14">
        <v>9206.8259999999991</v>
      </c>
      <c r="U200" s="14">
        <v>8998.07</v>
      </c>
      <c r="V200" s="14">
        <v>8784.1309999999994</v>
      </c>
      <c r="W200" s="14">
        <v>8566.9009999999998</v>
      </c>
      <c r="X200" s="14">
        <v>8352.0879999999997</v>
      </c>
      <c r="Y200" s="14">
        <v>8139.24</v>
      </c>
      <c r="Z200" s="14">
        <v>7923.4920000000002</v>
      </c>
      <c r="AA200" s="14">
        <v>7703.2089999999998</v>
      </c>
      <c r="AB200" s="14">
        <v>7480.4489999999996</v>
      </c>
      <c r="AC200" s="14">
        <v>7259.52</v>
      </c>
      <c r="AD200" s="14">
        <v>7040.2849999999999</v>
      </c>
      <c r="AE200" s="14">
        <v>6822.4520000000002</v>
      </c>
      <c r="AF200" s="14">
        <v>6606.5410000000002</v>
      </c>
      <c r="AG200" s="14">
        <v>6393.23</v>
      </c>
      <c r="AH200" s="14">
        <v>6182.96</v>
      </c>
      <c r="AI200" s="14">
        <v>5976.0290000000005</v>
      </c>
      <c r="AJ200" s="14">
        <v>5774.4920000000002</v>
      </c>
      <c r="AK200" s="14">
        <v>5579.5439999999999</v>
      </c>
      <c r="AL200" s="14">
        <v>5390.9179999999997</v>
      </c>
      <c r="AM200" s="14">
        <v>5205.4380000000001</v>
      </c>
      <c r="AN200" s="14">
        <v>5021.7259999999997</v>
      </c>
      <c r="AO200" s="14">
        <v>4850.4120000000003</v>
      </c>
      <c r="AP200" s="14">
        <v>4695.83</v>
      </c>
      <c r="AQ200" s="14">
        <v>4552.2759999999998</v>
      </c>
      <c r="AR200" s="14">
        <v>4411.808</v>
      </c>
      <c r="AS200" s="14">
        <v>4278.5129999999999</v>
      </c>
      <c r="AT200" s="14">
        <v>4133.817</v>
      </c>
      <c r="AU200" s="14">
        <v>3968.4630000000002</v>
      </c>
      <c r="AV200" s="14">
        <v>3792.0990000000002</v>
      </c>
      <c r="AW200" s="14">
        <v>3622.498</v>
      </c>
      <c r="AX200" s="14">
        <v>3454.7489999999998</v>
      </c>
      <c r="AY200" s="14">
        <v>3303.2669999999998</v>
      </c>
      <c r="AZ200" s="14">
        <v>3176.5970000000002</v>
      </c>
      <c r="BA200" s="14">
        <v>3067.1489999999999</v>
      </c>
      <c r="BB200" s="14">
        <v>2958.5279999999998</v>
      </c>
      <c r="BC200" s="14">
        <v>2853.6590000000001</v>
      </c>
      <c r="BD200" s="14">
        <v>2750.4360000000001</v>
      </c>
      <c r="BE200" s="14">
        <v>2646.0450000000001</v>
      </c>
      <c r="BF200" s="14">
        <v>2541.8679999999999</v>
      </c>
      <c r="BG200" s="14">
        <v>2442.9769999999999</v>
      </c>
      <c r="BH200" s="14">
        <v>2349.37</v>
      </c>
      <c r="BI200" s="14">
        <v>2254.1729999999998</v>
      </c>
      <c r="BJ200" s="14">
        <v>2154.7890000000002</v>
      </c>
      <c r="BK200" s="14">
        <v>2054.377</v>
      </c>
      <c r="BL200" s="14">
        <v>1957.1389999999999</v>
      </c>
      <c r="BM200" s="14">
        <v>1860.3579999999999</v>
      </c>
      <c r="BN200" s="14">
        <v>1775.806</v>
      </c>
      <c r="BO200" s="14">
        <v>1709.1590000000001</v>
      </c>
      <c r="BP200" s="14">
        <v>1654.0509999999999</v>
      </c>
      <c r="BQ200" s="14">
        <v>1599.6579999999999</v>
      </c>
      <c r="BR200" s="14">
        <v>1549.653</v>
      </c>
      <c r="BS200" s="14">
        <v>1490.8610000000001</v>
      </c>
      <c r="BT200" s="14">
        <v>1416.1089999999999</v>
      </c>
      <c r="BU200" s="14">
        <v>1332.2650000000001</v>
      </c>
      <c r="BV200" s="14">
        <v>1252.336</v>
      </c>
      <c r="BW200" s="14">
        <v>1172.492</v>
      </c>
      <c r="BX200" s="14">
        <v>1102.5619999999999</v>
      </c>
      <c r="BY200" s="14">
        <v>1048.354</v>
      </c>
      <c r="BZ200" s="14">
        <v>1004.293</v>
      </c>
      <c r="CA200" s="14">
        <v>959.28200000000004</v>
      </c>
      <c r="CB200" s="14">
        <v>915.89400000000001</v>
      </c>
      <c r="CC200" s="14">
        <v>868.77099999999996</v>
      </c>
      <c r="CD200" s="14">
        <v>814.24400000000003</v>
      </c>
      <c r="CE200" s="14">
        <v>755.25699999999995</v>
      </c>
      <c r="CF200" s="14">
        <v>698.85799999999995</v>
      </c>
      <c r="CG200" s="14">
        <v>644.17200000000003</v>
      </c>
      <c r="CH200" s="14">
        <v>589.43299999999999</v>
      </c>
      <c r="CI200" s="14">
        <v>534.62699999999995</v>
      </c>
      <c r="CJ200" s="14">
        <v>480.505</v>
      </c>
      <c r="CK200" s="14">
        <v>427.87900000000002</v>
      </c>
      <c r="CL200" s="14">
        <v>376.65100000000001</v>
      </c>
      <c r="CM200" s="14">
        <v>329.04399999999998</v>
      </c>
      <c r="CN200" s="14">
        <v>286.26299999999998</v>
      </c>
      <c r="CO200" s="14">
        <v>247.61500000000001</v>
      </c>
      <c r="CP200" s="14">
        <v>211.05</v>
      </c>
      <c r="CQ200" s="14">
        <v>176.83500000000001</v>
      </c>
      <c r="CR200" s="14">
        <v>146.32300000000001</v>
      </c>
      <c r="CS200" s="14">
        <v>119.937</v>
      </c>
      <c r="CT200" s="14">
        <v>97.201999999999998</v>
      </c>
      <c r="CU200" s="14">
        <v>75.471000000000004</v>
      </c>
      <c r="CV200" s="14">
        <v>57.844000000000001</v>
      </c>
      <c r="CW200" s="14">
        <v>45.374000000000002</v>
      </c>
      <c r="CX200" s="14">
        <v>34.433</v>
      </c>
      <c r="CY200" s="14">
        <v>24.603000000000002</v>
      </c>
      <c r="CZ200" s="14">
        <v>17</v>
      </c>
      <c r="DA200" s="14">
        <v>12.859</v>
      </c>
      <c r="DB200" s="14">
        <v>10.272</v>
      </c>
      <c r="DC200" s="14">
        <v>7.3140000000000001</v>
      </c>
      <c r="DD200" s="14">
        <v>3.9889999999999999</v>
      </c>
      <c r="DE200" s="14">
        <v>2.3860000000000001</v>
      </c>
      <c r="DF200" s="14">
        <v>1.161</v>
      </c>
      <c r="DG200" s="14">
        <v>1.401</v>
      </c>
      <c r="DI200" s="108">
        <f t="shared" si="7"/>
        <v>349379.17799999984</v>
      </c>
    </row>
    <row r="201" spans="1:113" x14ac:dyDescent="0.2">
      <c r="A201" s="14">
        <v>950</v>
      </c>
      <c r="B201" s="14" t="s">
        <v>1041</v>
      </c>
      <c r="C201" s="14" t="s">
        <v>1112</v>
      </c>
      <c r="D201" s="14">
        <v>947</v>
      </c>
      <c r="E201" s="14">
        <v>2018</v>
      </c>
      <c r="F201" s="14" t="s">
        <v>1113</v>
      </c>
      <c r="H201" s="88" t="e">
        <f>VLOOKUP(G201, '2018 Population by age'!$G:$H, 2, 0)</f>
        <v>#N/A</v>
      </c>
      <c r="I201" s="15" t="e">
        <f>IF(H201="-", "-", IF(H201=0, 0, SUM(K201:INDEX($K201:$DG201, H201))))</f>
        <v>#N/A</v>
      </c>
      <c r="J201" s="15" t="e">
        <f t="shared" si="6"/>
        <v>#N/A</v>
      </c>
      <c r="K201" s="14">
        <v>17285.386999999999</v>
      </c>
      <c r="L201" s="14">
        <v>16900.371999999999</v>
      </c>
      <c r="M201" s="14">
        <v>16518.755000000001</v>
      </c>
      <c r="N201" s="14">
        <v>16202.148999999999</v>
      </c>
      <c r="O201" s="14">
        <v>15814.458000000001</v>
      </c>
      <c r="P201" s="14">
        <v>15432.038</v>
      </c>
      <c r="Q201" s="14">
        <v>15054.549000000001</v>
      </c>
      <c r="R201" s="14">
        <v>14681.635</v>
      </c>
      <c r="S201" s="14">
        <v>14313.349</v>
      </c>
      <c r="T201" s="14">
        <v>13949.742</v>
      </c>
      <c r="U201" s="14">
        <v>13588.447</v>
      </c>
      <c r="V201" s="14">
        <v>13228.296</v>
      </c>
      <c r="W201" s="14">
        <v>12870.157999999999</v>
      </c>
      <c r="X201" s="14">
        <v>12516.824000000001</v>
      </c>
      <c r="Y201" s="14">
        <v>12168.654</v>
      </c>
      <c r="Z201" s="14">
        <v>11821.708000000001</v>
      </c>
      <c r="AA201" s="14">
        <v>11474.605</v>
      </c>
      <c r="AB201" s="14">
        <v>11129.546</v>
      </c>
      <c r="AC201" s="14">
        <v>10790.925999999999</v>
      </c>
      <c r="AD201" s="14">
        <v>10458.803</v>
      </c>
      <c r="AE201" s="14">
        <v>10133.141</v>
      </c>
      <c r="AF201" s="14">
        <v>9814.6569999999992</v>
      </c>
      <c r="AG201" s="14">
        <v>9504.1970000000001</v>
      </c>
      <c r="AH201" s="14">
        <v>9200.4940000000006</v>
      </c>
      <c r="AI201" s="14">
        <v>8902.1949999999997</v>
      </c>
      <c r="AJ201" s="14">
        <v>8620.7759999999998</v>
      </c>
      <c r="AK201" s="14">
        <v>8361.3050000000003</v>
      </c>
      <c r="AL201" s="14">
        <v>8118.1540000000005</v>
      </c>
      <c r="AM201" s="14">
        <v>7879.1809999999996</v>
      </c>
      <c r="AN201" s="14">
        <v>7645.134</v>
      </c>
      <c r="AO201" s="14">
        <v>7417.1379999999999</v>
      </c>
      <c r="AP201" s="14">
        <v>7193.9989999999998</v>
      </c>
      <c r="AQ201" s="14">
        <v>6974.1450000000004</v>
      </c>
      <c r="AR201" s="14">
        <v>6759.01</v>
      </c>
      <c r="AS201" s="14">
        <v>6550.43</v>
      </c>
      <c r="AT201" s="14">
        <v>6331.0619999999999</v>
      </c>
      <c r="AU201" s="14">
        <v>6093.0720000000001</v>
      </c>
      <c r="AV201" s="14">
        <v>5844.6450000000004</v>
      </c>
      <c r="AW201" s="14">
        <v>5602.1040000000003</v>
      </c>
      <c r="AX201" s="14">
        <v>5362.5630000000001</v>
      </c>
      <c r="AY201" s="14">
        <v>5131.9480000000003</v>
      </c>
      <c r="AZ201" s="14">
        <v>4914.9709999999995</v>
      </c>
      <c r="BA201" s="14">
        <v>4709.0129999999999</v>
      </c>
      <c r="BB201" s="14">
        <v>4506.665</v>
      </c>
      <c r="BC201" s="14">
        <v>4309.326</v>
      </c>
      <c r="BD201" s="14">
        <v>4120.6610000000001</v>
      </c>
      <c r="BE201" s="14">
        <v>3941.7370000000001</v>
      </c>
      <c r="BF201" s="14">
        <v>3771.7310000000002</v>
      </c>
      <c r="BG201" s="14">
        <v>3608.123</v>
      </c>
      <c r="BH201" s="14">
        <v>3450.61</v>
      </c>
      <c r="BI201" s="14">
        <v>3302.471</v>
      </c>
      <c r="BJ201" s="14">
        <v>3164.82</v>
      </c>
      <c r="BK201" s="14">
        <v>3035.82</v>
      </c>
      <c r="BL201" s="14">
        <v>2911.8739999999998</v>
      </c>
      <c r="BM201" s="14">
        <v>2792.9090000000001</v>
      </c>
      <c r="BN201" s="14">
        <v>2678.835</v>
      </c>
      <c r="BO201" s="14">
        <v>2568.9830000000002</v>
      </c>
      <c r="BP201" s="14">
        <v>2462.7170000000001</v>
      </c>
      <c r="BQ201" s="14">
        <v>2360.0410000000002</v>
      </c>
      <c r="BR201" s="14">
        <v>2260.9279999999999</v>
      </c>
      <c r="BS201" s="14">
        <v>2161.6080000000002</v>
      </c>
      <c r="BT201" s="14">
        <v>2060.1849999999999</v>
      </c>
      <c r="BU201" s="14">
        <v>1957.884</v>
      </c>
      <c r="BV201" s="14">
        <v>1858.1489999999999</v>
      </c>
      <c r="BW201" s="14">
        <v>1760.6969999999999</v>
      </c>
      <c r="BX201" s="14">
        <v>1663.0509999999999</v>
      </c>
      <c r="BY201" s="14">
        <v>1564.4559999999999</v>
      </c>
      <c r="BZ201" s="14">
        <v>1465.981</v>
      </c>
      <c r="CA201" s="14">
        <v>1369.4549999999999</v>
      </c>
      <c r="CB201" s="14">
        <v>1274.4970000000001</v>
      </c>
      <c r="CC201" s="14">
        <v>1182.7950000000001</v>
      </c>
      <c r="CD201" s="14">
        <v>1095.3699999999999</v>
      </c>
      <c r="CE201" s="14">
        <v>1011.54</v>
      </c>
      <c r="CF201" s="14">
        <v>929.98400000000004</v>
      </c>
      <c r="CG201" s="14">
        <v>851.43100000000004</v>
      </c>
      <c r="CH201" s="14">
        <v>774.24800000000005</v>
      </c>
      <c r="CI201" s="14">
        <v>697.63499999999999</v>
      </c>
      <c r="CJ201" s="14">
        <v>622.77800000000002</v>
      </c>
      <c r="CK201" s="14">
        <v>551.58600000000001</v>
      </c>
      <c r="CL201" s="14">
        <v>483.59300000000002</v>
      </c>
      <c r="CM201" s="14">
        <v>421.09500000000003</v>
      </c>
      <c r="CN201" s="14">
        <v>365.411</v>
      </c>
      <c r="CO201" s="14">
        <v>315.548</v>
      </c>
      <c r="CP201" s="14">
        <v>269.036</v>
      </c>
      <c r="CQ201" s="14">
        <v>226.16800000000001</v>
      </c>
      <c r="CR201" s="14">
        <v>187.82599999999999</v>
      </c>
      <c r="CS201" s="14">
        <v>154.13900000000001</v>
      </c>
      <c r="CT201" s="14">
        <v>124.742</v>
      </c>
      <c r="CU201" s="14">
        <v>97.043999999999997</v>
      </c>
      <c r="CV201" s="14">
        <v>74.656000000000006</v>
      </c>
      <c r="CW201" s="14">
        <v>58.651000000000003</v>
      </c>
      <c r="CX201" s="14">
        <v>44.648000000000003</v>
      </c>
      <c r="CY201" s="14">
        <v>32.1</v>
      </c>
      <c r="CZ201" s="14">
        <v>22.376000000000001</v>
      </c>
      <c r="DA201" s="14">
        <v>17.114000000000001</v>
      </c>
      <c r="DB201" s="14">
        <v>13.741</v>
      </c>
      <c r="DC201" s="14">
        <v>9.8919999999999995</v>
      </c>
      <c r="DD201" s="14">
        <v>5.5709999999999997</v>
      </c>
      <c r="DE201" s="14">
        <v>3.4369999999999998</v>
      </c>
      <c r="DF201" s="14">
        <v>1.752</v>
      </c>
      <c r="DG201" s="14">
        <v>2.383</v>
      </c>
      <c r="DI201" s="108">
        <f t="shared" si="7"/>
        <v>526296.23899999983</v>
      </c>
    </row>
    <row r="202" spans="1:113" x14ac:dyDescent="0.2">
      <c r="A202" s="14">
        <v>1036</v>
      </c>
      <c r="B202" s="14" t="s">
        <v>1041</v>
      </c>
      <c r="D202" s="14">
        <v>903</v>
      </c>
      <c r="E202" s="14">
        <v>2018</v>
      </c>
      <c r="F202" s="14" t="s">
        <v>1111</v>
      </c>
      <c r="H202" s="88" t="e">
        <f>VLOOKUP(G202, '2018 Population by age'!$G:$H, 2, 0)</f>
        <v>#N/A</v>
      </c>
      <c r="I202" s="15" t="e">
        <f>IF(H202="-", "-", IF(H202=0, 0, SUM(K202:INDEX($K202:$DG202, H202))))</f>
        <v>#N/A</v>
      </c>
      <c r="J202" s="15" t="e">
        <f t="shared" si="6"/>
        <v>#N/A</v>
      </c>
      <c r="K202" s="14">
        <v>19972.686000000002</v>
      </c>
      <c r="L202" s="14">
        <v>19645.82</v>
      </c>
      <c r="M202" s="14">
        <v>19292.188999999998</v>
      </c>
      <c r="N202" s="14">
        <v>19077.309000000001</v>
      </c>
      <c r="O202" s="14">
        <v>18619.68</v>
      </c>
      <c r="P202" s="14">
        <v>18158.435000000001</v>
      </c>
      <c r="Q202" s="14">
        <v>17695.867999999999</v>
      </c>
      <c r="R202" s="14">
        <v>17234.259999999998</v>
      </c>
      <c r="S202" s="14">
        <v>16773.205999999998</v>
      </c>
      <c r="T202" s="14">
        <v>16312.296</v>
      </c>
      <c r="U202" s="14">
        <v>15867.272999999999</v>
      </c>
      <c r="V202" s="14">
        <v>15445.797</v>
      </c>
      <c r="W202" s="14">
        <v>15042.087</v>
      </c>
      <c r="X202" s="14">
        <v>14643.829</v>
      </c>
      <c r="Y202" s="14">
        <v>14254.849</v>
      </c>
      <c r="Z202" s="14">
        <v>13869.7</v>
      </c>
      <c r="AA202" s="14">
        <v>13484.888999999999</v>
      </c>
      <c r="AB202" s="14">
        <v>13104.64</v>
      </c>
      <c r="AC202" s="14">
        <v>12735.931</v>
      </c>
      <c r="AD202" s="14">
        <v>12376.433000000001</v>
      </c>
      <c r="AE202" s="14">
        <v>12035.298000000001</v>
      </c>
      <c r="AF202" s="14">
        <v>11717.47</v>
      </c>
      <c r="AG202" s="14">
        <v>11418.373</v>
      </c>
      <c r="AH202" s="14">
        <v>11126.12</v>
      </c>
      <c r="AI202" s="14">
        <v>10840.302</v>
      </c>
      <c r="AJ202" s="14">
        <v>10569.873</v>
      </c>
      <c r="AK202" s="14">
        <v>10317.189</v>
      </c>
      <c r="AL202" s="14">
        <v>10076.793</v>
      </c>
      <c r="AM202" s="14">
        <v>9839.9519999999993</v>
      </c>
      <c r="AN202" s="14">
        <v>9607.3539999999994</v>
      </c>
      <c r="AO202" s="14">
        <v>9371.0660000000007</v>
      </c>
      <c r="AP202" s="14">
        <v>9125.9169999999995</v>
      </c>
      <c r="AQ202" s="14">
        <v>8873.8469999999998</v>
      </c>
      <c r="AR202" s="14">
        <v>8624.59</v>
      </c>
      <c r="AS202" s="14">
        <v>8379.2810000000009</v>
      </c>
      <c r="AT202" s="14">
        <v>8118.1819999999998</v>
      </c>
      <c r="AU202" s="14">
        <v>7833.4070000000002</v>
      </c>
      <c r="AV202" s="14">
        <v>7534.51</v>
      </c>
      <c r="AW202" s="14">
        <v>7239.7470000000003</v>
      </c>
      <c r="AX202" s="14">
        <v>6946.4629999999997</v>
      </c>
      <c r="AY202" s="14">
        <v>6662.5209999999997</v>
      </c>
      <c r="AZ202" s="14">
        <v>6394.0010000000002</v>
      </c>
      <c r="BA202" s="14">
        <v>6138.2330000000002</v>
      </c>
      <c r="BB202" s="14">
        <v>5885.7820000000002</v>
      </c>
      <c r="BC202" s="14">
        <v>5637.7259999999997</v>
      </c>
      <c r="BD202" s="14">
        <v>5404.1450000000004</v>
      </c>
      <c r="BE202" s="14">
        <v>5188.8720000000003</v>
      </c>
      <c r="BF202" s="14">
        <v>4988.232</v>
      </c>
      <c r="BG202" s="14">
        <v>4794.0889999999999</v>
      </c>
      <c r="BH202" s="14">
        <v>4607.2700000000004</v>
      </c>
      <c r="BI202" s="14">
        <v>4428.51</v>
      </c>
      <c r="BJ202" s="14">
        <v>4257.09</v>
      </c>
      <c r="BK202" s="14">
        <v>4092.4059999999999</v>
      </c>
      <c r="BL202" s="14">
        <v>3933.8679999999999</v>
      </c>
      <c r="BM202" s="14">
        <v>3780.7350000000001</v>
      </c>
      <c r="BN202" s="14">
        <v>3632.6080000000002</v>
      </c>
      <c r="BO202" s="14">
        <v>3488.9409999999998</v>
      </c>
      <c r="BP202" s="14">
        <v>3348.9259999999999</v>
      </c>
      <c r="BQ202" s="14">
        <v>3212.4189999999999</v>
      </c>
      <c r="BR202" s="14">
        <v>3079.5990000000002</v>
      </c>
      <c r="BS202" s="14">
        <v>2945.6979999999999</v>
      </c>
      <c r="BT202" s="14">
        <v>2808.37</v>
      </c>
      <c r="BU202" s="14">
        <v>2669.3850000000002</v>
      </c>
      <c r="BV202" s="14">
        <v>2533.3490000000002</v>
      </c>
      <c r="BW202" s="14">
        <v>2399.9369999999999</v>
      </c>
      <c r="BX202" s="14">
        <v>2266.5540000000001</v>
      </c>
      <c r="BY202" s="14">
        <v>2132.5590000000002</v>
      </c>
      <c r="BZ202" s="14">
        <v>1999.211</v>
      </c>
      <c r="CA202" s="14">
        <v>1868.5060000000001</v>
      </c>
      <c r="CB202" s="14">
        <v>1740.1410000000001</v>
      </c>
      <c r="CC202" s="14">
        <v>1616.278</v>
      </c>
      <c r="CD202" s="14">
        <v>1498.23</v>
      </c>
      <c r="CE202" s="14">
        <v>1385.2760000000001</v>
      </c>
      <c r="CF202" s="14">
        <v>1275.451</v>
      </c>
      <c r="CG202" s="14">
        <v>1169.2170000000001</v>
      </c>
      <c r="CH202" s="14">
        <v>1067.2090000000001</v>
      </c>
      <c r="CI202" s="14">
        <v>969.56</v>
      </c>
      <c r="CJ202" s="14">
        <v>876.29200000000003</v>
      </c>
      <c r="CK202" s="14">
        <v>787.41300000000001</v>
      </c>
      <c r="CL202" s="14">
        <v>703.08299999999997</v>
      </c>
      <c r="CM202" s="14">
        <v>623.05200000000002</v>
      </c>
      <c r="CN202" s="14">
        <v>547.25099999999998</v>
      </c>
      <c r="CO202" s="14">
        <v>475.95299999999997</v>
      </c>
      <c r="CP202" s="14">
        <v>409.42599999999999</v>
      </c>
      <c r="CQ202" s="14">
        <v>347.53199999999998</v>
      </c>
      <c r="CR202" s="14">
        <v>291.36</v>
      </c>
      <c r="CS202" s="14">
        <v>241.452</v>
      </c>
      <c r="CT202" s="14">
        <v>197.33099999999999</v>
      </c>
      <c r="CU202" s="14">
        <v>154.614</v>
      </c>
      <c r="CV202" s="14">
        <v>119.384</v>
      </c>
      <c r="CW202" s="14">
        <v>94.415000000000006</v>
      </c>
      <c r="CX202" s="14">
        <v>72.311999999999998</v>
      </c>
      <c r="CY202" s="14">
        <v>52.234000000000002</v>
      </c>
      <c r="CZ202" s="14">
        <v>36.335999999999999</v>
      </c>
      <c r="DA202" s="14">
        <v>27.582000000000001</v>
      </c>
      <c r="DB202" s="14">
        <v>22.143000000000001</v>
      </c>
      <c r="DC202" s="14">
        <v>15.965999999999999</v>
      </c>
      <c r="DD202" s="14">
        <v>9.0559999999999992</v>
      </c>
      <c r="DE202" s="14">
        <v>5.649</v>
      </c>
      <c r="DF202" s="14">
        <v>2.867</v>
      </c>
      <c r="DG202" s="14">
        <v>3.86</v>
      </c>
      <c r="DI202" s="108">
        <f t="shared" si="7"/>
        <v>644620.37800000026</v>
      </c>
    </row>
    <row r="203" spans="1:113" x14ac:dyDescent="0.2">
      <c r="A203" s="14">
        <v>1122</v>
      </c>
      <c r="B203" s="14" t="s">
        <v>1041</v>
      </c>
      <c r="D203" s="14">
        <v>910</v>
      </c>
      <c r="E203" s="14">
        <v>2018</v>
      </c>
      <c r="F203" s="14" t="s">
        <v>1110</v>
      </c>
      <c r="H203" s="88" t="e">
        <f>VLOOKUP(G203, '2018 Population by age'!$G:$H, 2, 0)</f>
        <v>#N/A</v>
      </c>
      <c r="I203" s="15" t="e">
        <f>IF(H203="-", "-", IF(H203=0, 0, SUM(K203:INDEX($K203:$DG203, H203))))</f>
        <v>#N/A</v>
      </c>
      <c r="J203" s="15" t="e">
        <f t="shared" si="6"/>
        <v>#N/A</v>
      </c>
      <c r="K203" s="14">
        <v>7033.23</v>
      </c>
      <c r="L203" s="14">
        <v>6878.3469999999998</v>
      </c>
      <c r="M203" s="14">
        <v>6729.5159999999996</v>
      </c>
      <c r="N203" s="14">
        <v>6601.3109999999997</v>
      </c>
      <c r="O203" s="14">
        <v>6461.5209999999997</v>
      </c>
      <c r="P203" s="14">
        <v>6325.63</v>
      </c>
      <c r="Q203" s="14">
        <v>6193.05</v>
      </c>
      <c r="R203" s="14">
        <v>6063.1959999999999</v>
      </c>
      <c r="S203" s="14">
        <v>5935.67</v>
      </c>
      <c r="T203" s="14">
        <v>5810.0770000000002</v>
      </c>
      <c r="U203" s="14">
        <v>5684.8639999999996</v>
      </c>
      <c r="V203" s="14">
        <v>5559.0450000000001</v>
      </c>
      <c r="W203" s="14">
        <v>5432.6189999999997</v>
      </c>
      <c r="X203" s="14">
        <v>5306.8429999999998</v>
      </c>
      <c r="Y203" s="14">
        <v>5181.799</v>
      </c>
      <c r="Z203" s="14">
        <v>5053.5190000000002</v>
      </c>
      <c r="AA203" s="14">
        <v>4920.2539999999999</v>
      </c>
      <c r="AB203" s="14">
        <v>4783.6350000000002</v>
      </c>
      <c r="AC203" s="14">
        <v>4648.05</v>
      </c>
      <c r="AD203" s="14">
        <v>4513.808</v>
      </c>
      <c r="AE203" s="14">
        <v>4376.9620000000004</v>
      </c>
      <c r="AF203" s="14">
        <v>4236.3729999999996</v>
      </c>
      <c r="AG203" s="14">
        <v>4094.4589999999998</v>
      </c>
      <c r="AH203" s="14">
        <v>3954.3119999999999</v>
      </c>
      <c r="AI203" s="14">
        <v>3814.7719999999999</v>
      </c>
      <c r="AJ203" s="14">
        <v>3683.364</v>
      </c>
      <c r="AK203" s="14">
        <v>3563.97</v>
      </c>
      <c r="AL203" s="14">
        <v>3453.2429999999999</v>
      </c>
      <c r="AM203" s="14">
        <v>3343.1</v>
      </c>
      <c r="AN203" s="14">
        <v>3234.1590000000001</v>
      </c>
      <c r="AO203" s="14">
        <v>3129.328</v>
      </c>
      <c r="AP203" s="14">
        <v>3028.9229999999998</v>
      </c>
      <c r="AQ203" s="14">
        <v>2931.337</v>
      </c>
      <c r="AR203" s="14">
        <v>2835.7080000000001</v>
      </c>
      <c r="AS203" s="14">
        <v>2743.4740000000002</v>
      </c>
      <c r="AT203" s="14">
        <v>2644.6970000000001</v>
      </c>
      <c r="AU203" s="14">
        <v>2534.7330000000002</v>
      </c>
      <c r="AV203" s="14">
        <v>2418.4409999999998</v>
      </c>
      <c r="AW203" s="14">
        <v>2305.38</v>
      </c>
      <c r="AX203" s="14">
        <v>2193.7190000000001</v>
      </c>
      <c r="AY203" s="14">
        <v>2087.587</v>
      </c>
      <c r="AZ203" s="14">
        <v>1990.037</v>
      </c>
      <c r="BA203" s="14">
        <v>1899.145</v>
      </c>
      <c r="BB203" s="14">
        <v>1809.896</v>
      </c>
      <c r="BC203" s="14">
        <v>1723.252</v>
      </c>
      <c r="BD203" s="14">
        <v>1640.779</v>
      </c>
      <c r="BE203" s="14">
        <v>1562.7529999999999</v>
      </c>
      <c r="BF203" s="14">
        <v>1488.9269999999999</v>
      </c>
      <c r="BG203" s="14">
        <v>1418.537</v>
      </c>
      <c r="BH203" s="14">
        <v>1351.4169999999999</v>
      </c>
      <c r="BI203" s="14">
        <v>1288.739</v>
      </c>
      <c r="BJ203" s="14">
        <v>1230.894</v>
      </c>
      <c r="BK203" s="14">
        <v>1177.192</v>
      </c>
      <c r="BL203" s="14">
        <v>1126.1020000000001</v>
      </c>
      <c r="BM203" s="14">
        <v>1077.403</v>
      </c>
      <c r="BN203" s="14">
        <v>1031.9559999999999</v>
      </c>
      <c r="BO203" s="14">
        <v>989.86500000000001</v>
      </c>
      <c r="BP203" s="14">
        <v>950.33500000000004</v>
      </c>
      <c r="BQ203" s="14">
        <v>912.577</v>
      </c>
      <c r="BR203" s="14">
        <v>876.88499999999999</v>
      </c>
      <c r="BS203" s="14">
        <v>840.25800000000004</v>
      </c>
      <c r="BT203" s="14">
        <v>801.16</v>
      </c>
      <c r="BU203" s="14">
        <v>760.803</v>
      </c>
      <c r="BV203" s="14">
        <v>721.82399999999996</v>
      </c>
      <c r="BW203" s="14">
        <v>683.56799999999998</v>
      </c>
      <c r="BX203" s="14">
        <v>646.69000000000005</v>
      </c>
      <c r="BY203" s="14">
        <v>611.73900000000003</v>
      </c>
      <c r="BZ203" s="14">
        <v>578.17700000000002</v>
      </c>
      <c r="CA203" s="14">
        <v>545.05200000000002</v>
      </c>
      <c r="CB203" s="14">
        <v>512.73</v>
      </c>
      <c r="CC203" s="14">
        <v>480.06</v>
      </c>
      <c r="CD203" s="14">
        <v>446.43299999999999</v>
      </c>
      <c r="CE203" s="14">
        <v>412.50400000000002</v>
      </c>
      <c r="CF203" s="14">
        <v>379.66199999999998</v>
      </c>
      <c r="CG203" s="14">
        <v>347.78800000000001</v>
      </c>
      <c r="CH203" s="14">
        <v>316.839</v>
      </c>
      <c r="CI203" s="14">
        <v>286.971</v>
      </c>
      <c r="CJ203" s="14">
        <v>258.30500000000001</v>
      </c>
      <c r="CK203" s="14">
        <v>230.708</v>
      </c>
      <c r="CL203" s="14">
        <v>204.11799999999999</v>
      </c>
      <c r="CM203" s="14">
        <v>179.726</v>
      </c>
      <c r="CN203" s="14">
        <v>158.10300000000001</v>
      </c>
      <c r="CO203" s="14">
        <v>138.74299999999999</v>
      </c>
      <c r="CP203" s="14">
        <v>120.627</v>
      </c>
      <c r="CQ203" s="14">
        <v>103.99299999999999</v>
      </c>
      <c r="CR203" s="14">
        <v>88.43</v>
      </c>
      <c r="CS203" s="14">
        <v>73.631</v>
      </c>
      <c r="CT203" s="14">
        <v>59.860999999999997</v>
      </c>
      <c r="CU203" s="14">
        <v>46.551000000000002</v>
      </c>
      <c r="CV203" s="14">
        <v>35.527000000000001</v>
      </c>
      <c r="CW203" s="14">
        <v>27.95</v>
      </c>
      <c r="CX203" s="14">
        <v>21.433</v>
      </c>
      <c r="CY203" s="14">
        <v>15.654</v>
      </c>
      <c r="CZ203" s="14">
        <v>11.196</v>
      </c>
      <c r="DA203" s="14">
        <v>8.6690000000000005</v>
      </c>
      <c r="DB203" s="14">
        <v>6.9880000000000004</v>
      </c>
      <c r="DC203" s="14">
        <v>5.0410000000000004</v>
      </c>
      <c r="DD203" s="14">
        <v>2.8220000000000001</v>
      </c>
      <c r="DE203" s="14">
        <v>1.7569999999999999</v>
      </c>
      <c r="DF203" s="14">
        <v>0.88600000000000001</v>
      </c>
      <c r="DG203" s="14">
        <v>1.167</v>
      </c>
      <c r="DI203" s="108">
        <f t="shared" si="7"/>
        <v>218444.86000000004</v>
      </c>
    </row>
    <row r="204" spans="1:113" x14ac:dyDescent="0.2">
      <c r="A204" s="14">
        <v>1982</v>
      </c>
      <c r="B204" s="14" t="s">
        <v>1041</v>
      </c>
      <c r="D204" s="14">
        <v>175</v>
      </c>
      <c r="E204" s="14">
        <v>2018</v>
      </c>
      <c r="F204" s="14" t="s">
        <v>1109</v>
      </c>
      <c r="H204" s="88" t="e">
        <f>VLOOKUP(G204, '2018 Population by age'!$G:$H, 2, 0)</f>
        <v>#N/A</v>
      </c>
      <c r="I204" s="15" t="e">
        <f>IF(H204="-", "-", IF(H204=0, 0, SUM(K204:INDEX($K204:$DG204, H204))))</f>
        <v>#N/A</v>
      </c>
      <c r="J204" s="15" t="e">
        <f t="shared" si="6"/>
        <v>#N/A</v>
      </c>
      <c r="K204" s="14">
        <v>3.4940000000000002</v>
      </c>
      <c r="L204" s="14">
        <v>3.51</v>
      </c>
      <c r="M204" s="14">
        <v>3.5230000000000001</v>
      </c>
      <c r="N204" s="14">
        <v>3.4089999999999998</v>
      </c>
      <c r="O204" s="14">
        <v>3.4649999999999999</v>
      </c>
      <c r="P204" s="14">
        <v>3.5070000000000001</v>
      </c>
      <c r="Q204" s="14">
        <v>3.532</v>
      </c>
      <c r="R204" s="14">
        <v>3.5419999999999998</v>
      </c>
      <c r="S204" s="14">
        <v>3.5390000000000001</v>
      </c>
      <c r="T204" s="14">
        <v>3.5289999999999999</v>
      </c>
      <c r="U204" s="14">
        <v>3.4849999999999999</v>
      </c>
      <c r="V204" s="14">
        <v>3.3980000000000001</v>
      </c>
      <c r="W204" s="14">
        <v>3.2810000000000001</v>
      </c>
      <c r="X204" s="14">
        <v>3.1589999999999998</v>
      </c>
      <c r="Y204" s="14">
        <v>3.0249999999999999</v>
      </c>
      <c r="Z204" s="14">
        <v>2.9039999999999999</v>
      </c>
      <c r="AA204" s="14">
        <v>2.8109999999999999</v>
      </c>
      <c r="AB204" s="14">
        <v>2.734</v>
      </c>
      <c r="AC204" s="14">
        <v>2.653</v>
      </c>
      <c r="AD204" s="14">
        <v>2.577</v>
      </c>
      <c r="AE204" s="14">
        <v>2.4849999999999999</v>
      </c>
      <c r="AF204" s="14">
        <v>2.367</v>
      </c>
      <c r="AG204" s="14">
        <v>2.2370000000000001</v>
      </c>
      <c r="AH204" s="14">
        <v>2.1139999999999999</v>
      </c>
      <c r="AI204" s="14">
        <v>1.99</v>
      </c>
      <c r="AJ204" s="14">
        <v>1.907</v>
      </c>
      <c r="AK204" s="14">
        <v>1.8859999999999999</v>
      </c>
      <c r="AL204" s="14">
        <v>1.9059999999999999</v>
      </c>
      <c r="AM204" s="14">
        <v>1.923</v>
      </c>
      <c r="AN204" s="14">
        <v>1.946</v>
      </c>
      <c r="AO204" s="14">
        <v>1.954</v>
      </c>
      <c r="AP204" s="14">
        <v>1.9350000000000001</v>
      </c>
      <c r="AQ204" s="14">
        <v>1.8979999999999999</v>
      </c>
      <c r="AR204" s="14">
        <v>1.865</v>
      </c>
      <c r="AS204" s="14">
        <v>1.833</v>
      </c>
      <c r="AT204" s="14">
        <v>1.798</v>
      </c>
      <c r="AU204" s="14">
        <v>1.7609999999999999</v>
      </c>
      <c r="AV204" s="14">
        <v>1.7210000000000001</v>
      </c>
      <c r="AW204" s="14">
        <v>1.6779999999999999</v>
      </c>
      <c r="AX204" s="14">
        <v>1.633</v>
      </c>
      <c r="AY204" s="14">
        <v>1.58</v>
      </c>
      <c r="AZ204" s="14">
        <v>1.514</v>
      </c>
      <c r="BA204" s="14">
        <v>1.44</v>
      </c>
      <c r="BB204" s="14">
        <v>1.367</v>
      </c>
      <c r="BC204" s="14">
        <v>1.292</v>
      </c>
      <c r="BD204" s="14">
        <v>1.2210000000000001</v>
      </c>
      <c r="BE204" s="14">
        <v>1.1579999999999999</v>
      </c>
      <c r="BF204" s="14">
        <v>1.1020000000000001</v>
      </c>
      <c r="BG204" s="14">
        <v>1.0449999999999999</v>
      </c>
      <c r="BH204" s="14">
        <v>0.98799999999999999</v>
      </c>
      <c r="BI204" s="14">
        <v>0.93500000000000005</v>
      </c>
      <c r="BJ204" s="14">
        <v>0.88700000000000001</v>
      </c>
      <c r="BK204" s="14">
        <v>0.84099999999999997</v>
      </c>
      <c r="BL204" s="14">
        <v>0.79800000000000004</v>
      </c>
      <c r="BM204" s="14">
        <v>0.75700000000000001</v>
      </c>
      <c r="BN204" s="14">
        <v>0.71699999999999997</v>
      </c>
      <c r="BO204" s="14">
        <v>0.67900000000000005</v>
      </c>
      <c r="BP204" s="14">
        <v>0.64300000000000002</v>
      </c>
      <c r="BQ204" s="14">
        <v>0.60799999999999998</v>
      </c>
      <c r="BR204" s="14">
        <v>0.57499999999999996</v>
      </c>
      <c r="BS204" s="14">
        <v>0.54500000000000004</v>
      </c>
      <c r="BT204" s="14">
        <v>0.51900000000000002</v>
      </c>
      <c r="BU204" s="14">
        <v>0.495</v>
      </c>
      <c r="BV204" s="14">
        <v>0.47299999999999998</v>
      </c>
      <c r="BW204" s="14">
        <v>0.45300000000000001</v>
      </c>
      <c r="BX204" s="14">
        <v>0.43099999999999999</v>
      </c>
      <c r="BY204" s="14">
        <v>0.40500000000000003</v>
      </c>
      <c r="BZ204" s="14">
        <v>0.378</v>
      </c>
      <c r="CA204" s="14">
        <v>0.35099999999999998</v>
      </c>
      <c r="CB204" s="14">
        <v>0.32500000000000001</v>
      </c>
      <c r="CC204" s="14">
        <v>0.30299999999999999</v>
      </c>
      <c r="CD204" s="14">
        <v>0.28599999999999998</v>
      </c>
      <c r="CE204" s="14">
        <v>0.27300000000000002</v>
      </c>
      <c r="CF204" s="14">
        <v>0.26100000000000001</v>
      </c>
      <c r="CG204" s="14">
        <v>0.249</v>
      </c>
      <c r="CH204" s="14">
        <v>0.23599999999999999</v>
      </c>
      <c r="CI204" s="14">
        <v>0.218</v>
      </c>
      <c r="CJ204" s="14">
        <v>0.19800000000000001</v>
      </c>
      <c r="CK204" s="14">
        <v>0.17899999999999999</v>
      </c>
      <c r="CL204" s="14">
        <v>0.161</v>
      </c>
      <c r="CM204" s="14">
        <v>0.14399999999999999</v>
      </c>
      <c r="CN204" s="14">
        <v>0.13200000000000001</v>
      </c>
      <c r="CO204" s="14">
        <v>0.121</v>
      </c>
      <c r="CP204" s="14">
        <v>0.111</v>
      </c>
      <c r="CQ204" s="14">
        <v>0.10100000000000001</v>
      </c>
      <c r="CR204" s="14">
        <v>9.0999999999999998E-2</v>
      </c>
      <c r="CS204" s="14">
        <v>0.08</v>
      </c>
      <c r="CT204" s="14">
        <v>6.9000000000000006E-2</v>
      </c>
      <c r="CU204" s="14">
        <v>5.8999999999999997E-2</v>
      </c>
      <c r="CV204" s="14">
        <v>4.9000000000000002E-2</v>
      </c>
      <c r="CW204" s="14">
        <v>4.2000000000000003E-2</v>
      </c>
      <c r="CX204" s="14">
        <v>3.5999999999999997E-2</v>
      </c>
      <c r="CY204" s="14">
        <v>0.03</v>
      </c>
      <c r="CZ204" s="14">
        <v>2.5000000000000001E-2</v>
      </c>
      <c r="DA204" s="14">
        <v>2.3E-2</v>
      </c>
      <c r="DB204" s="14">
        <v>1.9E-2</v>
      </c>
      <c r="DC204" s="14">
        <v>1.6E-2</v>
      </c>
      <c r="DD204" s="14">
        <v>1.0999999999999999E-2</v>
      </c>
      <c r="DE204" s="14">
        <v>8.9999999999999993E-3</v>
      </c>
      <c r="DF204" s="14">
        <v>6.0000000000000001E-3</v>
      </c>
      <c r="DG204" s="14">
        <v>1.4E-2</v>
      </c>
      <c r="DI204" s="108">
        <f t="shared" si="7"/>
        <v>131.988</v>
      </c>
    </row>
    <row r="205" spans="1:113" x14ac:dyDescent="0.2">
      <c r="A205" s="14">
        <v>2154</v>
      </c>
      <c r="B205" s="14" t="s">
        <v>1041</v>
      </c>
      <c r="D205" s="14">
        <v>638</v>
      </c>
      <c r="E205" s="14">
        <v>2018</v>
      </c>
      <c r="F205" s="14" t="s">
        <v>1108</v>
      </c>
      <c r="H205" s="88" t="e">
        <f>VLOOKUP(G205, '2018 Population by age'!$G:$H, 2, 0)</f>
        <v>#N/A</v>
      </c>
      <c r="I205" s="15" t="e">
        <f>IF(H205="-", "-", IF(H205=0, 0, SUM(K205:INDEX($K205:$DG205, H205))))</f>
        <v>#N/A</v>
      </c>
      <c r="J205" s="15" t="e">
        <f t="shared" si="6"/>
        <v>#N/A</v>
      </c>
      <c r="K205" s="14">
        <v>6.4889999999999999</v>
      </c>
      <c r="L205" s="14">
        <v>6.5069999999999997</v>
      </c>
      <c r="M205" s="14">
        <v>6.5309999999999997</v>
      </c>
      <c r="N205" s="14">
        <v>6.766</v>
      </c>
      <c r="O205" s="14">
        <v>6.718</v>
      </c>
      <c r="P205" s="14">
        <v>6.6840000000000002</v>
      </c>
      <c r="Q205" s="14">
        <v>6.6639999999999997</v>
      </c>
      <c r="R205" s="14">
        <v>6.6580000000000004</v>
      </c>
      <c r="S205" s="14">
        <v>6.6550000000000002</v>
      </c>
      <c r="T205" s="14">
        <v>6.6479999999999997</v>
      </c>
      <c r="U205" s="14">
        <v>6.6760000000000002</v>
      </c>
      <c r="V205" s="14">
        <v>6.7530000000000001</v>
      </c>
      <c r="W205" s="14">
        <v>6.8550000000000004</v>
      </c>
      <c r="X205" s="14">
        <v>6.9480000000000004</v>
      </c>
      <c r="Y205" s="14">
        <v>7.0469999999999997</v>
      </c>
      <c r="Z205" s="14">
        <v>7.0739999999999998</v>
      </c>
      <c r="AA205" s="14">
        <v>6.9889999999999999</v>
      </c>
      <c r="AB205" s="14">
        <v>6.83</v>
      </c>
      <c r="AC205" s="14">
        <v>6.6760000000000002</v>
      </c>
      <c r="AD205" s="14">
        <v>6.516</v>
      </c>
      <c r="AE205" s="14">
        <v>6.3550000000000004</v>
      </c>
      <c r="AF205" s="14">
        <v>6.2069999999999999</v>
      </c>
      <c r="AG205" s="14">
        <v>6.069</v>
      </c>
      <c r="AH205" s="14">
        <v>5.9260000000000002</v>
      </c>
      <c r="AI205" s="14">
        <v>5.7830000000000004</v>
      </c>
      <c r="AJ205" s="14">
        <v>5.6559999999999997</v>
      </c>
      <c r="AK205" s="14">
        <v>5.5519999999999996</v>
      </c>
      <c r="AL205" s="14">
        <v>5.468</v>
      </c>
      <c r="AM205" s="14">
        <v>5.3949999999999996</v>
      </c>
      <c r="AN205" s="14">
        <v>5.3360000000000003</v>
      </c>
      <c r="AO205" s="14">
        <v>5.298</v>
      </c>
      <c r="AP205" s="14">
        <v>5.282</v>
      </c>
      <c r="AQ205" s="14">
        <v>5.2889999999999997</v>
      </c>
      <c r="AR205" s="14">
        <v>5.306</v>
      </c>
      <c r="AS205" s="14">
        <v>5.3239999999999998</v>
      </c>
      <c r="AT205" s="14">
        <v>5.3929999999999998</v>
      </c>
      <c r="AU205" s="14">
        <v>5.532</v>
      </c>
      <c r="AV205" s="14">
        <v>5.7130000000000001</v>
      </c>
      <c r="AW205" s="14">
        <v>5.8959999999999999</v>
      </c>
      <c r="AX205" s="14">
        <v>6.0979999999999999</v>
      </c>
      <c r="AY205" s="14">
        <v>6.2359999999999998</v>
      </c>
      <c r="AZ205" s="14">
        <v>6.2649999999999997</v>
      </c>
      <c r="BA205" s="14">
        <v>6.2279999999999998</v>
      </c>
      <c r="BB205" s="14">
        <v>6.1989999999999998</v>
      </c>
      <c r="BC205" s="14">
        <v>6.1479999999999997</v>
      </c>
      <c r="BD205" s="14">
        <v>6.1630000000000003</v>
      </c>
      <c r="BE205" s="14">
        <v>6.2910000000000004</v>
      </c>
      <c r="BF205" s="14">
        <v>6.48</v>
      </c>
      <c r="BG205" s="14">
        <v>6.64</v>
      </c>
      <c r="BH205" s="14">
        <v>6.7910000000000004</v>
      </c>
      <c r="BI205" s="14">
        <v>6.87</v>
      </c>
      <c r="BJ205" s="14">
        <v>6.8330000000000002</v>
      </c>
      <c r="BK205" s="14">
        <v>6.7160000000000002</v>
      </c>
      <c r="BL205" s="14">
        <v>6.5979999999999999</v>
      </c>
      <c r="BM205" s="14">
        <v>6.47</v>
      </c>
      <c r="BN205" s="14">
        <v>6.3049999999999997</v>
      </c>
      <c r="BO205" s="14">
        <v>6.0990000000000002</v>
      </c>
      <c r="BP205" s="14">
        <v>5.8639999999999999</v>
      </c>
      <c r="BQ205" s="14">
        <v>5.6139999999999999</v>
      </c>
      <c r="BR205" s="14">
        <v>5.3380000000000001</v>
      </c>
      <c r="BS205" s="14">
        <v>5.1059999999999999</v>
      </c>
      <c r="BT205" s="14">
        <v>4.9489999999999998</v>
      </c>
      <c r="BU205" s="14">
        <v>4.8360000000000003</v>
      </c>
      <c r="BV205" s="14">
        <v>4.71</v>
      </c>
      <c r="BW205" s="14">
        <v>4.5919999999999996</v>
      </c>
      <c r="BX205" s="14">
        <v>4.4189999999999996</v>
      </c>
      <c r="BY205" s="14">
        <v>4.1539999999999999</v>
      </c>
      <c r="BZ205" s="14">
        <v>3.8359999999999999</v>
      </c>
      <c r="CA205" s="14">
        <v>3.5329999999999999</v>
      </c>
      <c r="CB205" s="14">
        <v>3.2280000000000002</v>
      </c>
      <c r="CC205" s="14">
        <v>2.9689999999999999</v>
      </c>
      <c r="CD205" s="14">
        <v>2.7890000000000001</v>
      </c>
      <c r="CE205" s="14">
        <v>2.66</v>
      </c>
      <c r="CF205" s="14">
        <v>2.5270000000000001</v>
      </c>
      <c r="CG205" s="14">
        <v>2.3969999999999998</v>
      </c>
      <c r="CH205" s="14">
        <v>2.278</v>
      </c>
      <c r="CI205" s="14">
        <v>2.1659999999999999</v>
      </c>
      <c r="CJ205" s="14">
        <v>2.06</v>
      </c>
      <c r="CK205" s="14">
        <v>1.9610000000000001</v>
      </c>
      <c r="CL205" s="14">
        <v>1.8720000000000001</v>
      </c>
      <c r="CM205" s="14">
        <v>1.768</v>
      </c>
      <c r="CN205" s="14">
        <v>1.64</v>
      </c>
      <c r="CO205" s="14">
        <v>1.496</v>
      </c>
      <c r="CP205" s="14">
        <v>1.359</v>
      </c>
      <c r="CQ205" s="14">
        <v>1.226</v>
      </c>
      <c r="CR205" s="14">
        <v>1.0960000000000001</v>
      </c>
      <c r="CS205" s="14">
        <v>0.97199999999999998</v>
      </c>
      <c r="CT205" s="14">
        <v>0.85399999999999998</v>
      </c>
      <c r="CU205" s="14">
        <v>0.73399999999999999</v>
      </c>
      <c r="CV205" s="14">
        <v>0.623</v>
      </c>
      <c r="CW205" s="14">
        <v>0.54100000000000004</v>
      </c>
      <c r="CX205" s="14">
        <v>0.46500000000000002</v>
      </c>
      <c r="CY205" s="14">
        <v>0.39400000000000002</v>
      </c>
      <c r="CZ205" s="14">
        <v>0.34200000000000003</v>
      </c>
      <c r="DA205" s="14">
        <v>0.312</v>
      </c>
      <c r="DB205" s="14">
        <v>0.27100000000000002</v>
      </c>
      <c r="DC205" s="14">
        <v>0.217</v>
      </c>
      <c r="DD205" s="14">
        <v>0.15</v>
      </c>
      <c r="DE205" s="14">
        <v>0.125</v>
      </c>
      <c r="DF205" s="14">
        <v>8.1000000000000003E-2</v>
      </c>
      <c r="DG205" s="14">
        <v>0.17199999999999999</v>
      </c>
      <c r="DI205" s="108">
        <f t="shared" si="7"/>
        <v>455.58999999999992</v>
      </c>
    </row>
    <row r="206" spans="1:113" x14ac:dyDescent="0.2">
      <c r="A206" s="14">
        <v>2928</v>
      </c>
      <c r="B206" s="14" t="s">
        <v>1041</v>
      </c>
      <c r="D206" s="14">
        <v>911</v>
      </c>
      <c r="E206" s="14">
        <v>2018</v>
      </c>
      <c r="F206" s="14" t="s">
        <v>1106</v>
      </c>
      <c r="H206" s="88" t="e">
        <f>VLOOKUP(G206, '2018 Population by age'!$G:$H, 2, 0)</f>
        <v>#N/A</v>
      </c>
      <c r="I206" s="15" t="e">
        <f>IF(H206="-", "-", IF(H206=0, 0, SUM(K206:INDEX($K206:$DG206, H206))))</f>
        <v>#N/A</v>
      </c>
      <c r="J206" s="15" t="e">
        <f t="shared" si="6"/>
        <v>#N/A</v>
      </c>
      <c r="K206" s="14">
        <v>3077.723</v>
      </c>
      <c r="L206" s="14">
        <v>2997.248</v>
      </c>
      <c r="M206" s="14">
        <v>2917.2109999999998</v>
      </c>
      <c r="N206" s="14">
        <v>2847.123</v>
      </c>
      <c r="O206" s="14">
        <v>2767.1729999999998</v>
      </c>
      <c r="P206" s="14">
        <v>2687.8519999999999</v>
      </c>
      <c r="Q206" s="14">
        <v>2609.1109999999999</v>
      </c>
      <c r="R206" s="14">
        <v>2530.893</v>
      </c>
      <c r="S206" s="14">
        <v>2453.54</v>
      </c>
      <c r="T206" s="14">
        <v>2377.402</v>
      </c>
      <c r="U206" s="14">
        <v>2300.433</v>
      </c>
      <c r="V206" s="14">
        <v>2221.7869999999998</v>
      </c>
      <c r="W206" s="14">
        <v>2142.5990000000002</v>
      </c>
      <c r="X206" s="14">
        <v>2065.1010000000001</v>
      </c>
      <c r="Y206" s="14">
        <v>1989.1289999999999</v>
      </c>
      <c r="Z206" s="14">
        <v>1915.16</v>
      </c>
      <c r="AA206" s="14">
        <v>1843.7539999999999</v>
      </c>
      <c r="AB206" s="14">
        <v>1774.933</v>
      </c>
      <c r="AC206" s="14">
        <v>1707.8340000000001</v>
      </c>
      <c r="AD206" s="14">
        <v>1642.2260000000001</v>
      </c>
      <c r="AE206" s="14">
        <v>1581.317</v>
      </c>
      <c r="AF206" s="14">
        <v>1526.489</v>
      </c>
      <c r="AG206" s="14">
        <v>1476.2619999999999</v>
      </c>
      <c r="AH206" s="14">
        <v>1427.6179999999999</v>
      </c>
      <c r="AI206" s="14">
        <v>1380.9770000000001</v>
      </c>
      <c r="AJ206" s="14">
        <v>1335.6780000000001</v>
      </c>
      <c r="AK206" s="14">
        <v>1291.029</v>
      </c>
      <c r="AL206" s="14">
        <v>1247.2329999999999</v>
      </c>
      <c r="AM206" s="14">
        <v>1205.192</v>
      </c>
      <c r="AN206" s="14">
        <v>1164.7449999999999</v>
      </c>
      <c r="AO206" s="14">
        <v>1124.7270000000001</v>
      </c>
      <c r="AP206" s="14">
        <v>1084.6579999999999</v>
      </c>
      <c r="AQ206" s="14">
        <v>1044.8710000000001</v>
      </c>
      <c r="AR206" s="14">
        <v>1006.224</v>
      </c>
      <c r="AS206" s="14">
        <v>968.56700000000001</v>
      </c>
      <c r="AT206" s="14">
        <v>931.66800000000001</v>
      </c>
      <c r="AU206" s="14">
        <v>895.49599999999998</v>
      </c>
      <c r="AV206" s="14">
        <v>860.11500000000001</v>
      </c>
      <c r="AW206" s="14">
        <v>825.64700000000005</v>
      </c>
      <c r="AX206" s="14">
        <v>792.11300000000006</v>
      </c>
      <c r="AY206" s="14">
        <v>759.46900000000005</v>
      </c>
      <c r="AZ206" s="14">
        <v>727.72199999999998</v>
      </c>
      <c r="BA206" s="14">
        <v>696.92600000000004</v>
      </c>
      <c r="BB206" s="14">
        <v>667.10500000000002</v>
      </c>
      <c r="BC206" s="14">
        <v>638.221</v>
      </c>
      <c r="BD206" s="14">
        <v>610.64</v>
      </c>
      <c r="BE206" s="14">
        <v>584.53800000000001</v>
      </c>
      <c r="BF206" s="14">
        <v>559.74400000000003</v>
      </c>
      <c r="BG206" s="14">
        <v>535.83699999999999</v>
      </c>
      <c r="BH206" s="14">
        <v>512.80200000000002</v>
      </c>
      <c r="BI206" s="14">
        <v>490.92200000000003</v>
      </c>
      <c r="BJ206" s="14">
        <v>470.26400000000001</v>
      </c>
      <c r="BK206" s="14">
        <v>450.649</v>
      </c>
      <c r="BL206" s="14">
        <v>431.81099999999998</v>
      </c>
      <c r="BM206" s="14">
        <v>413.78399999999999</v>
      </c>
      <c r="BN206" s="14">
        <v>396.22199999999998</v>
      </c>
      <c r="BO206" s="14">
        <v>378.92099999999999</v>
      </c>
      <c r="BP206" s="14">
        <v>361.988</v>
      </c>
      <c r="BQ206" s="14">
        <v>345.62799999999999</v>
      </c>
      <c r="BR206" s="14">
        <v>329.67399999999998</v>
      </c>
      <c r="BS206" s="14">
        <v>314.471</v>
      </c>
      <c r="BT206" s="14">
        <v>300.16800000000001</v>
      </c>
      <c r="BU206" s="14">
        <v>286.495</v>
      </c>
      <c r="BV206" s="14">
        <v>273.13799999999998</v>
      </c>
      <c r="BW206" s="14">
        <v>260.29599999999999</v>
      </c>
      <c r="BX206" s="14">
        <v>246.86199999999999</v>
      </c>
      <c r="BY206" s="14">
        <v>232.297</v>
      </c>
      <c r="BZ206" s="14">
        <v>217.149</v>
      </c>
      <c r="CA206" s="14">
        <v>202.45699999999999</v>
      </c>
      <c r="CB206" s="14">
        <v>187.95</v>
      </c>
      <c r="CC206" s="14">
        <v>174.352</v>
      </c>
      <c r="CD206" s="14">
        <v>162.107</v>
      </c>
      <c r="CE206" s="14">
        <v>150.83799999999999</v>
      </c>
      <c r="CF206" s="14">
        <v>139.761</v>
      </c>
      <c r="CG206" s="14">
        <v>129.09800000000001</v>
      </c>
      <c r="CH206" s="14">
        <v>118.44199999999999</v>
      </c>
      <c r="CI206" s="14">
        <v>107.533</v>
      </c>
      <c r="CJ206" s="14">
        <v>96.629000000000005</v>
      </c>
      <c r="CK206" s="14">
        <v>86.281999999999996</v>
      </c>
      <c r="CL206" s="14">
        <v>76.417000000000002</v>
      </c>
      <c r="CM206" s="14">
        <v>67.096999999999994</v>
      </c>
      <c r="CN206" s="14">
        <v>58.424999999999997</v>
      </c>
      <c r="CO206" s="14">
        <v>50.38</v>
      </c>
      <c r="CP206" s="14">
        <v>42.811</v>
      </c>
      <c r="CQ206" s="14">
        <v>35.712000000000003</v>
      </c>
      <c r="CR206" s="14">
        <v>29.440999999999999</v>
      </c>
      <c r="CS206" s="14">
        <v>24.152999999999999</v>
      </c>
      <c r="CT206" s="14">
        <v>19.687999999999999</v>
      </c>
      <c r="CU206" s="14">
        <v>15.427</v>
      </c>
      <c r="CV206" s="14">
        <v>11.968</v>
      </c>
      <c r="CW206" s="14">
        <v>9.4580000000000002</v>
      </c>
      <c r="CX206" s="14">
        <v>7.1980000000000004</v>
      </c>
      <c r="CY206" s="14">
        <v>5.1230000000000002</v>
      </c>
      <c r="CZ206" s="14">
        <v>3.488</v>
      </c>
      <c r="DA206" s="14">
        <v>2.6070000000000002</v>
      </c>
      <c r="DB206" s="14">
        <v>2.0710000000000002</v>
      </c>
      <c r="DC206" s="14">
        <v>1.474</v>
      </c>
      <c r="DD206" s="14">
        <v>0.81100000000000005</v>
      </c>
      <c r="DE206" s="14">
        <v>0.47499999999999998</v>
      </c>
      <c r="DF206" s="14">
        <v>0.23300000000000001</v>
      </c>
      <c r="DG206" s="14">
        <v>0.28100000000000003</v>
      </c>
      <c r="DI206" s="108">
        <f t="shared" si="7"/>
        <v>84552.788000000059</v>
      </c>
    </row>
    <row r="207" spans="1:113" x14ac:dyDescent="0.2">
      <c r="A207" s="14">
        <v>3788</v>
      </c>
      <c r="B207" s="14" t="s">
        <v>1041</v>
      </c>
      <c r="D207" s="14">
        <v>912</v>
      </c>
      <c r="E207" s="14">
        <v>2018</v>
      </c>
      <c r="F207" s="14" t="s">
        <v>1102</v>
      </c>
      <c r="H207" s="88" t="e">
        <f>VLOOKUP(G207, '2018 Population by age'!$G:$H, 2, 0)</f>
        <v>#N/A</v>
      </c>
      <c r="I207" s="15" t="e">
        <f>IF(H207="-", "-", IF(H207=0, 0, SUM(K207:INDEX($K207:$DG207, H207))))</f>
        <v>#N/A</v>
      </c>
      <c r="J207" s="15" t="e">
        <f t="shared" si="6"/>
        <v>#N/A</v>
      </c>
      <c r="K207" s="14">
        <v>2687.299</v>
      </c>
      <c r="L207" s="14">
        <v>2745.4479999999999</v>
      </c>
      <c r="M207" s="14">
        <v>2773.4340000000002</v>
      </c>
      <c r="N207" s="14">
        <v>2875.16</v>
      </c>
      <c r="O207" s="14">
        <v>2805.2220000000002</v>
      </c>
      <c r="P207" s="14">
        <v>2726.3969999999999</v>
      </c>
      <c r="Q207" s="14">
        <v>2641.319</v>
      </c>
      <c r="R207" s="14">
        <v>2552.625</v>
      </c>
      <c r="S207" s="14">
        <v>2459.857</v>
      </c>
      <c r="T207" s="14">
        <v>2362.5540000000001</v>
      </c>
      <c r="U207" s="14">
        <v>2278.826</v>
      </c>
      <c r="V207" s="14">
        <v>2217.5010000000002</v>
      </c>
      <c r="W207" s="14">
        <v>2171.9290000000001</v>
      </c>
      <c r="X207" s="14">
        <v>2127.0050000000001</v>
      </c>
      <c r="Y207" s="14">
        <v>2086.1950000000002</v>
      </c>
      <c r="Z207" s="14">
        <v>2047.992</v>
      </c>
      <c r="AA207" s="14">
        <v>2010.2840000000001</v>
      </c>
      <c r="AB207" s="14">
        <v>1975.0940000000001</v>
      </c>
      <c r="AC207" s="14">
        <v>1945.0050000000001</v>
      </c>
      <c r="AD207" s="14">
        <v>1917.63</v>
      </c>
      <c r="AE207" s="14">
        <v>1902.1569999999999</v>
      </c>
      <c r="AF207" s="14">
        <v>1902.8130000000001</v>
      </c>
      <c r="AG207" s="14">
        <v>1914.1759999999999</v>
      </c>
      <c r="AH207" s="14">
        <v>1925.626</v>
      </c>
      <c r="AI207" s="14">
        <v>1938.107</v>
      </c>
      <c r="AJ207" s="14">
        <v>1949.097</v>
      </c>
      <c r="AK207" s="14">
        <v>1955.884</v>
      </c>
      <c r="AL207" s="14">
        <v>1958.6389999999999</v>
      </c>
      <c r="AM207" s="14">
        <v>1960.771</v>
      </c>
      <c r="AN207" s="14">
        <v>1962.22</v>
      </c>
      <c r="AO207" s="14">
        <v>1953.9280000000001</v>
      </c>
      <c r="AP207" s="14">
        <v>1931.9179999999999</v>
      </c>
      <c r="AQ207" s="14">
        <v>1899.702</v>
      </c>
      <c r="AR207" s="14">
        <v>1865.58</v>
      </c>
      <c r="AS207" s="14">
        <v>1828.8510000000001</v>
      </c>
      <c r="AT207" s="14">
        <v>1787.12</v>
      </c>
      <c r="AU207" s="14">
        <v>1740.335</v>
      </c>
      <c r="AV207" s="14">
        <v>1689.865</v>
      </c>
      <c r="AW207" s="14">
        <v>1637.643</v>
      </c>
      <c r="AX207" s="14">
        <v>1583.9</v>
      </c>
      <c r="AY207" s="14">
        <v>1530.5730000000001</v>
      </c>
      <c r="AZ207" s="14">
        <v>1479.03</v>
      </c>
      <c r="BA207" s="14">
        <v>1429.22</v>
      </c>
      <c r="BB207" s="14">
        <v>1379.117</v>
      </c>
      <c r="BC207" s="14">
        <v>1328.4</v>
      </c>
      <c r="BD207" s="14">
        <v>1283.4839999999999</v>
      </c>
      <c r="BE207" s="14">
        <v>1247.135</v>
      </c>
      <c r="BF207" s="14">
        <v>1216.501</v>
      </c>
      <c r="BG207" s="14">
        <v>1185.9659999999999</v>
      </c>
      <c r="BH207" s="14">
        <v>1156.6600000000001</v>
      </c>
      <c r="BI207" s="14">
        <v>1126.039</v>
      </c>
      <c r="BJ207" s="14">
        <v>1092.27</v>
      </c>
      <c r="BK207" s="14">
        <v>1056.586</v>
      </c>
      <c r="BL207" s="14">
        <v>1021.994</v>
      </c>
      <c r="BM207" s="14">
        <v>987.82600000000002</v>
      </c>
      <c r="BN207" s="14">
        <v>953.77300000000002</v>
      </c>
      <c r="BO207" s="14">
        <v>919.95799999999997</v>
      </c>
      <c r="BP207" s="14">
        <v>886.20899999999995</v>
      </c>
      <c r="BQ207" s="14">
        <v>852.37800000000004</v>
      </c>
      <c r="BR207" s="14">
        <v>818.67100000000005</v>
      </c>
      <c r="BS207" s="14">
        <v>784.09</v>
      </c>
      <c r="BT207" s="14">
        <v>748.18499999999995</v>
      </c>
      <c r="BU207" s="14">
        <v>711.50099999999998</v>
      </c>
      <c r="BV207" s="14">
        <v>675.2</v>
      </c>
      <c r="BW207" s="14">
        <v>639.24</v>
      </c>
      <c r="BX207" s="14">
        <v>603.50300000000004</v>
      </c>
      <c r="BY207" s="14">
        <v>568.10299999999995</v>
      </c>
      <c r="BZ207" s="14">
        <v>533.23</v>
      </c>
      <c r="CA207" s="14">
        <v>499.05099999999999</v>
      </c>
      <c r="CB207" s="14">
        <v>465.64400000000001</v>
      </c>
      <c r="CC207" s="14">
        <v>433.483</v>
      </c>
      <c r="CD207" s="14">
        <v>402.86</v>
      </c>
      <c r="CE207" s="14">
        <v>373.73599999999999</v>
      </c>
      <c r="CF207" s="14">
        <v>345.46699999999998</v>
      </c>
      <c r="CG207" s="14">
        <v>317.786</v>
      </c>
      <c r="CH207" s="14">
        <v>292.96100000000001</v>
      </c>
      <c r="CI207" s="14">
        <v>271.92500000000001</v>
      </c>
      <c r="CJ207" s="14">
        <v>253.51400000000001</v>
      </c>
      <c r="CK207" s="14">
        <v>235.827</v>
      </c>
      <c r="CL207" s="14">
        <v>219.49</v>
      </c>
      <c r="CM207" s="14">
        <v>201.95699999999999</v>
      </c>
      <c r="CN207" s="14">
        <v>181.84</v>
      </c>
      <c r="CO207" s="14">
        <v>160.405</v>
      </c>
      <c r="CP207" s="14">
        <v>140.38999999999999</v>
      </c>
      <c r="CQ207" s="14">
        <v>121.364</v>
      </c>
      <c r="CR207" s="14">
        <v>103.53400000000001</v>
      </c>
      <c r="CS207" s="14">
        <v>87.313000000000002</v>
      </c>
      <c r="CT207" s="14">
        <v>72.588999999999999</v>
      </c>
      <c r="CU207" s="14">
        <v>57.57</v>
      </c>
      <c r="CV207" s="14">
        <v>44.728000000000002</v>
      </c>
      <c r="CW207" s="14">
        <v>35.764000000000003</v>
      </c>
      <c r="CX207" s="14">
        <v>27.664000000000001</v>
      </c>
      <c r="CY207" s="14">
        <v>20.134</v>
      </c>
      <c r="CZ207" s="14">
        <v>13.96</v>
      </c>
      <c r="DA207" s="14">
        <v>10.468</v>
      </c>
      <c r="DB207" s="14">
        <v>8.4019999999999992</v>
      </c>
      <c r="DC207" s="14">
        <v>6.0739999999999998</v>
      </c>
      <c r="DD207" s="14">
        <v>3.4849999999999999</v>
      </c>
      <c r="DE207" s="14">
        <v>2.2120000000000002</v>
      </c>
      <c r="DF207" s="14">
        <v>1.115</v>
      </c>
      <c r="DG207" s="14">
        <v>1.4770000000000001</v>
      </c>
      <c r="DI207" s="108">
        <f t="shared" si="7"/>
        <v>118324.13900000001</v>
      </c>
    </row>
    <row r="208" spans="1:113" x14ac:dyDescent="0.2">
      <c r="A208" s="14">
        <v>4390</v>
      </c>
      <c r="B208" s="14" t="s">
        <v>1041</v>
      </c>
      <c r="D208" s="14">
        <v>732</v>
      </c>
      <c r="E208" s="14">
        <v>2018</v>
      </c>
      <c r="F208" s="14" t="s">
        <v>1100</v>
      </c>
      <c r="H208" s="88" t="e">
        <f>VLOOKUP(G208, '2018 Population by age'!$G:$H, 2, 0)</f>
        <v>#N/A</v>
      </c>
      <c r="I208" s="15" t="e">
        <f>IF(H208="-", "-", IF(H208=0, 0, SUM(K208:INDEX($K208:$DG208, H208))))</f>
        <v>#N/A</v>
      </c>
      <c r="J208" s="15" t="e">
        <f t="shared" si="6"/>
        <v>#N/A</v>
      </c>
      <c r="K208" s="14">
        <v>5.4459999999999997</v>
      </c>
      <c r="L208" s="14">
        <v>5.53</v>
      </c>
      <c r="M208" s="14">
        <v>5.5679999999999996</v>
      </c>
      <c r="N208" s="14">
        <v>5.7290000000000001</v>
      </c>
      <c r="O208" s="14">
        <v>5.6139999999999999</v>
      </c>
      <c r="P208" s="14">
        <v>5.4889999999999999</v>
      </c>
      <c r="Q208" s="14">
        <v>5.359</v>
      </c>
      <c r="R208" s="14">
        <v>5.2279999999999998</v>
      </c>
      <c r="S208" s="14">
        <v>5.0940000000000003</v>
      </c>
      <c r="T208" s="14">
        <v>4.9550000000000001</v>
      </c>
      <c r="U208" s="14">
        <v>4.8479999999999999</v>
      </c>
      <c r="V208" s="14">
        <v>4.7910000000000004</v>
      </c>
      <c r="W208" s="14">
        <v>4.7679999999999998</v>
      </c>
      <c r="X208" s="14">
        <v>4.7480000000000002</v>
      </c>
      <c r="Y208" s="14">
        <v>4.74</v>
      </c>
      <c r="Z208" s="14">
        <v>4.7320000000000002</v>
      </c>
      <c r="AA208" s="14">
        <v>4.7149999999999999</v>
      </c>
      <c r="AB208" s="14">
        <v>4.6989999999999998</v>
      </c>
      <c r="AC208" s="14">
        <v>4.6909999999999998</v>
      </c>
      <c r="AD208" s="14">
        <v>4.6840000000000002</v>
      </c>
      <c r="AE208" s="14">
        <v>4.7110000000000003</v>
      </c>
      <c r="AF208" s="14">
        <v>4.7869999999999999</v>
      </c>
      <c r="AG208" s="14">
        <v>4.8920000000000003</v>
      </c>
      <c r="AH208" s="14">
        <v>4.9909999999999997</v>
      </c>
      <c r="AI208" s="14">
        <v>5.0910000000000002</v>
      </c>
      <c r="AJ208" s="14">
        <v>5.1639999999999997</v>
      </c>
      <c r="AK208" s="14">
        <v>5.194</v>
      </c>
      <c r="AL208" s="14">
        <v>5.1920000000000002</v>
      </c>
      <c r="AM208" s="14">
        <v>5.1879999999999997</v>
      </c>
      <c r="AN208" s="14">
        <v>5.18</v>
      </c>
      <c r="AO208" s="14">
        <v>5.1459999999999999</v>
      </c>
      <c r="AP208" s="14">
        <v>5.08</v>
      </c>
      <c r="AQ208" s="14">
        <v>4.9909999999999997</v>
      </c>
      <c r="AR208" s="14">
        <v>4.8929999999999998</v>
      </c>
      <c r="AS208" s="14">
        <v>4.782</v>
      </c>
      <c r="AT208" s="14">
        <v>4.6749999999999998</v>
      </c>
      <c r="AU208" s="14">
        <v>4.5819999999999999</v>
      </c>
      <c r="AV208" s="14">
        <v>4.4950000000000001</v>
      </c>
      <c r="AW208" s="14">
        <v>4.3970000000000002</v>
      </c>
      <c r="AX208" s="14">
        <v>4.2930000000000001</v>
      </c>
      <c r="AY208" s="14">
        <v>4.1769999999999996</v>
      </c>
      <c r="AZ208" s="14">
        <v>4.0439999999999996</v>
      </c>
      <c r="BA208" s="14">
        <v>3.899</v>
      </c>
      <c r="BB208" s="14">
        <v>3.7519999999999998</v>
      </c>
      <c r="BC208" s="14">
        <v>3.6030000000000002</v>
      </c>
      <c r="BD208" s="14">
        <v>3.45</v>
      </c>
      <c r="BE208" s="14">
        <v>3.2930000000000001</v>
      </c>
      <c r="BF208" s="14">
        <v>3.1349999999999998</v>
      </c>
      <c r="BG208" s="14">
        <v>2.9780000000000002</v>
      </c>
      <c r="BH208" s="14">
        <v>2.8220000000000001</v>
      </c>
      <c r="BI208" s="14">
        <v>2.67</v>
      </c>
      <c r="BJ208" s="14">
        <v>2.524</v>
      </c>
      <c r="BK208" s="14">
        <v>2.3849999999999998</v>
      </c>
      <c r="BL208" s="14">
        <v>2.2480000000000002</v>
      </c>
      <c r="BM208" s="14">
        <v>2.1080000000000001</v>
      </c>
      <c r="BN208" s="14">
        <v>1.9910000000000001</v>
      </c>
      <c r="BO208" s="14">
        <v>1.9079999999999999</v>
      </c>
      <c r="BP208" s="14">
        <v>1.8460000000000001</v>
      </c>
      <c r="BQ208" s="14">
        <v>1.7829999999999999</v>
      </c>
      <c r="BR208" s="14">
        <v>1.7270000000000001</v>
      </c>
      <c r="BS208" s="14">
        <v>1.6459999999999999</v>
      </c>
      <c r="BT208" s="14">
        <v>1.524</v>
      </c>
      <c r="BU208" s="14">
        <v>1.377</v>
      </c>
      <c r="BV208" s="14">
        <v>1.2370000000000001</v>
      </c>
      <c r="BW208" s="14">
        <v>1.101</v>
      </c>
      <c r="BX208" s="14">
        <v>0.97299999999999998</v>
      </c>
      <c r="BY208" s="14">
        <v>0.86</v>
      </c>
      <c r="BZ208" s="14">
        <v>0.75900000000000001</v>
      </c>
      <c r="CA208" s="14">
        <v>0.66</v>
      </c>
      <c r="CB208" s="14">
        <v>0.56399999999999995</v>
      </c>
      <c r="CC208" s="14">
        <v>0.48299999999999998</v>
      </c>
      <c r="CD208" s="14">
        <v>0.42599999999999999</v>
      </c>
      <c r="CE208" s="14">
        <v>0.38400000000000001</v>
      </c>
      <c r="CF208" s="14">
        <v>0.34699999999999998</v>
      </c>
      <c r="CG208" s="14">
        <v>0.315</v>
      </c>
      <c r="CH208" s="14">
        <v>0.28599999999999998</v>
      </c>
      <c r="CI208" s="14">
        <v>0.25600000000000001</v>
      </c>
      <c r="CJ208" s="14">
        <v>0.22700000000000001</v>
      </c>
      <c r="CK208" s="14">
        <v>0.20200000000000001</v>
      </c>
      <c r="CL208" s="14">
        <v>0.182</v>
      </c>
      <c r="CM208" s="14">
        <v>0.16300000000000001</v>
      </c>
      <c r="CN208" s="14">
        <v>0.14199999999999999</v>
      </c>
      <c r="CO208" s="14">
        <v>0.121</v>
      </c>
      <c r="CP208" s="14">
        <v>0.10299999999999999</v>
      </c>
      <c r="CQ208" s="14">
        <v>8.5999999999999993E-2</v>
      </c>
      <c r="CR208" s="14">
        <v>7.1999999999999995E-2</v>
      </c>
      <c r="CS208" s="14">
        <v>0.06</v>
      </c>
      <c r="CT208" s="14">
        <v>0.05</v>
      </c>
      <c r="CU208" s="14">
        <v>0.04</v>
      </c>
      <c r="CV208" s="14">
        <v>3.2000000000000001E-2</v>
      </c>
      <c r="CW208" s="14">
        <v>2.5999999999999999E-2</v>
      </c>
      <c r="CX208" s="14">
        <v>0.02</v>
      </c>
      <c r="CY208" s="14">
        <v>1.4999999999999999E-2</v>
      </c>
      <c r="CZ208" s="14">
        <v>0.01</v>
      </c>
      <c r="DA208" s="14">
        <v>8.0000000000000002E-3</v>
      </c>
      <c r="DB208" s="14">
        <v>6.0000000000000001E-3</v>
      </c>
      <c r="DC208" s="14">
        <v>4.0000000000000001E-3</v>
      </c>
      <c r="DD208" s="14">
        <v>2E-3</v>
      </c>
      <c r="DE208" s="14">
        <v>1E-3</v>
      </c>
      <c r="DF208" s="14">
        <v>1E-3</v>
      </c>
      <c r="DG208" s="14">
        <v>1E-3</v>
      </c>
      <c r="DI208" s="108">
        <f t="shared" si="7"/>
        <v>270.26699999999994</v>
      </c>
    </row>
    <row r="209" spans="1:113" x14ac:dyDescent="0.2">
      <c r="A209" s="14">
        <v>4476</v>
      </c>
      <c r="B209" s="14" t="s">
        <v>1041</v>
      </c>
      <c r="D209" s="14">
        <v>913</v>
      </c>
      <c r="E209" s="14">
        <v>2018</v>
      </c>
      <c r="F209" s="14" t="s">
        <v>1099</v>
      </c>
      <c r="H209" s="88" t="e">
        <f>VLOOKUP(G209, '2018 Population by age'!$G:$H, 2, 0)</f>
        <v>#N/A</v>
      </c>
      <c r="I209" s="15" t="e">
        <f>IF(H209="-", "-", IF(H209=0, 0, SUM(K209:INDEX($K209:$DG209, H209))))</f>
        <v>#N/A</v>
      </c>
      <c r="J209" s="15" t="e">
        <f t="shared" si="6"/>
        <v>#N/A</v>
      </c>
      <c r="K209" s="14">
        <v>665.029</v>
      </c>
      <c r="L209" s="14">
        <v>669.28800000000001</v>
      </c>
      <c r="M209" s="14">
        <v>670.94600000000003</v>
      </c>
      <c r="N209" s="14">
        <v>676.69100000000003</v>
      </c>
      <c r="O209" s="14">
        <v>670.89700000000005</v>
      </c>
      <c r="P209" s="14">
        <v>664.20600000000002</v>
      </c>
      <c r="Q209" s="14">
        <v>656.86400000000003</v>
      </c>
      <c r="R209" s="14">
        <v>649.10799999999995</v>
      </c>
      <c r="S209" s="14">
        <v>640.98</v>
      </c>
      <c r="T209" s="14">
        <v>632.51499999999999</v>
      </c>
      <c r="U209" s="14">
        <v>624.97</v>
      </c>
      <c r="V209" s="14">
        <v>618.99199999999996</v>
      </c>
      <c r="W209" s="14">
        <v>614.21500000000003</v>
      </c>
      <c r="X209" s="14">
        <v>609.47699999999998</v>
      </c>
      <c r="Y209" s="14">
        <v>604.84400000000005</v>
      </c>
      <c r="Z209" s="14">
        <v>601.44799999999998</v>
      </c>
      <c r="AA209" s="14">
        <v>599.68100000000004</v>
      </c>
      <c r="AB209" s="14">
        <v>599.04700000000003</v>
      </c>
      <c r="AC209" s="14">
        <v>598.55600000000004</v>
      </c>
      <c r="AD209" s="14">
        <v>598.28700000000003</v>
      </c>
      <c r="AE209" s="14">
        <v>598.07100000000003</v>
      </c>
      <c r="AF209" s="14">
        <v>597.67700000000002</v>
      </c>
      <c r="AG209" s="14">
        <v>597.09500000000003</v>
      </c>
      <c r="AH209" s="14">
        <v>596.25099999999998</v>
      </c>
      <c r="AI209" s="14">
        <v>594.81899999999996</v>
      </c>
      <c r="AJ209" s="14">
        <v>593.58399999999995</v>
      </c>
      <c r="AK209" s="14">
        <v>592.81500000000005</v>
      </c>
      <c r="AL209" s="14">
        <v>591.85900000000004</v>
      </c>
      <c r="AM209" s="14">
        <v>589.94799999999998</v>
      </c>
      <c r="AN209" s="14">
        <v>587.423</v>
      </c>
      <c r="AO209" s="14">
        <v>581.99400000000003</v>
      </c>
      <c r="AP209" s="14">
        <v>572.50900000000001</v>
      </c>
      <c r="AQ209" s="14">
        <v>559.99</v>
      </c>
      <c r="AR209" s="14">
        <v>547.10299999999995</v>
      </c>
      <c r="AS209" s="14">
        <v>533.88</v>
      </c>
      <c r="AT209" s="14">
        <v>518.44899999999996</v>
      </c>
      <c r="AU209" s="14">
        <v>500.334</v>
      </c>
      <c r="AV209" s="14">
        <v>480.63900000000001</v>
      </c>
      <c r="AW209" s="14">
        <v>460.79199999999997</v>
      </c>
      <c r="AX209" s="14">
        <v>440.31799999999998</v>
      </c>
      <c r="AY209" s="14">
        <v>422.52300000000002</v>
      </c>
      <c r="AZ209" s="14">
        <v>409.137</v>
      </c>
      <c r="BA209" s="14">
        <v>398.74599999999998</v>
      </c>
      <c r="BB209" s="14">
        <v>388.13799999999998</v>
      </c>
      <c r="BC209" s="14">
        <v>377.88200000000001</v>
      </c>
      <c r="BD209" s="14">
        <v>367.95</v>
      </c>
      <c r="BE209" s="14">
        <v>357.98599999999999</v>
      </c>
      <c r="BF209" s="14">
        <v>348.12900000000002</v>
      </c>
      <c r="BG209" s="14">
        <v>338.84500000000003</v>
      </c>
      <c r="BH209" s="14">
        <v>329.99799999999999</v>
      </c>
      <c r="BI209" s="14">
        <v>321.31700000000001</v>
      </c>
      <c r="BJ209" s="14">
        <v>312.70400000000001</v>
      </c>
      <c r="BK209" s="14">
        <v>304.16300000000001</v>
      </c>
      <c r="BL209" s="14">
        <v>295.779</v>
      </c>
      <c r="BM209" s="14">
        <v>287.49900000000002</v>
      </c>
      <c r="BN209" s="14">
        <v>279.22199999999998</v>
      </c>
      <c r="BO209" s="14">
        <v>270.88400000000001</v>
      </c>
      <c r="BP209" s="14">
        <v>262.48399999999998</v>
      </c>
      <c r="BQ209" s="14">
        <v>253.97900000000001</v>
      </c>
      <c r="BR209" s="14">
        <v>245.274</v>
      </c>
      <c r="BS209" s="14">
        <v>236.64</v>
      </c>
      <c r="BT209" s="14">
        <v>228.17699999999999</v>
      </c>
      <c r="BU209" s="14">
        <v>219.672</v>
      </c>
      <c r="BV209" s="14">
        <v>211.10400000000001</v>
      </c>
      <c r="BW209" s="14">
        <v>202.82900000000001</v>
      </c>
      <c r="BX209" s="14">
        <v>192.91399999999999</v>
      </c>
      <c r="BY209" s="14">
        <v>180.50800000000001</v>
      </c>
      <c r="BZ209" s="14">
        <v>166.66499999999999</v>
      </c>
      <c r="CA209" s="14">
        <v>153.15</v>
      </c>
      <c r="CB209" s="14">
        <v>139.43700000000001</v>
      </c>
      <c r="CC209" s="14">
        <v>127.60899999999999</v>
      </c>
      <c r="CD209" s="14">
        <v>118.82899999999999</v>
      </c>
      <c r="CE209" s="14">
        <v>112.084</v>
      </c>
      <c r="CF209" s="14">
        <v>105.227</v>
      </c>
      <c r="CG209" s="14">
        <v>98.716999999999999</v>
      </c>
      <c r="CH209" s="14">
        <v>92.010999999999996</v>
      </c>
      <c r="CI209" s="14">
        <v>84.638000000000005</v>
      </c>
      <c r="CJ209" s="14">
        <v>76.951999999999998</v>
      </c>
      <c r="CK209" s="14">
        <v>69.807000000000002</v>
      </c>
      <c r="CL209" s="14">
        <v>63.058</v>
      </c>
      <c r="CM209" s="14">
        <v>56.572000000000003</v>
      </c>
      <c r="CN209" s="14">
        <v>50.375</v>
      </c>
      <c r="CO209" s="14">
        <v>44.484000000000002</v>
      </c>
      <c r="CP209" s="14">
        <v>38.892000000000003</v>
      </c>
      <c r="CQ209" s="14">
        <v>33.598999999999997</v>
      </c>
      <c r="CR209" s="14">
        <v>28.745999999999999</v>
      </c>
      <c r="CS209" s="14">
        <v>24.404</v>
      </c>
      <c r="CT209" s="14">
        <v>20.521000000000001</v>
      </c>
      <c r="CU209" s="14">
        <v>16.734999999999999</v>
      </c>
      <c r="CV209" s="14">
        <v>13.568</v>
      </c>
      <c r="CW209" s="14">
        <v>11.162000000000001</v>
      </c>
      <c r="CX209" s="14">
        <v>8.8620000000000001</v>
      </c>
      <c r="CY209" s="14">
        <v>6.6260000000000003</v>
      </c>
      <c r="CZ209" s="14">
        <v>4.8689999999999998</v>
      </c>
      <c r="DA209" s="14">
        <v>3.867</v>
      </c>
      <c r="DB209" s="14">
        <v>3.153</v>
      </c>
      <c r="DC209" s="14">
        <v>2.3420000000000001</v>
      </c>
      <c r="DD209" s="14">
        <v>1.4390000000000001</v>
      </c>
      <c r="DE209" s="14">
        <v>0.98199999999999998</v>
      </c>
      <c r="DF209" s="14">
        <v>0.53700000000000003</v>
      </c>
      <c r="DG209" s="14">
        <v>0.84799999999999998</v>
      </c>
      <c r="DI209" s="108">
        <f t="shared" si="7"/>
        <v>33626.840999999993</v>
      </c>
    </row>
    <row r="210" spans="1:113" x14ac:dyDescent="0.2">
      <c r="A210" s="14">
        <v>4992</v>
      </c>
      <c r="B210" s="14" t="s">
        <v>1041</v>
      </c>
      <c r="C210" s="14">
        <v>3</v>
      </c>
      <c r="D210" s="14">
        <v>914</v>
      </c>
      <c r="E210" s="14">
        <v>2018</v>
      </c>
      <c r="F210" s="14" t="s">
        <v>1098</v>
      </c>
      <c r="H210" s="88" t="e">
        <f>VLOOKUP(G210, '2018 Population by age'!$G:$H, 2, 0)</f>
        <v>#N/A</v>
      </c>
      <c r="I210" s="15" t="e">
        <f>IF(H210="-", "-", IF(H210=0, 0, SUM(K210:INDEX($K210:$DG210, H210))))</f>
        <v>#N/A</v>
      </c>
      <c r="J210" s="15" t="e">
        <f t="shared" si="6"/>
        <v>#N/A</v>
      </c>
      <c r="K210" s="14">
        <v>6509.4049999999997</v>
      </c>
      <c r="L210" s="14">
        <v>6355.4889999999996</v>
      </c>
      <c r="M210" s="14">
        <v>6201.0820000000003</v>
      </c>
      <c r="N210" s="14">
        <v>6077.0240000000003</v>
      </c>
      <c r="O210" s="14">
        <v>5914.8670000000002</v>
      </c>
      <c r="P210" s="14">
        <v>5754.35</v>
      </c>
      <c r="Q210" s="14">
        <v>5595.5240000000003</v>
      </c>
      <c r="R210" s="14">
        <v>5438.4380000000001</v>
      </c>
      <c r="S210" s="14">
        <v>5283.1589999999997</v>
      </c>
      <c r="T210" s="14">
        <v>5129.7479999999996</v>
      </c>
      <c r="U210" s="14">
        <v>4978.18</v>
      </c>
      <c r="V210" s="14">
        <v>4828.4719999999998</v>
      </c>
      <c r="W210" s="14">
        <v>4680.7250000000004</v>
      </c>
      <c r="X210" s="14">
        <v>4535.4030000000002</v>
      </c>
      <c r="Y210" s="14">
        <v>4392.8819999999996</v>
      </c>
      <c r="Z210" s="14">
        <v>4251.5810000000001</v>
      </c>
      <c r="AA210" s="14">
        <v>4110.9160000000002</v>
      </c>
      <c r="AB210" s="14">
        <v>3971.931</v>
      </c>
      <c r="AC210" s="14">
        <v>3836.4859999999999</v>
      </c>
      <c r="AD210" s="14">
        <v>3704.482</v>
      </c>
      <c r="AE210" s="14">
        <v>3576.7910000000002</v>
      </c>
      <c r="AF210" s="14">
        <v>3454.1179999999999</v>
      </c>
      <c r="AG210" s="14">
        <v>3336.3809999999999</v>
      </c>
      <c r="AH210" s="14">
        <v>3222.3130000000001</v>
      </c>
      <c r="AI210" s="14">
        <v>3111.627</v>
      </c>
      <c r="AJ210" s="14">
        <v>3008.15</v>
      </c>
      <c r="AK210" s="14">
        <v>2913.491</v>
      </c>
      <c r="AL210" s="14">
        <v>2825.819</v>
      </c>
      <c r="AM210" s="14">
        <v>2740.9409999999998</v>
      </c>
      <c r="AN210" s="14">
        <v>2658.8069999999998</v>
      </c>
      <c r="AO210" s="14">
        <v>2581.0889999999999</v>
      </c>
      <c r="AP210" s="14">
        <v>2507.9090000000001</v>
      </c>
      <c r="AQ210" s="14">
        <v>2437.9470000000001</v>
      </c>
      <c r="AR210" s="14">
        <v>2369.9749999999999</v>
      </c>
      <c r="AS210" s="14">
        <v>2304.509</v>
      </c>
      <c r="AT210" s="14">
        <v>2236.248</v>
      </c>
      <c r="AU210" s="14">
        <v>2162.509</v>
      </c>
      <c r="AV210" s="14">
        <v>2085.4499999999998</v>
      </c>
      <c r="AW210" s="14">
        <v>2010.2850000000001</v>
      </c>
      <c r="AX210" s="14">
        <v>1936.413</v>
      </c>
      <c r="AY210" s="14">
        <v>1862.3689999999999</v>
      </c>
      <c r="AZ210" s="14">
        <v>1788.075</v>
      </c>
      <c r="BA210" s="14">
        <v>1714.1959999999999</v>
      </c>
      <c r="BB210" s="14">
        <v>1641.5260000000001</v>
      </c>
      <c r="BC210" s="14">
        <v>1569.971</v>
      </c>
      <c r="BD210" s="14">
        <v>1501.2919999999999</v>
      </c>
      <c r="BE210" s="14">
        <v>1436.46</v>
      </c>
      <c r="BF210" s="14">
        <v>1374.931</v>
      </c>
      <c r="BG210" s="14">
        <v>1314.904</v>
      </c>
      <c r="BH210" s="14">
        <v>1256.393</v>
      </c>
      <c r="BI210" s="14">
        <v>1201.4929999999999</v>
      </c>
      <c r="BJ210" s="14">
        <v>1150.9580000000001</v>
      </c>
      <c r="BK210" s="14">
        <v>1103.816</v>
      </c>
      <c r="BL210" s="14">
        <v>1058.182</v>
      </c>
      <c r="BM210" s="14">
        <v>1014.223</v>
      </c>
      <c r="BN210" s="14">
        <v>971.43499999999995</v>
      </c>
      <c r="BO210" s="14">
        <v>929.31299999999999</v>
      </c>
      <c r="BP210" s="14">
        <v>887.91</v>
      </c>
      <c r="BQ210" s="14">
        <v>847.85699999999997</v>
      </c>
      <c r="BR210" s="14">
        <v>809.09500000000003</v>
      </c>
      <c r="BS210" s="14">
        <v>770.23900000000003</v>
      </c>
      <c r="BT210" s="14">
        <v>730.68</v>
      </c>
      <c r="BU210" s="14">
        <v>690.91399999999999</v>
      </c>
      <c r="BV210" s="14">
        <v>652.08299999999997</v>
      </c>
      <c r="BW210" s="14">
        <v>614.00400000000002</v>
      </c>
      <c r="BX210" s="14">
        <v>576.58500000000004</v>
      </c>
      <c r="BY210" s="14">
        <v>539.91200000000003</v>
      </c>
      <c r="BZ210" s="14">
        <v>503.99</v>
      </c>
      <c r="CA210" s="14">
        <v>468.79599999999999</v>
      </c>
      <c r="CB210" s="14">
        <v>434.38</v>
      </c>
      <c r="CC210" s="14">
        <v>400.774</v>
      </c>
      <c r="CD210" s="14">
        <v>368.00099999999998</v>
      </c>
      <c r="CE210" s="14">
        <v>336.11399999999998</v>
      </c>
      <c r="CF210" s="14">
        <v>305.334</v>
      </c>
      <c r="CG210" s="14">
        <v>275.82799999999997</v>
      </c>
      <c r="CH210" s="14">
        <v>246.95599999999999</v>
      </c>
      <c r="CI210" s="14">
        <v>218.49299999999999</v>
      </c>
      <c r="CJ210" s="14">
        <v>190.892</v>
      </c>
      <c r="CK210" s="14">
        <v>164.78899999999999</v>
      </c>
      <c r="CL210" s="14">
        <v>140</v>
      </c>
      <c r="CM210" s="14">
        <v>117.7</v>
      </c>
      <c r="CN210" s="14">
        <v>98.507999999999996</v>
      </c>
      <c r="CO210" s="14">
        <v>81.941000000000003</v>
      </c>
      <c r="CP210" s="14">
        <v>66.706000000000003</v>
      </c>
      <c r="CQ210" s="14">
        <v>52.863999999999997</v>
      </c>
      <c r="CR210" s="14">
        <v>41.209000000000003</v>
      </c>
      <c r="CS210" s="14">
        <v>31.951000000000001</v>
      </c>
      <c r="CT210" s="14">
        <v>24.672000000000001</v>
      </c>
      <c r="CU210" s="14">
        <v>18.331</v>
      </c>
      <c r="CV210" s="14">
        <v>13.593</v>
      </c>
      <c r="CW210" s="14">
        <v>10.081</v>
      </c>
      <c r="CX210" s="14">
        <v>7.1550000000000002</v>
      </c>
      <c r="CY210" s="14">
        <v>4.6970000000000001</v>
      </c>
      <c r="CZ210" s="14">
        <v>2.823</v>
      </c>
      <c r="DA210" s="14">
        <v>1.9710000000000001</v>
      </c>
      <c r="DB210" s="14">
        <v>1.5289999999999999</v>
      </c>
      <c r="DC210" s="14">
        <v>1.0349999999999999</v>
      </c>
      <c r="DD210" s="14">
        <v>0.499</v>
      </c>
      <c r="DE210" s="14">
        <v>0.223</v>
      </c>
      <c r="DF210" s="14">
        <v>9.6000000000000002E-2</v>
      </c>
      <c r="DG210" s="14">
        <v>8.6999999999999994E-2</v>
      </c>
      <c r="DI210" s="108">
        <f t="shared" si="7"/>
        <v>189671.74999999997</v>
      </c>
    </row>
    <row r="211" spans="1:113" x14ac:dyDescent="0.2">
      <c r="A211" s="14">
        <v>6454</v>
      </c>
      <c r="B211" s="14" t="s">
        <v>1041</v>
      </c>
      <c r="D211" s="14">
        <v>935</v>
      </c>
      <c r="E211" s="14">
        <v>2018</v>
      </c>
      <c r="F211" s="14" t="s">
        <v>1096</v>
      </c>
      <c r="H211" s="88" t="e">
        <f>VLOOKUP(G211, '2018 Population by age'!$G:$H, 2, 0)</f>
        <v>#N/A</v>
      </c>
      <c r="I211" s="15" t="e">
        <f>IF(H211="-", "-", IF(H211=0, 0, SUM(K211:INDEX($K211:$DG211, H211))))</f>
        <v>#N/A</v>
      </c>
      <c r="J211" s="15" t="e">
        <f t="shared" si="6"/>
        <v>#N/A</v>
      </c>
      <c r="K211" s="14">
        <v>34567.285000000003</v>
      </c>
      <c r="L211" s="14">
        <v>34759.847000000002</v>
      </c>
      <c r="M211" s="14">
        <v>34896.557000000001</v>
      </c>
      <c r="N211" s="14">
        <v>34905.849000000002</v>
      </c>
      <c r="O211" s="14">
        <v>34982.139000000003</v>
      </c>
      <c r="P211" s="14">
        <v>35009.69</v>
      </c>
      <c r="Q211" s="14">
        <v>34992.819000000003</v>
      </c>
      <c r="R211" s="14">
        <v>34935.832999999999</v>
      </c>
      <c r="S211" s="14">
        <v>34849.606</v>
      </c>
      <c r="T211" s="14">
        <v>34744.964999999997</v>
      </c>
      <c r="U211" s="14">
        <v>34593.584999999999</v>
      </c>
      <c r="V211" s="14">
        <v>34386.713000000003</v>
      </c>
      <c r="W211" s="14">
        <v>34148.269</v>
      </c>
      <c r="X211" s="14">
        <v>33919.695</v>
      </c>
      <c r="Y211" s="14">
        <v>33703.262000000002</v>
      </c>
      <c r="Z211" s="14">
        <v>33513.574000000001</v>
      </c>
      <c r="AA211" s="14">
        <v>33365.599999999999</v>
      </c>
      <c r="AB211" s="14">
        <v>33264.012999999999</v>
      </c>
      <c r="AC211" s="14">
        <v>33187.851999999999</v>
      </c>
      <c r="AD211" s="14">
        <v>33128.510999999999</v>
      </c>
      <c r="AE211" s="14">
        <v>33194.142</v>
      </c>
      <c r="AF211" s="14">
        <v>33432.464999999997</v>
      </c>
      <c r="AG211" s="14">
        <v>33793.89</v>
      </c>
      <c r="AH211" s="14">
        <v>34126.764000000003</v>
      </c>
      <c r="AI211" s="14">
        <v>34396.224000000002</v>
      </c>
      <c r="AJ211" s="14">
        <v>34829.366999999998</v>
      </c>
      <c r="AK211" s="14">
        <v>35502.864000000001</v>
      </c>
      <c r="AL211" s="14">
        <v>36275.052000000003</v>
      </c>
      <c r="AM211" s="14">
        <v>36984.406000000003</v>
      </c>
      <c r="AN211" s="14">
        <v>37731.404000000002</v>
      </c>
      <c r="AO211" s="14">
        <v>37949.678</v>
      </c>
      <c r="AP211" s="14">
        <v>37362.633000000002</v>
      </c>
      <c r="AQ211" s="14">
        <v>36249.336000000003</v>
      </c>
      <c r="AR211" s="14">
        <v>35185.196000000004</v>
      </c>
      <c r="AS211" s="14">
        <v>34078.794999999998</v>
      </c>
      <c r="AT211" s="14">
        <v>33061.21</v>
      </c>
      <c r="AU211" s="14">
        <v>32263.412</v>
      </c>
      <c r="AV211" s="14">
        <v>31630.956999999999</v>
      </c>
      <c r="AW211" s="14">
        <v>30938.855</v>
      </c>
      <c r="AX211" s="14">
        <v>30184.621999999999</v>
      </c>
      <c r="AY211" s="14">
        <v>29721.514999999999</v>
      </c>
      <c r="AZ211" s="14">
        <v>29687.842000000001</v>
      </c>
      <c r="BA211" s="14">
        <v>29925.442999999999</v>
      </c>
      <c r="BB211" s="14">
        <v>30127.429</v>
      </c>
      <c r="BC211" s="14">
        <v>30342.643</v>
      </c>
      <c r="BD211" s="14">
        <v>30445.17</v>
      </c>
      <c r="BE211" s="14">
        <v>30337.155999999999</v>
      </c>
      <c r="BF211" s="14">
        <v>30066.442999999999</v>
      </c>
      <c r="BG211" s="14">
        <v>29800.356</v>
      </c>
      <c r="BH211" s="14">
        <v>29531.428</v>
      </c>
      <c r="BI211" s="14">
        <v>29059.516</v>
      </c>
      <c r="BJ211" s="14">
        <v>28309.944</v>
      </c>
      <c r="BK211" s="14">
        <v>27368.616000000002</v>
      </c>
      <c r="BL211" s="14">
        <v>26413.07</v>
      </c>
      <c r="BM211" s="14">
        <v>25428.121999999999</v>
      </c>
      <c r="BN211" s="14">
        <v>24427.026000000002</v>
      </c>
      <c r="BO211" s="14">
        <v>23440.918000000001</v>
      </c>
      <c r="BP211" s="14">
        <v>22477.280999999999</v>
      </c>
      <c r="BQ211" s="14">
        <v>21476.71</v>
      </c>
      <c r="BR211" s="14">
        <v>20408.245999999999</v>
      </c>
      <c r="BS211" s="14">
        <v>19556.793000000001</v>
      </c>
      <c r="BT211" s="14">
        <v>19044.602999999999</v>
      </c>
      <c r="BU211" s="14">
        <v>18730.651999999998</v>
      </c>
      <c r="BV211" s="14">
        <v>18383.376</v>
      </c>
      <c r="BW211" s="14">
        <v>18087.067999999999</v>
      </c>
      <c r="BX211" s="14">
        <v>17521.861000000001</v>
      </c>
      <c r="BY211" s="14">
        <v>16517.310000000001</v>
      </c>
      <c r="BZ211" s="14">
        <v>15239.803</v>
      </c>
      <c r="CA211" s="14">
        <v>14025.985000000001</v>
      </c>
      <c r="CB211" s="14">
        <v>12808.33</v>
      </c>
      <c r="CC211" s="14">
        <v>11710.258</v>
      </c>
      <c r="CD211" s="14">
        <v>10827.087</v>
      </c>
      <c r="CE211" s="14">
        <v>10094.992</v>
      </c>
      <c r="CF211" s="14">
        <v>9344.8799999999992</v>
      </c>
      <c r="CG211" s="14">
        <v>8598.6290000000008</v>
      </c>
      <c r="CH211" s="14">
        <v>7936.7889999999998</v>
      </c>
      <c r="CI211" s="14">
        <v>7378.75</v>
      </c>
      <c r="CJ211" s="14">
        <v>6895.0050000000001</v>
      </c>
      <c r="CK211" s="14">
        <v>6440.1239999999998</v>
      </c>
      <c r="CL211" s="14">
        <v>6027.37</v>
      </c>
      <c r="CM211" s="14">
        <v>5589.4520000000002</v>
      </c>
      <c r="CN211" s="14">
        <v>5089.5749999999998</v>
      </c>
      <c r="CO211" s="14">
        <v>4558.0510000000004</v>
      </c>
      <c r="CP211" s="14">
        <v>4064.355</v>
      </c>
      <c r="CQ211" s="14">
        <v>3597.393</v>
      </c>
      <c r="CR211" s="14">
        <v>3152.8679999999999</v>
      </c>
      <c r="CS211" s="14">
        <v>2736.502</v>
      </c>
      <c r="CT211" s="14">
        <v>2348.39</v>
      </c>
      <c r="CU211" s="14">
        <v>1957.23</v>
      </c>
      <c r="CV211" s="14">
        <v>1621.04</v>
      </c>
      <c r="CW211" s="14">
        <v>1364.501</v>
      </c>
      <c r="CX211" s="14">
        <v>1110.9639999999999</v>
      </c>
      <c r="CY211" s="14">
        <v>855.82799999999997</v>
      </c>
      <c r="CZ211" s="14">
        <v>654.20500000000004</v>
      </c>
      <c r="DA211" s="14">
        <v>537.20799999999997</v>
      </c>
      <c r="DB211" s="14">
        <v>446.767</v>
      </c>
      <c r="DC211" s="14">
        <v>341.33499999999998</v>
      </c>
      <c r="DD211" s="14">
        <v>220.90799999999999</v>
      </c>
      <c r="DE211" s="14">
        <v>164.72399999999999</v>
      </c>
      <c r="DF211" s="14">
        <v>98.263000000000005</v>
      </c>
      <c r="DG211" s="14">
        <v>184.726</v>
      </c>
      <c r="DI211" s="108">
        <f t="shared" si="7"/>
        <v>2219685.7599999993</v>
      </c>
    </row>
    <row r="212" spans="1:113" x14ac:dyDescent="0.2">
      <c r="A212" s="14">
        <v>6540</v>
      </c>
      <c r="B212" s="14" t="s">
        <v>1041</v>
      </c>
      <c r="D212" s="14">
        <v>906</v>
      </c>
      <c r="E212" s="14">
        <v>2018</v>
      </c>
      <c r="F212" s="14" t="s">
        <v>1095</v>
      </c>
      <c r="H212" s="88" t="e">
        <f>VLOOKUP(G212, '2018 Population by age'!$G:$H, 2, 0)</f>
        <v>#N/A</v>
      </c>
      <c r="I212" s="15" t="e">
        <f>IF(H212="-", "-", IF(H212=0, 0, SUM(K212:INDEX($K212:$DG212, H212))))</f>
        <v>#N/A</v>
      </c>
      <c r="J212" s="15" t="e">
        <f t="shared" si="6"/>
        <v>#N/A</v>
      </c>
      <c r="K212" s="14">
        <v>8542.5550000000003</v>
      </c>
      <c r="L212" s="14">
        <v>8748.6110000000008</v>
      </c>
      <c r="M212" s="14">
        <v>8895.2810000000009</v>
      </c>
      <c r="N212" s="14">
        <v>9068.9410000000007</v>
      </c>
      <c r="O212" s="14">
        <v>9075.1959999999999</v>
      </c>
      <c r="P212" s="14">
        <v>9050.9979999999996</v>
      </c>
      <c r="Q212" s="14">
        <v>9002.1640000000007</v>
      </c>
      <c r="R212" s="14">
        <v>8934.509</v>
      </c>
      <c r="S212" s="14">
        <v>8852.1260000000002</v>
      </c>
      <c r="T212" s="14">
        <v>8759.1020000000008</v>
      </c>
      <c r="U212" s="14">
        <v>8669.9089999999997</v>
      </c>
      <c r="V212" s="14">
        <v>8593.8289999999997</v>
      </c>
      <c r="W212" s="14">
        <v>8531.4889999999996</v>
      </c>
      <c r="X212" s="14">
        <v>8482.9079999999994</v>
      </c>
      <c r="Y212" s="14">
        <v>8458.4969999999994</v>
      </c>
      <c r="Z212" s="14">
        <v>8441.1319999999996</v>
      </c>
      <c r="AA212" s="14">
        <v>8425.723</v>
      </c>
      <c r="AB212" s="14">
        <v>8430.1239999999998</v>
      </c>
      <c r="AC212" s="14">
        <v>8470.6830000000009</v>
      </c>
      <c r="AD212" s="14">
        <v>8536.2170000000006</v>
      </c>
      <c r="AE212" s="14">
        <v>8707.1669999999995</v>
      </c>
      <c r="AF212" s="14">
        <v>9022.7459999999992</v>
      </c>
      <c r="AG212" s="14">
        <v>9445.8259999999991</v>
      </c>
      <c r="AH212" s="14">
        <v>9849.7710000000006</v>
      </c>
      <c r="AI212" s="14">
        <v>10199.572</v>
      </c>
      <c r="AJ212" s="14">
        <v>10722.339</v>
      </c>
      <c r="AK212" s="14">
        <v>11498.858</v>
      </c>
      <c r="AL212" s="14">
        <v>12391.467000000001</v>
      </c>
      <c r="AM212" s="14">
        <v>13240.329</v>
      </c>
      <c r="AN212" s="14">
        <v>14147.718999999999</v>
      </c>
      <c r="AO212" s="14">
        <v>14562.681</v>
      </c>
      <c r="AP212" s="14">
        <v>14217.191000000001</v>
      </c>
      <c r="AQ212" s="14">
        <v>13387.587</v>
      </c>
      <c r="AR212" s="14">
        <v>12626.380999999999</v>
      </c>
      <c r="AS212" s="14">
        <v>11832.855</v>
      </c>
      <c r="AT212" s="14">
        <v>11208.92</v>
      </c>
      <c r="AU212" s="14">
        <v>10914.050999999999</v>
      </c>
      <c r="AV212" s="14">
        <v>10855.518</v>
      </c>
      <c r="AW212" s="14">
        <v>10742.311</v>
      </c>
      <c r="AX212" s="14">
        <v>10586.054</v>
      </c>
      <c r="AY212" s="14">
        <v>10680.179</v>
      </c>
      <c r="AZ212" s="14">
        <v>11126.784</v>
      </c>
      <c r="BA212" s="14">
        <v>11793.105</v>
      </c>
      <c r="BB212" s="14">
        <v>12436.094999999999</v>
      </c>
      <c r="BC212" s="14">
        <v>13094.509</v>
      </c>
      <c r="BD212" s="14">
        <v>13623.473</v>
      </c>
      <c r="BE212" s="14">
        <v>13922.957</v>
      </c>
      <c r="BF212" s="14">
        <v>14045.965</v>
      </c>
      <c r="BG212" s="14">
        <v>14170.028</v>
      </c>
      <c r="BH212" s="14">
        <v>14289.05</v>
      </c>
      <c r="BI212" s="14">
        <v>14200.626</v>
      </c>
      <c r="BJ212" s="14">
        <v>13831.108</v>
      </c>
      <c r="BK212" s="14">
        <v>13270.441000000001</v>
      </c>
      <c r="BL212" s="14">
        <v>12697.6</v>
      </c>
      <c r="BM212" s="14">
        <v>12095.246999999999</v>
      </c>
      <c r="BN212" s="14">
        <v>11500.784</v>
      </c>
      <c r="BO212" s="14">
        <v>10956.956</v>
      </c>
      <c r="BP212" s="14">
        <v>10460.911</v>
      </c>
      <c r="BQ212" s="14">
        <v>9931.0390000000007</v>
      </c>
      <c r="BR212" s="14">
        <v>9340.4580000000005</v>
      </c>
      <c r="BS212" s="14">
        <v>8970.6049999999996</v>
      </c>
      <c r="BT212" s="14">
        <v>8939.643</v>
      </c>
      <c r="BU212" s="14">
        <v>9108.7909999999993</v>
      </c>
      <c r="BV212" s="14">
        <v>9245.4770000000008</v>
      </c>
      <c r="BW212" s="14">
        <v>9425.4349999999995</v>
      </c>
      <c r="BX212" s="14">
        <v>9362.2950000000001</v>
      </c>
      <c r="BY212" s="14">
        <v>8899.3439999999991</v>
      </c>
      <c r="BZ212" s="14">
        <v>8181.6450000000004</v>
      </c>
      <c r="CA212" s="14">
        <v>7513.4750000000004</v>
      </c>
      <c r="CB212" s="14">
        <v>6837.0020000000004</v>
      </c>
      <c r="CC212" s="14">
        <v>6225.3869999999997</v>
      </c>
      <c r="CD212" s="14">
        <v>5746.6469999999999</v>
      </c>
      <c r="CE212" s="14">
        <v>5359.6379999999999</v>
      </c>
      <c r="CF212" s="14">
        <v>4948.0630000000001</v>
      </c>
      <c r="CG212" s="14">
        <v>4526.6239999999998</v>
      </c>
      <c r="CH212" s="14">
        <v>4167.9309999999996</v>
      </c>
      <c r="CI212" s="14">
        <v>3893.799</v>
      </c>
      <c r="CJ212" s="14">
        <v>3677.8020000000001</v>
      </c>
      <c r="CK212" s="14">
        <v>3472.6970000000001</v>
      </c>
      <c r="CL212" s="14">
        <v>3289.163</v>
      </c>
      <c r="CM212" s="14">
        <v>3088.9520000000002</v>
      </c>
      <c r="CN212" s="14">
        <v>2848.63</v>
      </c>
      <c r="CO212" s="14">
        <v>2585.5189999999998</v>
      </c>
      <c r="CP212" s="14">
        <v>2342.8620000000001</v>
      </c>
      <c r="CQ212" s="14">
        <v>2114.9839999999999</v>
      </c>
      <c r="CR212" s="14">
        <v>1887.4690000000001</v>
      </c>
      <c r="CS212" s="14">
        <v>1658.425</v>
      </c>
      <c r="CT212" s="14">
        <v>1433.242</v>
      </c>
      <c r="CU212" s="14">
        <v>1203.845</v>
      </c>
      <c r="CV212" s="14">
        <v>1004.559</v>
      </c>
      <c r="CW212" s="14">
        <v>852.64499999999998</v>
      </c>
      <c r="CX212" s="14">
        <v>700.94200000000001</v>
      </c>
      <c r="CY212" s="14">
        <v>546.30200000000002</v>
      </c>
      <c r="CZ212" s="14">
        <v>424.322</v>
      </c>
      <c r="DA212" s="14">
        <v>353.08800000000002</v>
      </c>
      <c r="DB212" s="14">
        <v>295.13299999999998</v>
      </c>
      <c r="DC212" s="14">
        <v>226.80199999999999</v>
      </c>
      <c r="DD212" s="14">
        <v>148.09800000000001</v>
      </c>
      <c r="DE212" s="14">
        <v>111.566</v>
      </c>
      <c r="DF212" s="14">
        <v>66.084000000000003</v>
      </c>
      <c r="DG212" s="14">
        <v>121.51</v>
      </c>
      <c r="DI212" s="108">
        <f t="shared" si="7"/>
        <v>807403.09400000004</v>
      </c>
    </row>
    <row r="213" spans="1:113" x14ac:dyDescent="0.2">
      <c r="A213" s="14">
        <v>7314</v>
      </c>
      <c r="B213" s="14" t="s">
        <v>1041</v>
      </c>
      <c r="C213" s="14">
        <v>7</v>
      </c>
      <c r="D213" s="14">
        <v>921</v>
      </c>
      <c r="E213" s="14">
        <v>2018</v>
      </c>
      <c r="F213" s="14" t="s">
        <v>1089</v>
      </c>
      <c r="H213" s="88" t="e">
        <f>VLOOKUP(G213, '2018 Population by age'!$G:$H, 2, 0)</f>
        <v>#N/A</v>
      </c>
      <c r="I213" s="15" t="e">
        <f>IF(H213="-", "-", IF(H213=0, 0, SUM(K213:INDEX($K213:$DG213, H213))))</f>
        <v>#N/A</v>
      </c>
      <c r="J213" s="15" t="e">
        <f t="shared" si="6"/>
        <v>#N/A</v>
      </c>
      <c r="K213" s="14">
        <v>17801.651999999998</v>
      </c>
      <c r="L213" s="14">
        <v>17734.271000000001</v>
      </c>
      <c r="M213" s="14">
        <v>17694.07</v>
      </c>
      <c r="N213" s="14">
        <v>17450.552</v>
      </c>
      <c r="O213" s="14">
        <v>17563.342000000001</v>
      </c>
      <c r="P213" s="14">
        <v>17666.653999999999</v>
      </c>
      <c r="Q213" s="14">
        <v>17757.114000000001</v>
      </c>
      <c r="R213" s="14">
        <v>17831.333999999999</v>
      </c>
      <c r="S213" s="14">
        <v>17895.778999999999</v>
      </c>
      <c r="T213" s="14">
        <v>17956.907999999999</v>
      </c>
      <c r="U213" s="14">
        <v>17962.117999999999</v>
      </c>
      <c r="V213" s="14">
        <v>17888.335999999999</v>
      </c>
      <c r="W213" s="14">
        <v>17761.713</v>
      </c>
      <c r="X213" s="14">
        <v>17631.017</v>
      </c>
      <c r="Y213" s="14">
        <v>17485.941999999999</v>
      </c>
      <c r="Z213" s="14">
        <v>17357.705000000002</v>
      </c>
      <c r="AA213" s="14">
        <v>17266.607</v>
      </c>
      <c r="AB213" s="14">
        <v>17198.350999999999</v>
      </c>
      <c r="AC213" s="14">
        <v>17118.486000000001</v>
      </c>
      <c r="AD213" s="14">
        <v>17034.087</v>
      </c>
      <c r="AE213" s="14">
        <v>16948.580000000002</v>
      </c>
      <c r="AF213" s="14">
        <v>16860.307000000001</v>
      </c>
      <c r="AG213" s="14">
        <v>16770.620999999999</v>
      </c>
      <c r="AH213" s="14">
        <v>16674.977999999999</v>
      </c>
      <c r="AI213" s="14">
        <v>16565.206999999999</v>
      </c>
      <c r="AJ213" s="14">
        <v>16479.429</v>
      </c>
      <c r="AK213" s="14">
        <v>16433.228999999999</v>
      </c>
      <c r="AL213" s="14">
        <v>16403.602999999999</v>
      </c>
      <c r="AM213" s="14">
        <v>16353.758</v>
      </c>
      <c r="AN213" s="14">
        <v>16293.199000000001</v>
      </c>
      <c r="AO213" s="14">
        <v>16175.284</v>
      </c>
      <c r="AP213" s="14">
        <v>15973.73</v>
      </c>
      <c r="AQ213" s="14">
        <v>15709.04</v>
      </c>
      <c r="AR213" s="14">
        <v>15435.867</v>
      </c>
      <c r="AS213" s="14">
        <v>15152.713</v>
      </c>
      <c r="AT213" s="14">
        <v>14821.65</v>
      </c>
      <c r="AU213" s="14">
        <v>14432.326999999999</v>
      </c>
      <c r="AV213" s="14">
        <v>14004.744000000001</v>
      </c>
      <c r="AW213" s="14">
        <v>13570.195</v>
      </c>
      <c r="AX213" s="14">
        <v>13123.543</v>
      </c>
      <c r="AY213" s="14">
        <v>12701.22</v>
      </c>
      <c r="AZ213" s="14">
        <v>12324.948</v>
      </c>
      <c r="BA213" s="14">
        <v>11981.799000000001</v>
      </c>
      <c r="BB213" s="14">
        <v>11634.614</v>
      </c>
      <c r="BC213" s="14">
        <v>11287.803</v>
      </c>
      <c r="BD213" s="14">
        <v>10966.478999999999</v>
      </c>
      <c r="BE213" s="14">
        <v>10678.466</v>
      </c>
      <c r="BF213" s="14">
        <v>10414.357</v>
      </c>
      <c r="BG213" s="14">
        <v>10154.055</v>
      </c>
      <c r="BH213" s="14">
        <v>9898.1530000000002</v>
      </c>
      <c r="BI213" s="14">
        <v>9649.2510000000002</v>
      </c>
      <c r="BJ213" s="14">
        <v>9405.4920000000002</v>
      </c>
      <c r="BK213" s="14">
        <v>9163.3580000000002</v>
      </c>
      <c r="BL213" s="14">
        <v>8923.3539999999994</v>
      </c>
      <c r="BM213" s="14">
        <v>8687.9580000000005</v>
      </c>
      <c r="BN213" s="14">
        <v>8429.6569999999992</v>
      </c>
      <c r="BO213" s="14">
        <v>8135.5969999999998</v>
      </c>
      <c r="BP213" s="14">
        <v>7817.94</v>
      </c>
      <c r="BQ213" s="14">
        <v>7500.2839999999997</v>
      </c>
      <c r="BR213" s="14">
        <v>7176.2449999999999</v>
      </c>
      <c r="BS213" s="14">
        <v>6860.6809999999996</v>
      </c>
      <c r="BT213" s="14">
        <v>6562.8320000000003</v>
      </c>
      <c r="BU213" s="14">
        <v>6274.2169999999996</v>
      </c>
      <c r="BV213" s="14">
        <v>5982.6869999999999</v>
      </c>
      <c r="BW213" s="14">
        <v>5697.3329999999996</v>
      </c>
      <c r="BX213" s="14">
        <v>5385.5820000000003</v>
      </c>
      <c r="BY213" s="14">
        <v>5032.165</v>
      </c>
      <c r="BZ213" s="14">
        <v>4656.5169999999998</v>
      </c>
      <c r="CA213" s="14">
        <v>4291.3959999999997</v>
      </c>
      <c r="CB213" s="14">
        <v>3927.9</v>
      </c>
      <c r="CC213" s="14">
        <v>3602.212</v>
      </c>
      <c r="CD213" s="14">
        <v>3334.92</v>
      </c>
      <c r="CE213" s="14">
        <v>3109.03</v>
      </c>
      <c r="CF213" s="14">
        <v>2885.6889999999999</v>
      </c>
      <c r="CG213" s="14">
        <v>2671.14</v>
      </c>
      <c r="CH213" s="14">
        <v>2467.491</v>
      </c>
      <c r="CI213" s="14">
        <v>2271.4059999999999</v>
      </c>
      <c r="CJ213" s="14">
        <v>2082.9859999999999</v>
      </c>
      <c r="CK213" s="14">
        <v>1907.194</v>
      </c>
      <c r="CL213" s="14">
        <v>1744.855</v>
      </c>
      <c r="CM213" s="14">
        <v>1580.06</v>
      </c>
      <c r="CN213" s="14">
        <v>1405.9559999999999</v>
      </c>
      <c r="CO213" s="14">
        <v>1229.6369999999999</v>
      </c>
      <c r="CP213" s="14">
        <v>1064.6949999999999</v>
      </c>
      <c r="CQ213" s="14">
        <v>907.97199999999998</v>
      </c>
      <c r="CR213" s="14">
        <v>767.59199999999998</v>
      </c>
      <c r="CS213" s="14">
        <v>648.83100000000002</v>
      </c>
      <c r="CT213" s="14">
        <v>547.57000000000005</v>
      </c>
      <c r="CU213" s="14">
        <v>448.30700000000002</v>
      </c>
      <c r="CV213" s="14">
        <v>364.84699999999998</v>
      </c>
      <c r="CW213" s="14">
        <v>300.95499999999998</v>
      </c>
      <c r="CX213" s="14">
        <v>239.56700000000001</v>
      </c>
      <c r="CY213" s="14">
        <v>179.75</v>
      </c>
      <c r="CZ213" s="14">
        <v>132.94200000000001</v>
      </c>
      <c r="DA213" s="14">
        <v>106.119</v>
      </c>
      <c r="DB213" s="14">
        <v>86.721000000000004</v>
      </c>
      <c r="DC213" s="14">
        <v>64.88</v>
      </c>
      <c r="DD213" s="14">
        <v>40.591999999999999</v>
      </c>
      <c r="DE213" s="14">
        <v>29.074000000000002</v>
      </c>
      <c r="DF213" s="14">
        <v>17.056999999999999</v>
      </c>
      <c r="DG213" s="14">
        <v>31.265000000000001</v>
      </c>
      <c r="DI213" s="108">
        <f t="shared" si="7"/>
        <v>954111.6939999999</v>
      </c>
    </row>
    <row r="214" spans="1:113" x14ac:dyDescent="0.2">
      <c r="A214" s="14">
        <v>7400</v>
      </c>
      <c r="B214" s="14" t="s">
        <v>1041</v>
      </c>
      <c r="D214" s="14">
        <v>5500</v>
      </c>
      <c r="E214" s="14">
        <v>2018</v>
      </c>
      <c r="F214" s="14" t="s">
        <v>1088</v>
      </c>
      <c r="H214" s="88" t="e">
        <f>VLOOKUP(G214, '2018 Population by age'!$G:$H, 2, 0)</f>
        <v>#N/A</v>
      </c>
      <c r="I214" s="15" t="e">
        <f>IF(H214="-", "-", IF(H214=0, 0, SUM(K214:INDEX($K214:$DG214, H214))))</f>
        <v>#N/A</v>
      </c>
      <c r="J214" s="15" t="e">
        <f t="shared" si="6"/>
        <v>#N/A</v>
      </c>
      <c r="K214" s="14">
        <v>712.18799999999999</v>
      </c>
      <c r="L214" s="14">
        <v>742.88599999999997</v>
      </c>
      <c r="M214" s="14">
        <v>761.93799999999999</v>
      </c>
      <c r="N214" s="14">
        <v>770.76700000000005</v>
      </c>
      <c r="O214" s="14">
        <v>768.25</v>
      </c>
      <c r="P214" s="14">
        <v>759.20299999999997</v>
      </c>
      <c r="Q214" s="14">
        <v>744.63599999999997</v>
      </c>
      <c r="R214" s="14">
        <v>725.55600000000004</v>
      </c>
      <c r="S214" s="14">
        <v>703.19500000000005</v>
      </c>
      <c r="T214" s="14">
        <v>678.78300000000002</v>
      </c>
      <c r="U214" s="14">
        <v>652.202</v>
      </c>
      <c r="V214" s="14">
        <v>624.00400000000002</v>
      </c>
      <c r="W214" s="14">
        <v>595.87400000000002</v>
      </c>
      <c r="X214" s="14">
        <v>568.31799999999998</v>
      </c>
      <c r="Y214" s="14">
        <v>540.48099999999999</v>
      </c>
      <c r="Z214" s="14">
        <v>522.66300000000001</v>
      </c>
      <c r="AA214" s="14">
        <v>519.81700000000001</v>
      </c>
      <c r="AB214" s="14">
        <v>527.59799999999996</v>
      </c>
      <c r="AC214" s="14">
        <v>535.57799999999997</v>
      </c>
      <c r="AD214" s="14">
        <v>544.48400000000004</v>
      </c>
      <c r="AE214" s="14">
        <v>558.08799999999997</v>
      </c>
      <c r="AF214" s="14">
        <v>576.779</v>
      </c>
      <c r="AG214" s="14">
        <v>598.40800000000002</v>
      </c>
      <c r="AH214" s="14">
        <v>619.97199999999998</v>
      </c>
      <c r="AI214" s="14">
        <v>641.52200000000005</v>
      </c>
      <c r="AJ214" s="14">
        <v>659.06600000000003</v>
      </c>
      <c r="AK214" s="14">
        <v>670.12800000000004</v>
      </c>
      <c r="AL214" s="14">
        <v>675.59</v>
      </c>
      <c r="AM214" s="14">
        <v>680.21699999999998</v>
      </c>
      <c r="AN214" s="14">
        <v>684.73800000000006</v>
      </c>
      <c r="AO214" s="14">
        <v>678.70299999999997</v>
      </c>
      <c r="AP214" s="14">
        <v>657.92100000000005</v>
      </c>
      <c r="AQ214" s="14">
        <v>627.52300000000002</v>
      </c>
      <c r="AR214" s="14">
        <v>596.81299999999999</v>
      </c>
      <c r="AS214" s="14">
        <v>563.91099999999994</v>
      </c>
      <c r="AT214" s="14">
        <v>535.44600000000003</v>
      </c>
      <c r="AU214" s="14">
        <v>515.66</v>
      </c>
      <c r="AV214" s="14">
        <v>501.697</v>
      </c>
      <c r="AW214" s="14">
        <v>486.19600000000003</v>
      </c>
      <c r="AX214" s="14">
        <v>470.30200000000002</v>
      </c>
      <c r="AY214" s="14">
        <v>456.709</v>
      </c>
      <c r="AZ214" s="14">
        <v>445.91500000000002</v>
      </c>
      <c r="BA214" s="14">
        <v>437.13299999999998</v>
      </c>
      <c r="BB214" s="14">
        <v>429.40100000000001</v>
      </c>
      <c r="BC214" s="14">
        <v>423.303</v>
      </c>
      <c r="BD214" s="14">
        <v>415.82</v>
      </c>
      <c r="BE214" s="14">
        <v>405.476</v>
      </c>
      <c r="BF214" s="14">
        <v>393.80500000000001</v>
      </c>
      <c r="BG214" s="14">
        <v>382.81200000000001</v>
      </c>
      <c r="BH214" s="14">
        <v>370.90300000000002</v>
      </c>
      <c r="BI214" s="14">
        <v>364.41699999999997</v>
      </c>
      <c r="BJ214" s="14">
        <v>366.32400000000001</v>
      </c>
      <c r="BK214" s="14">
        <v>372.98599999999999</v>
      </c>
      <c r="BL214" s="14">
        <v>378.40800000000002</v>
      </c>
      <c r="BM214" s="14">
        <v>384.52600000000001</v>
      </c>
      <c r="BN214" s="14">
        <v>383.62299999999999</v>
      </c>
      <c r="BO214" s="14">
        <v>371.483</v>
      </c>
      <c r="BP214" s="14">
        <v>351.94099999999997</v>
      </c>
      <c r="BQ214" s="14">
        <v>332.863</v>
      </c>
      <c r="BR214" s="14">
        <v>312.45699999999999</v>
      </c>
      <c r="BS214" s="14">
        <v>293.709</v>
      </c>
      <c r="BT214" s="14">
        <v>278.82799999999997</v>
      </c>
      <c r="BU214" s="14">
        <v>266.036</v>
      </c>
      <c r="BV214" s="14">
        <v>252.155</v>
      </c>
      <c r="BW214" s="14">
        <v>238.77099999999999</v>
      </c>
      <c r="BX214" s="14">
        <v>221.61699999999999</v>
      </c>
      <c r="BY214" s="14">
        <v>198.56200000000001</v>
      </c>
      <c r="BZ214" s="14">
        <v>172.35</v>
      </c>
      <c r="CA214" s="14">
        <v>147.50200000000001</v>
      </c>
      <c r="CB214" s="14">
        <v>122.675</v>
      </c>
      <c r="CC214" s="14">
        <v>103.488</v>
      </c>
      <c r="CD214" s="14">
        <v>93.061000000000007</v>
      </c>
      <c r="CE214" s="14">
        <v>88.706000000000003</v>
      </c>
      <c r="CF214" s="14">
        <v>84.090999999999994</v>
      </c>
      <c r="CG214" s="14">
        <v>79.843000000000004</v>
      </c>
      <c r="CH214" s="14">
        <v>77.59</v>
      </c>
      <c r="CI214" s="14">
        <v>77.296999999999997</v>
      </c>
      <c r="CJ214" s="14">
        <v>78.105000000000004</v>
      </c>
      <c r="CK214" s="14">
        <v>79.677000000000007</v>
      </c>
      <c r="CL214" s="14">
        <v>82.679000000000002</v>
      </c>
      <c r="CM214" s="14">
        <v>81.599999999999994</v>
      </c>
      <c r="CN214" s="14">
        <v>73.86</v>
      </c>
      <c r="CO214" s="14">
        <v>62.008000000000003</v>
      </c>
      <c r="CP214" s="14">
        <v>51.034999999999997</v>
      </c>
      <c r="CQ214" s="14">
        <v>39.762999999999998</v>
      </c>
      <c r="CR214" s="14">
        <v>30.899000000000001</v>
      </c>
      <c r="CS214" s="14">
        <v>26.234999999999999</v>
      </c>
      <c r="CT214" s="14">
        <v>24.329000000000001</v>
      </c>
      <c r="CU214" s="14">
        <v>22.132000000000001</v>
      </c>
      <c r="CV214" s="14">
        <v>20.024999999999999</v>
      </c>
      <c r="CW214" s="14">
        <v>17.649000000000001</v>
      </c>
      <c r="CX214" s="14">
        <v>14.465</v>
      </c>
      <c r="CY214" s="14">
        <v>10.7</v>
      </c>
      <c r="CZ214" s="14">
        <v>7.5919999999999996</v>
      </c>
      <c r="DA214" s="14">
        <v>5.8220000000000001</v>
      </c>
      <c r="DB214" s="14">
        <v>4.7619999999999996</v>
      </c>
      <c r="DC214" s="14">
        <v>3.5219999999999998</v>
      </c>
      <c r="DD214" s="14">
        <v>2.0979999999999999</v>
      </c>
      <c r="DE214" s="14">
        <v>1.423</v>
      </c>
      <c r="DF214" s="14">
        <v>0.85799999999999998</v>
      </c>
      <c r="DG214" s="14">
        <v>1.681</v>
      </c>
      <c r="DI214" s="108">
        <f t="shared" si="7"/>
        <v>36316.605999999992</v>
      </c>
    </row>
    <row r="215" spans="1:113" x14ac:dyDescent="0.2">
      <c r="A215" s="14">
        <v>7916</v>
      </c>
      <c r="B215" s="14" t="s">
        <v>1041</v>
      </c>
      <c r="D215" s="14">
        <v>5501</v>
      </c>
      <c r="E215" s="14">
        <v>2018</v>
      </c>
      <c r="F215" s="14" t="s">
        <v>1086</v>
      </c>
      <c r="H215" s="88" t="e">
        <f>VLOOKUP(G215, '2018 Population by age'!$G:$H, 2, 0)</f>
        <v>#N/A</v>
      </c>
      <c r="I215" s="15" t="e">
        <f>IF(H215="-", "-", IF(H215=0, 0, SUM(K215:INDEX($K215:$DG215, H215))))</f>
        <v>#N/A</v>
      </c>
      <c r="J215" s="15" t="e">
        <f t="shared" si="6"/>
        <v>#N/A</v>
      </c>
      <c r="K215" s="14">
        <v>17089.464</v>
      </c>
      <c r="L215" s="14">
        <v>16991.384999999998</v>
      </c>
      <c r="M215" s="14">
        <v>16932.132000000001</v>
      </c>
      <c r="N215" s="14">
        <v>16679.785</v>
      </c>
      <c r="O215" s="14">
        <v>16795.092000000001</v>
      </c>
      <c r="P215" s="14">
        <v>16907.451000000001</v>
      </c>
      <c r="Q215" s="14">
        <v>17012.477999999999</v>
      </c>
      <c r="R215" s="14">
        <v>17105.777999999998</v>
      </c>
      <c r="S215" s="14">
        <v>17192.583999999999</v>
      </c>
      <c r="T215" s="14">
        <v>17278.125</v>
      </c>
      <c r="U215" s="14">
        <v>17309.916000000001</v>
      </c>
      <c r="V215" s="14">
        <v>17264.331999999999</v>
      </c>
      <c r="W215" s="14">
        <v>17165.839</v>
      </c>
      <c r="X215" s="14">
        <v>17062.699000000001</v>
      </c>
      <c r="Y215" s="14">
        <v>16945.460999999999</v>
      </c>
      <c r="Z215" s="14">
        <v>16835.042000000001</v>
      </c>
      <c r="AA215" s="14">
        <v>16746.79</v>
      </c>
      <c r="AB215" s="14">
        <v>16670.753000000001</v>
      </c>
      <c r="AC215" s="14">
        <v>16582.907999999999</v>
      </c>
      <c r="AD215" s="14">
        <v>16489.602999999999</v>
      </c>
      <c r="AE215" s="14">
        <v>16390.491999999998</v>
      </c>
      <c r="AF215" s="14">
        <v>16283.528</v>
      </c>
      <c r="AG215" s="14">
        <v>16172.213</v>
      </c>
      <c r="AH215" s="14">
        <v>16055.005999999999</v>
      </c>
      <c r="AI215" s="14">
        <v>15923.684999999999</v>
      </c>
      <c r="AJ215" s="14">
        <v>15820.362999999999</v>
      </c>
      <c r="AK215" s="14">
        <v>15763.101000000001</v>
      </c>
      <c r="AL215" s="14">
        <v>15728.013000000001</v>
      </c>
      <c r="AM215" s="14">
        <v>15673.540999999999</v>
      </c>
      <c r="AN215" s="14">
        <v>15608.460999999999</v>
      </c>
      <c r="AO215" s="14">
        <v>15496.581</v>
      </c>
      <c r="AP215" s="14">
        <v>15315.808999999999</v>
      </c>
      <c r="AQ215" s="14">
        <v>15081.517</v>
      </c>
      <c r="AR215" s="14">
        <v>14839.054</v>
      </c>
      <c r="AS215" s="14">
        <v>14588.802</v>
      </c>
      <c r="AT215" s="14">
        <v>14286.204</v>
      </c>
      <c r="AU215" s="14">
        <v>13916.666999999999</v>
      </c>
      <c r="AV215" s="14">
        <v>13503.047</v>
      </c>
      <c r="AW215" s="14">
        <v>13083.999</v>
      </c>
      <c r="AX215" s="14">
        <v>12653.241</v>
      </c>
      <c r="AY215" s="14">
        <v>12244.511</v>
      </c>
      <c r="AZ215" s="14">
        <v>11879.032999999999</v>
      </c>
      <c r="BA215" s="14">
        <v>11544.665999999999</v>
      </c>
      <c r="BB215" s="14">
        <v>11205.213</v>
      </c>
      <c r="BC215" s="14">
        <v>10864.5</v>
      </c>
      <c r="BD215" s="14">
        <v>10550.659</v>
      </c>
      <c r="BE215" s="14">
        <v>10272.99</v>
      </c>
      <c r="BF215" s="14">
        <v>10020.552</v>
      </c>
      <c r="BG215" s="14">
        <v>9771.2430000000004</v>
      </c>
      <c r="BH215" s="14">
        <v>9527.25</v>
      </c>
      <c r="BI215" s="14">
        <v>9284.8340000000007</v>
      </c>
      <c r="BJ215" s="14">
        <v>9039.1679999999997</v>
      </c>
      <c r="BK215" s="14">
        <v>8790.3719999999994</v>
      </c>
      <c r="BL215" s="14">
        <v>8544.9459999999999</v>
      </c>
      <c r="BM215" s="14">
        <v>8303.4320000000007</v>
      </c>
      <c r="BN215" s="14">
        <v>8046.0339999999997</v>
      </c>
      <c r="BO215" s="14">
        <v>7764.1139999999996</v>
      </c>
      <c r="BP215" s="14">
        <v>7465.9989999999998</v>
      </c>
      <c r="BQ215" s="14">
        <v>7167.4210000000003</v>
      </c>
      <c r="BR215" s="14">
        <v>6863.7879999999996</v>
      </c>
      <c r="BS215" s="14">
        <v>6566.9719999999998</v>
      </c>
      <c r="BT215" s="14">
        <v>6284.0039999999999</v>
      </c>
      <c r="BU215" s="14">
        <v>6008.1809999999996</v>
      </c>
      <c r="BV215" s="14">
        <v>5730.5320000000002</v>
      </c>
      <c r="BW215" s="14">
        <v>5458.5619999999999</v>
      </c>
      <c r="BX215" s="14">
        <v>5163.9650000000001</v>
      </c>
      <c r="BY215" s="14">
        <v>4833.6030000000001</v>
      </c>
      <c r="BZ215" s="14">
        <v>4484.1670000000004</v>
      </c>
      <c r="CA215" s="14">
        <v>4143.8940000000002</v>
      </c>
      <c r="CB215" s="14">
        <v>3805.2249999999999</v>
      </c>
      <c r="CC215" s="14">
        <v>3498.7240000000002</v>
      </c>
      <c r="CD215" s="14">
        <v>3241.8589999999999</v>
      </c>
      <c r="CE215" s="14">
        <v>3020.3240000000001</v>
      </c>
      <c r="CF215" s="14">
        <v>2801.598</v>
      </c>
      <c r="CG215" s="14">
        <v>2591.297</v>
      </c>
      <c r="CH215" s="14">
        <v>2389.9009999999998</v>
      </c>
      <c r="CI215" s="14">
        <v>2194.1089999999999</v>
      </c>
      <c r="CJ215" s="14">
        <v>2004.8810000000001</v>
      </c>
      <c r="CK215" s="14">
        <v>1827.5170000000001</v>
      </c>
      <c r="CL215" s="14">
        <v>1662.1759999999999</v>
      </c>
      <c r="CM215" s="14">
        <v>1498.46</v>
      </c>
      <c r="CN215" s="14">
        <v>1332.096</v>
      </c>
      <c r="CO215" s="14">
        <v>1167.6289999999999</v>
      </c>
      <c r="CP215" s="14">
        <v>1013.66</v>
      </c>
      <c r="CQ215" s="14">
        <v>868.20899999999995</v>
      </c>
      <c r="CR215" s="14">
        <v>736.69299999999998</v>
      </c>
      <c r="CS215" s="14">
        <v>622.596</v>
      </c>
      <c r="CT215" s="14">
        <v>523.24099999999999</v>
      </c>
      <c r="CU215" s="14">
        <v>426.17500000000001</v>
      </c>
      <c r="CV215" s="14">
        <v>344.822</v>
      </c>
      <c r="CW215" s="14">
        <v>283.30599999999998</v>
      </c>
      <c r="CX215" s="14">
        <v>225.102</v>
      </c>
      <c r="CY215" s="14">
        <v>169.05</v>
      </c>
      <c r="CZ215" s="14">
        <v>125.35</v>
      </c>
      <c r="DA215" s="14">
        <v>100.297</v>
      </c>
      <c r="DB215" s="14">
        <v>81.959000000000003</v>
      </c>
      <c r="DC215" s="14">
        <v>61.357999999999997</v>
      </c>
      <c r="DD215" s="14">
        <v>38.494</v>
      </c>
      <c r="DE215" s="14">
        <v>27.651</v>
      </c>
      <c r="DF215" s="14">
        <v>16.199000000000002</v>
      </c>
      <c r="DG215" s="14">
        <v>29.584</v>
      </c>
      <c r="DI215" s="108">
        <f t="shared" si="7"/>
        <v>917795.08800000011</v>
      </c>
    </row>
    <row r="216" spans="1:113" x14ac:dyDescent="0.2">
      <c r="A216" s="14">
        <v>8776</v>
      </c>
      <c r="B216" s="14" t="s">
        <v>1041</v>
      </c>
      <c r="D216" s="14">
        <v>920</v>
      </c>
      <c r="E216" s="14">
        <v>2018</v>
      </c>
      <c r="F216" s="14" t="s">
        <v>1084</v>
      </c>
      <c r="H216" s="88" t="e">
        <f>VLOOKUP(G216, '2018 Population by age'!$G:$H, 2, 0)</f>
        <v>#N/A</v>
      </c>
      <c r="I216" s="15" t="e">
        <f>IF(H216="-", "-", IF(H216=0, 0, SUM(K216:INDEX($K216:$DG216, H216))))</f>
        <v>#N/A</v>
      </c>
      <c r="J216" s="15" t="e">
        <f t="shared" si="6"/>
        <v>#N/A</v>
      </c>
      <c r="K216" s="14">
        <v>5547.9669999999996</v>
      </c>
      <c r="L216" s="14">
        <v>5580.49</v>
      </c>
      <c r="M216" s="14">
        <v>5601.1109999999999</v>
      </c>
      <c r="N216" s="14">
        <v>5661.7969999999996</v>
      </c>
      <c r="O216" s="14">
        <v>5639.1930000000002</v>
      </c>
      <c r="P216" s="14">
        <v>5613.299</v>
      </c>
      <c r="Q216" s="14">
        <v>5585.1</v>
      </c>
      <c r="R216" s="14">
        <v>5555.5889999999999</v>
      </c>
      <c r="S216" s="14">
        <v>5524.3620000000001</v>
      </c>
      <c r="T216" s="14">
        <v>5491.0020000000004</v>
      </c>
      <c r="U216" s="14">
        <v>5463.5150000000003</v>
      </c>
      <c r="V216" s="14">
        <v>5445.6980000000003</v>
      </c>
      <c r="W216" s="14">
        <v>5434.3360000000002</v>
      </c>
      <c r="X216" s="14">
        <v>5423.4859999999999</v>
      </c>
      <c r="Y216" s="14">
        <v>5415.6270000000004</v>
      </c>
      <c r="Z216" s="14">
        <v>5404.3389999999999</v>
      </c>
      <c r="AA216" s="14">
        <v>5386.2529999999997</v>
      </c>
      <c r="AB216" s="14">
        <v>5365.402</v>
      </c>
      <c r="AC216" s="14">
        <v>5345.0020000000004</v>
      </c>
      <c r="AD216" s="14">
        <v>5319.3819999999996</v>
      </c>
      <c r="AE216" s="14">
        <v>5314.433</v>
      </c>
      <c r="AF216" s="14">
        <v>5341.7439999999997</v>
      </c>
      <c r="AG216" s="14">
        <v>5386.607</v>
      </c>
      <c r="AH216" s="14">
        <v>5426.9589999999998</v>
      </c>
      <c r="AI216" s="14">
        <v>5472.2929999999997</v>
      </c>
      <c r="AJ216" s="14">
        <v>5481.5559999999996</v>
      </c>
      <c r="AK216" s="14">
        <v>5433.7129999999997</v>
      </c>
      <c r="AL216" s="14">
        <v>5349.8540000000003</v>
      </c>
      <c r="AM216" s="14">
        <v>5268.5439999999999</v>
      </c>
      <c r="AN216" s="14">
        <v>5177.8249999999998</v>
      </c>
      <c r="AO216" s="14">
        <v>5112.3940000000002</v>
      </c>
      <c r="AP216" s="14">
        <v>5092.0439999999999</v>
      </c>
      <c r="AQ216" s="14">
        <v>5097.674</v>
      </c>
      <c r="AR216" s="14">
        <v>5093.902</v>
      </c>
      <c r="AS216" s="14">
        <v>5092.0249999999996</v>
      </c>
      <c r="AT216" s="14">
        <v>5060.9979999999996</v>
      </c>
      <c r="AU216" s="14">
        <v>4983.1679999999997</v>
      </c>
      <c r="AV216" s="14">
        <v>4876.1620000000003</v>
      </c>
      <c r="AW216" s="14">
        <v>4773.0230000000001</v>
      </c>
      <c r="AX216" s="14">
        <v>4664.4790000000003</v>
      </c>
      <c r="AY216" s="14">
        <v>4575.6570000000002</v>
      </c>
      <c r="AZ216" s="14">
        <v>4521.5339999999997</v>
      </c>
      <c r="BA216" s="14">
        <v>4488.4219999999996</v>
      </c>
      <c r="BB216" s="14">
        <v>4447.7089999999998</v>
      </c>
      <c r="BC216" s="14">
        <v>4405.1819999999998</v>
      </c>
      <c r="BD216" s="14">
        <v>4352.9669999999996</v>
      </c>
      <c r="BE216" s="14">
        <v>4284.2700000000004</v>
      </c>
      <c r="BF216" s="14">
        <v>4203.7150000000001</v>
      </c>
      <c r="BG216" s="14">
        <v>4123.1090000000004</v>
      </c>
      <c r="BH216" s="14">
        <v>4040.5790000000002</v>
      </c>
      <c r="BI216" s="14">
        <v>3952.1419999999998</v>
      </c>
      <c r="BJ216" s="14">
        <v>3857.1570000000002</v>
      </c>
      <c r="BK216" s="14">
        <v>3756.7339999999999</v>
      </c>
      <c r="BL216" s="14">
        <v>3651.6579999999999</v>
      </c>
      <c r="BM216" s="14">
        <v>3540.6120000000001</v>
      </c>
      <c r="BN216" s="14">
        <v>3430.5590000000002</v>
      </c>
      <c r="BO216" s="14">
        <v>3324.663</v>
      </c>
      <c r="BP216" s="14">
        <v>3219.1970000000001</v>
      </c>
      <c r="BQ216" s="14">
        <v>3109.6759999999999</v>
      </c>
      <c r="BR216" s="14">
        <v>2999.9090000000001</v>
      </c>
      <c r="BS216" s="14">
        <v>2873.3270000000002</v>
      </c>
      <c r="BT216" s="14">
        <v>2722.174</v>
      </c>
      <c r="BU216" s="14">
        <v>2555.6570000000002</v>
      </c>
      <c r="BV216" s="14">
        <v>2391.4690000000001</v>
      </c>
      <c r="BW216" s="14">
        <v>2226.9259999999999</v>
      </c>
      <c r="BX216" s="14">
        <v>2069.6080000000002</v>
      </c>
      <c r="BY216" s="14">
        <v>1925.3579999999999</v>
      </c>
      <c r="BZ216" s="14">
        <v>1791.471</v>
      </c>
      <c r="CA216" s="14">
        <v>1659.002</v>
      </c>
      <c r="CB216" s="14">
        <v>1529.27</v>
      </c>
      <c r="CC216" s="14">
        <v>1410.2280000000001</v>
      </c>
      <c r="CD216" s="14">
        <v>1304.8019999999999</v>
      </c>
      <c r="CE216" s="14">
        <v>1210.3910000000001</v>
      </c>
      <c r="CF216" s="14">
        <v>1120.2570000000001</v>
      </c>
      <c r="CG216" s="14">
        <v>1034.308</v>
      </c>
      <c r="CH216" s="14">
        <v>957.29499999999996</v>
      </c>
      <c r="CI216" s="14">
        <v>890.44100000000003</v>
      </c>
      <c r="CJ216" s="14">
        <v>830.93</v>
      </c>
      <c r="CK216" s="14">
        <v>775.44600000000003</v>
      </c>
      <c r="CL216" s="14">
        <v>725.524</v>
      </c>
      <c r="CM216" s="14">
        <v>671.14599999999996</v>
      </c>
      <c r="CN216" s="14">
        <v>607.26400000000001</v>
      </c>
      <c r="CO216" s="14">
        <v>538.447</v>
      </c>
      <c r="CP216" s="14">
        <v>474.38</v>
      </c>
      <c r="CQ216" s="14">
        <v>413.19</v>
      </c>
      <c r="CR216" s="14">
        <v>357.01600000000002</v>
      </c>
      <c r="CS216" s="14">
        <v>307.92099999999999</v>
      </c>
      <c r="CT216" s="14">
        <v>264.62400000000002</v>
      </c>
      <c r="CU216" s="14">
        <v>221.041</v>
      </c>
      <c r="CV216" s="14">
        <v>183.85400000000001</v>
      </c>
      <c r="CW216" s="14">
        <v>154.953</v>
      </c>
      <c r="CX216" s="14">
        <v>126.25700000000001</v>
      </c>
      <c r="CY216" s="14">
        <v>97.445999999999998</v>
      </c>
      <c r="CZ216" s="14">
        <v>74.263000000000005</v>
      </c>
      <c r="DA216" s="14">
        <v>60.716999999999999</v>
      </c>
      <c r="DB216" s="14">
        <v>50.929000000000002</v>
      </c>
      <c r="DC216" s="14">
        <v>39.499000000000002</v>
      </c>
      <c r="DD216" s="14">
        <v>26.423999999999999</v>
      </c>
      <c r="DE216" s="14">
        <v>20.263000000000002</v>
      </c>
      <c r="DF216" s="14">
        <v>13.134</v>
      </c>
      <c r="DG216" s="14">
        <v>29.079000000000001</v>
      </c>
      <c r="DI216" s="108">
        <f t="shared" si="7"/>
        <v>328323.52899999992</v>
      </c>
    </row>
    <row r="217" spans="1:113" x14ac:dyDescent="0.2">
      <c r="A217" s="14">
        <v>9808</v>
      </c>
      <c r="B217" s="14" t="s">
        <v>1041</v>
      </c>
      <c r="D217" s="14">
        <v>922</v>
      </c>
      <c r="E217" s="14">
        <v>2018</v>
      </c>
      <c r="F217" s="14" t="s">
        <v>1081</v>
      </c>
      <c r="H217" s="88" t="e">
        <f>VLOOKUP(G217, '2018 Population by age'!$G:$H, 2, 0)</f>
        <v>#N/A</v>
      </c>
      <c r="I217" s="15" t="e">
        <f>IF(H217="-", "-", IF(H217=0, 0, SUM(K217:INDEX($K217:$DG217, H217))))</f>
        <v>#N/A</v>
      </c>
      <c r="J217" s="15" t="e">
        <f t="shared" si="6"/>
        <v>#N/A</v>
      </c>
      <c r="K217" s="14">
        <v>2675.1109999999999</v>
      </c>
      <c r="L217" s="14">
        <v>2696.4749999999999</v>
      </c>
      <c r="M217" s="14">
        <v>2706.0949999999998</v>
      </c>
      <c r="N217" s="14">
        <v>2724.5590000000002</v>
      </c>
      <c r="O217" s="14">
        <v>2704.4079999999999</v>
      </c>
      <c r="P217" s="14">
        <v>2678.739</v>
      </c>
      <c r="Q217" s="14">
        <v>2648.4409999999998</v>
      </c>
      <c r="R217" s="14">
        <v>2614.4009999999998</v>
      </c>
      <c r="S217" s="14">
        <v>2577.3389999999999</v>
      </c>
      <c r="T217" s="14">
        <v>2537.953</v>
      </c>
      <c r="U217" s="14">
        <v>2498.0430000000001</v>
      </c>
      <c r="V217" s="14">
        <v>2458.85</v>
      </c>
      <c r="W217" s="14">
        <v>2420.7310000000002</v>
      </c>
      <c r="X217" s="14">
        <v>2382.2840000000001</v>
      </c>
      <c r="Y217" s="14">
        <v>2343.1959999999999</v>
      </c>
      <c r="Z217" s="14">
        <v>2310.3980000000001</v>
      </c>
      <c r="AA217" s="14">
        <v>2287.0169999999998</v>
      </c>
      <c r="AB217" s="14">
        <v>2270.136</v>
      </c>
      <c r="AC217" s="14">
        <v>2253.681</v>
      </c>
      <c r="AD217" s="14">
        <v>2238.8249999999998</v>
      </c>
      <c r="AE217" s="14">
        <v>2223.962</v>
      </c>
      <c r="AF217" s="14">
        <v>2207.6680000000001</v>
      </c>
      <c r="AG217" s="14">
        <v>2190.8359999999998</v>
      </c>
      <c r="AH217" s="14">
        <v>2175.056</v>
      </c>
      <c r="AI217" s="14">
        <v>2159.152</v>
      </c>
      <c r="AJ217" s="14">
        <v>2146.0430000000001</v>
      </c>
      <c r="AK217" s="14">
        <v>2137.0639999999999</v>
      </c>
      <c r="AL217" s="14">
        <v>2130.1280000000002</v>
      </c>
      <c r="AM217" s="14">
        <v>2121.7750000000001</v>
      </c>
      <c r="AN217" s="14">
        <v>2112.6610000000001</v>
      </c>
      <c r="AO217" s="14">
        <v>2099.319</v>
      </c>
      <c r="AP217" s="14">
        <v>2079.6680000000001</v>
      </c>
      <c r="AQ217" s="14">
        <v>2055.0349999999999</v>
      </c>
      <c r="AR217" s="14">
        <v>2029.046</v>
      </c>
      <c r="AS217" s="14">
        <v>2001.202</v>
      </c>
      <c r="AT217" s="14">
        <v>1969.6420000000001</v>
      </c>
      <c r="AU217" s="14">
        <v>1933.866</v>
      </c>
      <c r="AV217" s="14">
        <v>1894.5329999999999</v>
      </c>
      <c r="AW217" s="14">
        <v>1853.326</v>
      </c>
      <c r="AX217" s="14">
        <v>1810.546</v>
      </c>
      <c r="AY217" s="14">
        <v>1764.4590000000001</v>
      </c>
      <c r="AZ217" s="14">
        <v>1714.576</v>
      </c>
      <c r="BA217" s="14">
        <v>1662.117</v>
      </c>
      <c r="BB217" s="14">
        <v>1609.011</v>
      </c>
      <c r="BC217" s="14">
        <v>1555.1489999999999</v>
      </c>
      <c r="BD217" s="14">
        <v>1502.251</v>
      </c>
      <c r="BE217" s="14">
        <v>1451.463</v>
      </c>
      <c r="BF217" s="14">
        <v>1402.4059999999999</v>
      </c>
      <c r="BG217" s="14">
        <v>1353.164</v>
      </c>
      <c r="BH217" s="14">
        <v>1303.646</v>
      </c>
      <c r="BI217" s="14">
        <v>1257.4970000000001</v>
      </c>
      <c r="BJ217" s="14">
        <v>1216.1869999999999</v>
      </c>
      <c r="BK217" s="14">
        <v>1178.0830000000001</v>
      </c>
      <c r="BL217" s="14">
        <v>1140.4580000000001</v>
      </c>
      <c r="BM217" s="14">
        <v>1104.3050000000001</v>
      </c>
      <c r="BN217" s="14">
        <v>1066.0260000000001</v>
      </c>
      <c r="BO217" s="14">
        <v>1023.702</v>
      </c>
      <c r="BP217" s="14">
        <v>979.23299999999995</v>
      </c>
      <c r="BQ217" s="14">
        <v>935.71100000000001</v>
      </c>
      <c r="BR217" s="14">
        <v>891.63400000000001</v>
      </c>
      <c r="BS217" s="14">
        <v>852.18</v>
      </c>
      <c r="BT217" s="14">
        <v>819.95399999999995</v>
      </c>
      <c r="BU217" s="14">
        <v>791.98699999999997</v>
      </c>
      <c r="BV217" s="14">
        <v>763.74300000000005</v>
      </c>
      <c r="BW217" s="14">
        <v>737.37400000000002</v>
      </c>
      <c r="BX217" s="14">
        <v>704.37599999999998</v>
      </c>
      <c r="BY217" s="14">
        <v>660.44299999999998</v>
      </c>
      <c r="BZ217" s="14">
        <v>610.16999999999996</v>
      </c>
      <c r="CA217" s="14">
        <v>562.11199999999997</v>
      </c>
      <c r="CB217" s="14">
        <v>514.15800000000002</v>
      </c>
      <c r="CC217" s="14">
        <v>472.43099999999998</v>
      </c>
      <c r="CD217" s="14">
        <v>440.71800000000002</v>
      </c>
      <c r="CE217" s="14">
        <v>415.93299999999999</v>
      </c>
      <c r="CF217" s="14">
        <v>390.87099999999998</v>
      </c>
      <c r="CG217" s="14">
        <v>366.55700000000002</v>
      </c>
      <c r="CH217" s="14">
        <v>344.072</v>
      </c>
      <c r="CI217" s="14">
        <v>323.10399999999998</v>
      </c>
      <c r="CJ217" s="14">
        <v>303.28699999999998</v>
      </c>
      <c r="CK217" s="14">
        <v>284.78699999999998</v>
      </c>
      <c r="CL217" s="14">
        <v>267.82799999999997</v>
      </c>
      <c r="CM217" s="14">
        <v>249.29400000000001</v>
      </c>
      <c r="CN217" s="14">
        <v>227.72499999999999</v>
      </c>
      <c r="CO217" s="14">
        <v>204.44800000000001</v>
      </c>
      <c r="CP217" s="14">
        <v>182.41800000000001</v>
      </c>
      <c r="CQ217" s="14">
        <v>161.24700000000001</v>
      </c>
      <c r="CR217" s="14">
        <v>140.791</v>
      </c>
      <c r="CS217" s="14">
        <v>121.325</v>
      </c>
      <c r="CT217" s="14">
        <v>102.95399999999999</v>
      </c>
      <c r="CU217" s="14">
        <v>84.037000000000006</v>
      </c>
      <c r="CV217" s="14">
        <v>67.78</v>
      </c>
      <c r="CW217" s="14">
        <v>55.948</v>
      </c>
      <c r="CX217" s="14">
        <v>44.198</v>
      </c>
      <c r="CY217" s="14">
        <v>32.33</v>
      </c>
      <c r="CZ217" s="14">
        <v>22.678000000000001</v>
      </c>
      <c r="DA217" s="14">
        <v>17.283999999999999</v>
      </c>
      <c r="DB217" s="14">
        <v>13.984</v>
      </c>
      <c r="DC217" s="14">
        <v>10.154</v>
      </c>
      <c r="DD217" s="14">
        <v>5.7939999999999996</v>
      </c>
      <c r="DE217" s="14">
        <v>3.8210000000000002</v>
      </c>
      <c r="DF217" s="14">
        <v>1.988</v>
      </c>
      <c r="DG217" s="14">
        <v>2.8719999999999999</v>
      </c>
      <c r="DI217" s="108">
        <f t="shared" si="7"/>
        <v>129847.44299999996</v>
      </c>
    </row>
    <row r="218" spans="1:113" x14ac:dyDescent="0.2">
      <c r="A218" s="14">
        <v>11442</v>
      </c>
      <c r="B218" s="14" t="s">
        <v>1041</v>
      </c>
      <c r="D218" s="14">
        <v>908</v>
      </c>
      <c r="E218" s="14">
        <v>2018</v>
      </c>
      <c r="F218" s="14" t="s">
        <v>1078</v>
      </c>
      <c r="H218" s="88" t="e">
        <f>VLOOKUP(G218, '2018 Population by age'!$G:$H, 2, 0)</f>
        <v>#N/A</v>
      </c>
      <c r="I218" s="15" t="e">
        <f>IF(H218="-", "-", IF(H218=0, 0, SUM(K218:INDEX($K218:$DG218, H218))))</f>
        <v>#N/A</v>
      </c>
      <c r="J218" s="15" t="e">
        <f t="shared" si="6"/>
        <v>#N/A</v>
      </c>
      <c r="K218" s="14">
        <v>3725.741</v>
      </c>
      <c r="L218" s="14">
        <v>3804.9760000000001</v>
      </c>
      <c r="M218" s="14">
        <v>3864.3760000000002</v>
      </c>
      <c r="N218" s="14">
        <v>3856.64</v>
      </c>
      <c r="O218" s="14">
        <v>3898.8519999999999</v>
      </c>
      <c r="P218" s="14">
        <v>3924.6460000000002</v>
      </c>
      <c r="Q218" s="14">
        <v>3935.6970000000001</v>
      </c>
      <c r="R218" s="14">
        <v>3933.6669999999999</v>
      </c>
      <c r="S218" s="14">
        <v>3922.165</v>
      </c>
      <c r="T218" s="14">
        <v>3904.7860000000001</v>
      </c>
      <c r="U218" s="14">
        <v>3873.5479999999998</v>
      </c>
      <c r="V218" s="14">
        <v>3826.2570000000001</v>
      </c>
      <c r="W218" s="14">
        <v>3770.38</v>
      </c>
      <c r="X218" s="14">
        <v>3717.51</v>
      </c>
      <c r="Y218" s="14">
        <v>3667.6509999999998</v>
      </c>
      <c r="Z218" s="14">
        <v>3630.806</v>
      </c>
      <c r="AA218" s="14">
        <v>3613.9119999999998</v>
      </c>
      <c r="AB218" s="14">
        <v>3615.576</v>
      </c>
      <c r="AC218" s="14">
        <v>3624.2220000000002</v>
      </c>
      <c r="AD218" s="14">
        <v>3638.2959999999998</v>
      </c>
      <c r="AE218" s="14">
        <v>3687.23</v>
      </c>
      <c r="AF218" s="14">
        <v>3783.2950000000001</v>
      </c>
      <c r="AG218" s="14">
        <v>3912.9319999999998</v>
      </c>
      <c r="AH218" s="14">
        <v>4044.08</v>
      </c>
      <c r="AI218" s="14">
        <v>4175.6790000000001</v>
      </c>
      <c r="AJ218" s="14">
        <v>4324.6279999999997</v>
      </c>
      <c r="AK218" s="14">
        <v>4493.6729999999998</v>
      </c>
      <c r="AL218" s="14">
        <v>4670.6189999999997</v>
      </c>
      <c r="AM218" s="14">
        <v>4845.0609999999997</v>
      </c>
      <c r="AN218" s="14">
        <v>5024.5540000000001</v>
      </c>
      <c r="AO218" s="14">
        <v>5151.95</v>
      </c>
      <c r="AP218" s="14">
        <v>5199.4620000000004</v>
      </c>
      <c r="AQ218" s="14">
        <v>5193.2190000000001</v>
      </c>
      <c r="AR218" s="14">
        <v>5188.0749999999998</v>
      </c>
      <c r="AS218" s="14">
        <v>5174.1959999999999</v>
      </c>
      <c r="AT218" s="14">
        <v>5163.4409999999998</v>
      </c>
      <c r="AU218" s="14">
        <v>5167.59</v>
      </c>
      <c r="AV218" s="14">
        <v>5180.3639999999996</v>
      </c>
      <c r="AW218" s="14">
        <v>5183.0839999999998</v>
      </c>
      <c r="AX218" s="14">
        <v>5178.7529999999997</v>
      </c>
      <c r="AY218" s="14">
        <v>5179.6930000000002</v>
      </c>
      <c r="AZ218" s="14">
        <v>5189.9579999999996</v>
      </c>
      <c r="BA218" s="14">
        <v>5205.83</v>
      </c>
      <c r="BB218" s="14">
        <v>5221.7839999999997</v>
      </c>
      <c r="BC218" s="14">
        <v>5241.6099999999997</v>
      </c>
      <c r="BD218" s="14">
        <v>5252.0630000000001</v>
      </c>
      <c r="BE218" s="14">
        <v>5246.8620000000001</v>
      </c>
      <c r="BF218" s="14">
        <v>5233.8999999999996</v>
      </c>
      <c r="BG218" s="14">
        <v>5221.6440000000002</v>
      </c>
      <c r="BH218" s="14">
        <v>5201.4889999999996</v>
      </c>
      <c r="BI218" s="14">
        <v>5212.7479999999996</v>
      </c>
      <c r="BJ218" s="14">
        <v>5273.5950000000003</v>
      </c>
      <c r="BK218" s="14">
        <v>5362.3419999999996</v>
      </c>
      <c r="BL218" s="14">
        <v>5441.2030000000004</v>
      </c>
      <c r="BM218" s="14">
        <v>5520.31</v>
      </c>
      <c r="BN218" s="14">
        <v>5562.4579999999996</v>
      </c>
      <c r="BO218" s="14">
        <v>5546.1369999999997</v>
      </c>
      <c r="BP218" s="14">
        <v>5489.25</v>
      </c>
      <c r="BQ218" s="14">
        <v>5429.7030000000004</v>
      </c>
      <c r="BR218" s="14">
        <v>5358.0929999999998</v>
      </c>
      <c r="BS218" s="14">
        <v>5286.9549999999999</v>
      </c>
      <c r="BT218" s="14">
        <v>5225.7430000000004</v>
      </c>
      <c r="BU218" s="14">
        <v>5165.6220000000003</v>
      </c>
      <c r="BV218" s="14">
        <v>5090.5029999999997</v>
      </c>
      <c r="BW218" s="14">
        <v>5006.2539999999999</v>
      </c>
      <c r="BX218" s="14">
        <v>4896.3829999999998</v>
      </c>
      <c r="BY218" s="14">
        <v>4751.9319999999998</v>
      </c>
      <c r="BZ218" s="14">
        <v>4582.5510000000004</v>
      </c>
      <c r="CA218" s="14">
        <v>4414.0709999999999</v>
      </c>
      <c r="CB218" s="14">
        <v>4250</v>
      </c>
      <c r="CC218" s="14">
        <v>4063.7049999999999</v>
      </c>
      <c r="CD218" s="14">
        <v>3847.36</v>
      </c>
      <c r="CE218" s="14">
        <v>3618.223</v>
      </c>
      <c r="CF218" s="14">
        <v>3388.0819999999999</v>
      </c>
      <c r="CG218" s="14">
        <v>3138.6109999999999</v>
      </c>
      <c r="CH218" s="14">
        <v>2974.6770000000001</v>
      </c>
      <c r="CI218" s="14">
        <v>2944.57</v>
      </c>
      <c r="CJ218" s="14">
        <v>2993.913</v>
      </c>
      <c r="CK218" s="14">
        <v>3029.0419999999999</v>
      </c>
      <c r="CL218" s="14">
        <v>3079.4929999999999</v>
      </c>
      <c r="CM218" s="14">
        <v>3040.9110000000001</v>
      </c>
      <c r="CN218" s="14">
        <v>2855.36</v>
      </c>
      <c r="CO218" s="14">
        <v>2576.4720000000002</v>
      </c>
      <c r="CP218" s="14">
        <v>2314.9899999999998</v>
      </c>
      <c r="CQ218" s="14">
        <v>2047.77</v>
      </c>
      <c r="CR218" s="14">
        <v>1810.6579999999999</v>
      </c>
      <c r="CS218" s="14">
        <v>1632.33</v>
      </c>
      <c r="CT218" s="14">
        <v>1492.277</v>
      </c>
      <c r="CU218" s="14">
        <v>1337.62</v>
      </c>
      <c r="CV218" s="14">
        <v>1204.7619999999999</v>
      </c>
      <c r="CW218" s="14">
        <v>1071.97</v>
      </c>
      <c r="CX218" s="14">
        <v>901.91200000000003</v>
      </c>
      <c r="CY218" s="14">
        <v>700.55899999999997</v>
      </c>
      <c r="CZ218" s="14">
        <v>537.68899999999996</v>
      </c>
      <c r="DA218" s="14">
        <v>452.46899999999999</v>
      </c>
      <c r="DB218" s="14">
        <v>380.46199999999999</v>
      </c>
      <c r="DC218" s="14">
        <v>284.27300000000002</v>
      </c>
      <c r="DD218" s="14">
        <v>163.905</v>
      </c>
      <c r="DE218" s="14">
        <v>115.607</v>
      </c>
      <c r="DF218" s="14">
        <v>61.61</v>
      </c>
      <c r="DG218" s="14">
        <v>90.742999999999995</v>
      </c>
      <c r="DI218" s="108">
        <f t="shared" si="7"/>
        <v>383704.3</v>
      </c>
    </row>
    <row r="219" spans="1:113" x14ac:dyDescent="0.2">
      <c r="A219" s="14">
        <v>11528</v>
      </c>
      <c r="B219" s="14" t="s">
        <v>1041</v>
      </c>
      <c r="D219" s="14">
        <v>923</v>
      </c>
      <c r="E219" s="14">
        <v>2018</v>
      </c>
      <c r="F219" s="14" t="s">
        <v>1077</v>
      </c>
      <c r="H219" s="88" t="e">
        <f>VLOOKUP(G219, '2018 Population by age'!$G:$H, 2, 0)</f>
        <v>#N/A</v>
      </c>
      <c r="I219" s="15" t="e">
        <f>IF(H219="-", "-", IF(H219=0, 0, SUM(K219:INDEX($K219:$DG219, H219))))</f>
        <v>#N/A</v>
      </c>
      <c r="J219" s="15" t="e">
        <f t="shared" si="6"/>
        <v>#N/A</v>
      </c>
      <c r="K219" s="14">
        <v>1537.3710000000001</v>
      </c>
      <c r="L219" s="14">
        <v>1596.296</v>
      </c>
      <c r="M219" s="14">
        <v>1637.5650000000001</v>
      </c>
      <c r="N219" s="14">
        <v>1660.8230000000001</v>
      </c>
      <c r="O219" s="14">
        <v>1670.079</v>
      </c>
      <c r="P219" s="14">
        <v>1668.019</v>
      </c>
      <c r="Q219" s="14">
        <v>1656.13</v>
      </c>
      <c r="R219" s="14">
        <v>1635.893</v>
      </c>
      <c r="S219" s="14">
        <v>1609.1959999999999</v>
      </c>
      <c r="T219" s="14">
        <v>1577.9079999999999</v>
      </c>
      <c r="U219" s="14">
        <v>1541.568</v>
      </c>
      <c r="V219" s="14">
        <v>1500.885</v>
      </c>
      <c r="W219" s="14">
        <v>1458.5129999999999</v>
      </c>
      <c r="X219" s="14">
        <v>1418.482</v>
      </c>
      <c r="Y219" s="14">
        <v>1382.4739999999999</v>
      </c>
      <c r="Z219" s="14">
        <v>1350.992</v>
      </c>
      <c r="AA219" s="14">
        <v>1325.5229999999999</v>
      </c>
      <c r="AB219" s="14">
        <v>1308.5350000000001</v>
      </c>
      <c r="AC219" s="14">
        <v>1298.5540000000001</v>
      </c>
      <c r="AD219" s="14">
        <v>1292.933</v>
      </c>
      <c r="AE219" s="14">
        <v>1316.1949999999999</v>
      </c>
      <c r="AF219" s="14">
        <v>1379.4739999999999</v>
      </c>
      <c r="AG219" s="14">
        <v>1471.261</v>
      </c>
      <c r="AH219" s="14">
        <v>1563.2860000000001</v>
      </c>
      <c r="AI219" s="14">
        <v>1654.4680000000001</v>
      </c>
      <c r="AJ219" s="14">
        <v>1762.673</v>
      </c>
      <c r="AK219" s="14">
        <v>1891.761</v>
      </c>
      <c r="AL219" s="14">
        <v>2029.806</v>
      </c>
      <c r="AM219" s="14">
        <v>2165.1849999999999</v>
      </c>
      <c r="AN219" s="14">
        <v>2305.241</v>
      </c>
      <c r="AO219" s="14">
        <v>2398.567</v>
      </c>
      <c r="AP219" s="14">
        <v>2419.9630000000002</v>
      </c>
      <c r="AQ219" s="14">
        <v>2393.1909999999998</v>
      </c>
      <c r="AR219" s="14">
        <v>2366.971</v>
      </c>
      <c r="AS219" s="14">
        <v>2331.2910000000002</v>
      </c>
      <c r="AT219" s="14">
        <v>2302.556</v>
      </c>
      <c r="AU219" s="14">
        <v>2293.7530000000002</v>
      </c>
      <c r="AV219" s="14">
        <v>2295.8409999999999</v>
      </c>
      <c r="AW219" s="14">
        <v>2286.9789999999998</v>
      </c>
      <c r="AX219" s="14">
        <v>2271.7420000000002</v>
      </c>
      <c r="AY219" s="14">
        <v>2252.299</v>
      </c>
      <c r="AZ219" s="14">
        <v>2227.6210000000001</v>
      </c>
      <c r="BA219" s="14">
        <v>2198.6849999999999</v>
      </c>
      <c r="BB219" s="14">
        <v>2172.0100000000002</v>
      </c>
      <c r="BC219" s="14">
        <v>2151.7109999999998</v>
      </c>
      <c r="BD219" s="14">
        <v>2115.864</v>
      </c>
      <c r="BE219" s="14">
        <v>2055.9699999999998</v>
      </c>
      <c r="BF219" s="14">
        <v>1985.212</v>
      </c>
      <c r="BG219" s="14">
        <v>1919.7570000000001</v>
      </c>
      <c r="BH219" s="14">
        <v>1849.7349999999999</v>
      </c>
      <c r="BI219" s="14">
        <v>1825.5429999999999</v>
      </c>
      <c r="BJ219" s="14">
        <v>1871.7860000000001</v>
      </c>
      <c r="BK219" s="14">
        <v>1962.8430000000001</v>
      </c>
      <c r="BL219" s="14">
        <v>2048.0949999999998</v>
      </c>
      <c r="BM219" s="14">
        <v>2137.2020000000002</v>
      </c>
      <c r="BN219" s="14">
        <v>2208.953</v>
      </c>
      <c r="BO219" s="14">
        <v>2247.5349999999999</v>
      </c>
      <c r="BP219" s="14">
        <v>2262.8449999999998</v>
      </c>
      <c r="BQ219" s="14">
        <v>2278.319</v>
      </c>
      <c r="BR219" s="14">
        <v>2286.54</v>
      </c>
      <c r="BS219" s="14">
        <v>2291.413</v>
      </c>
      <c r="BT219" s="14">
        <v>2296.3240000000001</v>
      </c>
      <c r="BU219" s="14">
        <v>2295.2220000000002</v>
      </c>
      <c r="BV219" s="14">
        <v>2284.5140000000001</v>
      </c>
      <c r="BW219" s="14">
        <v>2271.9349999999999</v>
      </c>
      <c r="BX219" s="14">
        <v>2216.4749999999999</v>
      </c>
      <c r="BY219" s="14">
        <v>2099.6170000000002</v>
      </c>
      <c r="BZ219" s="14">
        <v>1943.453</v>
      </c>
      <c r="CA219" s="14">
        <v>1790.93</v>
      </c>
      <c r="CB219" s="14">
        <v>1636.271</v>
      </c>
      <c r="CC219" s="14">
        <v>1494.74</v>
      </c>
      <c r="CD219" s="14">
        <v>1379.2059999999999</v>
      </c>
      <c r="CE219" s="14">
        <v>1284.9870000000001</v>
      </c>
      <c r="CF219" s="14">
        <v>1185.56</v>
      </c>
      <c r="CG219" s="14">
        <v>1075.4690000000001</v>
      </c>
      <c r="CH219" s="14">
        <v>1017.099</v>
      </c>
      <c r="CI219" s="14">
        <v>1035.414</v>
      </c>
      <c r="CJ219" s="14">
        <v>1098.818</v>
      </c>
      <c r="CK219" s="14">
        <v>1157.8520000000001</v>
      </c>
      <c r="CL219" s="14">
        <v>1230.92</v>
      </c>
      <c r="CM219" s="14">
        <v>1240.0419999999999</v>
      </c>
      <c r="CN219" s="14">
        <v>1144.1210000000001</v>
      </c>
      <c r="CO219" s="14">
        <v>982.37400000000002</v>
      </c>
      <c r="CP219" s="14">
        <v>833.28200000000004</v>
      </c>
      <c r="CQ219" s="14">
        <v>678.95699999999999</v>
      </c>
      <c r="CR219" s="14">
        <v>555.01400000000001</v>
      </c>
      <c r="CS219" s="14">
        <v>486.37700000000001</v>
      </c>
      <c r="CT219" s="14">
        <v>453.38</v>
      </c>
      <c r="CU219" s="14">
        <v>413.45</v>
      </c>
      <c r="CV219" s="14">
        <v>378.52</v>
      </c>
      <c r="CW219" s="14">
        <v>335.90800000000002</v>
      </c>
      <c r="CX219" s="14">
        <v>273.73899999999998</v>
      </c>
      <c r="CY219" s="14">
        <v>196.82300000000001</v>
      </c>
      <c r="CZ219" s="14">
        <v>131.26400000000001</v>
      </c>
      <c r="DA219" s="14">
        <v>95.08</v>
      </c>
      <c r="DB219" s="14">
        <v>76.706999999999994</v>
      </c>
      <c r="DC219" s="14">
        <v>54.75</v>
      </c>
      <c r="DD219" s="14">
        <v>29.207999999999998</v>
      </c>
      <c r="DE219" s="14">
        <v>18.439</v>
      </c>
      <c r="DF219" s="14">
        <v>9.3130000000000006</v>
      </c>
      <c r="DG219" s="14">
        <v>12.541</v>
      </c>
      <c r="DI219" s="108">
        <f t="shared" si="7"/>
        <v>154571.97599999997</v>
      </c>
    </row>
    <row r="220" spans="1:113" x14ac:dyDescent="0.2">
      <c r="A220" s="14">
        <v>12474</v>
      </c>
      <c r="B220" s="14" t="s">
        <v>1041</v>
      </c>
      <c r="C220" s="14">
        <v>15</v>
      </c>
      <c r="D220" s="14">
        <v>924</v>
      </c>
      <c r="E220" s="14">
        <v>2018</v>
      </c>
      <c r="F220" s="14" t="s">
        <v>1073</v>
      </c>
      <c r="H220" s="88" t="e">
        <f>VLOOKUP(G220, '2018 Population by age'!$G:$H, 2, 0)</f>
        <v>#N/A</v>
      </c>
      <c r="I220" s="15" t="e">
        <f>IF(H220="-", "-", IF(H220=0, 0, SUM(K220:INDEX($K220:$DG220, H220))))</f>
        <v>#N/A</v>
      </c>
      <c r="J220" s="15" t="e">
        <f t="shared" si="6"/>
        <v>#N/A</v>
      </c>
      <c r="K220" s="14">
        <v>600.80999999999995</v>
      </c>
      <c r="L220" s="14">
        <v>609.73699999999997</v>
      </c>
      <c r="M220" s="14">
        <v>615.89700000000005</v>
      </c>
      <c r="N220" s="14">
        <v>598.92100000000005</v>
      </c>
      <c r="O220" s="14">
        <v>608.53599999999994</v>
      </c>
      <c r="P220" s="14">
        <v>614.92899999999997</v>
      </c>
      <c r="Q220" s="14">
        <v>618.35900000000004</v>
      </c>
      <c r="R220" s="14">
        <v>619.07899999999995</v>
      </c>
      <c r="S220" s="14">
        <v>618.07399999999996</v>
      </c>
      <c r="T220" s="14">
        <v>616.32799999999997</v>
      </c>
      <c r="U220" s="14">
        <v>610.45000000000005</v>
      </c>
      <c r="V220" s="14">
        <v>599.23900000000003</v>
      </c>
      <c r="W220" s="14">
        <v>585.13900000000001</v>
      </c>
      <c r="X220" s="14">
        <v>571.49599999999998</v>
      </c>
      <c r="Y220" s="14">
        <v>557.28700000000003</v>
      </c>
      <c r="Z220" s="14">
        <v>549.16600000000005</v>
      </c>
      <c r="AA220" s="14">
        <v>550.67899999999997</v>
      </c>
      <c r="AB220" s="14">
        <v>558.97199999999998</v>
      </c>
      <c r="AC220" s="14">
        <v>566.92499999999995</v>
      </c>
      <c r="AD220" s="14">
        <v>575.10799999999995</v>
      </c>
      <c r="AE220" s="14">
        <v>586.59299999999996</v>
      </c>
      <c r="AF220" s="14">
        <v>601.91899999999998</v>
      </c>
      <c r="AG220" s="14">
        <v>619.53700000000003</v>
      </c>
      <c r="AH220" s="14">
        <v>637.42200000000003</v>
      </c>
      <c r="AI220" s="14">
        <v>656.04300000000001</v>
      </c>
      <c r="AJ220" s="14">
        <v>671.25099999999998</v>
      </c>
      <c r="AK220" s="14">
        <v>680.79300000000001</v>
      </c>
      <c r="AL220" s="14">
        <v>686.26700000000005</v>
      </c>
      <c r="AM220" s="14">
        <v>691.70899999999995</v>
      </c>
      <c r="AN220" s="14">
        <v>696.53</v>
      </c>
      <c r="AO220" s="14">
        <v>699.39700000000005</v>
      </c>
      <c r="AP220" s="14">
        <v>700.12900000000002</v>
      </c>
      <c r="AQ220" s="14">
        <v>699.15099999999995</v>
      </c>
      <c r="AR220" s="14">
        <v>697.51599999999996</v>
      </c>
      <c r="AS220" s="14">
        <v>695.54</v>
      </c>
      <c r="AT220" s="14">
        <v>691.97799999999995</v>
      </c>
      <c r="AU220" s="14">
        <v>686.48500000000001</v>
      </c>
      <c r="AV220" s="14">
        <v>680.02499999999998</v>
      </c>
      <c r="AW220" s="14">
        <v>673.81700000000001</v>
      </c>
      <c r="AX220" s="14">
        <v>667.505</v>
      </c>
      <c r="AY220" s="14">
        <v>663.93499999999995</v>
      </c>
      <c r="AZ220" s="14">
        <v>664.61300000000006</v>
      </c>
      <c r="BA220" s="14">
        <v>668.38199999999995</v>
      </c>
      <c r="BB220" s="14">
        <v>671.89300000000003</v>
      </c>
      <c r="BC220" s="14">
        <v>674.99400000000003</v>
      </c>
      <c r="BD220" s="14">
        <v>681.10599999999999</v>
      </c>
      <c r="BE220" s="14">
        <v>691.32899999999995</v>
      </c>
      <c r="BF220" s="14">
        <v>703.78499999999997</v>
      </c>
      <c r="BG220" s="14">
        <v>715.423</v>
      </c>
      <c r="BH220" s="14">
        <v>726.755</v>
      </c>
      <c r="BI220" s="14">
        <v>734.64200000000005</v>
      </c>
      <c r="BJ220" s="14">
        <v>737.16899999999998</v>
      </c>
      <c r="BK220" s="14">
        <v>735.48800000000006</v>
      </c>
      <c r="BL220" s="14">
        <v>733.298</v>
      </c>
      <c r="BM220" s="14">
        <v>730.64300000000003</v>
      </c>
      <c r="BN220" s="14">
        <v>723.21100000000001</v>
      </c>
      <c r="BO220" s="14">
        <v>709.47199999999998</v>
      </c>
      <c r="BP220" s="14">
        <v>691.52599999999995</v>
      </c>
      <c r="BQ220" s="14">
        <v>673.51400000000001</v>
      </c>
      <c r="BR220" s="14">
        <v>655.21900000000005</v>
      </c>
      <c r="BS220" s="14">
        <v>637.26300000000003</v>
      </c>
      <c r="BT220" s="14">
        <v>620.57500000000005</v>
      </c>
      <c r="BU220" s="14">
        <v>605.38599999999997</v>
      </c>
      <c r="BV220" s="14">
        <v>589.125</v>
      </c>
      <c r="BW220" s="14">
        <v>570.053</v>
      </c>
      <c r="BX220" s="14">
        <v>560.75199999999995</v>
      </c>
      <c r="BY220" s="14">
        <v>566.50300000000004</v>
      </c>
      <c r="BZ220" s="14">
        <v>580.65499999999997</v>
      </c>
      <c r="CA220" s="14">
        <v>592.85500000000002</v>
      </c>
      <c r="CB220" s="14">
        <v>607.05399999999997</v>
      </c>
      <c r="CC220" s="14">
        <v>606.53800000000001</v>
      </c>
      <c r="CD220" s="14">
        <v>582.55100000000004</v>
      </c>
      <c r="CE220" s="14">
        <v>543.54100000000005</v>
      </c>
      <c r="CF220" s="14">
        <v>506.44299999999998</v>
      </c>
      <c r="CG220" s="14">
        <v>467.51100000000002</v>
      </c>
      <c r="CH220" s="14">
        <v>434.19499999999999</v>
      </c>
      <c r="CI220" s="14">
        <v>411.79</v>
      </c>
      <c r="CJ220" s="14">
        <v>396.274</v>
      </c>
      <c r="CK220" s="14">
        <v>378.33</v>
      </c>
      <c r="CL220" s="14">
        <v>359.82400000000001</v>
      </c>
      <c r="CM220" s="14">
        <v>340.83</v>
      </c>
      <c r="CN220" s="14">
        <v>320.45999999999998</v>
      </c>
      <c r="CO220" s="14">
        <v>299.31099999999998</v>
      </c>
      <c r="CP220" s="14">
        <v>278.95299999999997</v>
      </c>
      <c r="CQ220" s="14">
        <v>259.16399999999999</v>
      </c>
      <c r="CR220" s="14">
        <v>239.28399999999999</v>
      </c>
      <c r="CS220" s="14">
        <v>219.17699999999999</v>
      </c>
      <c r="CT220" s="14">
        <v>199.05799999999999</v>
      </c>
      <c r="CU220" s="14">
        <v>178.45099999999999</v>
      </c>
      <c r="CV220" s="14">
        <v>161.61699999999999</v>
      </c>
      <c r="CW220" s="14">
        <v>144.916</v>
      </c>
      <c r="CX220" s="14">
        <v>124.178</v>
      </c>
      <c r="CY220" s="14">
        <v>99.81</v>
      </c>
      <c r="CZ220" s="14">
        <v>80.528000000000006</v>
      </c>
      <c r="DA220" s="14">
        <v>70.28</v>
      </c>
      <c r="DB220" s="14">
        <v>59.948999999999998</v>
      </c>
      <c r="DC220" s="14">
        <v>46.198999999999998</v>
      </c>
      <c r="DD220" s="14">
        <v>29.03</v>
      </c>
      <c r="DE220" s="14">
        <v>21.199000000000002</v>
      </c>
      <c r="DF220" s="14">
        <v>11.786</v>
      </c>
      <c r="DG220" s="14">
        <v>18.861999999999998</v>
      </c>
      <c r="DI220" s="108">
        <f t="shared" si="7"/>
        <v>53071.394999999997</v>
      </c>
    </row>
    <row r="221" spans="1:113" x14ac:dyDescent="0.2">
      <c r="A221" s="14">
        <v>12560</v>
      </c>
      <c r="B221" s="14" t="s">
        <v>1041</v>
      </c>
      <c r="C221" s="14">
        <v>16</v>
      </c>
      <c r="D221" s="14">
        <v>830</v>
      </c>
      <c r="E221" s="14">
        <v>2018</v>
      </c>
      <c r="F221" s="14" t="s">
        <v>1072</v>
      </c>
      <c r="H221" s="88" t="e">
        <f>VLOOKUP(G221, '2018 Population by age'!$G:$H, 2, 0)</f>
        <v>#N/A</v>
      </c>
      <c r="I221" s="15" t="e">
        <f>IF(H221="-", "-", IF(H221=0, 0, SUM(K221:INDEX($K221:$DG221, H221))))</f>
        <v>#N/A</v>
      </c>
      <c r="J221" s="15" t="e">
        <f t="shared" si="6"/>
        <v>#N/A</v>
      </c>
      <c r="K221" s="14">
        <v>0.76200000000000001</v>
      </c>
      <c r="L221" s="14">
        <v>0.76200000000000001</v>
      </c>
      <c r="M221" s="14">
        <v>0.76300000000000001</v>
      </c>
      <c r="N221" s="14">
        <v>0.77400000000000002</v>
      </c>
      <c r="O221" s="14">
        <v>0.77200000000000002</v>
      </c>
      <c r="P221" s="14">
        <v>0.77200000000000002</v>
      </c>
      <c r="Q221" s="14">
        <v>0.77200000000000002</v>
      </c>
      <c r="R221" s="14">
        <v>0.77400000000000002</v>
      </c>
      <c r="S221" s="14">
        <v>0.77700000000000002</v>
      </c>
      <c r="T221" s="14">
        <v>0.77900000000000003</v>
      </c>
      <c r="U221" s="14">
        <v>0.78500000000000003</v>
      </c>
      <c r="V221" s="14">
        <v>0.79600000000000004</v>
      </c>
      <c r="W221" s="14">
        <v>0.80900000000000005</v>
      </c>
      <c r="X221" s="14">
        <v>0.82299999999999995</v>
      </c>
      <c r="Y221" s="14">
        <v>0.84</v>
      </c>
      <c r="Z221" s="14">
        <v>0.85099999999999998</v>
      </c>
      <c r="AA221" s="14">
        <v>0.85399999999999998</v>
      </c>
      <c r="AB221" s="14">
        <v>0.85299999999999998</v>
      </c>
      <c r="AC221" s="14">
        <v>0.85199999999999998</v>
      </c>
      <c r="AD221" s="14">
        <v>0.84899999999999998</v>
      </c>
      <c r="AE221" s="14">
        <v>0.85799999999999998</v>
      </c>
      <c r="AF221" s="14">
        <v>0.88500000000000001</v>
      </c>
      <c r="AG221" s="14">
        <v>0.92200000000000004</v>
      </c>
      <c r="AH221" s="14">
        <v>0.95799999999999996</v>
      </c>
      <c r="AI221" s="14">
        <v>0.997</v>
      </c>
      <c r="AJ221" s="14">
        <v>1.0209999999999999</v>
      </c>
      <c r="AK221" s="14">
        <v>1.0209999999999999</v>
      </c>
      <c r="AL221" s="14">
        <v>1.0069999999999999</v>
      </c>
      <c r="AM221" s="14">
        <v>0.996</v>
      </c>
      <c r="AN221" s="14">
        <v>0.98399999999999999</v>
      </c>
      <c r="AO221" s="14">
        <v>0.98199999999999998</v>
      </c>
      <c r="AP221" s="14">
        <v>0.999</v>
      </c>
      <c r="AQ221" s="14">
        <v>1.028</v>
      </c>
      <c r="AR221" s="14">
        <v>1.0549999999999999</v>
      </c>
      <c r="AS221" s="14">
        <v>1.083</v>
      </c>
      <c r="AT221" s="14">
        <v>1.1060000000000001</v>
      </c>
      <c r="AU221" s="14">
        <v>1.1220000000000001</v>
      </c>
      <c r="AV221" s="14">
        <v>1.1319999999999999</v>
      </c>
      <c r="AW221" s="14">
        <v>1.1439999999999999</v>
      </c>
      <c r="AX221" s="14">
        <v>1.1539999999999999</v>
      </c>
      <c r="AY221" s="14">
        <v>1.1679999999999999</v>
      </c>
      <c r="AZ221" s="14">
        <v>1.1879999999999999</v>
      </c>
      <c r="BA221" s="14">
        <v>1.21</v>
      </c>
      <c r="BB221" s="14">
        <v>1.23</v>
      </c>
      <c r="BC221" s="14">
        <v>1.25</v>
      </c>
      <c r="BD221" s="14">
        <v>1.2649999999999999</v>
      </c>
      <c r="BE221" s="14">
        <v>1.27</v>
      </c>
      <c r="BF221" s="14">
        <v>1.27</v>
      </c>
      <c r="BG221" s="14">
        <v>1.2689999999999999</v>
      </c>
      <c r="BH221" s="14">
        <v>1.266</v>
      </c>
      <c r="BI221" s="14">
        <v>1.264</v>
      </c>
      <c r="BJ221" s="14">
        <v>1.266</v>
      </c>
      <c r="BK221" s="14">
        <v>1.2689999999999999</v>
      </c>
      <c r="BL221" s="14">
        <v>1.2689999999999999</v>
      </c>
      <c r="BM221" s="14">
        <v>1.2689999999999999</v>
      </c>
      <c r="BN221" s="14">
        <v>1.2629999999999999</v>
      </c>
      <c r="BO221" s="14">
        <v>1.2470000000000001</v>
      </c>
      <c r="BP221" s="14">
        <v>1.224</v>
      </c>
      <c r="BQ221" s="14">
        <v>1.2</v>
      </c>
      <c r="BR221" s="14">
        <v>1.171</v>
      </c>
      <c r="BS221" s="14">
        <v>1.151</v>
      </c>
      <c r="BT221" s="14">
        <v>1.1459999999999999</v>
      </c>
      <c r="BU221" s="14">
        <v>1.149</v>
      </c>
      <c r="BV221" s="14">
        <v>1.149</v>
      </c>
      <c r="BW221" s="14">
        <v>1.1519999999999999</v>
      </c>
      <c r="BX221" s="14">
        <v>1.1319999999999999</v>
      </c>
      <c r="BY221" s="14">
        <v>1.0760000000000001</v>
      </c>
      <c r="BZ221" s="14">
        <v>0.999</v>
      </c>
      <c r="CA221" s="14">
        <v>0.92500000000000004</v>
      </c>
      <c r="CB221" s="14">
        <v>0.84399999999999997</v>
      </c>
      <c r="CC221" s="14">
        <v>0.78600000000000003</v>
      </c>
      <c r="CD221" s="14">
        <v>0.76600000000000001</v>
      </c>
      <c r="CE221" s="14">
        <v>0.76900000000000002</v>
      </c>
      <c r="CF221" s="14">
        <v>0.76700000000000002</v>
      </c>
      <c r="CG221" s="14">
        <v>0.76800000000000002</v>
      </c>
      <c r="CH221" s="14">
        <v>0.751</v>
      </c>
      <c r="CI221" s="14">
        <v>0.70599999999999996</v>
      </c>
      <c r="CJ221" s="14">
        <v>0.64300000000000002</v>
      </c>
      <c r="CK221" s="14">
        <v>0.58499999999999996</v>
      </c>
      <c r="CL221" s="14">
        <v>0.52500000000000002</v>
      </c>
      <c r="CM221" s="14">
        <v>0.47599999999999998</v>
      </c>
      <c r="CN221" s="14">
        <v>0.44500000000000001</v>
      </c>
      <c r="CO221" s="14">
        <v>0.42499999999999999</v>
      </c>
      <c r="CP221" s="14">
        <v>0.40300000000000002</v>
      </c>
      <c r="CQ221" s="14">
        <v>0.38200000000000001</v>
      </c>
      <c r="CR221" s="14">
        <v>0.35699999999999998</v>
      </c>
      <c r="CS221" s="14">
        <v>0.32500000000000001</v>
      </c>
      <c r="CT221" s="14">
        <v>0.28999999999999998</v>
      </c>
      <c r="CU221" s="14">
        <v>0.255</v>
      </c>
      <c r="CV221" s="14">
        <v>0.22500000000000001</v>
      </c>
      <c r="CW221" s="14">
        <v>0.19900000000000001</v>
      </c>
      <c r="CX221" s="14">
        <v>0.17100000000000001</v>
      </c>
      <c r="CY221" s="14">
        <v>0.13900000000000001</v>
      </c>
      <c r="CZ221" s="14">
        <v>0.115</v>
      </c>
      <c r="DA221" s="14">
        <v>0.1</v>
      </c>
      <c r="DB221" s="14">
        <v>8.5999999999999993E-2</v>
      </c>
      <c r="DC221" s="14">
        <v>6.7000000000000004E-2</v>
      </c>
      <c r="DD221" s="14">
        <v>4.4999999999999998E-2</v>
      </c>
      <c r="DE221" s="14">
        <v>3.4000000000000002E-2</v>
      </c>
      <c r="DF221" s="14">
        <v>2.1000000000000001E-2</v>
      </c>
      <c r="DG221" s="14">
        <v>3.9E-2</v>
      </c>
      <c r="DI221" s="108">
        <f t="shared" si="7"/>
        <v>83.688999999999993</v>
      </c>
    </row>
    <row r="222" spans="1:113" x14ac:dyDescent="0.2">
      <c r="A222" s="14">
        <v>13506</v>
      </c>
      <c r="B222" s="14" t="s">
        <v>1041</v>
      </c>
      <c r="C222" s="14">
        <v>19</v>
      </c>
      <c r="D222" s="14">
        <v>925</v>
      </c>
      <c r="E222" s="14">
        <v>2018</v>
      </c>
      <c r="F222" s="14" t="s">
        <v>1071</v>
      </c>
      <c r="H222" s="88" t="e">
        <f>VLOOKUP(G222, '2018 Population by age'!$G:$H, 2, 0)</f>
        <v>#N/A</v>
      </c>
      <c r="I222" s="15" t="e">
        <f>IF(H222="-", "-", IF(H222=0, 0, SUM(K222:INDEX($K222:$DG222, H222))))</f>
        <v>#N/A</v>
      </c>
      <c r="J222" s="15" t="e">
        <f t="shared" si="6"/>
        <v>#N/A</v>
      </c>
      <c r="K222" s="14">
        <v>620.33900000000006</v>
      </c>
      <c r="L222" s="14">
        <v>632.16800000000001</v>
      </c>
      <c r="M222" s="14">
        <v>644.62099999999998</v>
      </c>
      <c r="N222" s="14">
        <v>635.53399999999999</v>
      </c>
      <c r="O222" s="14">
        <v>658.25099999999998</v>
      </c>
      <c r="P222" s="14">
        <v>678.97900000000004</v>
      </c>
      <c r="Q222" s="14">
        <v>697.55100000000004</v>
      </c>
      <c r="R222" s="14">
        <v>713.80499999999995</v>
      </c>
      <c r="S222" s="14">
        <v>728.42600000000004</v>
      </c>
      <c r="T222" s="14">
        <v>742.10699999999997</v>
      </c>
      <c r="U222" s="14">
        <v>750.40599999999995</v>
      </c>
      <c r="V222" s="14">
        <v>751.44399999999996</v>
      </c>
      <c r="W222" s="14">
        <v>747.62199999999996</v>
      </c>
      <c r="X222" s="14">
        <v>743.36800000000005</v>
      </c>
      <c r="Y222" s="14">
        <v>737.97199999999998</v>
      </c>
      <c r="Z222" s="14">
        <v>733.99</v>
      </c>
      <c r="AA222" s="14">
        <v>733.202</v>
      </c>
      <c r="AB222" s="14">
        <v>734.66700000000003</v>
      </c>
      <c r="AC222" s="14">
        <v>735.60400000000004</v>
      </c>
      <c r="AD222" s="14">
        <v>736.50900000000001</v>
      </c>
      <c r="AE222" s="14">
        <v>739.06799999999998</v>
      </c>
      <c r="AF222" s="14">
        <v>743.82899999999995</v>
      </c>
      <c r="AG222" s="14">
        <v>750.33799999999997</v>
      </c>
      <c r="AH222" s="14">
        <v>757.89800000000002</v>
      </c>
      <c r="AI222" s="14">
        <v>767.01</v>
      </c>
      <c r="AJ222" s="14">
        <v>776.05</v>
      </c>
      <c r="AK222" s="14">
        <v>784.25300000000004</v>
      </c>
      <c r="AL222" s="14">
        <v>792.63300000000004</v>
      </c>
      <c r="AM222" s="14">
        <v>802.80700000000002</v>
      </c>
      <c r="AN222" s="14">
        <v>814.26599999999996</v>
      </c>
      <c r="AO222" s="14">
        <v>829.23</v>
      </c>
      <c r="AP222" s="14">
        <v>848.90800000000002</v>
      </c>
      <c r="AQ222" s="14">
        <v>872.23800000000006</v>
      </c>
      <c r="AR222" s="14">
        <v>895.96900000000005</v>
      </c>
      <c r="AS222" s="14">
        <v>919.572</v>
      </c>
      <c r="AT222" s="14">
        <v>947.49099999999999</v>
      </c>
      <c r="AU222" s="14">
        <v>981.21600000000001</v>
      </c>
      <c r="AV222" s="14">
        <v>1018.127</v>
      </c>
      <c r="AW222" s="14">
        <v>1053.99</v>
      </c>
      <c r="AX222" s="14">
        <v>1089.559</v>
      </c>
      <c r="AY222" s="14">
        <v>1120.191</v>
      </c>
      <c r="AZ222" s="14">
        <v>1143.115</v>
      </c>
      <c r="BA222" s="14">
        <v>1160.037</v>
      </c>
      <c r="BB222" s="14">
        <v>1176.049</v>
      </c>
      <c r="BC222" s="14">
        <v>1190.8610000000001</v>
      </c>
      <c r="BD222" s="14">
        <v>1200.047</v>
      </c>
      <c r="BE222" s="14">
        <v>1202.1420000000001</v>
      </c>
      <c r="BF222" s="14">
        <v>1199.125</v>
      </c>
      <c r="BG222" s="14">
        <v>1193.9369999999999</v>
      </c>
      <c r="BH222" s="14">
        <v>1185.356</v>
      </c>
      <c r="BI222" s="14">
        <v>1178.941</v>
      </c>
      <c r="BJ222" s="14">
        <v>1177.5409999999999</v>
      </c>
      <c r="BK222" s="14">
        <v>1178.3869999999999</v>
      </c>
      <c r="BL222" s="14">
        <v>1176.5119999999999</v>
      </c>
      <c r="BM222" s="14">
        <v>1173.7070000000001</v>
      </c>
      <c r="BN222" s="14">
        <v>1164.6559999999999</v>
      </c>
      <c r="BO222" s="14">
        <v>1146.472</v>
      </c>
      <c r="BP222" s="14">
        <v>1122.1849999999999</v>
      </c>
      <c r="BQ222" s="14">
        <v>1097.97</v>
      </c>
      <c r="BR222" s="14">
        <v>1072.8869999999999</v>
      </c>
      <c r="BS222" s="14">
        <v>1048.491</v>
      </c>
      <c r="BT222" s="14">
        <v>1026.28</v>
      </c>
      <c r="BU222" s="14">
        <v>1005.672</v>
      </c>
      <c r="BV222" s="14">
        <v>983.46199999999999</v>
      </c>
      <c r="BW222" s="14">
        <v>958.94799999999998</v>
      </c>
      <c r="BX222" s="14">
        <v>939.65300000000002</v>
      </c>
      <c r="BY222" s="14">
        <v>928.57600000000002</v>
      </c>
      <c r="BZ222" s="14">
        <v>921.846</v>
      </c>
      <c r="CA222" s="14">
        <v>914.28599999999994</v>
      </c>
      <c r="CB222" s="14">
        <v>908.95600000000002</v>
      </c>
      <c r="CC222" s="14">
        <v>892.03599999999994</v>
      </c>
      <c r="CD222" s="14">
        <v>856.77800000000002</v>
      </c>
      <c r="CE222" s="14">
        <v>810.50099999999998</v>
      </c>
      <c r="CF222" s="14">
        <v>765.79</v>
      </c>
      <c r="CG222" s="14">
        <v>718.36599999999999</v>
      </c>
      <c r="CH222" s="14">
        <v>682.90800000000002</v>
      </c>
      <c r="CI222" s="14">
        <v>667.42200000000003</v>
      </c>
      <c r="CJ222" s="14">
        <v>664.11800000000005</v>
      </c>
      <c r="CK222" s="14">
        <v>657.33399999999995</v>
      </c>
      <c r="CL222" s="14">
        <v>650.37</v>
      </c>
      <c r="CM222" s="14">
        <v>636.846</v>
      </c>
      <c r="CN222" s="14">
        <v>612.06799999999998</v>
      </c>
      <c r="CO222" s="14">
        <v>579.40200000000004</v>
      </c>
      <c r="CP222" s="14">
        <v>547.81100000000004</v>
      </c>
      <c r="CQ222" s="14">
        <v>516.57899999999995</v>
      </c>
      <c r="CR222" s="14">
        <v>480.447</v>
      </c>
      <c r="CS222" s="14">
        <v>438.04399999999998</v>
      </c>
      <c r="CT222" s="14">
        <v>391.77699999999999</v>
      </c>
      <c r="CU222" s="14">
        <v>342.56</v>
      </c>
      <c r="CV222" s="14">
        <v>299.33999999999997</v>
      </c>
      <c r="CW222" s="14">
        <v>263.089</v>
      </c>
      <c r="CX222" s="14">
        <v>221.84700000000001</v>
      </c>
      <c r="CY222" s="14">
        <v>175.584</v>
      </c>
      <c r="CZ222" s="14">
        <v>139.04499999999999</v>
      </c>
      <c r="DA222" s="14">
        <v>119.42100000000001</v>
      </c>
      <c r="DB222" s="14">
        <v>100.673</v>
      </c>
      <c r="DC222" s="14">
        <v>75.944999999999993</v>
      </c>
      <c r="DD222" s="14">
        <v>45.234000000000002</v>
      </c>
      <c r="DE222" s="14">
        <v>32.99</v>
      </c>
      <c r="DF222" s="14">
        <v>17.890999999999998</v>
      </c>
      <c r="DG222" s="14">
        <v>27.291</v>
      </c>
      <c r="DI222" s="108">
        <f t="shared" si="7"/>
        <v>77666.811999999991</v>
      </c>
    </row>
    <row r="223" spans="1:113" x14ac:dyDescent="0.2">
      <c r="A223" s="14">
        <v>14624</v>
      </c>
      <c r="B223" s="14" t="s">
        <v>1041</v>
      </c>
      <c r="C223" s="14">
        <v>23</v>
      </c>
      <c r="D223" s="14">
        <v>926</v>
      </c>
      <c r="E223" s="14">
        <v>2018</v>
      </c>
      <c r="F223" s="14" t="s">
        <v>1069</v>
      </c>
      <c r="H223" s="88" t="e">
        <f>VLOOKUP(G223, '2018 Population by age'!$G:$H, 2, 0)</f>
        <v>#N/A</v>
      </c>
      <c r="I223" s="15" t="e">
        <f>IF(H223="-", "-", IF(H223=0, 0, SUM(K223:INDEX($K223:$DG223, H223))))</f>
        <v>#N/A</v>
      </c>
      <c r="J223" s="15" t="e">
        <f t="shared" si="6"/>
        <v>#N/A</v>
      </c>
      <c r="K223" s="14">
        <v>967.221</v>
      </c>
      <c r="L223" s="14">
        <v>966.77499999999998</v>
      </c>
      <c r="M223" s="14">
        <v>966.29300000000001</v>
      </c>
      <c r="N223" s="14">
        <v>961.36199999999997</v>
      </c>
      <c r="O223" s="14">
        <v>961.98599999999999</v>
      </c>
      <c r="P223" s="14">
        <v>962.71900000000005</v>
      </c>
      <c r="Q223" s="14">
        <v>963.65700000000004</v>
      </c>
      <c r="R223" s="14">
        <v>964.89</v>
      </c>
      <c r="S223" s="14">
        <v>966.46900000000005</v>
      </c>
      <c r="T223" s="14">
        <v>968.44299999999998</v>
      </c>
      <c r="U223" s="14">
        <v>971.12400000000002</v>
      </c>
      <c r="V223" s="14">
        <v>974.68899999999996</v>
      </c>
      <c r="W223" s="14">
        <v>979.10599999999999</v>
      </c>
      <c r="X223" s="14">
        <v>984.16399999999999</v>
      </c>
      <c r="Y223" s="14">
        <v>989.91800000000001</v>
      </c>
      <c r="Z223" s="14">
        <v>996.65800000000002</v>
      </c>
      <c r="AA223" s="14">
        <v>1004.508</v>
      </c>
      <c r="AB223" s="14">
        <v>1013.402</v>
      </c>
      <c r="AC223" s="14">
        <v>1023.139</v>
      </c>
      <c r="AD223" s="14">
        <v>1033.7460000000001</v>
      </c>
      <c r="AE223" s="14">
        <v>1045.374</v>
      </c>
      <c r="AF223" s="14">
        <v>1058.0730000000001</v>
      </c>
      <c r="AG223" s="14">
        <v>1071.796</v>
      </c>
      <c r="AH223" s="14">
        <v>1085.4739999999999</v>
      </c>
      <c r="AI223" s="14">
        <v>1098.1579999999999</v>
      </c>
      <c r="AJ223" s="14">
        <v>1114.654</v>
      </c>
      <c r="AK223" s="14">
        <v>1136.866</v>
      </c>
      <c r="AL223" s="14">
        <v>1161.913</v>
      </c>
      <c r="AM223" s="14">
        <v>1185.3599999999999</v>
      </c>
      <c r="AN223" s="14">
        <v>1208.5170000000001</v>
      </c>
      <c r="AO223" s="14">
        <v>1224.7560000000001</v>
      </c>
      <c r="AP223" s="14">
        <v>1230.462</v>
      </c>
      <c r="AQ223" s="14">
        <v>1228.6389999999999</v>
      </c>
      <c r="AR223" s="14">
        <v>1227.6189999999999</v>
      </c>
      <c r="AS223" s="14">
        <v>1227.7929999999999</v>
      </c>
      <c r="AT223" s="14">
        <v>1221.4159999999999</v>
      </c>
      <c r="AU223" s="14">
        <v>1206.136</v>
      </c>
      <c r="AV223" s="14">
        <v>1186.3710000000001</v>
      </c>
      <c r="AW223" s="14">
        <v>1168.298</v>
      </c>
      <c r="AX223" s="14">
        <v>1149.9469999999999</v>
      </c>
      <c r="AY223" s="14">
        <v>1143.268</v>
      </c>
      <c r="AZ223" s="14">
        <v>1154.6089999999999</v>
      </c>
      <c r="BA223" s="14">
        <v>1178.7260000000001</v>
      </c>
      <c r="BB223" s="14">
        <v>1201.8320000000001</v>
      </c>
      <c r="BC223" s="14">
        <v>1224.0440000000001</v>
      </c>
      <c r="BD223" s="14">
        <v>1255.046</v>
      </c>
      <c r="BE223" s="14">
        <v>1297.421</v>
      </c>
      <c r="BF223" s="14">
        <v>1345.778</v>
      </c>
      <c r="BG223" s="14">
        <v>1392.527</v>
      </c>
      <c r="BH223" s="14">
        <v>1439.643</v>
      </c>
      <c r="BI223" s="14">
        <v>1473.6220000000001</v>
      </c>
      <c r="BJ223" s="14">
        <v>1487.0989999999999</v>
      </c>
      <c r="BK223" s="14">
        <v>1485.624</v>
      </c>
      <c r="BL223" s="14">
        <v>1483.298</v>
      </c>
      <c r="BM223" s="14">
        <v>1478.758</v>
      </c>
      <c r="BN223" s="14">
        <v>1465.6379999999999</v>
      </c>
      <c r="BO223" s="14">
        <v>1442.6579999999999</v>
      </c>
      <c r="BP223" s="14">
        <v>1412.694</v>
      </c>
      <c r="BQ223" s="14">
        <v>1379.9</v>
      </c>
      <c r="BR223" s="14">
        <v>1343.4469999999999</v>
      </c>
      <c r="BS223" s="14">
        <v>1309.788</v>
      </c>
      <c r="BT223" s="14">
        <v>1282.5640000000001</v>
      </c>
      <c r="BU223" s="14">
        <v>1259.3420000000001</v>
      </c>
      <c r="BV223" s="14">
        <v>1233.402</v>
      </c>
      <c r="BW223" s="14">
        <v>1205.318</v>
      </c>
      <c r="BX223" s="14">
        <v>1179.5029999999999</v>
      </c>
      <c r="BY223" s="14">
        <v>1157.2360000000001</v>
      </c>
      <c r="BZ223" s="14">
        <v>1136.597</v>
      </c>
      <c r="CA223" s="14">
        <v>1116</v>
      </c>
      <c r="CB223" s="14">
        <v>1097.7190000000001</v>
      </c>
      <c r="CC223" s="14">
        <v>1070.3910000000001</v>
      </c>
      <c r="CD223" s="14">
        <v>1028.825</v>
      </c>
      <c r="CE223" s="14">
        <v>979.19399999999996</v>
      </c>
      <c r="CF223" s="14">
        <v>930.28899999999999</v>
      </c>
      <c r="CG223" s="14">
        <v>877.26499999999999</v>
      </c>
      <c r="CH223" s="14">
        <v>840.47500000000002</v>
      </c>
      <c r="CI223" s="14">
        <v>829.94399999999996</v>
      </c>
      <c r="CJ223" s="14">
        <v>834.70299999999997</v>
      </c>
      <c r="CK223" s="14">
        <v>835.52599999999995</v>
      </c>
      <c r="CL223" s="14">
        <v>838.37900000000002</v>
      </c>
      <c r="CM223" s="14">
        <v>823.19299999999998</v>
      </c>
      <c r="CN223" s="14">
        <v>778.71100000000001</v>
      </c>
      <c r="CO223" s="14">
        <v>715.38499999999999</v>
      </c>
      <c r="CP223" s="14">
        <v>654.94399999999996</v>
      </c>
      <c r="CQ223" s="14">
        <v>593.07000000000005</v>
      </c>
      <c r="CR223" s="14">
        <v>535.91300000000001</v>
      </c>
      <c r="CS223" s="14">
        <v>488.73200000000003</v>
      </c>
      <c r="CT223" s="14">
        <v>448.06200000000001</v>
      </c>
      <c r="CU223" s="14">
        <v>403.15899999999999</v>
      </c>
      <c r="CV223" s="14">
        <v>365.28500000000003</v>
      </c>
      <c r="CW223" s="14">
        <v>328.05700000000002</v>
      </c>
      <c r="CX223" s="14">
        <v>282.14800000000002</v>
      </c>
      <c r="CY223" s="14">
        <v>228.34200000000001</v>
      </c>
      <c r="CZ223" s="14">
        <v>186.852</v>
      </c>
      <c r="DA223" s="14">
        <v>167.68799999999999</v>
      </c>
      <c r="DB223" s="14">
        <v>143.13300000000001</v>
      </c>
      <c r="DC223" s="14">
        <v>107.379</v>
      </c>
      <c r="DD223" s="14">
        <v>60.433</v>
      </c>
      <c r="DE223" s="14">
        <v>42.978999999999999</v>
      </c>
      <c r="DF223" s="14">
        <v>22.62</v>
      </c>
      <c r="DG223" s="14">
        <v>32.048999999999999</v>
      </c>
      <c r="DI223" s="108">
        <f t="shared" si="7"/>
        <v>98394.117000000027</v>
      </c>
    </row>
    <row r="224" spans="1:113" x14ac:dyDescent="0.2">
      <c r="A224" s="14">
        <v>15312</v>
      </c>
      <c r="B224" s="14" t="s">
        <v>1041</v>
      </c>
      <c r="D224" s="14">
        <v>904</v>
      </c>
      <c r="E224" s="14">
        <v>2018</v>
      </c>
      <c r="F224" s="14" t="s">
        <v>1068</v>
      </c>
      <c r="H224" s="88" t="e">
        <f>VLOOKUP(G224, '2018 Population by age'!$G:$H, 2, 0)</f>
        <v>#N/A</v>
      </c>
      <c r="I224" s="15" t="e">
        <f>IF(H224="-", "-", IF(H224=0, 0, SUM(K224:INDEX($K224:$DG224, H224))))</f>
        <v>#N/A</v>
      </c>
      <c r="J224" s="15" t="e">
        <f t="shared" si="6"/>
        <v>#N/A</v>
      </c>
      <c r="K224" s="14">
        <v>5144.8239999999996</v>
      </c>
      <c r="L224" s="14">
        <v>5162.8850000000002</v>
      </c>
      <c r="M224" s="14">
        <v>5177.1639999999998</v>
      </c>
      <c r="N224" s="14">
        <v>5233.7169999999996</v>
      </c>
      <c r="O224" s="14">
        <v>5222.2420000000002</v>
      </c>
      <c r="P224" s="14">
        <v>5213.2219999999998</v>
      </c>
      <c r="Q224" s="14">
        <v>5207.0749999999998</v>
      </c>
      <c r="R224" s="14">
        <v>5204.2209999999995</v>
      </c>
      <c r="S224" s="14">
        <v>5203.4030000000002</v>
      </c>
      <c r="T224" s="14">
        <v>5203.3389999999999</v>
      </c>
      <c r="U224" s="14">
        <v>5212.9009999999998</v>
      </c>
      <c r="V224" s="14">
        <v>5235.88</v>
      </c>
      <c r="W224" s="14">
        <v>5267.6329999999998</v>
      </c>
      <c r="X224" s="14">
        <v>5298.5140000000001</v>
      </c>
      <c r="Y224" s="14">
        <v>5329.0060000000003</v>
      </c>
      <c r="Z224" s="14">
        <v>5359.2290000000003</v>
      </c>
      <c r="AA224" s="14">
        <v>5387.808</v>
      </c>
      <c r="AB224" s="14">
        <v>5413.6450000000004</v>
      </c>
      <c r="AC224" s="14">
        <v>5438.134</v>
      </c>
      <c r="AD224" s="14">
        <v>5462.3</v>
      </c>
      <c r="AE224" s="14">
        <v>5473.3580000000002</v>
      </c>
      <c r="AF224" s="14">
        <v>5465.4840000000004</v>
      </c>
      <c r="AG224" s="14">
        <v>5444.3869999999997</v>
      </c>
      <c r="AH224" s="14">
        <v>5421.2690000000002</v>
      </c>
      <c r="AI224" s="14">
        <v>5393.5119999999997</v>
      </c>
      <c r="AJ224" s="14">
        <v>5366.9849999999997</v>
      </c>
      <c r="AK224" s="14">
        <v>5345.6120000000001</v>
      </c>
      <c r="AL224" s="14">
        <v>5326.2430000000004</v>
      </c>
      <c r="AM224" s="14">
        <v>5301.3720000000003</v>
      </c>
      <c r="AN224" s="14">
        <v>5271.9859999999999</v>
      </c>
      <c r="AO224" s="14">
        <v>5239.723</v>
      </c>
      <c r="AP224" s="14">
        <v>5204.4840000000004</v>
      </c>
      <c r="AQ224" s="14">
        <v>5165.607</v>
      </c>
      <c r="AR224" s="14">
        <v>5123.2529999999997</v>
      </c>
      <c r="AS224" s="14">
        <v>5078.2219999999998</v>
      </c>
      <c r="AT224" s="14">
        <v>5024.6139999999996</v>
      </c>
      <c r="AU224" s="14">
        <v>4959.7820000000002</v>
      </c>
      <c r="AV224" s="14">
        <v>4886.6369999999997</v>
      </c>
      <c r="AW224" s="14">
        <v>4811.2719999999999</v>
      </c>
      <c r="AX224" s="14">
        <v>4733.1059999999998</v>
      </c>
      <c r="AY224" s="14">
        <v>4652.4979999999996</v>
      </c>
      <c r="AZ224" s="14">
        <v>4570.4489999999996</v>
      </c>
      <c r="BA224" s="14">
        <v>4487.1670000000004</v>
      </c>
      <c r="BB224" s="14">
        <v>4401.6549999999997</v>
      </c>
      <c r="BC224" s="14">
        <v>4313.8379999999997</v>
      </c>
      <c r="BD224" s="14">
        <v>4228.1499999999996</v>
      </c>
      <c r="BE224" s="14">
        <v>4146.6260000000002</v>
      </c>
      <c r="BF224" s="14">
        <v>4067.527</v>
      </c>
      <c r="BG224" s="14">
        <v>3986.0369999999998</v>
      </c>
      <c r="BH224" s="14">
        <v>3901.7979999999998</v>
      </c>
      <c r="BI224" s="14">
        <v>3819.71</v>
      </c>
      <c r="BJ224" s="14">
        <v>3741.29</v>
      </c>
      <c r="BK224" s="14">
        <v>3663.701</v>
      </c>
      <c r="BL224" s="14">
        <v>3584.326</v>
      </c>
      <c r="BM224" s="14">
        <v>3505.7869999999998</v>
      </c>
      <c r="BN224" s="14">
        <v>3413.6669999999999</v>
      </c>
      <c r="BO224" s="14">
        <v>3301.2049999999999</v>
      </c>
      <c r="BP224" s="14">
        <v>3175.806</v>
      </c>
      <c r="BQ224" s="14">
        <v>3050.4380000000001</v>
      </c>
      <c r="BR224" s="14">
        <v>2921.0010000000002</v>
      </c>
      <c r="BS224" s="14">
        <v>2801.3620000000001</v>
      </c>
      <c r="BT224" s="14">
        <v>2699.2579999999998</v>
      </c>
      <c r="BU224" s="14">
        <v>2607.4520000000002</v>
      </c>
      <c r="BV224" s="14">
        <v>2512.9009999999998</v>
      </c>
      <c r="BW224" s="14">
        <v>2420.5100000000002</v>
      </c>
      <c r="BX224" s="14">
        <v>2316.2249999999999</v>
      </c>
      <c r="BY224" s="14">
        <v>2192.4839999999999</v>
      </c>
      <c r="BZ224" s="14">
        <v>2057.5050000000001</v>
      </c>
      <c r="CA224" s="14">
        <v>1926.7059999999999</v>
      </c>
      <c r="CB224" s="14">
        <v>1796.5029999999999</v>
      </c>
      <c r="CC224" s="14">
        <v>1677.278</v>
      </c>
      <c r="CD224" s="14">
        <v>1575.557</v>
      </c>
      <c r="CE224" s="14">
        <v>1486.318</v>
      </c>
      <c r="CF224" s="14">
        <v>1397.4749999999999</v>
      </c>
      <c r="CG224" s="14">
        <v>1310.873</v>
      </c>
      <c r="CH224" s="14">
        <v>1228.7750000000001</v>
      </c>
      <c r="CI224" s="14">
        <v>1150.9169999999999</v>
      </c>
      <c r="CJ224" s="14">
        <v>1076.683</v>
      </c>
      <c r="CK224" s="14">
        <v>1005.982</v>
      </c>
      <c r="CL224" s="14">
        <v>939.13800000000003</v>
      </c>
      <c r="CM224" s="14">
        <v>872.10500000000002</v>
      </c>
      <c r="CN224" s="14">
        <v>802.95299999999997</v>
      </c>
      <c r="CO224" s="14">
        <v>733.38599999999997</v>
      </c>
      <c r="CP224" s="14">
        <v>667.06399999999996</v>
      </c>
      <c r="CQ224" s="14">
        <v>603.26099999999997</v>
      </c>
      <c r="CR224" s="14">
        <v>542.73400000000004</v>
      </c>
      <c r="CS224" s="14">
        <v>486.233</v>
      </c>
      <c r="CT224" s="14">
        <v>433.274</v>
      </c>
      <c r="CU224" s="14">
        <v>380.56200000000001</v>
      </c>
      <c r="CV224" s="14">
        <v>336.93799999999999</v>
      </c>
      <c r="CW224" s="14">
        <v>296.14299999999997</v>
      </c>
      <c r="CX224" s="14">
        <v>249.47</v>
      </c>
      <c r="CY224" s="14">
        <v>197.54499999999999</v>
      </c>
      <c r="CZ224" s="14">
        <v>156.154</v>
      </c>
      <c r="DA224" s="14">
        <v>131.697</v>
      </c>
      <c r="DB224" s="14">
        <v>111.121</v>
      </c>
      <c r="DC224" s="14">
        <v>86.295000000000002</v>
      </c>
      <c r="DD224" s="14">
        <v>57.234000000000002</v>
      </c>
      <c r="DE224" s="14">
        <v>46.231999999999999</v>
      </c>
      <c r="DF224" s="14">
        <v>28.021000000000001</v>
      </c>
      <c r="DG224" s="14">
        <v>54.036000000000001</v>
      </c>
      <c r="DI224" s="108">
        <f t="shared" si="7"/>
        <v>329799.08599999989</v>
      </c>
    </row>
    <row r="225" spans="1:113" x14ac:dyDescent="0.2">
      <c r="A225" s="14">
        <v>15398</v>
      </c>
      <c r="B225" s="14" t="s">
        <v>1041</v>
      </c>
      <c r="C225" s="14">
        <v>24</v>
      </c>
      <c r="D225" s="14">
        <v>915</v>
      </c>
      <c r="E225" s="14">
        <v>2018</v>
      </c>
      <c r="F225" s="14" t="s">
        <v>1067</v>
      </c>
      <c r="H225" s="88" t="e">
        <f>VLOOKUP(G225, '2018 Population by age'!$G:$H, 2, 0)</f>
        <v>#N/A</v>
      </c>
      <c r="I225" s="15" t="e">
        <f>IF(H225="-", "-", IF(H225=0, 0, SUM(K225:INDEX($K225:$DG225, H225))))</f>
        <v>#N/A</v>
      </c>
      <c r="J225" s="15" t="e">
        <f t="shared" si="6"/>
        <v>#N/A</v>
      </c>
      <c r="K225" s="14">
        <v>349.58800000000002</v>
      </c>
      <c r="L225" s="14">
        <v>350.03500000000003</v>
      </c>
      <c r="M225" s="14">
        <v>350.34300000000002</v>
      </c>
      <c r="N225" s="14">
        <v>349.86099999999999</v>
      </c>
      <c r="O225" s="14">
        <v>350.21300000000002</v>
      </c>
      <c r="P225" s="14">
        <v>350.44099999999997</v>
      </c>
      <c r="Q225" s="14">
        <v>350.55599999999998</v>
      </c>
      <c r="R225" s="14">
        <v>350.56900000000002</v>
      </c>
      <c r="S225" s="14">
        <v>350.52199999999999</v>
      </c>
      <c r="T225" s="14">
        <v>350.44</v>
      </c>
      <c r="U225" s="14">
        <v>350.24200000000002</v>
      </c>
      <c r="V225" s="14">
        <v>349.89800000000002</v>
      </c>
      <c r="W225" s="14">
        <v>349.48599999999999</v>
      </c>
      <c r="X225" s="14">
        <v>349.02800000000002</v>
      </c>
      <c r="Y225" s="14">
        <v>348.43799999999999</v>
      </c>
      <c r="Z225" s="14">
        <v>348.24099999999999</v>
      </c>
      <c r="AA225" s="14">
        <v>348.68900000000002</v>
      </c>
      <c r="AB225" s="14">
        <v>349.49700000000001</v>
      </c>
      <c r="AC225" s="14">
        <v>350.17599999999999</v>
      </c>
      <c r="AD225" s="14">
        <v>350.85599999999999</v>
      </c>
      <c r="AE225" s="14">
        <v>351.05599999999998</v>
      </c>
      <c r="AF225" s="14">
        <v>350.49400000000003</v>
      </c>
      <c r="AG225" s="14">
        <v>349.41</v>
      </c>
      <c r="AH225" s="14">
        <v>348.16199999999998</v>
      </c>
      <c r="AI225" s="14">
        <v>346.48899999999998</v>
      </c>
      <c r="AJ225" s="14">
        <v>345.27300000000002</v>
      </c>
      <c r="AK225" s="14">
        <v>344.93200000000002</v>
      </c>
      <c r="AL225" s="14">
        <v>344.92099999999999</v>
      </c>
      <c r="AM225" s="14">
        <v>344.41199999999998</v>
      </c>
      <c r="AN225" s="14">
        <v>343.72800000000001</v>
      </c>
      <c r="AO225" s="14">
        <v>341.45400000000001</v>
      </c>
      <c r="AP225" s="14">
        <v>336.84300000000002</v>
      </c>
      <c r="AQ225" s="14">
        <v>330.60500000000002</v>
      </c>
      <c r="AR225" s="14">
        <v>324.58800000000002</v>
      </c>
      <c r="AS225" s="14">
        <v>318.90699999999998</v>
      </c>
      <c r="AT225" s="14">
        <v>312.06900000000002</v>
      </c>
      <c r="AU225" s="14">
        <v>303.68</v>
      </c>
      <c r="AV225" s="14">
        <v>294.66399999999999</v>
      </c>
      <c r="AW225" s="14">
        <v>285.85500000000002</v>
      </c>
      <c r="AX225" s="14">
        <v>276.49599999999998</v>
      </c>
      <c r="AY225" s="14">
        <v>271.14600000000002</v>
      </c>
      <c r="AZ225" s="14">
        <v>271.96199999999999</v>
      </c>
      <c r="BA225" s="14">
        <v>276.68200000000002</v>
      </c>
      <c r="BB225" s="14">
        <v>280.96199999999999</v>
      </c>
      <c r="BC225" s="14">
        <v>285.74400000000003</v>
      </c>
      <c r="BD225" s="14">
        <v>288.65800000000002</v>
      </c>
      <c r="BE225" s="14">
        <v>288.11099999999999</v>
      </c>
      <c r="BF225" s="14">
        <v>285.26</v>
      </c>
      <c r="BG225" s="14">
        <v>282.62299999999999</v>
      </c>
      <c r="BH225" s="14">
        <v>279.37099999999998</v>
      </c>
      <c r="BI225" s="14">
        <v>276.67899999999997</v>
      </c>
      <c r="BJ225" s="14">
        <v>275.279</v>
      </c>
      <c r="BK225" s="14">
        <v>274.23700000000002</v>
      </c>
      <c r="BL225" s="14">
        <v>272.47500000000002</v>
      </c>
      <c r="BM225" s="14">
        <v>270.91000000000003</v>
      </c>
      <c r="BN225" s="14">
        <v>265.33699999999999</v>
      </c>
      <c r="BO225" s="14">
        <v>253.78299999999999</v>
      </c>
      <c r="BP225" s="14">
        <v>238.53200000000001</v>
      </c>
      <c r="BQ225" s="14">
        <v>223.536</v>
      </c>
      <c r="BR225" s="14">
        <v>207.60499999999999</v>
      </c>
      <c r="BS225" s="14">
        <v>195.05699999999999</v>
      </c>
      <c r="BT225" s="14">
        <v>188.31899999999999</v>
      </c>
      <c r="BU225" s="14">
        <v>185.21899999999999</v>
      </c>
      <c r="BV225" s="14">
        <v>181.346</v>
      </c>
      <c r="BW225" s="14">
        <v>177.78200000000001</v>
      </c>
      <c r="BX225" s="14">
        <v>172.601</v>
      </c>
      <c r="BY225" s="14">
        <v>164.465</v>
      </c>
      <c r="BZ225" s="14">
        <v>154.548</v>
      </c>
      <c r="CA225" s="14">
        <v>145.321</v>
      </c>
      <c r="CB225" s="14">
        <v>136.21899999999999</v>
      </c>
      <c r="CC225" s="14">
        <v>128.05799999999999</v>
      </c>
      <c r="CD225" s="14">
        <v>121.443</v>
      </c>
      <c r="CE225" s="14">
        <v>115.88200000000001</v>
      </c>
      <c r="CF225" s="14">
        <v>110.20099999999999</v>
      </c>
      <c r="CG225" s="14">
        <v>104.58499999999999</v>
      </c>
      <c r="CH225" s="14">
        <v>99.141999999999996</v>
      </c>
      <c r="CI225" s="14">
        <v>93.798000000000002</v>
      </c>
      <c r="CJ225" s="14">
        <v>88.533000000000001</v>
      </c>
      <c r="CK225" s="14">
        <v>83.471000000000004</v>
      </c>
      <c r="CL225" s="14">
        <v>78.656999999999996</v>
      </c>
      <c r="CM225" s="14">
        <v>73.548000000000002</v>
      </c>
      <c r="CN225" s="14">
        <v>67.905000000000001</v>
      </c>
      <c r="CO225" s="14">
        <v>61.978999999999999</v>
      </c>
      <c r="CP225" s="14">
        <v>56.276000000000003</v>
      </c>
      <c r="CQ225" s="14">
        <v>50.695999999999998</v>
      </c>
      <c r="CR225" s="14">
        <v>45.46</v>
      </c>
      <c r="CS225" s="14">
        <v>40.734000000000002</v>
      </c>
      <c r="CT225" s="14">
        <v>36.417999999999999</v>
      </c>
      <c r="CU225" s="14">
        <v>32.063000000000002</v>
      </c>
      <c r="CV225" s="14">
        <v>28.321000000000002</v>
      </c>
      <c r="CW225" s="14">
        <v>25.007999999999999</v>
      </c>
      <c r="CX225" s="14">
        <v>21.431999999999999</v>
      </c>
      <c r="CY225" s="14">
        <v>17.594000000000001</v>
      </c>
      <c r="CZ225" s="14">
        <v>14.582000000000001</v>
      </c>
      <c r="DA225" s="14">
        <v>12.742000000000001</v>
      </c>
      <c r="DB225" s="14">
        <v>10.965</v>
      </c>
      <c r="DC225" s="14">
        <v>8.7940000000000005</v>
      </c>
      <c r="DD225" s="14">
        <v>6.2430000000000003</v>
      </c>
      <c r="DE225" s="14">
        <v>5.1429999999999998</v>
      </c>
      <c r="DF225" s="14">
        <v>3.367</v>
      </c>
      <c r="DG225" s="14">
        <v>7.4880000000000004</v>
      </c>
      <c r="DI225" s="108">
        <f t="shared" si="7"/>
        <v>22311.453999999994</v>
      </c>
    </row>
    <row r="226" spans="1:113" x14ac:dyDescent="0.2">
      <c r="A226" s="14">
        <v>15570</v>
      </c>
      <c r="B226" s="14" t="s">
        <v>1041</v>
      </c>
      <c r="D226" s="14">
        <v>533</v>
      </c>
      <c r="E226" s="14">
        <v>2018</v>
      </c>
      <c r="F226" s="14" t="s">
        <v>1066</v>
      </c>
      <c r="H226" s="88" t="e">
        <f>VLOOKUP(G226, '2018 Population by age'!$G:$H, 2, 0)</f>
        <v>#N/A</v>
      </c>
      <c r="I226" s="15" t="e">
        <f>IF(H226="-", "-", IF(H226=0, 0, SUM(K226:INDEX($K226:$DG226, H226))))</f>
        <v>#N/A</v>
      </c>
      <c r="J226" s="15" t="e">
        <f t="shared" si="6"/>
        <v>#N/A</v>
      </c>
      <c r="K226" s="14">
        <v>0.56200000000000006</v>
      </c>
      <c r="L226" s="14">
        <v>0.54800000000000004</v>
      </c>
      <c r="M226" s="14">
        <v>0.54200000000000004</v>
      </c>
      <c r="N226" s="14">
        <v>0.50900000000000001</v>
      </c>
      <c r="O226" s="14">
        <v>0.53100000000000003</v>
      </c>
      <c r="P226" s="14">
        <v>0.55500000000000005</v>
      </c>
      <c r="Q226" s="14">
        <v>0.57899999999999996</v>
      </c>
      <c r="R226" s="14">
        <v>0.60299999999999998</v>
      </c>
      <c r="S226" s="14">
        <v>0.629</v>
      </c>
      <c r="T226" s="14">
        <v>0.65500000000000003</v>
      </c>
      <c r="U226" s="14">
        <v>0.67500000000000004</v>
      </c>
      <c r="V226" s="14">
        <v>0.68700000000000006</v>
      </c>
      <c r="W226" s="14">
        <v>0.69199999999999995</v>
      </c>
      <c r="X226" s="14">
        <v>0.69699999999999995</v>
      </c>
      <c r="Y226" s="14">
        <v>0.7</v>
      </c>
      <c r="Z226" s="14">
        <v>0.70599999999999996</v>
      </c>
      <c r="AA226" s="14">
        <v>0.71699999999999997</v>
      </c>
      <c r="AB226" s="14">
        <v>0.73099999999999998</v>
      </c>
      <c r="AC226" s="14">
        <v>0.74099999999999999</v>
      </c>
      <c r="AD226" s="14">
        <v>0.748</v>
      </c>
      <c r="AE226" s="14">
        <v>0.754</v>
      </c>
      <c r="AF226" s="14">
        <v>0.75600000000000001</v>
      </c>
      <c r="AG226" s="14">
        <v>0.75600000000000001</v>
      </c>
      <c r="AH226" s="14">
        <v>0.755</v>
      </c>
      <c r="AI226" s="14">
        <v>0.75700000000000001</v>
      </c>
      <c r="AJ226" s="14">
        <v>0.74199999999999999</v>
      </c>
      <c r="AK226" s="14">
        <v>0.69899999999999995</v>
      </c>
      <c r="AL226" s="14">
        <v>0.64100000000000001</v>
      </c>
      <c r="AM226" s="14">
        <v>0.58599999999999997</v>
      </c>
      <c r="AN226" s="14">
        <v>0.52900000000000003</v>
      </c>
      <c r="AO226" s="14">
        <v>0.496</v>
      </c>
      <c r="AP226" s="14">
        <v>0.502</v>
      </c>
      <c r="AQ226" s="14">
        <v>0.53400000000000003</v>
      </c>
      <c r="AR226" s="14">
        <v>0.56200000000000006</v>
      </c>
      <c r="AS226" s="14">
        <v>0.59399999999999997</v>
      </c>
      <c r="AT226" s="14">
        <v>0.624</v>
      </c>
      <c r="AU226" s="14">
        <v>0.64900000000000002</v>
      </c>
      <c r="AV226" s="14">
        <v>0.67</v>
      </c>
      <c r="AW226" s="14">
        <v>0.69399999999999995</v>
      </c>
      <c r="AX226" s="14">
        <v>0.72199999999999998</v>
      </c>
      <c r="AY226" s="14">
        <v>0.745</v>
      </c>
      <c r="AZ226" s="14">
        <v>0.76100000000000001</v>
      </c>
      <c r="BA226" s="14">
        <v>0.77200000000000002</v>
      </c>
      <c r="BB226" s="14">
        <v>0.78500000000000003</v>
      </c>
      <c r="BC226" s="14">
        <v>0.79700000000000004</v>
      </c>
      <c r="BD226" s="14">
        <v>0.80900000000000005</v>
      </c>
      <c r="BE226" s="14">
        <v>0.82299999999999995</v>
      </c>
      <c r="BF226" s="14">
        <v>0.83699999999999997</v>
      </c>
      <c r="BG226" s="14">
        <v>0.85</v>
      </c>
      <c r="BH226" s="14">
        <v>0.85799999999999998</v>
      </c>
      <c r="BI226" s="14">
        <v>0.874</v>
      </c>
      <c r="BJ226" s="14">
        <v>0.90300000000000002</v>
      </c>
      <c r="BK226" s="14">
        <v>0.93899999999999995</v>
      </c>
      <c r="BL226" s="14">
        <v>0.97</v>
      </c>
      <c r="BM226" s="14">
        <v>1.0009999999999999</v>
      </c>
      <c r="BN226" s="14">
        <v>1.014</v>
      </c>
      <c r="BO226" s="14">
        <v>0.997</v>
      </c>
      <c r="BP226" s="14">
        <v>0.96</v>
      </c>
      <c r="BQ226" s="14">
        <v>0.92400000000000004</v>
      </c>
      <c r="BR226" s="14">
        <v>0.88300000000000001</v>
      </c>
      <c r="BS226" s="14">
        <v>0.84499999999999997</v>
      </c>
      <c r="BT226" s="14">
        <v>0.81499999999999995</v>
      </c>
      <c r="BU226" s="14">
        <v>0.78800000000000003</v>
      </c>
      <c r="BV226" s="14">
        <v>0.75700000000000001</v>
      </c>
      <c r="BW226" s="14">
        <v>0.72499999999999998</v>
      </c>
      <c r="BX226" s="14">
        <v>0.69</v>
      </c>
      <c r="BY226" s="14">
        <v>0.65300000000000002</v>
      </c>
      <c r="BZ226" s="14">
        <v>0.61399999999999999</v>
      </c>
      <c r="CA226" s="14">
        <v>0.57599999999999996</v>
      </c>
      <c r="CB226" s="14">
        <v>0.53800000000000003</v>
      </c>
      <c r="CC226" s="14">
        <v>0.501</v>
      </c>
      <c r="CD226" s="14">
        <v>0.46400000000000002</v>
      </c>
      <c r="CE226" s="14">
        <v>0.42699999999999999</v>
      </c>
      <c r="CF226" s="14">
        <v>0.39200000000000002</v>
      </c>
      <c r="CG226" s="14">
        <v>0.35599999999999998</v>
      </c>
      <c r="CH226" s="14">
        <v>0.32600000000000001</v>
      </c>
      <c r="CI226" s="14">
        <v>0.30499999999999999</v>
      </c>
      <c r="CJ226" s="14">
        <v>0.28899999999999998</v>
      </c>
      <c r="CK226" s="14">
        <v>0.27300000000000002</v>
      </c>
      <c r="CL226" s="14">
        <v>0.25900000000000001</v>
      </c>
      <c r="CM226" s="14">
        <v>0.24199999999999999</v>
      </c>
      <c r="CN226" s="14">
        <v>0.219</v>
      </c>
      <c r="CO226" s="14">
        <v>0.192</v>
      </c>
      <c r="CP226" s="14">
        <v>0.16700000000000001</v>
      </c>
      <c r="CQ226" s="14">
        <v>0.14399999999999999</v>
      </c>
      <c r="CR226" s="14">
        <v>0.122</v>
      </c>
      <c r="CS226" s="14">
        <v>0.104</v>
      </c>
      <c r="CT226" s="14">
        <v>8.7999999999999995E-2</v>
      </c>
      <c r="CU226" s="14">
        <v>7.0999999999999994E-2</v>
      </c>
      <c r="CV226" s="14">
        <v>5.7000000000000002E-2</v>
      </c>
      <c r="CW226" s="14">
        <v>4.7E-2</v>
      </c>
      <c r="CX226" s="14">
        <v>3.6999999999999998E-2</v>
      </c>
      <c r="CY226" s="14">
        <v>2.7E-2</v>
      </c>
      <c r="CZ226" s="14">
        <v>0.02</v>
      </c>
      <c r="DA226" s="14">
        <v>1.4999999999999999E-2</v>
      </c>
      <c r="DB226" s="14">
        <v>1.2E-2</v>
      </c>
      <c r="DC226" s="14">
        <v>8.9999999999999993E-3</v>
      </c>
      <c r="DD226" s="14">
        <v>6.0000000000000001E-3</v>
      </c>
      <c r="DE226" s="14">
        <v>4.0000000000000001E-3</v>
      </c>
      <c r="DF226" s="14">
        <v>2E-3</v>
      </c>
      <c r="DG226" s="14">
        <v>4.0000000000000001E-3</v>
      </c>
      <c r="DI226" s="108">
        <f t="shared" si="7"/>
        <v>55.512999999999991</v>
      </c>
    </row>
    <row r="227" spans="1:113" x14ac:dyDescent="0.2">
      <c r="A227" s="14">
        <v>15914</v>
      </c>
      <c r="B227" s="14" t="s">
        <v>1041</v>
      </c>
      <c r="D227" s="14">
        <v>531</v>
      </c>
      <c r="E227" s="14">
        <v>2018</v>
      </c>
      <c r="F227" s="14" t="s">
        <v>1064</v>
      </c>
      <c r="H227" s="88" t="e">
        <f>VLOOKUP(G227, '2018 Population by age'!$G:$H, 2, 0)</f>
        <v>#N/A</v>
      </c>
      <c r="I227" s="15" t="e">
        <f>IF(H227="-", "-", IF(H227=0, 0, SUM(K227:INDEX($K227:$DG227, H227))))</f>
        <v>#N/A</v>
      </c>
      <c r="J227" s="15" t="e">
        <f t="shared" si="6"/>
        <v>#N/A</v>
      </c>
      <c r="K227" s="14">
        <v>1.0209999999999999</v>
      </c>
      <c r="L227" s="14">
        <v>1.008</v>
      </c>
      <c r="M227" s="14">
        <v>0.997</v>
      </c>
      <c r="N227" s="14">
        <v>1.0169999999999999</v>
      </c>
      <c r="O227" s="14">
        <v>0.995</v>
      </c>
      <c r="P227" s="14">
        <v>0.97699999999999998</v>
      </c>
      <c r="Q227" s="14">
        <v>0.96199999999999997</v>
      </c>
      <c r="R227" s="14">
        <v>0.95099999999999996</v>
      </c>
      <c r="S227" s="14">
        <v>0.94099999999999995</v>
      </c>
      <c r="T227" s="14">
        <v>0.93300000000000005</v>
      </c>
      <c r="U227" s="14">
        <v>0.93300000000000005</v>
      </c>
      <c r="V227" s="14">
        <v>0.94699999999999995</v>
      </c>
      <c r="W227" s="14">
        <v>0.96899999999999997</v>
      </c>
      <c r="X227" s="14">
        <v>0.99099999999999999</v>
      </c>
      <c r="Y227" s="14">
        <v>1.0169999999999999</v>
      </c>
      <c r="Z227" s="14">
        <v>1.03</v>
      </c>
      <c r="AA227" s="14">
        <v>1.0229999999999999</v>
      </c>
      <c r="AB227" s="14">
        <v>1.002</v>
      </c>
      <c r="AC227" s="14">
        <v>0.98499999999999999</v>
      </c>
      <c r="AD227" s="14">
        <v>0.96499999999999997</v>
      </c>
      <c r="AE227" s="14">
        <v>0.95399999999999996</v>
      </c>
      <c r="AF227" s="14">
        <v>0.95699999999999996</v>
      </c>
      <c r="AG227" s="14">
        <v>0.96899999999999997</v>
      </c>
      <c r="AH227" s="14">
        <v>0.97799999999999998</v>
      </c>
      <c r="AI227" s="14">
        <v>0.98899999999999999</v>
      </c>
      <c r="AJ227" s="14">
        <v>0.996</v>
      </c>
      <c r="AK227" s="14">
        <v>0.99399999999999999</v>
      </c>
      <c r="AL227" s="14">
        <v>0.98799999999999999</v>
      </c>
      <c r="AM227" s="14">
        <v>0.98299999999999998</v>
      </c>
      <c r="AN227" s="14">
        <v>0.97799999999999998</v>
      </c>
      <c r="AO227" s="14">
        <v>0.97899999999999998</v>
      </c>
      <c r="AP227" s="14">
        <v>0.99</v>
      </c>
      <c r="AQ227" s="14">
        <v>1.0069999999999999</v>
      </c>
      <c r="AR227" s="14">
        <v>1.0229999999999999</v>
      </c>
      <c r="AS227" s="14">
        <v>1.044</v>
      </c>
      <c r="AT227" s="14">
        <v>1.0549999999999999</v>
      </c>
      <c r="AU227" s="14">
        <v>1.05</v>
      </c>
      <c r="AV227" s="14">
        <v>1.038</v>
      </c>
      <c r="AW227" s="14">
        <v>1.028</v>
      </c>
      <c r="AX227" s="14">
        <v>1.016</v>
      </c>
      <c r="AY227" s="14">
        <v>1.0209999999999999</v>
      </c>
      <c r="AZ227" s="14">
        <v>1.056</v>
      </c>
      <c r="BA227" s="14">
        <v>1.107</v>
      </c>
      <c r="BB227" s="14">
        <v>1.157</v>
      </c>
      <c r="BC227" s="14">
        <v>1.2110000000000001</v>
      </c>
      <c r="BD227" s="14">
        <v>1.2509999999999999</v>
      </c>
      <c r="BE227" s="14">
        <v>1.2669999999999999</v>
      </c>
      <c r="BF227" s="14">
        <v>1.268</v>
      </c>
      <c r="BG227" s="14">
        <v>1.2709999999999999</v>
      </c>
      <c r="BH227" s="14">
        <v>1.2689999999999999</v>
      </c>
      <c r="BI227" s="14">
        <v>1.2829999999999999</v>
      </c>
      <c r="BJ227" s="14">
        <v>1.3220000000000001</v>
      </c>
      <c r="BK227" s="14">
        <v>1.3759999999999999</v>
      </c>
      <c r="BL227" s="14">
        <v>1.423</v>
      </c>
      <c r="BM227" s="14">
        <v>1.4690000000000001</v>
      </c>
      <c r="BN227" s="14">
        <v>1.49</v>
      </c>
      <c r="BO227" s="14">
        <v>1.472</v>
      </c>
      <c r="BP227" s="14">
        <v>1.427</v>
      </c>
      <c r="BQ227" s="14">
        <v>1.383</v>
      </c>
      <c r="BR227" s="14">
        <v>1.335</v>
      </c>
      <c r="BS227" s="14">
        <v>1.2889999999999999</v>
      </c>
      <c r="BT227" s="14">
        <v>1.252</v>
      </c>
      <c r="BU227" s="14">
        <v>1.22</v>
      </c>
      <c r="BV227" s="14">
        <v>1.1830000000000001</v>
      </c>
      <c r="BW227" s="14">
        <v>1.141</v>
      </c>
      <c r="BX227" s="14">
        <v>1.1020000000000001</v>
      </c>
      <c r="BY227" s="14">
        <v>1.0660000000000001</v>
      </c>
      <c r="BZ227" s="14">
        <v>1.032</v>
      </c>
      <c r="CA227" s="14">
        <v>0.998</v>
      </c>
      <c r="CB227" s="14">
        <v>0.96399999999999997</v>
      </c>
      <c r="CC227" s="14">
        <v>0.92300000000000004</v>
      </c>
      <c r="CD227" s="14">
        <v>0.871</v>
      </c>
      <c r="CE227" s="14">
        <v>0.81399999999999995</v>
      </c>
      <c r="CF227" s="14">
        <v>0.75700000000000001</v>
      </c>
      <c r="CG227" s="14">
        <v>0.69899999999999995</v>
      </c>
      <c r="CH227" s="14">
        <v>0.64800000000000002</v>
      </c>
      <c r="CI227" s="14">
        <v>0.60699999999999998</v>
      </c>
      <c r="CJ227" s="14">
        <v>0.57299999999999995</v>
      </c>
      <c r="CK227" s="14">
        <v>0.53800000000000003</v>
      </c>
      <c r="CL227" s="14">
        <v>0.505</v>
      </c>
      <c r="CM227" s="14">
        <v>0.47</v>
      </c>
      <c r="CN227" s="14">
        <v>0.43099999999999999</v>
      </c>
      <c r="CO227" s="14">
        <v>0.39</v>
      </c>
      <c r="CP227" s="14">
        <v>0.35199999999999998</v>
      </c>
      <c r="CQ227" s="14">
        <v>0.316</v>
      </c>
      <c r="CR227" s="14">
        <v>0.28100000000000003</v>
      </c>
      <c r="CS227" s="14">
        <v>0.248</v>
      </c>
      <c r="CT227" s="14">
        <v>0.217</v>
      </c>
      <c r="CU227" s="14">
        <v>0.186</v>
      </c>
      <c r="CV227" s="14">
        <v>0.16</v>
      </c>
      <c r="CW227" s="14">
        <v>0.13800000000000001</v>
      </c>
      <c r="CX227" s="14">
        <v>0.11600000000000001</v>
      </c>
      <c r="CY227" s="14">
        <v>9.4E-2</v>
      </c>
      <c r="CZ227" s="14">
        <v>7.6999999999999999E-2</v>
      </c>
      <c r="DA227" s="14">
        <v>6.6000000000000003E-2</v>
      </c>
      <c r="DB227" s="14">
        <v>5.6000000000000001E-2</v>
      </c>
      <c r="DC227" s="14">
        <v>4.3999999999999997E-2</v>
      </c>
      <c r="DD227" s="14">
        <v>3.1E-2</v>
      </c>
      <c r="DE227" s="14">
        <v>2.4E-2</v>
      </c>
      <c r="DF227" s="14">
        <v>1.4999999999999999E-2</v>
      </c>
      <c r="DG227" s="14">
        <v>0.03</v>
      </c>
      <c r="DI227" s="108">
        <f t="shared" si="7"/>
        <v>87.461999999999989</v>
      </c>
    </row>
    <row r="228" spans="1:113" x14ac:dyDescent="0.2">
      <c r="A228" s="14">
        <v>16172</v>
      </c>
      <c r="B228" s="14" t="s">
        <v>1041</v>
      </c>
      <c r="C228" s="14">
        <v>25</v>
      </c>
      <c r="D228" s="14">
        <v>312</v>
      </c>
      <c r="E228" s="14">
        <v>2018</v>
      </c>
      <c r="F228" s="14" t="s">
        <v>1063</v>
      </c>
      <c r="H228" s="88" t="e">
        <f>VLOOKUP(G228, '2018 Population by age'!$G:$H, 2, 0)</f>
        <v>#N/A</v>
      </c>
      <c r="I228" s="15" t="e">
        <f>IF(H228="-", "-", IF(H228=0, 0, SUM(K228:INDEX($K228:$DG228, H228))))</f>
        <v>#N/A</v>
      </c>
      <c r="J228" s="15" t="e">
        <f t="shared" si="6"/>
        <v>#N/A</v>
      </c>
      <c r="K228" s="14">
        <v>2.3199999999999998</v>
      </c>
      <c r="L228" s="14">
        <v>2.3719999999999999</v>
      </c>
      <c r="M228" s="14">
        <v>2.423</v>
      </c>
      <c r="N228" s="14">
        <v>2.5550000000000002</v>
      </c>
      <c r="O228" s="14">
        <v>2.5680000000000001</v>
      </c>
      <c r="P228" s="14">
        <v>2.5870000000000002</v>
      </c>
      <c r="Q228" s="14">
        <v>2.613</v>
      </c>
      <c r="R228" s="14">
        <v>2.6459999999999999</v>
      </c>
      <c r="S228" s="14">
        <v>2.6819999999999999</v>
      </c>
      <c r="T228" s="14">
        <v>2.7210000000000001</v>
      </c>
      <c r="U228" s="14">
        <v>2.7709999999999999</v>
      </c>
      <c r="V228" s="14">
        <v>2.8370000000000002</v>
      </c>
      <c r="W228" s="14">
        <v>2.9129999999999998</v>
      </c>
      <c r="X228" s="14">
        <v>2.984</v>
      </c>
      <c r="Y228" s="14">
        <v>3.0489999999999999</v>
      </c>
      <c r="Z228" s="14">
        <v>3.1139999999999999</v>
      </c>
      <c r="AA228" s="14">
        <v>3.177</v>
      </c>
      <c r="AB228" s="14">
        <v>3.2349999999999999</v>
      </c>
      <c r="AC228" s="14">
        <v>3.2810000000000001</v>
      </c>
      <c r="AD228" s="14">
        <v>3.3170000000000002</v>
      </c>
      <c r="AE228" s="14">
        <v>3.32</v>
      </c>
      <c r="AF228" s="14">
        <v>3.2759999999999998</v>
      </c>
      <c r="AG228" s="14">
        <v>3.1970000000000001</v>
      </c>
      <c r="AH228" s="14">
        <v>3.117</v>
      </c>
      <c r="AI228" s="14">
        <v>3.0489999999999999</v>
      </c>
      <c r="AJ228" s="14">
        <v>2.9169999999999998</v>
      </c>
      <c r="AK228" s="14">
        <v>2.694</v>
      </c>
      <c r="AL228" s="14">
        <v>2.423</v>
      </c>
      <c r="AM228" s="14">
        <v>2.1659999999999999</v>
      </c>
      <c r="AN228" s="14">
        <v>1.8959999999999999</v>
      </c>
      <c r="AO228" s="14">
        <v>1.744</v>
      </c>
      <c r="AP228" s="14">
        <v>1.7749999999999999</v>
      </c>
      <c r="AQ228" s="14">
        <v>1.9279999999999999</v>
      </c>
      <c r="AR228" s="14">
        <v>2.077</v>
      </c>
      <c r="AS228" s="14">
        <v>2.2509999999999999</v>
      </c>
      <c r="AT228" s="14">
        <v>2.3980000000000001</v>
      </c>
      <c r="AU228" s="14">
        <v>2.4820000000000002</v>
      </c>
      <c r="AV228" s="14">
        <v>2.532</v>
      </c>
      <c r="AW228" s="14">
        <v>2.6040000000000001</v>
      </c>
      <c r="AX228" s="14">
        <v>2.673</v>
      </c>
      <c r="AY228" s="14">
        <v>2.794</v>
      </c>
      <c r="AZ228" s="14">
        <v>2.9940000000000002</v>
      </c>
      <c r="BA228" s="14">
        <v>3.2389999999999999</v>
      </c>
      <c r="BB228" s="14">
        <v>3.47</v>
      </c>
      <c r="BC228" s="14">
        <v>3.7080000000000002</v>
      </c>
      <c r="BD228" s="14">
        <v>3.871</v>
      </c>
      <c r="BE228" s="14">
        <v>3.9140000000000001</v>
      </c>
      <c r="BF228" s="14">
        <v>3.8780000000000001</v>
      </c>
      <c r="BG228" s="14">
        <v>3.843</v>
      </c>
      <c r="BH228" s="14">
        <v>3.786</v>
      </c>
      <c r="BI228" s="14">
        <v>3.758</v>
      </c>
      <c r="BJ228" s="14">
        <v>3.79</v>
      </c>
      <c r="BK228" s="14">
        <v>3.8519999999999999</v>
      </c>
      <c r="BL228" s="14">
        <v>3.8940000000000001</v>
      </c>
      <c r="BM228" s="14">
        <v>3.9340000000000002</v>
      </c>
      <c r="BN228" s="14">
        <v>3.91</v>
      </c>
      <c r="BO228" s="14">
        <v>3.7869999999999999</v>
      </c>
      <c r="BP228" s="14">
        <v>3.6019999999999999</v>
      </c>
      <c r="BQ228" s="14">
        <v>3.4220000000000002</v>
      </c>
      <c r="BR228" s="14">
        <v>3.2280000000000002</v>
      </c>
      <c r="BS228" s="14">
        <v>3.0840000000000001</v>
      </c>
      <c r="BT228" s="14">
        <v>3.03</v>
      </c>
      <c r="BU228" s="14">
        <v>3.03</v>
      </c>
      <c r="BV228" s="14">
        <v>3.0139999999999998</v>
      </c>
      <c r="BW228" s="14">
        <v>2.9969999999999999</v>
      </c>
      <c r="BX228" s="14">
        <v>2.96</v>
      </c>
      <c r="BY228" s="14">
        <v>2.887</v>
      </c>
      <c r="BZ228" s="14">
        <v>2.7890000000000001</v>
      </c>
      <c r="CA228" s="14">
        <v>2.6970000000000001</v>
      </c>
      <c r="CB228" s="14">
        <v>2.605</v>
      </c>
      <c r="CC228" s="14">
        <v>2.5</v>
      </c>
      <c r="CD228" s="14">
        <v>2.3759999999999999</v>
      </c>
      <c r="CE228" s="14">
        <v>2.2410000000000001</v>
      </c>
      <c r="CF228" s="14">
        <v>2.105</v>
      </c>
      <c r="CG228" s="14">
        <v>1.9690000000000001</v>
      </c>
      <c r="CH228" s="14">
        <v>1.8380000000000001</v>
      </c>
      <c r="CI228" s="14">
        <v>1.7170000000000001</v>
      </c>
      <c r="CJ228" s="14">
        <v>1.605</v>
      </c>
      <c r="CK228" s="14">
        <v>1.494</v>
      </c>
      <c r="CL228" s="14">
        <v>1.38</v>
      </c>
      <c r="CM228" s="14">
        <v>1.2869999999999999</v>
      </c>
      <c r="CN228" s="14">
        <v>1.222</v>
      </c>
      <c r="CO228" s="14">
        <v>1.175</v>
      </c>
      <c r="CP228" s="14">
        <v>1.129</v>
      </c>
      <c r="CQ228" s="14">
        <v>1.089</v>
      </c>
      <c r="CR228" s="14">
        <v>1.034</v>
      </c>
      <c r="CS228" s="14">
        <v>0.95599999999999996</v>
      </c>
      <c r="CT228" s="14">
        <v>0.86199999999999999</v>
      </c>
      <c r="CU228" s="14">
        <v>0.77</v>
      </c>
      <c r="CV228" s="14">
        <v>0.69199999999999995</v>
      </c>
      <c r="CW228" s="14">
        <v>0.61899999999999999</v>
      </c>
      <c r="CX228" s="14">
        <v>0.53300000000000003</v>
      </c>
      <c r="CY228" s="14">
        <v>0.435</v>
      </c>
      <c r="CZ228" s="14">
        <v>0.35499999999999998</v>
      </c>
      <c r="DA228" s="14">
        <v>0.30399999999999999</v>
      </c>
      <c r="DB228" s="14">
        <v>0.26100000000000001</v>
      </c>
      <c r="DC228" s="14">
        <v>0.21099999999999999</v>
      </c>
      <c r="DD228" s="14">
        <v>0.154</v>
      </c>
      <c r="DE228" s="14">
        <v>0.128</v>
      </c>
      <c r="DF228" s="14">
        <v>8.5999999999999993E-2</v>
      </c>
      <c r="DG228" s="14">
        <v>0.2</v>
      </c>
      <c r="DI228" s="108">
        <f t="shared" si="7"/>
        <v>241.178</v>
      </c>
    </row>
    <row r="229" spans="1:113" x14ac:dyDescent="0.2">
      <c r="A229" s="14">
        <v>16430</v>
      </c>
      <c r="B229" s="14" t="s">
        <v>1041</v>
      </c>
      <c r="D229" s="14">
        <v>474</v>
      </c>
      <c r="E229" s="14">
        <v>2018</v>
      </c>
      <c r="F229" s="14" t="s">
        <v>1062</v>
      </c>
      <c r="H229" s="88" t="e">
        <f>VLOOKUP(G229, '2018 Population by age'!$G:$H, 2, 0)</f>
        <v>#N/A</v>
      </c>
      <c r="I229" s="15" t="e">
        <f>IF(H229="-", "-", IF(H229=0, 0, SUM(K229:INDEX($K229:$DG229, H229))))</f>
        <v>#N/A</v>
      </c>
      <c r="J229" s="15" t="e">
        <f t="shared" si="6"/>
        <v>#N/A</v>
      </c>
      <c r="K229" s="14">
        <v>2.1469999999999998</v>
      </c>
      <c r="L229" s="14">
        <v>2.004</v>
      </c>
      <c r="M229" s="14">
        <v>1.92</v>
      </c>
      <c r="N229" s="14">
        <v>1.61</v>
      </c>
      <c r="O229" s="14">
        <v>1.756</v>
      </c>
      <c r="P229" s="14">
        <v>1.9079999999999999</v>
      </c>
      <c r="Q229" s="14">
        <v>2.06</v>
      </c>
      <c r="R229" s="14">
        <v>2.2069999999999999</v>
      </c>
      <c r="S229" s="14">
        <v>2.3530000000000002</v>
      </c>
      <c r="T229" s="14">
        <v>2.5019999999999998</v>
      </c>
      <c r="U229" s="14">
        <v>2.601</v>
      </c>
      <c r="V229" s="14">
        <v>2.6269999999999998</v>
      </c>
      <c r="W229" s="14">
        <v>2.6030000000000002</v>
      </c>
      <c r="X229" s="14">
        <v>2.573</v>
      </c>
      <c r="Y229" s="14">
        <v>2.5289999999999999</v>
      </c>
      <c r="Z229" s="14">
        <v>2.4870000000000001</v>
      </c>
      <c r="AA229" s="14">
        <v>2.4580000000000002</v>
      </c>
      <c r="AB229" s="14">
        <v>2.4329999999999998</v>
      </c>
      <c r="AC229" s="14">
        <v>2.403</v>
      </c>
      <c r="AD229" s="14">
        <v>2.3820000000000001</v>
      </c>
      <c r="AE229" s="14">
        <v>2.3180000000000001</v>
      </c>
      <c r="AF229" s="14">
        <v>2.19</v>
      </c>
      <c r="AG229" s="14">
        <v>2.028</v>
      </c>
      <c r="AH229" s="14">
        <v>1.8740000000000001</v>
      </c>
      <c r="AI229" s="14">
        <v>1.7010000000000001</v>
      </c>
      <c r="AJ229" s="14">
        <v>1.64</v>
      </c>
      <c r="AK229" s="14">
        <v>1.756</v>
      </c>
      <c r="AL229" s="14">
        <v>1.9790000000000001</v>
      </c>
      <c r="AM229" s="14">
        <v>2.1880000000000002</v>
      </c>
      <c r="AN229" s="14">
        <v>2.423</v>
      </c>
      <c r="AO229" s="14">
        <v>2.556</v>
      </c>
      <c r="AP229" s="14">
        <v>2.5150000000000001</v>
      </c>
      <c r="AQ229" s="14">
        <v>2.3690000000000002</v>
      </c>
      <c r="AR229" s="14">
        <v>2.2530000000000001</v>
      </c>
      <c r="AS229" s="14">
        <v>2.1389999999999998</v>
      </c>
      <c r="AT229" s="14">
        <v>2.0750000000000002</v>
      </c>
      <c r="AU229" s="14">
        <v>2.097</v>
      </c>
      <c r="AV229" s="14">
        <v>2.1800000000000002</v>
      </c>
      <c r="AW229" s="14">
        <v>2.2509999999999999</v>
      </c>
      <c r="AX229" s="14">
        <v>2.3159999999999998</v>
      </c>
      <c r="AY229" s="14">
        <v>2.423</v>
      </c>
      <c r="AZ229" s="14">
        <v>2.585</v>
      </c>
      <c r="BA229" s="14">
        <v>2.778</v>
      </c>
      <c r="BB229" s="14">
        <v>2.9710000000000001</v>
      </c>
      <c r="BC229" s="14">
        <v>3.1709999999999998</v>
      </c>
      <c r="BD229" s="14">
        <v>3.3250000000000002</v>
      </c>
      <c r="BE229" s="14">
        <v>3.4049999999999998</v>
      </c>
      <c r="BF229" s="14">
        <v>3.4319999999999999</v>
      </c>
      <c r="BG229" s="14">
        <v>3.46</v>
      </c>
      <c r="BH229" s="14">
        <v>3.476</v>
      </c>
      <c r="BI229" s="14">
        <v>3.49</v>
      </c>
      <c r="BJ229" s="14">
        <v>3.51</v>
      </c>
      <c r="BK229" s="14">
        <v>3.5289999999999999</v>
      </c>
      <c r="BL229" s="14">
        <v>3.5329999999999999</v>
      </c>
      <c r="BM229" s="14">
        <v>3.5289999999999999</v>
      </c>
      <c r="BN229" s="14">
        <v>3.496</v>
      </c>
      <c r="BO229" s="14">
        <v>3.4239999999999999</v>
      </c>
      <c r="BP229" s="14">
        <v>3.3250000000000002</v>
      </c>
      <c r="BQ229" s="14">
        <v>3.222</v>
      </c>
      <c r="BR229" s="14">
        <v>3.1080000000000001</v>
      </c>
      <c r="BS229" s="14">
        <v>3.0070000000000001</v>
      </c>
      <c r="BT229" s="14">
        <v>2.9319999999999999</v>
      </c>
      <c r="BU229" s="14">
        <v>2.871</v>
      </c>
      <c r="BV229" s="14">
        <v>2.8029999999999999</v>
      </c>
      <c r="BW229" s="14">
        <v>2.7320000000000002</v>
      </c>
      <c r="BX229" s="14">
        <v>2.649</v>
      </c>
      <c r="BY229" s="14">
        <v>2.5470000000000002</v>
      </c>
      <c r="BZ229" s="14">
        <v>2.4329999999999998</v>
      </c>
      <c r="CA229" s="14">
        <v>2.3210000000000002</v>
      </c>
      <c r="CB229" s="14">
        <v>2.2109999999999999</v>
      </c>
      <c r="CC229" s="14">
        <v>2.1019999999999999</v>
      </c>
      <c r="CD229" s="14">
        <v>1.9930000000000001</v>
      </c>
      <c r="CE229" s="14">
        <v>1.887</v>
      </c>
      <c r="CF229" s="14">
        <v>1.782</v>
      </c>
      <c r="CG229" s="14">
        <v>1.6739999999999999</v>
      </c>
      <c r="CH229" s="14">
        <v>1.5860000000000001</v>
      </c>
      <c r="CI229" s="14">
        <v>1.528</v>
      </c>
      <c r="CJ229" s="14">
        <v>1.488</v>
      </c>
      <c r="CK229" s="14">
        <v>1.448</v>
      </c>
      <c r="CL229" s="14">
        <v>1.411</v>
      </c>
      <c r="CM229" s="14">
        <v>1.361</v>
      </c>
      <c r="CN229" s="14">
        <v>1.2849999999999999</v>
      </c>
      <c r="CO229" s="14">
        <v>1.194</v>
      </c>
      <c r="CP229" s="14">
        <v>1.107</v>
      </c>
      <c r="CQ229" s="14">
        <v>1.02</v>
      </c>
      <c r="CR229" s="14">
        <v>0.93600000000000005</v>
      </c>
      <c r="CS229" s="14">
        <v>0.85699999999999998</v>
      </c>
      <c r="CT229" s="14">
        <v>0.78100000000000003</v>
      </c>
      <c r="CU229" s="14">
        <v>0.70099999999999996</v>
      </c>
      <c r="CV229" s="14">
        <v>0.63200000000000001</v>
      </c>
      <c r="CW229" s="14">
        <v>0.56799999999999995</v>
      </c>
      <c r="CX229" s="14">
        <v>0.49399999999999999</v>
      </c>
      <c r="CY229" s="14">
        <v>0.41199999999999998</v>
      </c>
      <c r="CZ229" s="14">
        <v>0.34699999999999998</v>
      </c>
      <c r="DA229" s="14">
        <v>0.309</v>
      </c>
      <c r="DB229" s="14">
        <v>0.26800000000000002</v>
      </c>
      <c r="DC229" s="14">
        <v>0.216</v>
      </c>
      <c r="DD229" s="14">
        <v>0.152</v>
      </c>
      <c r="DE229" s="14">
        <v>0.125</v>
      </c>
      <c r="DF229" s="14">
        <v>0.08</v>
      </c>
      <c r="DG229" s="14">
        <v>0.16500000000000001</v>
      </c>
      <c r="DI229" s="108">
        <f t="shared" si="7"/>
        <v>210.01800000000006</v>
      </c>
    </row>
    <row r="230" spans="1:113" x14ac:dyDescent="0.2">
      <c r="A230" s="14">
        <v>16516</v>
      </c>
      <c r="B230" s="14" t="s">
        <v>1041</v>
      </c>
      <c r="D230" s="14">
        <v>630</v>
      </c>
      <c r="E230" s="14">
        <v>2018</v>
      </c>
      <c r="F230" s="14" t="s">
        <v>1061</v>
      </c>
      <c r="H230" s="88" t="e">
        <f>VLOOKUP(G230, '2018 Population by age'!$G:$H, 2, 0)</f>
        <v>#N/A</v>
      </c>
      <c r="I230" s="15" t="e">
        <f>IF(H230="-", "-", IF(H230=0, 0, SUM(K230:INDEX($K230:$DG230, H230))))</f>
        <v>#N/A</v>
      </c>
      <c r="J230" s="15" t="e">
        <f t="shared" si="6"/>
        <v>#N/A</v>
      </c>
      <c r="K230" s="14">
        <v>18.931000000000001</v>
      </c>
      <c r="L230" s="14">
        <v>18.88</v>
      </c>
      <c r="M230" s="14">
        <v>18.928999999999998</v>
      </c>
      <c r="N230" s="14">
        <v>18.567</v>
      </c>
      <c r="O230" s="14">
        <v>19.041</v>
      </c>
      <c r="P230" s="14">
        <v>19.533000000000001</v>
      </c>
      <c r="Q230" s="14">
        <v>20.036999999999999</v>
      </c>
      <c r="R230" s="14">
        <v>20.544</v>
      </c>
      <c r="S230" s="14">
        <v>21.062999999999999</v>
      </c>
      <c r="T230" s="14">
        <v>21.602</v>
      </c>
      <c r="U230" s="14">
        <v>22.079000000000001</v>
      </c>
      <c r="V230" s="14">
        <v>22.459</v>
      </c>
      <c r="W230" s="14">
        <v>22.777999999999999</v>
      </c>
      <c r="X230" s="14">
        <v>23.1</v>
      </c>
      <c r="Y230" s="14">
        <v>23.4</v>
      </c>
      <c r="Z230" s="14">
        <v>23.757000000000001</v>
      </c>
      <c r="AA230" s="14">
        <v>24.210999999999999</v>
      </c>
      <c r="AB230" s="14">
        <v>24.721</v>
      </c>
      <c r="AC230" s="14">
        <v>25.186</v>
      </c>
      <c r="AD230" s="14">
        <v>25.613</v>
      </c>
      <c r="AE230" s="14">
        <v>26.021000000000001</v>
      </c>
      <c r="AF230" s="14">
        <v>26.405000000000001</v>
      </c>
      <c r="AG230" s="14">
        <v>26.748999999999999</v>
      </c>
      <c r="AH230" s="14">
        <v>27.07</v>
      </c>
      <c r="AI230" s="14">
        <v>27.402999999999999</v>
      </c>
      <c r="AJ230" s="14">
        <v>27.52</v>
      </c>
      <c r="AK230" s="14">
        <v>27.321999999999999</v>
      </c>
      <c r="AL230" s="14">
        <v>26.928000000000001</v>
      </c>
      <c r="AM230" s="14">
        <v>26.54</v>
      </c>
      <c r="AN230" s="14">
        <v>26.103000000000002</v>
      </c>
      <c r="AO230" s="14">
        <v>25.826000000000001</v>
      </c>
      <c r="AP230" s="14">
        <v>25.83</v>
      </c>
      <c r="AQ230" s="14">
        <v>26.013000000000002</v>
      </c>
      <c r="AR230" s="14">
        <v>26.143999999999998</v>
      </c>
      <c r="AS230" s="14">
        <v>26.262</v>
      </c>
      <c r="AT230" s="14">
        <v>26.364000000000001</v>
      </c>
      <c r="AU230" s="14">
        <v>26.422000000000001</v>
      </c>
      <c r="AV230" s="14">
        <v>26.443000000000001</v>
      </c>
      <c r="AW230" s="14">
        <v>26.478999999999999</v>
      </c>
      <c r="AX230" s="14">
        <v>26.536999999999999</v>
      </c>
      <c r="AY230" s="14">
        <v>26.494</v>
      </c>
      <c r="AZ230" s="14">
        <v>26.297000000000001</v>
      </c>
      <c r="BA230" s="14">
        <v>26.007000000000001</v>
      </c>
      <c r="BB230" s="14">
        <v>25.719000000000001</v>
      </c>
      <c r="BC230" s="14">
        <v>25.391999999999999</v>
      </c>
      <c r="BD230" s="14">
        <v>25.187999999999999</v>
      </c>
      <c r="BE230" s="14">
        <v>25.189</v>
      </c>
      <c r="BF230" s="14">
        <v>25.311</v>
      </c>
      <c r="BG230" s="14">
        <v>25.391999999999999</v>
      </c>
      <c r="BH230" s="14">
        <v>25.471</v>
      </c>
      <c r="BI230" s="14">
        <v>25.45</v>
      </c>
      <c r="BJ230" s="14">
        <v>25.265000000000001</v>
      </c>
      <c r="BK230" s="14">
        <v>24.969000000000001</v>
      </c>
      <c r="BL230" s="14">
        <v>24.677</v>
      </c>
      <c r="BM230" s="14">
        <v>24.370999999999999</v>
      </c>
      <c r="BN230" s="14">
        <v>24.042000000000002</v>
      </c>
      <c r="BO230" s="14">
        <v>23.696000000000002</v>
      </c>
      <c r="BP230" s="14">
        <v>23.335999999999999</v>
      </c>
      <c r="BQ230" s="14">
        <v>22.952000000000002</v>
      </c>
      <c r="BR230" s="14">
        <v>22.545000000000002</v>
      </c>
      <c r="BS230" s="14">
        <v>22.143999999999998</v>
      </c>
      <c r="BT230" s="14">
        <v>21.762</v>
      </c>
      <c r="BU230" s="14">
        <v>21.388000000000002</v>
      </c>
      <c r="BV230" s="14">
        <v>20.981000000000002</v>
      </c>
      <c r="BW230" s="14">
        <v>20.527000000000001</v>
      </c>
      <c r="BX230" s="14">
        <v>20.116</v>
      </c>
      <c r="BY230" s="14">
        <v>19.780999999999999</v>
      </c>
      <c r="BZ230" s="14">
        <v>19.469000000000001</v>
      </c>
      <c r="CA230" s="14">
        <v>19.126000000000001</v>
      </c>
      <c r="CB230" s="14">
        <v>18.8</v>
      </c>
      <c r="CC230" s="14">
        <v>18.244</v>
      </c>
      <c r="CD230" s="14">
        <v>17.34</v>
      </c>
      <c r="CE230" s="14">
        <v>16.22</v>
      </c>
      <c r="CF230" s="14">
        <v>15.119</v>
      </c>
      <c r="CG230" s="14">
        <v>13.98</v>
      </c>
      <c r="CH230" s="14">
        <v>12.986000000000001</v>
      </c>
      <c r="CI230" s="14">
        <v>12.249000000000001</v>
      </c>
      <c r="CJ230" s="14">
        <v>11.68</v>
      </c>
      <c r="CK230" s="14">
        <v>11.077</v>
      </c>
      <c r="CL230" s="14">
        <v>10.484</v>
      </c>
      <c r="CM230" s="14">
        <v>9.875</v>
      </c>
      <c r="CN230" s="14">
        <v>9.2219999999999995</v>
      </c>
      <c r="CO230" s="14">
        <v>8.5459999999999994</v>
      </c>
      <c r="CP230" s="14">
        <v>7.9039999999999999</v>
      </c>
      <c r="CQ230" s="14">
        <v>7.2869999999999999</v>
      </c>
      <c r="CR230" s="14">
        <v>6.6879999999999997</v>
      </c>
      <c r="CS230" s="14">
        <v>6.1070000000000002</v>
      </c>
      <c r="CT230" s="14">
        <v>5.5469999999999997</v>
      </c>
      <c r="CU230" s="14">
        <v>4.9829999999999997</v>
      </c>
      <c r="CV230" s="14">
        <v>4.4989999999999997</v>
      </c>
      <c r="CW230" s="14">
        <v>4.0529999999999999</v>
      </c>
      <c r="CX230" s="14">
        <v>3.552</v>
      </c>
      <c r="CY230" s="14">
        <v>2.9980000000000002</v>
      </c>
      <c r="CZ230" s="14">
        <v>2.5680000000000001</v>
      </c>
      <c r="DA230" s="14">
        <v>2.3210000000000002</v>
      </c>
      <c r="DB230" s="14">
        <v>2.0259999999999998</v>
      </c>
      <c r="DC230" s="14">
        <v>1.6379999999999999</v>
      </c>
      <c r="DD230" s="14">
        <v>1.1579999999999999</v>
      </c>
      <c r="DE230" s="14">
        <v>0.94799999999999995</v>
      </c>
      <c r="DF230" s="14">
        <v>0.626</v>
      </c>
      <c r="DG230" s="14">
        <v>1.389</v>
      </c>
      <c r="DI230" s="108">
        <f t="shared" si="7"/>
        <v>1899.9830000000002</v>
      </c>
    </row>
    <row r="231" spans="1:113" x14ac:dyDescent="0.2">
      <c r="A231" s="14">
        <v>16860</v>
      </c>
      <c r="B231" s="14" t="s">
        <v>1041</v>
      </c>
      <c r="D231" s="14">
        <v>850</v>
      </c>
      <c r="E231" s="14">
        <v>2018</v>
      </c>
      <c r="F231" s="14" t="s">
        <v>1058</v>
      </c>
      <c r="H231" s="88" t="e">
        <f>VLOOKUP(G231, '2018 Population by age'!$G:$H, 2, 0)</f>
        <v>#N/A</v>
      </c>
      <c r="I231" s="15" t="e">
        <f>IF(H231="-", "-", IF(H231=0, 0, SUM(K231:INDEX($K231:$DG231, H231))))</f>
        <v>#N/A</v>
      </c>
      <c r="J231" s="15" t="e">
        <f t="shared" si="6"/>
        <v>#N/A</v>
      </c>
      <c r="K231" s="14">
        <v>0.61399999999999999</v>
      </c>
      <c r="L231" s="14">
        <v>0.63100000000000001</v>
      </c>
      <c r="M231" s="14">
        <v>0.64700000000000002</v>
      </c>
      <c r="N231" s="14">
        <v>0.626</v>
      </c>
      <c r="O231" s="14">
        <v>0.65600000000000003</v>
      </c>
      <c r="P231" s="14">
        <v>0.68200000000000005</v>
      </c>
      <c r="Q231" s="14">
        <v>0.70299999999999996</v>
      </c>
      <c r="R231" s="14">
        <v>0.72</v>
      </c>
      <c r="S231" s="14">
        <v>0.73399999999999999</v>
      </c>
      <c r="T231" s="14">
        <v>0.746</v>
      </c>
      <c r="U231" s="14">
        <v>0.749</v>
      </c>
      <c r="V231" s="14">
        <v>0.73699999999999999</v>
      </c>
      <c r="W231" s="14">
        <v>0.71699999999999997</v>
      </c>
      <c r="X231" s="14">
        <v>0.69599999999999995</v>
      </c>
      <c r="Y231" s="14">
        <v>0.67300000000000004</v>
      </c>
      <c r="Z231" s="14">
        <v>0.65500000000000003</v>
      </c>
      <c r="AA231" s="14">
        <v>0.64700000000000002</v>
      </c>
      <c r="AB231" s="14">
        <v>0.64700000000000002</v>
      </c>
      <c r="AC231" s="14">
        <v>0.64400000000000002</v>
      </c>
      <c r="AD231" s="14">
        <v>0.63900000000000001</v>
      </c>
      <c r="AE231" s="14">
        <v>0.63700000000000001</v>
      </c>
      <c r="AF231" s="14">
        <v>0.64100000000000001</v>
      </c>
      <c r="AG231" s="14">
        <v>0.64600000000000002</v>
      </c>
      <c r="AH231" s="14">
        <v>0.65200000000000002</v>
      </c>
      <c r="AI231" s="14">
        <v>0.66100000000000003</v>
      </c>
      <c r="AJ231" s="14">
        <v>0.65700000000000003</v>
      </c>
      <c r="AK231" s="14">
        <v>0.63300000000000001</v>
      </c>
      <c r="AL231" s="14">
        <v>0.59699999999999998</v>
      </c>
      <c r="AM231" s="14">
        <v>0.56299999999999994</v>
      </c>
      <c r="AN231" s="14">
        <v>0.52800000000000002</v>
      </c>
      <c r="AO231" s="14">
        <v>0.50800000000000001</v>
      </c>
      <c r="AP231" s="14">
        <v>0.51100000000000001</v>
      </c>
      <c r="AQ231" s="14">
        <v>0.52900000000000003</v>
      </c>
      <c r="AR231" s="14">
        <v>0.54500000000000004</v>
      </c>
      <c r="AS231" s="14">
        <v>0.56399999999999995</v>
      </c>
      <c r="AT231" s="14">
        <v>0.57899999999999996</v>
      </c>
      <c r="AU231" s="14">
        <v>0.58599999999999997</v>
      </c>
      <c r="AV231" s="14">
        <v>0.58799999999999997</v>
      </c>
      <c r="AW231" s="14">
        <v>0.59399999999999997</v>
      </c>
      <c r="AX231" s="14">
        <v>0.60099999999999998</v>
      </c>
      <c r="AY231" s="14">
        <v>0.61</v>
      </c>
      <c r="AZ231" s="14">
        <v>0.61899999999999999</v>
      </c>
      <c r="BA231" s="14">
        <v>0.63</v>
      </c>
      <c r="BB231" s="14">
        <v>0.64100000000000001</v>
      </c>
      <c r="BC231" s="14">
        <v>0.65100000000000002</v>
      </c>
      <c r="BD231" s="14">
        <v>0.66400000000000003</v>
      </c>
      <c r="BE231" s="14">
        <v>0.68400000000000005</v>
      </c>
      <c r="BF231" s="14">
        <v>0.70599999999999996</v>
      </c>
      <c r="BG231" s="14">
        <v>0.72699999999999998</v>
      </c>
      <c r="BH231" s="14">
        <v>0.749</v>
      </c>
      <c r="BI231" s="14">
        <v>0.76600000000000001</v>
      </c>
      <c r="BJ231" s="14">
        <v>0.77500000000000002</v>
      </c>
      <c r="BK231" s="14">
        <v>0.77800000000000002</v>
      </c>
      <c r="BL231" s="14">
        <v>0.78</v>
      </c>
      <c r="BM231" s="14">
        <v>0.78100000000000003</v>
      </c>
      <c r="BN231" s="14">
        <v>0.78300000000000003</v>
      </c>
      <c r="BO231" s="14">
        <v>0.78800000000000003</v>
      </c>
      <c r="BP231" s="14">
        <v>0.79400000000000004</v>
      </c>
      <c r="BQ231" s="14">
        <v>0.79800000000000004</v>
      </c>
      <c r="BR231" s="14">
        <v>0.80300000000000005</v>
      </c>
      <c r="BS231" s="14">
        <v>0.80100000000000005</v>
      </c>
      <c r="BT231" s="14">
        <v>0.79</v>
      </c>
      <c r="BU231" s="14">
        <v>0.77300000000000002</v>
      </c>
      <c r="BV231" s="14">
        <v>0.755</v>
      </c>
      <c r="BW231" s="14">
        <v>0.73299999999999998</v>
      </c>
      <c r="BX231" s="14">
        <v>0.72</v>
      </c>
      <c r="BY231" s="14">
        <v>0.72199999999999998</v>
      </c>
      <c r="BZ231" s="14">
        <v>0.73099999999999998</v>
      </c>
      <c r="CA231" s="14">
        <v>0.73699999999999999</v>
      </c>
      <c r="CB231" s="14">
        <v>0.74199999999999999</v>
      </c>
      <c r="CC231" s="14">
        <v>0.73299999999999998</v>
      </c>
      <c r="CD231" s="14">
        <v>0.70199999999999996</v>
      </c>
      <c r="CE231" s="14">
        <v>0.65600000000000003</v>
      </c>
      <c r="CF231" s="14">
        <v>0.61099999999999999</v>
      </c>
      <c r="CG231" s="14">
        <v>0.56399999999999995</v>
      </c>
      <c r="CH231" s="14">
        <v>0.51800000000000002</v>
      </c>
      <c r="CI231" s="14">
        <v>0.47299999999999998</v>
      </c>
      <c r="CJ231" s="14">
        <v>0.43</v>
      </c>
      <c r="CK231" s="14">
        <v>0.38600000000000001</v>
      </c>
      <c r="CL231" s="14">
        <v>0.34100000000000003</v>
      </c>
      <c r="CM231" s="14">
        <v>0.30099999999999999</v>
      </c>
      <c r="CN231" s="14">
        <v>0.26700000000000002</v>
      </c>
      <c r="CO231" s="14">
        <v>0.23799999999999999</v>
      </c>
      <c r="CP231" s="14">
        <v>0.21</v>
      </c>
      <c r="CQ231" s="14">
        <v>0.184</v>
      </c>
      <c r="CR231" s="14">
        <v>0.16</v>
      </c>
      <c r="CS231" s="14">
        <v>0.13800000000000001</v>
      </c>
      <c r="CT231" s="14">
        <v>0.11700000000000001</v>
      </c>
      <c r="CU231" s="14">
        <v>9.7000000000000003E-2</v>
      </c>
      <c r="CV231" s="14">
        <v>0.08</v>
      </c>
      <c r="CW231" s="14">
        <v>6.8000000000000005E-2</v>
      </c>
      <c r="CX231" s="14">
        <v>5.6000000000000001E-2</v>
      </c>
      <c r="CY231" s="14">
        <v>4.3999999999999997E-2</v>
      </c>
      <c r="CZ231" s="14">
        <v>3.5000000000000003E-2</v>
      </c>
      <c r="DA231" s="14">
        <v>0.03</v>
      </c>
      <c r="DB231" s="14">
        <v>2.5000000000000001E-2</v>
      </c>
      <c r="DC231" s="14">
        <v>1.9E-2</v>
      </c>
      <c r="DD231" s="14">
        <v>1.2E-2</v>
      </c>
      <c r="DE231" s="14">
        <v>8.9999999999999993E-3</v>
      </c>
      <c r="DF231" s="14">
        <v>5.0000000000000001E-3</v>
      </c>
      <c r="DG231" s="14">
        <v>8.0000000000000002E-3</v>
      </c>
      <c r="DI231" s="108">
        <f t="shared" si="7"/>
        <v>54.930999999999976</v>
      </c>
    </row>
    <row r="232" spans="1:113" x14ac:dyDescent="0.2">
      <c r="A232" s="14">
        <v>16946</v>
      </c>
      <c r="B232" s="14" t="s">
        <v>1041</v>
      </c>
      <c r="D232" s="14">
        <v>916</v>
      </c>
      <c r="E232" s="14">
        <v>2018</v>
      </c>
      <c r="F232" s="14" t="s">
        <v>1057</v>
      </c>
      <c r="H232" s="88" t="e">
        <f>VLOOKUP(G232, '2018 Population by age'!$G:$H, 2, 0)</f>
        <v>#N/A</v>
      </c>
      <c r="I232" s="15" t="e">
        <f>IF(H232="-", "-", IF(H232=0, 0, SUM(K232:INDEX($K232:$DG232, H232))))</f>
        <v>#N/A</v>
      </c>
      <c r="J232" s="15" t="e">
        <f t="shared" si="6"/>
        <v>#N/A</v>
      </c>
      <c r="K232" s="14">
        <v>1593.5060000000001</v>
      </c>
      <c r="L232" s="14">
        <v>1597.69</v>
      </c>
      <c r="M232" s="14">
        <v>1600.223</v>
      </c>
      <c r="N232" s="14">
        <v>1616.1769999999999</v>
      </c>
      <c r="O232" s="14">
        <v>1609.3869999999999</v>
      </c>
      <c r="P232" s="14">
        <v>1603.2650000000001</v>
      </c>
      <c r="Q232" s="14">
        <v>1597.963</v>
      </c>
      <c r="R232" s="14">
        <v>1593.645</v>
      </c>
      <c r="S232" s="14">
        <v>1589.904</v>
      </c>
      <c r="T232" s="14">
        <v>1586.335</v>
      </c>
      <c r="U232" s="14">
        <v>1585.8920000000001</v>
      </c>
      <c r="V232" s="14">
        <v>1589.846</v>
      </c>
      <c r="W232" s="14">
        <v>1596.6769999999999</v>
      </c>
      <c r="X232" s="14">
        <v>1602.9190000000001</v>
      </c>
      <c r="Y232" s="14">
        <v>1608.45</v>
      </c>
      <c r="Z232" s="14">
        <v>1614.8040000000001</v>
      </c>
      <c r="AA232" s="14">
        <v>1622.126</v>
      </c>
      <c r="AB232" s="14">
        <v>1629.1890000000001</v>
      </c>
      <c r="AC232" s="14">
        <v>1635.106</v>
      </c>
      <c r="AD232" s="14">
        <v>1640.636</v>
      </c>
      <c r="AE232" s="14">
        <v>1639.5719999999999</v>
      </c>
      <c r="AF232" s="14">
        <v>1628.915</v>
      </c>
      <c r="AG232" s="14">
        <v>1611.471</v>
      </c>
      <c r="AH232" s="14">
        <v>1593.367</v>
      </c>
      <c r="AI232" s="14">
        <v>1573.7660000000001</v>
      </c>
      <c r="AJ232" s="14">
        <v>1552.8030000000001</v>
      </c>
      <c r="AK232" s="14">
        <v>1531.2840000000001</v>
      </c>
      <c r="AL232" s="14">
        <v>1509.211</v>
      </c>
      <c r="AM232" s="14">
        <v>1485.998</v>
      </c>
      <c r="AN232" s="14">
        <v>1462.04</v>
      </c>
      <c r="AO232" s="14">
        <v>1438.2809999999999</v>
      </c>
      <c r="AP232" s="14">
        <v>1415.2329999999999</v>
      </c>
      <c r="AQ232" s="14">
        <v>1392.934</v>
      </c>
      <c r="AR232" s="14">
        <v>1370.5840000000001</v>
      </c>
      <c r="AS232" s="14">
        <v>1347.931</v>
      </c>
      <c r="AT232" s="14">
        <v>1328.1579999999999</v>
      </c>
      <c r="AU232" s="14">
        <v>1312.6389999999999</v>
      </c>
      <c r="AV232" s="14">
        <v>1299.886</v>
      </c>
      <c r="AW232" s="14">
        <v>1285.885</v>
      </c>
      <c r="AX232" s="14">
        <v>1270.0509999999999</v>
      </c>
      <c r="AY232" s="14">
        <v>1256.6790000000001</v>
      </c>
      <c r="AZ232" s="14">
        <v>1247.057</v>
      </c>
      <c r="BA232" s="14">
        <v>1238.3989999999999</v>
      </c>
      <c r="BB232" s="14">
        <v>1228.386</v>
      </c>
      <c r="BC232" s="14">
        <v>1219.575</v>
      </c>
      <c r="BD232" s="14">
        <v>1197.117</v>
      </c>
      <c r="BE232" s="14">
        <v>1154.0550000000001</v>
      </c>
      <c r="BF232" s="14">
        <v>1097.9359999999999</v>
      </c>
      <c r="BG232" s="14">
        <v>1043.019</v>
      </c>
      <c r="BH232" s="14">
        <v>986.154</v>
      </c>
      <c r="BI232" s="14">
        <v>936.16</v>
      </c>
      <c r="BJ232" s="14">
        <v>898.76900000000001</v>
      </c>
      <c r="BK232" s="14">
        <v>869.74400000000003</v>
      </c>
      <c r="BL232" s="14">
        <v>838.88</v>
      </c>
      <c r="BM232" s="14">
        <v>807.93899999999996</v>
      </c>
      <c r="BN232" s="14">
        <v>778.58399999999995</v>
      </c>
      <c r="BO232" s="14">
        <v>750.53300000000002</v>
      </c>
      <c r="BP232" s="14">
        <v>723.58600000000001</v>
      </c>
      <c r="BQ232" s="14">
        <v>697.48500000000001</v>
      </c>
      <c r="BR232" s="14">
        <v>671.85799999999995</v>
      </c>
      <c r="BS232" s="14">
        <v>647.03399999999999</v>
      </c>
      <c r="BT232" s="14">
        <v>623.01199999999994</v>
      </c>
      <c r="BU232" s="14">
        <v>599.21400000000006</v>
      </c>
      <c r="BV232" s="14">
        <v>575.99599999999998</v>
      </c>
      <c r="BW232" s="14">
        <v>554.404</v>
      </c>
      <c r="BX232" s="14">
        <v>527.81399999999996</v>
      </c>
      <c r="BY232" s="14">
        <v>493.32499999999999</v>
      </c>
      <c r="BZ232" s="14">
        <v>454.42</v>
      </c>
      <c r="CA232" s="14">
        <v>416.85700000000003</v>
      </c>
      <c r="CB232" s="14">
        <v>378.71899999999999</v>
      </c>
      <c r="CC232" s="14">
        <v>347.49900000000002</v>
      </c>
      <c r="CD232" s="14">
        <v>327.26100000000002</v>
      </c>
      <c r="CE232" s="14">
        <v>314.238</v>
      </c>
      <c r="CF232" s="14">
        <v>300.81299999999999</v>
      </c>
      <c r="CG232" s="14">
        <v>288.786</v>
      </c>
      <c r="CH232" s="14">
        <v>274.75700000000001</v>
      </c>
      <c r="CI232" s="14">
        <v>256.35599999999999</v>
      </c>
      <c r="CJ232" s="14">
        <v>235.548</v>
      </c>
      <c r="CK232" s="14">
        <v>216.44200000000001</v>
      </c>
      <c r="CL232" s="14">
        <v>197.953</v>
      </c>
      <c r="CM232" s="14">
        <v>181.679</v>
      </c>
      <c r="CN232" s="14">
        <v>168.74</v>
      </c>
      <c r="CO232" s="14">
        <v>158.02500000000001</v>
      </c>
      <c r="CP232" s="14">
        <v>147.441</v>
      </c>
      <c r="CQ232" s="14">
        <v>137.57300000000001</v>
      </c>
      <c r="CR232" s="14">
        <v>126.875</v>
      </c>
      <c r="CS232" s="14">
        <v>114.42</v>
      </c>
      <c r="CT232" s="14">
        <v>101.056</v>
      </c>
      <c r="CU232" s="14">
        <v>87.938000000000002</v>
      </c>
      <c r="CV232" s="14">
        <v>76.712999999999994</v>
      </c>
      <c r="CW232" s="14">
        <v>67.135999999999996</v>
      </c>
      <c r="CX232" s="14">
        <v>56.75</v>
      </c>
      <c r="CY232" s="14">
        <v>45.515999999999998</v>
      </c>
      <c r="CZ232" s="14">
        <v>36.704999999999998</v>
      </c>
      <c r="DA232" s="14">
        <v>31.544</v>
      </c>
      <c r="DB232" s="14">
        <v>26.701000000000001</v>
      </c>
      <c r="DC232" s="14">
        <v>20.611999999999998</v>
      </c>
      <c r="DD232" s="14">
        <v>13.282</v>
      </c>
      <c r="DE232" s="14">
        <v>10.807</v>
      </c>
      <c r="DF232" s="14">
        <v>6.274</v>
      </c>
      <c r="DG232" s="14">
        <v>10.98</v>
      </c>
      <c r="DI232" s="108">
        <f t="shared" si="7"/>
        <v>90462.878999999972</v>
      </c>
    </row>
    <row r="233" spans="1:113" x14ac:dyDescent="0.2">
      <c r="A233" s="14">
        <v>17720</v>
      </c>
      <c r="B233" s="14" t="s">
        <v>1041</v>
      </c>
      <c r="C233" s="14">
        <v>26</v>
      </c>
      <c r="D233" s="14">
        <v>931</v>
      </c>
      <c r="E233" s="14">
        <v>2018</v>
      </c>
      <c r="F233" s="14" t="s">
        <v>1056</v>
      </c>
      <c r="H233" s="88" t="e">
        <f>VLOOKUP(G233, '2018 Population by age'!$G:$H, 2, 0)</f>
        <v>#N/A</v>
      </c>
      <c r="I233" s="15" t="e">
        <f>IF(H233="-", "-", IF(H233=0, 0, SUM(K233:INDEX($K233:$DG233, H233))))</f>
        <v>#N/A</v>
      </c>
      <c r="J233" s="15" t="e">
        <f t="shared" si="6"/>
        <v>#N/A</v>
      </c>
      <c r="K233" s="14">
        <v>3201.73</v>
      </c>
      <c r="L233" s="14">
        <v>3215.16</v>
      </c>
      <c r="M233" s="14">
        <v>3226.598</v>
      </c>
      <c r="N233" s="14">
        <v>3267.6790000000001</v>
      </c>
      <c r="O233" s="14">
        <v>3262.6419999999998</v>
      </c>
      <c r="P233" s="14">
        <v>3259.5160000000001</v>
      </c>
      <c r="Q233" s="14">
        <v>3258.556</v>
      </c>
      <c r="R233" s="14">
        <v>3260.0070000000001</v>
      </c>
      <c r="S233" s="14">
        <v>3262.9769999999999</v>
      </c>
      <c r="T233" s="14">
        <v>3266.5639999999999</v>
      </c>
      <c r="U233" s="14">
        <v>3276.7669999999998</v>
      </c>
      <c r="V233" s="14">
        <v>3296.136</v>
      </c>
      <c r="W233" s="14">
        <v>3321.47</v>
      </c>
      <c r="X233" s="14">
        <v>3346.567</v>
      </c>
      <c r="Y233" s="14">
        <v>3372.1179999999999</v>
      </c>
      <c r="Z233" s="14">
        <v>3396.1840000000002</v>
      </c>
      <c r="AA233" s="14">
        <v>3416.9929999999999</v>
      </c>
      <c r="AB233" s="14">
        <v>3434.9589999999998</v>
      </c>
      <c r="AC233" s="14">
        <v>3452.8519999999999</v>
      </c>
      <c r="AD233" s="14">
        <v>3470.808</v>
      </c>
      <c r="AE233" s="14">
        <v>3482.73</v>
      </c>
      <c r="AF233" s="14">
        <v>3486.0749999999998</v>
      </c>
      <c r="AG233" s="14">
        <v>3483.5059999999999</v>
      </c>
      <c r="AH233" s="14">
        <v>3479.74</v>
      </c>
      <c r="AI233" s="14">
        <v>3473.2570000000001</v>
      </c>
      <c r="AJ233" s="14">
        <v>3468.9090000000001</v>
      </c>
      <c r="AK233" s="14">
        <v>3469.3960000000002</v>
      </c>
      <c r="AL233" s="14">
        <v>3472.1109999999999</v>
      </c>
      <c r="AM233" s="14">
        <v>3470.962</v>
      </c>
      <c r="AN233" s="14">
        <v>3466.2179999999998</v>
      </c>
      <c r="AO233" s="14">
        <v>3459.9879999999998</v>
      </c>
      <c r="AP233" s="14">
        <v>3452.4079999999999</v>
      </c>
      <c r="AQ233" s="14">
        <v>3442.0680000000002</v>
      </c>
      <c r="AR233" s="14">
        <v>3428.0810000000001</v>
      </c>
      <c r="AS233" s="14">
        <v>3411.384</v>
      </c>
      <c r="AT233" s="14">
        <v>3384.3870000000002</v>
      </c>
      <c r="AU233" s="14">
        <v>3343.4630000000002</v>
      </c>
      <c r="AV233" s="14">
        <v>3292.087</v>
      </c>
      <c r="AW233" s="14">
        <v>3239.5320000000002</v>
      </c>
      <c r="AX233" s="14">
        <v>3186.5590000000002</v>
      </c>
      <c r="AY233" s="14">
        <v>3124.6729999999998</v>
      </c>
      <c r="AZ233" s="14">
        <v>3051.43</v>
      </c>
      <c r="BA233" s="14">
        <v>2972.0859999999998</v>
      </c>
      <c r="BB233" s="14">
        <v>2892.3069999999998</v>
      </c>
      <c r="BC233" s="14">
        <v>2808.5189999999998</v>
      </c>
      <c r="BD233" s="14">
        <v>2742.375</v>
      </c>
      <c r="BE233" s="14">
        <v>2704.46</v>
      </c>
      <c r="BF233" s="14">
        <v>2684.3310000000001</v>
      </c>
      <c r="BG233" s="14">
        <v>2660.395</v>
      </c>
      <c r="BH233" s="14">
        <v>2636.2730000000001</v>
      </c>
      <c r="BI233" s="14">
        <v>2606.8710000000001</v>
      </c>
      <c r="BJ233" s="14">
        <v>2567.2420000000002</v>
      </c>
      <c r="BK233" s="14">
        <v>2519.7199999999998</v>
      </c>
      <c r="BL233" s="14">
        <v>2472.971</v>
      </c>
      <c r="BM233" s="14">
        <v>2426.9380000000001</v>
      </c>
      <c r="BN233" s="14">
        <v>2369.7460000000001</v>
      </c>
      <c r="BO233" s="14">
        <v>2296.8890000000001</v>
      </c>
      <c r="BP233" s="14">
        <v>2213.6880000000001</v>
      </c>
      <c r="BQ233" s="14">
        <v>2129.4169999999999</v>
      </c>
      <c r="BR233" s="14">
        <v>2041.538</v>
      </c>
      <c r="BS233" s="14">
        <v>1959.271</v>
      </c>
      <c r="BT233" s="14">
        <v>1887.9269999999999</v>
      </c>
      <c r="BU233" s="14">
        <v>1823.019</v>
      </c>
      <c r="BV233" s="14">
        <v>1755.559</v>
      </c>
      <c r="BW233" s="14">
        <v>1688.3240000000001</v>
      </c>
      <c r="BX233" s="14">
        <v>1615.81</v>
      </c>
      <c r="BY233" s="14">
        <v>1534.694</v>
      </c>
      <c r="BZ233" s="14">
        <v>1448.537</v>
      </c>
      <c r="CA233" s="14">
        <v>1364.528</v>
      </c>
      <c r="CB233" s="14">
        <v>1281.5650000000001</v>
      </c>
      <c r="CC233" s="14">
        <v>1201.721</v>
      </c>
      <c r="CD233" s="14">
        <v>1126.8530000000001</v>
      </c>
      <c r="CE233" s="14">
        <v>1056.1980000000001</v>
      </c>
      <c r="CF233" s="14">
        <v>986.46100000000001</v>
      </c>
      <c r="CG233" s="14">
        <v>917.50199999999995</v>
      </c>
      <c r="CH233" s="14">
        <v>854.87599999999998</v>
      </c>
      <c r="CI233" s="14">
        <v>800.76300000000003</v>
      </c>
      <c r="CJ233" s="14">
        <v>752.60199999999998</v>
      </c>
      <c r="CK233" s="14">
        <v>706.06899999999996</v>
      </c>
      <c r="CL233" s="14">
        <v>662.52800000000002</v>
      </c>
      <c r="CM233" s="14">
        <v>616.87800000000004</v>
      </c>
      <c r="CN233" s="14">
        <v>566.30799999999999</v>
      </c>
      <c r="CO233" s="14">
        <v>513.38199999999995</v>
      </c>
      <c r="CP233" s="14">
        <v>463.34699999999998</v>
      </c>
      <c r="CQ233" s="14">
        <v>414.99200000000002</v>
      </c>
      <c r="CR233" s="14">
        <v>370.399</v>
      </c>
      <c r="CS233" s="14">
        <v>331.07900000000001</v>
      </c>
      <c r="CT233" s="14">
        <v>295.8</v>
      </c>
      <c r="CU233" s="14">
        <v>260.56099999999998</v>
      </c>
      <c r="CV233" s="14">
        <v>231.904</v>
      </c>
      <c r="CW233" s="14">
        <v>203.999</v>
      </c>
      <c r="CX233" s="14">
        <v>171.28800000000001</v>
      </c>
      <c r="CY233" s="14">
        <v>134.435</v>
      </c>
      <c r="CZ233" s="14">
        <v>104.867</v>
      </c>
      <c r="DA233" s="14">
        <v>87.411000000000001</v>
      </c>
      <c r="DB233" s="14">
        <v>73.454999999999998</v>
      </c>
      <c r="DC233" s="14">
        <v>56.889000000000003</v>
      </c>
      <c r="DD233" s="14">
        <v>37.709000000000003</v>
      </c>
      <c r="DE233" s="14">
        <v>30.282</v>
      </c>
      <c r="DF233" s="14">
        <v>18.38</v>
      </c>
      <c r="DG233" s="14">
        <v>35.567999999999998</v>
      </c>
      <c r="DI233" s="108">
        <f t="shared" si="7"/>
        <v>217024.75299999997</v>
      </c>
    </row>
    <row r="234" spans="1:113" x14ac:dyDescent="0.2">
      <c r="A234" s="14">
        <v>18322</v>
      </c>
      <c r="B234" s="14" t="s">
        <v>1041</v>
      </c>
      <c r="D234" s="14">
        <v>254</v>
      </c>
      <c r="E234" s="14">
        <v>2018</v>
      </c>
      <c r="F234" s="14" t="s">
        <v>1054</v>
      </c>
      <c r="H234" s="88" t="e">
        <f>VLOOKUP(G234, '2018 Population by age'!$G:$H, 2, 0)</f>
        <v>#N/A</v>
      </c>
      <c r="I234" s="15" t="e">
        <f>IF(H234="-", "-", IF(H234=0, 0, SUM(K234:INDEX($K234:$DG234, H234))))</f>
        <v>#N/A</v>
      </c>
      <c r="J234" s="15" t="e">
        <f t="shared" si="6"/>
        <v>#N/A</v>
      </c>
      <c r="K234" s="14">
        <v>3.2349999999999999</v>
      </c>
      <c r="L234" s="14">
        <v>3.2330000000000001</v>
      </c>
      <c r="M234" s="14">
        <v>3.2269999999999999</v>
      </c>
      <c r="N234" s="14">
        <v>3.181</v>
      </c>
      <c r="O234" s="14">
        <v>3.1819999999999999</v>
      </c>
      <c r="P234" s="14">
        <v>3.1760000000000002</v>
      </c>
      <c r="Q234" s="14">
        <v>3.1640000000000001</v>
      </c>
      <c r="R234" s="14">
        <v>3.1459999999999999</v>
      </c>
      <c r="S234" s="14">
        <v>3.1219999999999999</v>
      </c>
      <c r="T234" s="14">
        <v>3.0950000000000002</v>
      </c>
      <c r="U234" s="14">
        <v>3.0569999999999999</v>
      </c>
      <c r="V234" s="14">
        <v>3.0059999999999998</v>
      </c>
      <c r="W234" s="14">
        <v>2.9449999999999998</v>
      </c>
      <c r="X234" s="14">
        <v>2.8809999999999998</v>
      </c>
      <c r="Y234" s="14">
        <v>2.8140000000000001</v>
      </c>
      <c r="Z234" s="14">
        <v>2.7490000000000001</v>
      </c>
      <c r="AA234" s="14">
        <v>2.69</v>
      </c>
      <c r="AB234" s="14">
        <v>2.6349999999999998</v>
      </c>
      <c r="AC234" s="14">
        <v>2.5779999999999998</v>
      </c>
      <c r="AD234" s="14">
        <v>2.5190000000000001</v>
      </c>
      <c r="AE234" s="14">
        <v>2.4580000000000002</v>
      </c>
      <c r="AF234" s="14">
        <v>2.395</v>
      </c>
      <c r="AG234" s="14">
        <v>2.33</v>
      </c>
      <c r="AH234" s="14">
        <v>2.2679999999999998</v>
      </c>
      <c r="AI234" s="14">
        <v>2.2120000000000002</v>
      </c>
      <c r="AJ234" s="14">
        <v>2.149</v>
      </c>
      <c r="AK234" s="14">
        <v>2.0720000000000001</v>
      </c>
      <c r="AL234" s="14">
        <v>1.99</v>
      </c>
      <c r="AM234" s="14">
        <v>1.915</v>
      </c>
      <c r="AN234" s="14">
        <v>1.8380000000000001</v>
      </c>
      <c r="AO234" s="14">
        <v>1.7949999999999999</v>
      </c>
      <c r="AP234" s="14">
        <v>1.802</v>
      </c>
      <c r="AQ234" s="14">
        <v>1.8420000000000001</v>
      </c>
      <c r="AR234" s="14">
        <v>1.881</v>
      </c>
      <c r="AS234" s="14">
        <v>1.923</v>
      </c>
      <c r="AT234" s="14">
        <v>1.9570000000000001</v>
      </c>
      <c r="AU234" s="14">
        <v>1.972</v>
      </c>
      <c r="AV234" s="14">
        <v>1.9730000000000001</v>
      </c>
      <c r="AW234" s="14">
        <v>1.9770000000000001</v>
      </c>
      <c r="AX234" s="14">
        <v>1.982</v>
      </c>
      <c r="AY234" s="14">
        <v>1.978</v>
      </c>
      <c r="AZ234" s="14">
        <v>1.9650000000000001</v>
      </c>
      <c r="BA234" s="14">
        <v>1.9450000000000001</v>
      </c>
      <c r="BB234" s="14">
        <v>1.92</v>
      </c>
      <c r="BC234" s="14">
        <v>1.89</v>
      </c>
      <c r="BD234" s="14">
        <v>1.853</v>
      </c>
      <c r="BE234" s="14">
        <v>1.8109999999999999</v>
      </c>
      <c r="BF234" s="14">
        <v>1.762</v>
      </c>
      <c r="BG234" s="14">
        <v>1.7110000000000001</v>
      </c>
      <c r="BH234" s="14">
        <v>1.659</v>
      </c>
      <c r="BI234" s="14">
        <v>1.5960000000000001</v>
      </c>
      <c r="BJ234" s="14">
        <v>1.516</v>
      </c>
      <c r="BK234" s="14">
        <v>1.4279999999999999</v>
      </c>
      <c r="BL234" s="14">
        <v>1.339</v>
      </c>
      <c r="BM234" s="14">
        <v>1.246</v>
      </c>
      <c r="BN234" s="14">
        <v>1.175</v>
      </c>
      <c r="BO234" s="14">
        <v>1.139</v>
      </c>
      <c r="BP234" s="14">
        <v>1.125</v>
      </c>
      <c r="BQ234" s="14">
        <v>1.107</v>
      </c>
      <c r="BR234" s="14">
        <v>1.0900000000000001</v>
      </c>
      <c r="BS234" s="14">
        <v>1.0640000000000001</v>
      </c>
      <c r="BT234" s="14">
        <v>1.0229999999999999</v>
      </c>
      <c r="BU234" s="14">
        <v>0.97</v>
      </c>
      <c r="BV234" s="14">
        <v>0.92100000000000004</v>
      </c>
      <c r="BW234" s="14">
        <v>0.876</v>
      </c>
      <c r="BX234" s="14">
        <v>0.82</v>
      </c>
      <c r="BY234" s="14">
        <v>0.748</v>
      </c>
      <c r="BZ234" s="14">
        <v>0.66700000000000004</v>
      </c>
      <c r="CA234" s="14">
        <v>0.58699999999999997</v>
      </c>
      <c r="CB234" s="14">
        <v>0.503</v>
      </c>
      <c r="CC234" s="14">
        <v>0.443</v>
      </c>
      <c r="CD234" s="14">
        <v>0.41799999999999998</v>
      </c>
      <c r="CE234" s="14">
        <v>0.41599999999999998</v>
      </c>
      <c r="CF234" s="14">
        <v>0.41199999999999998</v>
      </c>
      <c r="CG234" s="14">
        <v>0.41299999999999998</v>
      </c>
      <c r="CH234" s="14">
        <v>0.39900000000000002</v>
      </c>
      <c r="CI234" s="14">
        <v>0.35499999999999998</v>
      </c>
      <c r="CJ234" s="14">
        <v>0.29499999999999998</v>
      </c>
      <c r="CK234" s="14">
        <v>0.24099999999999999</v>
      </c>
      <c r="CL234" s="14">
        <v>0.187</v>
      </c>
      <c r="CM234" s="14">
        <v>0.14799999999999999</v>
      </c>
      <c r="CN234" s="14">
        <v>0.13200000000000001</v>
      </c>
      <c r="CO234" s="14">
        <v>0.13200000000000001</v>
      </c>
      <c r="CP234" s="14">
        <v>0.129</v>
      </c>
      <c r="CQ234" s="14">
        <v>0.129</v>
      </c>
      <c r="CR234" s="14">
        <v>0.126</v>
      </c>
      <c r="CS234" s="14">
        <v>0.11700000000000001</v>
      </c>
      <c r="CT234" s="14">
        <v>0.105</v>
      </c>
      <c r="CU234" s="14">
        <v>9.6000000000000002E-2</v>
      </c>
      <c r="CV234" s="14">
        <v>0.09</v>
      </c>
      <c r="CW234" s="14">
        <v>8.2000000000000003E-2</v>
      </c>
      <c r="CX234" s="14">
        <v>6.8000000000000005E-2</v>
      </c>
      <c r="CY234" s="14">
        <v>0.05</v>
      </c>
      <c r="CZ234" s="14">
        <v>3.4000000000000002E-2</v>
      </c>
      <c r="DA234" s="14">
        <v>2.5000000000000001E-2</v>
      </c>
      <c r="DB234" s="14">
        <v>0.02</v>
      </c>
      <c r="DC234" s="14">
        <v>1.6E-2</v>
      </c>
      <c r="DD234" s="14">
        <v>1.0999999999999999E-2</v>
      </c>
      <c r="DE234" s="14">
        <v>8.0000000000000002E-3</v>
      </c>
      <c r="DF234" s="14">
        <v>5.0000000000000001E-3</v>
      </c>
      <c r="DG234" s="14">
        <v>8.9999999999999993E-3</v>
      </c>
      <c r="DI234" s="108">
        <f t="shared" si="7"/>
        <v>144.91099999999994</v>
      </c>
    </row>
    <row r="235" spans="1:113" x14ac:dyDescent="0.2">
      <c r="A235" s="14">
        <v>18924</v>
      </c>
      <c r="B235" s="14" t="s">
        <v>1041</v>
      </c>
      <c r="C235" s="14">
        <v>27</v>
      </c>
      <c r="D235" s="14">
        <v>905</v>
      </c>
      <c r="E235" s="14">
        <v>2018</v>
      </c>
      <c r="F235" s="14" t="s">
        <v>1052</v>
      </c>
      <c r="H235" s="88" t="e">
        <f>VLOOKUP(G235, '2018 Population by age'!$G:$H, 2, 0)</f>
        <v>#N/A</v>
      </c>
      <c r="I235" s="15" t="e">
        <f>IF(H235="-", "-", IF(H235=0, 0, SUM(K235:INDEX($K235:$DG235, H235))))</f>
        <v>#N/A</v>
      </c>
      <c r="J235" s="15" t="e">
        <f t="shared" si="6"/>
        <v>#N/A</v>
      </c>
      <c r="K235" s="14">
        <v>2212.9769999999999</v>
      </c>
      <c r="L235" s="14">
        <v>2186.5279999999998</v>
      </c>
      <c r="M235" s="14">
        <v>2168.6170000000002</v>
      </c>
      <c r="N235" s="14">
        <v>2085.6680000000001</v>
      </c>
      <c r="O235" s="14">
        <v>2115.5500000000002</v>
      </c>
      <c r="P235" s="14">
        <v>2144.2629999999999</v>
      </c>
      <c r="Q235" s="14">
        <v>2171.29</v>
      </c>
      <c r="R235" s="14">
        <v>2196.1080000000002</v>
      </c>
      <c r="S235" s="14">
        <v>2220.4580000000001</v>
      </c>
      <c r="T235" s="14">
        <v>2246.0830000000001</v>
      </c>
      <c r="U235" s="14">
        <v>2261.1559999999999</v>
      </c>
      <c r="V235" s="14">
        <v>2260.6370000000002</v>
      </c>
      <c r="W235" s="14">
        <v>2250.7860000000001</v>
      </c>
      <c r="X235" s="14">
        <v>2242.69</v>
      </c>
      <c r="Y235" s="14">
        <v>2233.8710000000001</v>
      </c>
      <c r="Z235" s="14">
        <v>2233.6019999999999</v>
      </c>
      <c r="AA235" s="14">
        <v>2247.5439999999999</v>
      </c>
      <c r="AB235" s="14">
        <v>2271.5619999999999</v>
      </c>
      <c r="AC235" s="14">
        <v>2293.1999999999998</v>
      </c>
      <c r="AD235" s="14">
        <v>2311.7570000000001</v>
      </c>
      <c r="AE235" s="14">
        <v>2341.1689999999999</v>
      </c>
      <c r="AF235" s="14">
        <v>2386.0929999999998</v>
      </c>
      <c r="AG235" s="14">
        <v>2438.9929999999999</v>
      </c>
      <c r="AH235" s="14">
        <v>2489.346</v>
      </c>
      <c r="AI235" s="14">
        <v>2541.2570000000001</v>
      </c>
      <c r="AJ235" s="14">
        <v>2572.8850000000002</v>
      </c>
      <c r="AK235" s="14">
        <v>2572.9270000000001</v>
      </c>
      <c r="AL235" s="14">
        <v>2551.6950000000002</v>
      </c>
      <c r="AM235" s="14">
        <v>2530.9569999999999</v>
      </c>
      <c r="AN235" s="14">
        <v>2506.527</v>
      </c>
      <c r="AO235" s="14">
        <v>2483.3670000000002</v>
      </c>
      <c r="AP235" s="14">
        <v>2466.1909999999998</v>
      </c>
      <c r="AQ235" s="14">
        <v>2452.0949999999998</v>
      </c>
      <c r="AR235" s="14">
        <v>2434.473</v>
      </c>
      <c r="AS235" s="14">
        <v>2415.8609999999999</v>
      </c>
      <c r="AT235" s="14">
        <v>2393.587</v>
      </c>
      <c r="AU235" s="14">
        <v>2366.058</v>
      </c>
      <c r="AV235" s="14">
        <v>2336.0219999999999</v>
      </c>
      <c r="AW235" s="14">
        <v>2307.5500000000002</v>
      </c>
      <c r="AX235" s="14">
        <v>2279.5079999999998</v>
      </c>
      <c r="AY235" s="14">
        <v>2258.4319999999998</v>
      </c>
      <c r="AZ235" s="14">
        <v>2247.884</v>
      </c>
      <c r="BA235" s="14">
        <v>2245.0450000000001</v>
      </c>
      <c r="BB235" s="14">
        <v>2243.8710000000001</v>
      </c>
      <c r="BC235" s="14">
        <v>2245.9899999999998</v>
      </c>
      <c r="BD235" s="14">
        <v>2249.34</v>
      </c>
      <c r="BE235" s="14">
        <v>2252.4290000000001</v>
      </c>
      <c r="BF235" s="14">
        <v>2256.8319999999999</v>
      </c>
      <c r="BG235" s="14">
        <v>2262.9920000000002</v>
      </c>
      <c r="BH235" s="14">
        <v>2267.665</v>
      </c>
      <c r="BI235" s="14">
        <v>2285.4609999999998</v>
      </c>
      <c r="BJ235" s="14">
        <v>2322.6790000000001</v>
      </c>
      <c r="BK235" s="14">
        <v>2370.7370000000001</v>
      </c>
      <c r="BL235" s="14">
        <v>2414.6080000000002</v>
      </c>
      <c r="BM235" s="14">
        <v>2457.105</v>
      </c>
      <c r="BN235" s="14">
        <v>2486.2269999999999</v>
      </c>
      <c r="BO235" s="14">
        <v>2494.4009999999998</v>
      </c>
      <c r="BP235" s="14">
        <v>2486.4110000000001</v>
      </c>
      <c r="BQ235" s="14">
        <v>2475.933</v>
      </c>
      <c r="BR235" s="14">
        <v>2461.8130000000001</v>
      </c>
      <c r="BS235" s="14">
        <v>2434.0450000000001</v>
      </c>
      <c r="BT235" s="14">
        <v>2389.5219999999999</v>
      </c>
      <c r="BU235" s="14">
        <v>2332.5120000000002</v>
      </c>
      <c r="BV235" s="14">
        <v>2269.7170000000001</v>
      </c>
      <c r="BW235" s="14">
        <v>2198.9839999999999</v>
      </c>
      <c r="BX235" s="14">
        <v>2130.134</v>
      </c>
      <c r="BY235" s="14">
        <v>2068.4760000000001</v>
      </c>
      <c r="BZ235" s="14">
        <v>2009.3440000000001</v>
      </c>
      <c r="CA235" s="14">
        <v>1945.0139999999999</v>
      </c>
      <c r="CB235" s="14">
        <v>1879.7370000000001</v>
      </c>
      <c r="CC235" s="14">
        <v>1800.1679999999999</v>
      </c>
      <c r="CD235" s="14">
        <v>1699.768</v>
      </c>
      <c r="CE235" s="14">
        <v>1586.6559999999999</v>
      </c>
      <c r="CF235" s="14">
        <v>1475.3440000000001</v>
      </c>
      <c r="CG235" s="14">
        <v>1362.7529999999999</v>
      </c>
      <c r="CH235" s="14">
        <v>1260.2270000000001</v>
      </c>
      <c r="CI235" s="14">
        <v>1174.828</v>
      </c>
      <c r="CJ235" s="14">
        <v>1101.5989999999999</v>
      </c>
      <c r="CK235" s="14">
        <v>1027.971</v>
      </c>
      <c r="CL235" s="14">
        <v>955.798</v>
      </c>
      <c r="CM235" s="14">
        <v>889.34299999999996</v>
      </c>
      <c r="CN235" s="14">
        <v>829.26499999999999</v>
      </c>
      <c r="CO235" s="14">
        <v>774.20899999999995</v>
      </c>
      <c r="CP235" s="14">
        <v>721.80899999999997</v>
      </c>
      <c r="CQ235" s="14">
        <v>672.11199999999997</v>
      </c>
      <c r="CR235" s="14">
        <v>623.99</v>
      </c>
      <c r="CS235" s="14">
        <v>576.50199999999995</v>
      </c>
      <c r="CT235" s="14">
        <v>529.68200000000002</v>
      </c>
      <c r="CU235" s="14">
        <v>483.32100000000003</v>
      </c>
      <c r="CV235" s="14">
        <v>448.98</v>
      </c>
      <c r="CW235" s="14">
        <v>407.83800000000002</v>
      </c>
      <c r="CX235" s="14">
        <v>351.33</v>
      </c>
      <c r="CY235" s="14">
        <v>281.70800000000003</v>
      </c>
      <c r="CZ235" s="14">
        <v>225.79599999999999</v>
      </c>
      <c r="DA235" s="14">
        <v>194.452</v>
      </c>
      <c r="DB235" s="14">
        <v>166.01900000000001</v>
      </c>
      <c r="DC235" s="14">
        <v>129.88300000000001</v>
      </c>
      <c r="DD235" s="14">
        <v>86.042000000000002</v>
      </c>
      <c r="DE235" s="14">
        <v>65.322000000000003</v>
      </c>
      <c r="DF235" s="14">
        <v>37.851999999999997</v>
      </c>
      <c r="DG235" s="14">
        <v>65.897000000000006</v>
      </c>
      <c r="DI235" s="108">
        <f t="shared" si="7"/>
        <v>183670.71199999997</v>
      </c>
    </row>
    <row r="236" spans="1:113" x14ac:dyDescent="0.2">
      <c r="A236" s="14">
        <v>19182</v>
      </c>
      <c r="B236" s="14" t="s">
        <v>1041</v>
      </c>
      <c r="D236" s="14">
        <v>909</v>
      </c>
      <c r="E236" s="14">
        <v>2018</v>
      </c>
      <c r="F236" s="14" t="s">
        <v>1050</v>
      </c>
      <c r="H236" s="88" t="e">
        <f>VLOOKUP(G236, '2018 Population by age'!$G:$H, 2, 0)</f>
        <v>#N/A</v>
      </c>
      <c r="I236" s="15" t="e">
        <f>IF(H236="-", "-", IF(H236=0, 0, SUM(K236:INDEX($K236:$DG236, H236))))</f>
        <v>#N/A</v>
      </c>
      <c r="J236" s="15" t="e">
        <f t="shared" si="6"/>
        <v>#N/A</v>
      </c>
      <c r="K236" s="14">
        <v>325.09500000000003</v>
      </c>
      <c r="L236" s="14">
        <v>324.49700000000001</v>
      </c>
      <c r="M236" s="14">
        <v>323.59899999999999</v>
      </c>
      <c r="N236" s="14">
        <v>316.59800000000001</v>
      </c>
      <c r="O236" s="14">
        <v>317.78100000000001</v>
      </c>
      <c r="P236" s="14">
        <v>318.28300000000002</v>
      </c>
      <c r="Q236" s="14">
        <v>318.14499999999998</v>
      </c>
      <c r="R236" s="14">
        <v>317.37700000000001</v>
      </c>
      <c r="S236" s="14">
        <v>316.24900000000002</v>
      </c>
      <c r="T236" s="14">
        <v>315.012</v>
      </c>
      <c r="U236" s="14">
        <v>312.54500000000002</v>
      </c>
      <c r="V236" s="14">
        <v>308.42899999999997</v>
      </c>
      <c r="W236" s="14">
        <v>303.37299999999999</v>
      </c>
      <c r="X236" s="14">
        <v>298.41199999999998</v>
      </c>
      <c r="Y236" s="14">
        <v>293.20699999999999</v>
      </c>
      <c r="Z236" s="14">
        <v>289.601</v>
      </c>
      <c r="AA236" s="14">
        <v>288.58800000000002</v>
      </c>
      <c r="AB236" s="14">
        <v>289.327</v>
      </c>
      <c r="AC236" s="14">
        <v>289.911</v>
      </c>
      <c r="AD236" s="14">
        <v>290.62599999999998</v>
      </c>
      <c r="AE236" s="14">
        <v>291.59399999999999</v>
      </c>
      <c r="AF236" s="14">
        <v>292.65499999999997</v>
      </c>
      <c r="AG236" s="14">
        <v>293.77999999999997</v>
      </c>
      <c r="AH236" s="14">
        <v>295.048</v>
      </c>
      <c r="AI236" s="14">
        <v>296.38099999999997</v>
      </c>
      <c r="AJ236" s="14">
        <v>297.51100000000002</v>
      </c>
      <c r="AK236" s="14">
        <v>298.28899999999999</v>
      </c>
      <c r="AL236" s="14">
        <v>298.73099999999999</v>
      </c>
      <c r="AM236" s="14">
        <v>298.93599999999998</v>
      </c>
      <c r="AN236" s="14">
        <v>298.80700000000002</v>
      </c>
      <c r="AO236" s="14">
        <v>298.32799999999997</v>
      </c>
      <c r="AP236" s="14">
        <v>297.46800000000002</v>
      </c>
      <c r="AQ236" s="14">
        <v>296.14</v>
      </c>
      <c r="AR236" s="14">
        <v>294.69900000000001</v>
      </c>
      <c r="AS236" s="14">
        <v>293.53800000000001</v>
      </c>
      <c r="AT236" s="14">
        <v>290.298</v>
      </c>
      <c r="AU236" s="14">
        <v>283.99799999999999</v>
      </c>
      <c r="AV236" s="14">
        <v>275.95800000000003</v>
      </c>
      <c r="AW236" s="14">
        <v>268.07299999999998</v>
      </c>
      <c r="AX236" s="14">
        <v>259.45600000000002</v>
      </c>
      <c r="AY236" s="14">
        <v>254.16399999999999</v>
      </c>
      <c r="AZ236" s="14">
        <v>254.25399999999999</v>
      </c>
      <c r="BA236" s="14">
        <v>257.64400000000001</v>
      </c>
      <c r="BB236" s="14">
        <v>260.48200000000003</v>
      </c>
      <c r="BC236" s="14">
        <v>263.84699999999998</v>
      </c>
      <c r="BD236" s="14">
        <v>264.72500000000002</v>
      </c>
      <c r="BE236" s="14">
        <v>261.32299999999998</v>
      </c>
      <c r="BF236" s="14">
        <v>255.27699999999999</v>
      </c>
      <c r="BG236" s="14">
        <v>249.78299999999999</v>
      </c>
      <c r="BH236" s="14">
        <v>243.96299999999999</v>
      </c>
      <c r="BI236" s="14">
        <v>239.72200000000001</v>
      </c>
      <c r="BJ236" s="14">
        <v>238.25800000000001</v>
      </c>
      <c r="BK236" s="14">
        <v>238.422</v>
      </c>
      <c r="BL236" s="14">
        <v>237.95099999999999</v>
      </c>
      <c r="BM236" s="14">
        <v>237.36199999999999</v>
      </c>
      <c r="BN236" s="14">
        <v>235.58500000000001</v>
      </c>
      <c r="BO236" s="14">
        <v>231.876</v>
      </c>
      <c r="BP236" s="14">
        <v>226.83199999999999</v>
      </c>
      <c r="BQ236" s="14">
        <v>221.88900000000001</v>
      </c>
      <c r="BR236" s="14">
        <v>216.874</v>
      </c>
      <c r="BS236" s="14">
        <v>211.36799999999999</v>
      </c>
      <c r="BT236" s="14">
        <v>205.346</v>
      </c>
      <c r="BU236" s="14">
        <v>198.99100000000001</v>
      </c>
      <c r="BV236" s="14">
        <v>192.33600000000001</v>
      </c>
      <c r="BW236" s="14">
        <v>185.13800000000001</v>
      </c>
      <c r="BX236" s="14">
        <v>178.92099999999999</v>
      </c>
      <c r="BY236" s="14">
        <v>174.364</v>
      </c>
      <c r="BZ236" s="14">
        <v>170.69900000000001</v>
      </c>
      <c r="CA236" s="14">
        <v>166.71199999999999</v>
      </c>
      <c r="CB236" s="14">
        <v>162.946</v>
      </c>
      <c r="CC236" s="14">
        <v>157.30600000000001</v>
      </c>
      <c r="CD236" s="14">
        <v>148.72300000000001</v>
      </c>
      <c r="CE236" s="14">
        <v>138.33000000000001</v>
      </c>
      <c r="CF236" s="14">
        <v>128.27600000000001</v>
      </c>
      <c r="CG236" s="14">
        <v>118.093</v>
      </c>
      <c r="CH236" s="14">
        <v>108.999</v>
      </c>
      <c r="CI236" s="14">
        <v>101.818</v>
      </c>
      <c r="CJ236" s="14">
        <v>95.941999999999993</v>
      </c>
      <c r="CK236" s="14">
        <v>89.912000000000006</v>
      </c>
      <c r="CL236" s="14">
        <v>83.962999999999994</v>
      </c>
      <c r="CM236" s="14">
        <v>78.396000000000001</v>
      </c>
      <c r="CN236" s="14">
        <v>73.203000000000003</v>
      </c>
      <c r="CO236" s="14">
        <v>68.311000000000007</v>
      </c>
      <c r="CP236" s="14">
        <v>63.667999999999999</v>
      </c>
      <c r="CQ236" s="14">
        <v>59.284999999999997</v>
      </c>
      <c r="CR236" s="14">
        <v>54.884999999999998</v>
      </c>
      <c r="CS236" s="14">
        <v>50.326999999999998</v>
      </c>
      <c r="CT236" s="14">
        <v>45.707999999999998</v>
      </c>
      <c r="CU236" s="14">
        <v>41.093000000000004</v>
      </c>
      <c r="CV236" s="14">
        <v>37.469000000000001</v>
      </c>
      <c r="CW236" s="14">
        <v>33.685000000000002</v>
      </c>
      <c r="CX236" s="14">
        <v>28.834</v>
      </c>
      <c r="CY236" s="14">
        <v>23.047000000000001</v>
      </c>
      <c r="CZ236" s="14">
        <v>18.462</v>
      </c>
      <c r="DA236" s="14">
        <v>16.004999999999999</v>
      </c>
      <c r="DB236" s="14">
        <v>13.619</v>
      </c>
      <c r="DC236" s="14">
        <v>10.468</v>
      </c>
      <c r="DD236" s="14">
        <v>6.5659999999999998</v>
      </c>
      <c r="DE236" s="14">
        <v>4.8860000000000001</v>
      </c>
      <c r="DF236" s="14">
        <v>2.7040000000000002</v>
      </c>
      <c r="DG236" s="14">
        <v>4.2859999999999996</v>
      </c>
      <c r="DI236" s="108">
        <f t="shared" si="7"/>
        <v>20619.666000000008</v>
      </c>
    </row>
    <row r="237" spans="1:113" x14ac:dyDescent="0.2">
      <c r="A237" s="14">
        <v>19268</v>
      </c>
      <c r="B237" s="14" t="s">
        <v>1041</v>
      </c>
      <c r="D237" s="14">
        <v>927</v>
      </c>
      <c r="E237" s="14">
        <v>2018</v>
      </c>
      <c r="F237" s="14" t="s">
        <v>1049</v>
      </c>
      <c r="H237" s="88" t="e">
        <f>VLOOKUP(G237, '2018 Population by age'!$G:$H, 2, 0)</f>
        <v>#N/A</v>
      </c>
      <c r="I237" s="15" t="e">
        <f>IF(H237="-", "-", IF(H237=0, 0, SUM(K237:INDEX($K237:$DG237, H237))))</f>
        <v>#N/A</v>
      </c>
      <c r="J237" s="15" t="e">
        <f t="shared" si="6"/>
        <v>#N/A</v>
      </c>
      <c r="K237" s="14">
        <v>187.363</v>
      </c>
      <c r="L237" s="14">
        <v>188.072</v>
      </c>
      <c r="M237" s="14">
        <v>188.398</v>
      </c>
      <c r="N237" s="14">
        <v>183.239</v>
      </c>
      <c r="O237" s="14">
        <v>185.173</v>
      </c>
      <c r="P237" s="14">
        <v>186.46100000000001</v>
      </c>
      <c r="Q237" s="14">
        <v>187.15299999999999</v>
      </c>
      <c r="R237" s="14">
        <v>187.29</v>
      </c>
      <c r="S237" s="14">
        <v>187.10900000000001</v>
      </c>
      <c r="T237" s="14">
        <v>186.84299999999999</v>
      </c>
      <c r="U237" s="14">
        <v>185.59800000000001</v>
      </c>
      <c r="V237" s="14">
        <v>183.04400000000001</v>
      </c>
      <c r="W237" s="14">
        <v>179.79</v>
      </c>
      <c r="X237" s="14">
        <v>176.69300000000001</v>
      </c>
      <c r="Y237" s="14">
        <v>173.48</v>
      </c>
      <c r="Z237" s="14">
        <v>171.78700000000001</v>
      </c>
      <c r="AA237" s="14">
        <v>172.48500000000001</v>
      </c>
      <c r="AB237" s="14">
        <v>174.85300000000001</v>
      </c>
      <c r="AC237" s="14">
        <v>177.16499999999999</v>
      </c>
      <c r="AD237" s="14">
        <v>179.60400000000001</v>
      </c>
      <c r="AE237" s="14">
        <v>182.65799999999999</v>
      </c>
      <c r="AF237" s="14">
        <v>186.34700000000001</v>
      </c>
      <c r="AG237" s="14">
        <v>190.43100000000001</v>
      </c>
      <c r="AH237" s="14">
        <v>194.595</v>
      </c>
      <c r="AI237" s="14">
        <v>198.83099999999999</v>
      </c>
      <c r="AJ237" s="14">
        <v>202.68</v>
      </c>
      <c r="AK237" s="14">
        <v>205.858</v>
      </c>
      <c r="AL237" s="14">
        <v>208.45400000000001</v>
      </c>
      <c r="AM237" s="14">
        <v>210.828</v>
      </c>
      <c r="AN237" s="14">
        <v>212.89500000000001</v>
      </c>
      <c r="AO237" s="14">
        <v>214.274</v>
      </c>
      <c r="AP237" s="14">
        <v>214.80699999999999</v>
      </c>
      <c r="AQ237" s="14">
        <v>214.58</v>
      </c>
      <c r="AR237" s="14">
        <v>214.22300000000001</v>
      </c>
      <c r="AS237" s="14">
        <v>214.06700000000001</v>
      </c>
      <c r="AT237" s="14">
        <v>212.077</v>
      </c>
      <c r="AU237" s="14">
        <v>207.45099999999999</v>
      </c>
      <c r="AV237" s="14">
        <v>201.36099999999999</v>
      </c>
      <c r="AW237" s="14">
        <v>195.36</v>
      </c>
      <c r="AX237" s="14">
        <v>188.624</v>
      </c>
      <c r="AY237" s="14">
        <v>185.19200000000001</v>
      </c>
      <c r="AZ237" s="14">
        <v>187.06700000000001</v>
      </c>
      <c r="BA237" s="14">
        <v>192.20400000000001</v>
      </c>
      <c r="BB237" s="14">
        <v>196.809</v>
      </c>
      <c r="BC237" s="14">
        <v>201.95099999999999</v>
      </c>
      <c r="BD237" s="14">
        <v>204.59200000000001</v>
      </c>
      <c r="BE237" s="14">
        <v>202.93700000000001</v>
      </c>
      <c r="BF237" s="14">
        <v>198.61199999999999</v>
      </c>
      <c r="BG237" s="14">
        <v>194.84200000000001</v>
      </c>
      <c r="BH237" s="14">
        <v>190.74700000000001</v>
      </c>
      <c r="BI237" s="14">
        <v>188.17400000000001</v>
      </c>
      <c r="BJ237" s="14">
        <v>188.28899999999999</v>
      </c>
      <c r="BK237" s="14">
        <v>189.98699999999999</v>
      </c>
      <c r="BL237" s="14">
        <v>191.04400000000001</v>
      </c>
      <c r="BM237" s="14">
        <v>191.965</v>
      </c>
      <c r="BN237" s="14">
        <v>191.77500000000001</v>
      </c>
      <c r="BO237" s="14">
        <v>189.78399999999999</v>
      </c>
      <c r="BP237" s="14">
        <v>186.53700000000001</v>
      </c>
      <c r="BQ237" s="14">
        <v>183.37100000000001</v>
      </c>
      <c r="BR237" s="14">
        <v>180.14500000000001</v>
      </c>
      <c r="BS237" s="14">
        <v>176.381</v>
      </c>
      <c r="BT237" s="14">
        <v>172.01499999999999</v>
      </c>
      <c r="BU237" s="14">
        <v>167.267</v>
      </c>
      <c r="BV237" s="14">
        <v>162.208</v>
      </c>
      <c r="BW237" s="14">
        <v>156.571</v>
      </c>
      <c r="BX237" s="14">
        <v>151.99</v>
      </c>
      <c r="BY237" s="14">
        <v>149.20400000000001</v>
      </c>
      <c r="BZ237" s="14">
        <v>147.369</v>
      </c>
      <c r="CA237" s="14">
        <v>145.15899999999999</v>
      </c>
      <c r="CB237" s="14">
        <v>143.148</v>
      </c>
      <c r="CC237" s="14">
        <v>139.1</v>
      </c>
      <c r="CD237" s="14">
        <v>131.86600000000001</v>
      </c>
      <c r="CE237" s="14">
        <v>122.643</v>
      </c>
      <c r="CF237" s="14">
        <v>113.735</v>
      </c>
      <c r="CG237" s="14">
        <v>104.64</v>
      </c>
      <c r="CH237" s="14">
        <v>96.614000000000004</v>
      </c>
      <c r="CI237" s="14">
        <v>90.501000000000005</v>
      </c>
      <c r="CJ237" s="14">
        <v>85.679000000000002</v>
      </c>
      <c r="CK237" s="14">
        <v>80.632000000000005</v>
      </c>
      <c r="CL237" s="14">
        <v>75.606999999999999</v>
      </c>
      <c r="CM237" s="14">
        <v>70.918999999999997</v>
      </c>
      <c r="CN237" s="14">
        <v>66.557000000000002</v>
      </c>
      <c r="CO237" s="14">
        <v>62.448</v>
      </c>
      <c r="CP237" s="14">
        <v>58.536000000000001</v>
      </c>
      <c r="CQ237" s="14">
        <v>54.835999999999999</v>
      </c>
      <c r="CR237" s="14">
        <v>51.064</v>
      </c>
      <c r="CS237" s="14">
        <v>47.073999999999998</v>
      </c>
      <c r="CT237" s="14">
        <v>42.966999999999999</v>
      </c>
      <c r="CU237" s="14">
        <v>38.847000000000001</v>
      </c>
      <c r="CV237" s="14">
        <v>35.630000000000003</v>
      </c>
      <c r="CW237" s="14">
        <v>32.161000000000001</v>
      </c>
      <c r="CX237" s="14">
        <v>27.616</v>
      </c>
      <c r="CY237" s="14">
        <v>22.122</v>
      </c>
      <c r="CZ237" s="14">
        <v>17.768000000000001</v>
      </c>
      <c r="DA237" s="14">
        <v>15.446</v>
      </c>
      <c r="DB237" s="14">
        <v>13.157</v>
      </c>
      <c r="DC237" s="14">
        <v>10.124000000000001</v>
      </c>
      <c r="DD237" s="14">
        <v>6.35</v>
      </c>
      <c r="DE237" s="14">
        <v>4.7290000000000001</v>
      </c>
      <c r="DF237" s="14">
        <v>2.617</v>
      </c>
      <c r="DG237" s="14">
        <v>4.1379999999999999</v>
      </c>
      <c r="DI237" s="108">
        <f t="shared" si="7"/>
        <v>14845.459999999997</v>
      </c>
    </row>
    <row r="238" spans="1:113" x14ac:dyDescent="0.2">
      <c r="A238" s="14">
        <v>19526</v>
      </c>
      <c r="B238" s="14" t="s">
        <v>1041</v>
      </c>
      <c r="D238" s="14">
        <v>928</v>
      </c>
      <c r="E238" s="14">
        <v>2018</v>
      </c>
      <c r="F238" s="14" t="s">
        <v>1048</v>
      </c>
      <c r="H238" s="88" t="e">
        <f>VLOOKUP(G238, '2018 Population by age'!$G:$H, 2, 0)</f>
        <v>#N/A</v>
      </c>
      <c r="I238" s="15" t="e">
        <f>IF(H238="-", "-", IF(H238=0, 0, SUM(K238:INDEX($K238:$DG238, H238))))</f>
        <v>#N/A</v>
      </c>
      <c r="J238" s="15" t="e">
        <f t="shared" si="6"/>
        <v>#N/A</v>
      </c>
      <c r="K238" s="14">
        <v>126.31699999999999</v>
      </c>
      <c r="L238" s="14">
        <v>125.008</v>
      </c>
      <c r="M238" s="14">
        <v>123.773</v>
      </c>
      <c r="N238" s="14">
        <v>121.947</v>
      </c>
      <c r="O238" s="14">
        <v>121.14400000000001</v>
      </c>
      <c r="P238" s="14">
        <v>120.307</v>
      </c>
      <c r="Q238" s="14">
        <v>119.423</v>
      </c>
      <c r="R238" s="14">
        <v>118.473</v>
      </c>
      <c r="S238" s="14">
        <v>117.48</v>
      </c>
      <c r="T238" s="14">
        <v>116.464</v>
      </c>
      <c r="U238" s="14">
        <v>115.23</v>
      </c>
      <c r="V238" s="14">
        <v>113.69</v>
      </c>
      <c r="W238" s="14">
        <v>111.93899999999999</v>
      </c>
      <c r="X238" s="14">
        <v>110.134</v>
      </c>
      <c r="Y238" s="14">
        <v>108.223</v>
      </c>
      <c r="Z238" s="14">
        <v>106.38500000000001</v>
      </c>
      <c r="AA238" s="14">
        <v>104.72199999999999</v>
      </c>
      <c r="AB238" s="14">
        <v>103.13800000000001</v>
      </c>
      <c r="AC238" s="14">
        <v>101.47799999999999</v>
      </c>
      <c r="AD238" s="14">
        <v>99.831000000000003</v>
      </c>
      <c r="AE238" s="14">
        <v>97.88</v>
      </c>
      <c r="AF238" s="14">
        <v>95.472999999999999</v>
      </c>
      <c r="AG238" s="14">
        <v>92.793000000000006</v>
      </c>
      <c r="AH238" s="14">
        <v>90.176000000000002</v>
      </c>
      <c r="AI238" s="14">
        <v>87.561000000000007</v>
      </c>
      <c r="AJ238" s="14">
        <v>85.147000000000006</v>
      </c>
      <c r="AK238" s="14">
        <v>83.072000000000003</v>
      </c>
      <c r="AL238" s="14">
        <v>81.251000000000005</v>
      </c>
      <c r="AM238" s="14">
        <v>79.415000000000006</v>
      </c>
      <c r="AN238" s="14">
        <v>77.56</v>
      </c>
      <c r="AO238" s="14">
        <v>75.988</v>
      </c>
      <c r="AP238" s="14">
        <v>74.799000000000007</v>
      </c>
      <c r="AQ238" s="14">
        <v>73.846000000000004</v>
      </c>
      <c r="AR238" s="14">
        <v>72.894999999999996</v>
      </c>
      <c r="AS238" s="14">
        <v>72.001000000000005</v>
      </c>
      <c r="AT238" s="14">
        <v>70.881</v>
      </c>
      <c r="AU238" s="14">
        <v>69.364000000000004</v>
      </c>
      <c r="AV238" s="14">
        <v>67.581999999999994</v>
      </c>
      <c r="AW238" s="14">
        <v>65.843999999999994</v>
      </c>
      <c r="AX238" s="14">
        <v>64.099999999999994</v>
      </c>
      <c r="AY238" s="14">
        <v>62.307000000000002</v>
      </c>
      <c r="AZ238" s="14">
        <v>60.48</v>
      </c>
      <c r="BA238" s="14">
        <v>58.625999999999998</v>
      </c>
      <c r="BB238" s="14">
        <v>56.755000000000003</v>
      </c>
      <c r="BC238" s="14">
        <v>54.877000000000002</v>
      </c>
      <c r="BD238" s="14">
        <v>53.018999999999998</v>
      </c>
      <c r="BE238" s="14">
        <v>51.201000000000001</v>
      </c>
      <c r="BF238" s="14">
        <v>49.427</v>
      </c>
      <c r="BG238" s="14">
        <v>47.658999999999999</v>
      </c>
      <c r="BH238" s="14">
        <v>45.887999999999998</v>
      </c>
      <c r="BI238" s="14">
        <v>44.247999999999998</v>
      </c>
      <c r="BJ238" s="14">
        <v>42.8</v>
      </c>
      <c r="BK238" s="14">
        <v>41.472999999999999</v>
      </c>
      <c r="BL238" s="14">
        <v>40.155000000000001</v>
      </c>
      <c r="BM238" s="14">
        <v>38.875</v>
      </c>
      <c r="BN238" s="14">
        <v>37.523000000000003</v>
      </c>
      <c r="BO238" s="14">
        <v>36.04</v>
      </c>
      <c r="BP238" s="14">
        <v>34.478000000000002</v>
      </c>
      <c r="BQ238" s="14">
        <v>32.947000000000003</v>
      </c>
      <c r="BR238" s="14">
        <v>31.42</v>
      </c>
      <c r="BS238" s="14">
        <v>29.934000000000001</v>
      </c>
      <c r="BT238" s="14">
        <v>28.518000000000001</v>
      </c>
      <c r="BU238" s="14">
        <v>27.146999999999998</v>
      </c>
      <c r="BV238" s="14">
        <v>25.785</v>
      </c>
      <c r="BW238" s="14">
        <v>24.454999999999998</v>
      </c>
      <c r="BX238" s="14">
        <v>23.056999999999999</v>
      </c>
      <c r="BY238" s="14">
        <v>21.536999999999999</v>
      </c>
      <c r="BZ238" s="14">
        <v>19.960999999999999</v>
      </c>
      <c r="CA238" s="14">
        <v>18.428999999999998</v>
      </c>
      <c r="CB238" s="14">
        <v>16.914000000000001</v>
      </c>
      <c r="CC238" s="14">
        <v>15.542999999999999</v>
      </c>
      <c r="CD238" s="14">
        <v>14.388</v>
      </c>
      <c r="CE238" s="14">
        <v>13.388999999999999</v>
      </c>
      <c r="CF238" s="14">
        <v>12.409000000000001</v>
      </c>
      <c r="CG238" s="14">
        <v>11.478999999999999</v>
      </c>
      <c r="CH238" s="14">
        <v>10.558999999999999</v>
      </c>
      <c r="CI238" s="14">
        <v>9.6159999999999997</v>
      </c>
      <c r="CJ238" s="14">
        <v>8.6790000000000003</v>
      </c>
      <c r="CK238" s="14">
        <v>7.8019999999999996</v>
      </c>
      <c r="CL238" s="14">
        <v>6.9740000000000002</v>
      </c>
      <c r="CM238" s="14">
        <v>6.2</v>
      </c>
      <c r="CN238" s="14">
        <v>5.484</v>
      </c>
      <c r="CO238" s="14">
        <v>4.8239999999999998</v>
      </c>
      <c r="CP238" s="14">
        <v>4.2080000000000002</v>
      </c>
      <c r="CQ238" s="14">
        <v>3.6309999999999998</v>
      </c>
      <c r="CR238" s="14">
        <v>3.1070000000000002</v>
      </c>
      <c r="CS238" s="14">
        <v>2.6349999999999998</v>
      </c>
      <c r="CT238" s="14">
        <v>2.214</v>
      </c>
      <c r="CU238" s="14">
        <v>1.8120000000000001</v>
      </c>
      <c r="CV238" s="14">
        <v>1.48</v>
      </c>
      <c r="CW238" s="14">
        <v>1.224</v>
      </c>
      <c r="CX238" s="14">
        <v>0.97799999999999998</v>
      </c>
      <c r="CY238" s="14">
        <v>0.73899999999999999</v>
      </c>
      <c r="CZ238" s="14">
        <v>0.55300000000000005</v>
      </c>
      <c r="DA238" s="14">
        <v>0.44400000000000001</v>
      </c>
      <c r="DB238" s="14">
        <v>0.36499999999999999</v>
      </c>
      <c r="DC238" s="14">
        <v>0.27400000000000002</v>
      </c>
      <c r="DD238" s="14">
        <v>0.17299999999999999</v>
      </c>
      <c r="DE238" s="14">
        <v>0.125</v>
      </c>
      <c r="DF238" s="14">
        <v>7.0999999999999994E-2</v>
      </c>
      <c r="DG238" s="14">
        <v>0.11600000000000001</v>
      </c>
      <c r="DI238" s="108">
        <f t="shared" si="7"/>
        <v>5170.1639999999989</v>
      </c>
    </row>
    <row r="239" spans="1:113" x14ac:dyDescent="0.2">
      <c r="A239" s="14">
        <v>19698</v>
      </c>
      <c r="B239" s="14" t="s">
        <v>1041</v>
      </c>
      <c r="D239" s="14">
        <v>540</v>
      </c>
      <c r="E239" s="14">
        <v>2018</v>
      </c>
      <c r="F239" s="14" t="s">
        <v>1047</v>
      </c>
      <c r="H239" s="88" t="e">
        <f>VLOOKUP(G239, '2018 Population by age'!$G:$H, 2, 0)</f>
        <v>#N/A</v>
      </c>
      <c r="I239" s="15" t="e">
        <f>IF(H239="-", "-", IF(H239=0, 0, SUM(K239:INDEX($K239:$DG239, H239))))</f>
        <v>#N/A</v>
      </c>
      <c r="J239" s="15" t="e">
        <f t="shared" si="6"/>
        <v>#N/A</v>
      </c>
      <c r="K239" s="14">
        <v>2.11</v>
      </c>
      <c r="L239" s="14">
        <v>2.1190000000000002</v>
      </c>
      <c r="M239" s="14">
        <v>2.1190000000000002</v>
      </c>
      <c r="N239" s="14">
        <v>2.157</v>
      </c>
      <c r="O239" s="14">
        <v>2.12</v>
      </c>
      <c r="P239" s="14">
        <v>2.0830000000000002</v>
      </c>
      <c r="Q239" s="14">
        <v>2.0470000000000002</v>
      </c>
      <c r="R239" s="14">
        <v>2.0139999999999998</v>
      </c>
      <c r="S239" s="14">
        <v>1.982</v>
      </c>
      <c r="T239" s="14">
        <v>1.9510000000000001</v>
      </c>
      <c r="U239" s="14">
        <v>1.9330000000000001</v>
      </c>
      <c r="V239" s="14">
        <v>1.9319999999999999</v>
      </c>
      <c r="W239" s="14">
        <v>1.944</v>
      </c>
      <c r="X239" s="14">
        <v>1.958</v>
      </c>
      <c r="Y239" s="14">
        <v>1.976</v>
      </c>
      <c r="Z239" s="14">
        <v>1.996</v>
      </c>
      <c r="AA239" s="14">
        <v>2.016</v>
      </c>
      <c r="AB239" s="14">
        <v>2.0379999999999998</v>
      </c>
      <c r="AC239" s="14">
        <v>2.0609999999999999</v>
      </c>
      <c r="AD239" s="14">
        <v>2.0790000000000002</v>
      </c>
      <c r="AE239" s="14">
        <v>2.1070000000000002</v>
      </c>
      <c r="AF239" s="14">
        <v>2.149</v>
      </c>
      <c r="AG239" s="14">
        <v>2.1960000000000002</v>
      </c>
      <c r="AH239" s="14">
        <v>2.238</v>
      </c>
      <c r="AI239" s="14">
        <v>2.2810000000000001</v>
      </c>
      <c r="AJ239" s="14">
        <v>2.294</v>
      </c>
      <c r="AK239" s="14">
        <v>2.262</v>
      </c>
      <c r="AL239" s="14">
        <v>2.2000000000000002</v>
      </c>
      <c r="AM239" s="14">
        <v>2.141</v>
      </c>
      <c r="AN239" s="14">
        <v>2.081</v>
      </c>
      <c r="AO239" s="14">
        <v>2.0169999999999999</v>
      </c>
      <c r="AP239" s="14">
        <v>1.954</v>
      </c>
      <c r="AQ239" s="14">
        <v>1.893</v>
      </c>
      <c r="AR239" s="14">
        <v>1.833</v>
      </c>
      <c r="AS239" s="14">
        <v>1.772</v>
      </c>
      <c r="AT239" s="14">
        <v>1.7330000000000001</v>
      </c>
      <c r="AU239" s="14">
        <v>1.7250000000000001</v>
      </c>
      <c r="AV239" s="14">
        <v>1.74</v>
      </c>
      <c r="AW239" s="14">
        <v>1.754</v>
      </c>
      <c r="AX239" s="14">
        <v>1.7649999999999999</v>
      </c>
      <c r="AY239" s="14">
        <v>1.7989999999999999</v>
      </c>
      <c r="AZ239" s="14">
        <v>1.8640000000000001</v>
      </c>
      <c r="BA239" s="14">
        <v>1.9450000000000001</v>
      </c>
      <c r="BB239" s="14">
        <v>2.024</v>
      </c>
      <c r="BC239" s="14">
        <v>2.1080000000000001</v>
      </c>
      <c r="BD239" s="14">
        <v>2.1520000000000001</v>
      </c>
      <c r="BE239" s="14">
        <v>2.133</v>
      </c>
      <c r="BF239" s="14">
        <v>2.073</v>
      </c>
      <c r="BG239" s="14">
        <v>2.0150000000000001</v>
      </c>
      <c r="BH239" s="14">
        <v>1.9510000000000001</v>
      </c>
      <c r="BI239" s="14">
        <v>1.8919999999999999</v>
      </c>
      <c r="BJ239" s="14">
        <v>1.85</v>
      </c>
      <c r="BK239" s="14">
        <v>1.8160000000000001</v>
      </c>
      <c r="BL239" s="14">
        <v>1.774</v>
      </c>
      <c r="BM239" s="14">
        <v>1.728</v>
      </c>
      <c r="BN239" s="14">
        <v>1.6779999999999999</v>
      </c>
      <c r="BO239" s="14">
        <v>1.623</v>
      </c>
      <c r="BP239" s="14">
        <v>1.5649999999999999</v>
      </c>
      <c r="BQ239" s="14">
        <v>1.5069999999999999</v>
      </c>
      <c r="BR239" s="14">
        <v>1.45</v>
      </c>
      <c r="BS239" s="14">
        <v>1.3879999999999999</v>
      </c>
      <c r="BT239" s="14">
        <v>1.321</v>
      </c>
      <c r="BU239" s="14">
        <v>1.2509999999999999</v>
      </c>
      <c r="BV239" s="14">
        <v>1.1830000000000001</v>
      </c>
      <c r="BW239" s="14">
        <v>1.1140000000000001</v>
      </c>
      <c r="BX239" s="14">
        <v>1.0529999999999999</v>
      </c>
      <c r="BY239" s="14">
        <v>1.0029999999999999</v>
      </c>
      <c r="BZ239" s="14">
        <v>0.96199999999999997</v>
      </c>
      <c r="CA239" s="14">
        <v>0.92</v>
      </c>
      <c r="CB239" s="14">
        <v>0.879</v>
      </c>
      <c r="CC239" s="14">
        <v>0.84099999999999997</v>
      </c>
      <c r="CD239" s="14">
        <v>0.80700000000000005</v>
      </c>
      <c r="CE239" s="14">
        <v>0.77600000000000002</v>
      </c>
      <c r="CF239" s="14">
        <v>0.745</v>
      </c>
      <c r="CG239" s="14">
        <v>0.71599999999999997</v>
      </c>
      <c r="CH239" s="14">
        <v>0.68200000000000005</v>
      </c>
      <c r="CI239" s="14">
        <v>0.63800000000000001</v>
      </c>
      <c r="CJ239" s="14">
        <v>0.58899999999999997</v>
      </c>
      <c r="CK239" s="14">
        <v>0.54100000000000004</v>
      </c>
      <c r="CL239" s="14">
        <v>0.49399999999999999</v>
      </c>
      <c r="CM239" s="14">
        <v>0.44900000000000001</v>
      </c>
      <c r="CN239" s="14">
        <v>0.40699999999999997</v>
      </c>
      <c r="CO239" s="14">
        <v>0.36699999999999999</v>
      </c>
      <c r="CP239" s="14">
        <v>0.32900000000000001</v>
      </c>
      <c r="CQ239" s="14">
        <v>0.28999999999999998</v>
      </c>
      <c r="CR239" s="14">
        <v>0.25600000000000001</v>
      </c>
      <c r="CS239" s="14">
        <v>0.22500000000000001</v>
      </c>
      <c r="CT239" s="14">
        <v>0.19900000000000001</v>
      </c>
      <c r="CU239" s="14">
        <v>0.17199999999999999</v>
      </c>
      <c r="CV239" s="14">
        <v>0.152</v>
      </c>
      <c r="CW239" s="14">
        <v>0.13100000000000001</v>
      </c>
      <c r="CX239" s="14">
        <v>0.106</v>
      </c>
      <c r="CY239" s="14">
        <v>7.6999999999999999E-2</v>
      </c>
      <c r="CZ239" s="14">
        <v>5.2999999999999999E-2</v>
      </c>
      <c r="DA239" s="14">
        <v>3.9E-2</v>
      </c>
      <c r="DB239" s="14">
        <v>3.2000000000000001E-2</v>
      </c>
      <c r="DC239" s="14">
        <v>2.3E-2</v>
      </c>
      <c r="DD239" s="14">
        <v>1.2999999999999999E-2</v>
      </c>
      <c r="DE239" s="14">
        <v>8.9999999999999993E-3</v>
      </c>
      <c r="DF239" s="14">
        <v>4.0000000000000001E-3</v>
      </c>
      <c r="DG239" s="14">
        <v>5.0000000000000001E-3</v>
      </c>
      <c r="DI239" s="108">
        <f t="shared" si="7"/>
        <v>138.95799999999997</v>
      </c>
    </row>
    <row r="240" spans="1:113" x14ac:dyDescent="0.2">
      <c r="A240" s="14">
        <v>20042</v>
      </c>
      <c r="B240" s="14" t="s">
        <v>1041</v>
      </c>
      <c r="C240" s="14">
        <v>29</v>
      </c>
      <c r="D240" s="14">
        <v>954</v>
      </c>
      <c r="E240" s="14">
        <v>2018</v>
      </c>
      <c r="F240" s="14" t="s">
        <v>1046</v>
      </c>
      <c r="H240" s="88" t="e">
        <f>VLOOKUP(G240, '2018 Population by age'!$G:$H, 2, 0)</f>
        <v>#N/A</v>
      </c>
      <c r="I240" s="15" t="e">
        <f>IF(H240="-", "-", IF(H240=0, 0, SUM(K240:INDEX($K240:$DG240, H240))))</f>
        <v>#N/A</v>
      </c>
      <c r="J240" s="15" t="e">
        <f t="shared" si="6"/>
        <v>#N/A</v>
      </c>
      <c r="K240" s="14">
        <v>4.9850000000000003</v>
      </c>
      <c r="L240" s="14">
        <v>4.968</v>
      </c>
      <c r="M240" s="14">
        <v>4.9539999999999997</v>
      </c>
      <c r="N240" s="14">
        <v>4.907</v>
      </c>
      <c r="O240" s="14">
        <v>4.9219999999999997</v>
      </c>
      <c r="P240" s="14">
        <v>4.9379999999999997</v>
      </c>
      <c r="Q240" s="14">
        <v>4.9569999999999999</v>
      </c>
      <c r="R240" s="14">
        <v>4.9740000000000002</v>
      </c>
      <c r="S240" s="14">
        <v>4.992</v>
      </c>
      <c r="T240" s="14">
        <v>5.0140000000000002</v>
      </c>
      <c r="U240" s="14">
        <v>5.0220000000000002</v>
      </c>
      <c r="V240" s="14">
        <v>5.0179999999999998</v>
      </c>
      <c r="W240" s="14">
        <v>5.0049999999999999</v>
      </c>
      <c r="X240" s="14">
        <v>4.9880000000000004</v>
      </c>
      <c r="Y240" s="14">
        <v>4.9580000000000002</v>
      </c>
      <c r="Z240" s="14">
        <v>4.9459999999999997</v>
      </c>
      <c r="AA240" s="14">
        <v>4.9710000000000001</v>
      </c>
      <c r="AB240" s="14">
        <v>5.0110000000000001</v>
      </c>
      <c r="AC240" s="14">
        <v>5.04</v>
      </c>
      <c r="AD240" s="14">
        <v>5.0679999999999996</v>
      </c>
      <c r="AE240" s="14">
        <v>5.04</v>
      </c>
      <c r="AF240" s="14">
        <v>4.92</v>
      </c>
      <c r="AG240" s="14">
        <v>4.7430000000000003</v>
      </c>
      <c r="AH240" s="14">
        <v>4.5709999999999997</v>
      </c>
      <c r="AI240" s="14">
        <v>4.3840000000000003</v>
      </c>
      <c r="AJ240" s="14">
        <v>4.22</v>
      </c>
      <c r="AK240" s="14">
        <v>4.0949999999999998</v>
      </c>
      <c r="AL240" s="14">
        <v>3.9940000000000002</v>
      </c>
      <c r="AM240" s="14">
        <v>3.8849999999999998</v>
      </c>
      <c r="AN240" s="14">
        <v>3.774</v>
      </c>
      <c r="AO240" s="14">
        <v>3.66</v>
      </c>
      <c r="AP240" s="14">
        <v>3.5390000000000001</v>
      </c>
      <c r="AQ240" s="14">
        <v>3.4129999999999998</v>
      </c>
      <c r="AR240" s="14">
        <v>3.302</v>
      </c>
      <c r="AS240" s="14">
        <v>3.202</v>
      </c>
      <c r="AT240" s="14">
        <v>3.0960000000000001</v>
      </c>
      <c r="AU240" s="14">
        <v>2.9809999999999999</v>
      </c>
      <c r="AV240" s="14">
        <v>2.8650000000000002</v>
      </c>
      <c r="AW240" s="14">
        <v>2.762</v>
      </c>
      <c r="AX240" s="14">
        <v>2.66</v>
      </c>
      <c r="AY240" s="14">
        <v>2.6179999999999999</v>
      </c>
      <c r="AZ240" s="14">
        <v>2.6659999999999999</v>
      </c>
      <c r="BA240" s="14">
        <v>2.7709999999999999</v>
      </c>
      <c r="BB240" s="14">
        <v>2.875</v>
      </c>
      <c r="BC240" s="14">
        <v>2.9790000000000001</v>
      </c>
      <c r="BD240" s="14">
        <v>3.0790000000000002</v>
      </c>
      <c r="BE240" s="14">
        <v>3.1589999999999998</v>
      </c>
      <c r="BF240" s="14">
        <v>3.2250000000000001</v>
      </c>
      <c r="BG240" s="14">
        <v>3.2879999999999998</v>
      </c>
      <c r="BH240" s="14">
        <v>3.3519999999999999</v>
      </c>
      <c r="BI240" s="14">
        <v>3.3730000000000002</v>
      </c>
      <c r="BJ240" s="14">
        <v>3.33</v>
      </c>
      <c r="BK240" s="14">
        <v>3.24</v>
      </c>
      <c r="BL240" s="14">
        <v>3.1469999999999998</v>
      </c>
      <c r="BM240" s="14">
        <v>3.0449999999999999</v>
      </c>
      <c r="BN240" s="14">
        <v>2.9319999999999999</v>
      </c>
      <c r="BO240" s="14">
        <v>2.8109999999999999</v>
      </c>
      <c r="BP240" s="14">
        <v>2.6859999999999999</v>
      </c>
      <c r="BQ240" s="14">
        <v>2.5539999999999998</v>
      </c>
      <c r="BR240" s="14">
        <v>2.4119999999999999</v>
      </c>
      <c r="BS240" s="14">
        <v>2.2799999999999998</v>
      </c>
      <c r="BT240" s="14">
        <v>2.1680000000000001</v>
      </c>
      <c r="BU240" s="14">
        <v>2.0640000000000001</v>
      </c>
      <c r="BV240" s="14">
        <v>1.96</v>
      </c>
      <c r="BW240" s="14">
        <v>1.855</v>
      </c>
      <c r="BX240" s="14">
        <v>1.7509999999999999</v>
      </c>
      <c r="BY240" s="14">
        <v>1.643</v>
      </c>
      <c r="BZ240" s="14">
        <v>1.534</v>
      </c>
      <c r="CA240" s="14">
        <v>1.4279999999999999</v>
      </c>
      <c r="CB240" s="14">
        <v>1.33</v>
      </c>
      <c r="CC240" s="14">
        <v>1.2270000000000001</v>
      </c>
      <c r="CD240" s="14">
        <v>1.115</v>
      </c>
      <c r="CE240" s="14">
        <v>1.002</v>
      </c>
      <c r="CF240" s="14">
        <v>0.89400000000000002</v>
      </c>
      <c r="CG240" s="14">
        <v>0.78700000000000003</v>
      </c>
      <c r="CH240" s="14">
        <v>0.69899999999999995</v>
      </c>
      <c r="CI240" s="14">
        <v>0.64800000000000002</v>
      </c>
      <c r="CJ240" s="14">
        <v>0.61599999999999999</v>
      </c>
      <c r="CK240" s="14">
        <v>0.58399999999999996</v>
      </c>
      <c r="CL240" s="14">
        <v>0.56100000000000005</v>
      </c>
      <c r="CM240" s="14">
        <v>0.52700000000000002</v>
      </c>
      <c r="CN240" s="14">
        <v>0.48099999999999998</v>
      </c>
      <c r="CO240" s="14">
        <v>0.42499999999999999</v>
      </c>
      <c r="CP240" s="14">
        <v>0.374</v>
      </c>
      <c r="CQ240" s="14">
        <v>0.33</v>
      </c>
      <c r="CR240" s="14">
        <v>0.28399999999999997</v>
      </c>
      <c r="CS240" s="14">
        <v>0.24199999999999999</v>
      </c>
      <c r="CT240" s="14">
        <v>0.2</v>
      </c>
      <c r="CU240" s="14">
        <v>0.158</v>
      </c>
      <c r="CV240" s="14">
        <v>0.122</v>
      </c>
      <c r="CW240" s="14">
        <v>9.8000000000000004E-2</v>
      </c>
      <c r="CX240" s="14">
        <v>7.8E-2</v>
      </c>
      <c r="CY240" s="14">
        <v>6.2E-2</v>
      </c>
      <c r="CZ240" s="14">
        <v>4.7E-2</v>
      </c>
      <c r="DA240" s="14">
        <v>0.04</v>
      </c>
      <c r="DB240" s="14">
        <v>3.4000000000000002E-2</v>
      </c>
      <c r="DC240" s="14">
        <v>2.5000000000000001E-2</v>
      </c>
      <c r="DD240" s="14">
        <v>1.6E-2</v>
      </c>
      <c r="DE240" s="14">
        <v>1.0999999999999999E-2</v>
      </c>
      <c r="DF240" s="14">
        <v>5.0000000000000001E-3</v>
      </c>
      <c r="DG240" s="14">
        <v>1.0999999999999999E-2</v>
      </c>
      <c r="DI240" s="108">
        <f t="shared" si="7"/>
        <v>264.00200000000012</v>
      </c>
    </row>
    <row r="241" spans="1:113" x14ac:dyDescent="0.2">
      <c r="A241" s="14">
        <v>20128</v>
      </c>
      <c r="B241" s="14" t="s">
        <v>1041</v>
      </c>
      <c r="D241" s="14">
        <v>316</v>
      </c>
      <c r="E241" s="14">
        <v>2018</v>
      </c>
      <c r="F241" s="14" t="s">
        <v>1045</v>
      </c>
      <c r="H241" s="88" t="e">
        <f>VLOOKUP(G241, '2018 Population by age'!$G:$H, 2, 0)</f>
        <v>#N/A</v>
      </c>
      <c r="I241" s="15" t="e">
        <f>IF(H241="-", "-", IF(H241=0, 0, SUM(K241:INDEX($K241:$DG241, H241))))</f>
        <v>#N/A</v>
      </c>
      <c r="J241" s="15" t="e">
        <f t="shared" si="6"/>
        <v>#N/A</v>
      </c>
      <c r="K241" s="14">
        <v>1.3380000000000001</v>
      </c>
      <c r="L241" s="14">
        <v>1.32</v>
      </c>
      <c r="M241" s="14">
        <v>1.306</v>
      </c>
      <c r="N241" s="14">
        <v>1.319</v>
      </c>
      <c r="O241" s="14">
        <v>1.3049999999999999</v>
      </c>
      <c r="P241" s="14">
        <v>1.2949999999999999</v>
      </c>
      <c r="Q241" s="14">
        <v>1.2889999999999999</v>
      </c>
      <c r="R241" s="14">
        <v>1.286</v>
      </c>
      <c r="S241" s="14">
        <v>1.286</v>
      </c>
      <c r="T241" s="14">
        <v>1.2869999999999999</v>
      </c>
      <c r="U241" s="14">
        <v>1.2929999999999999</v>
      </c>
      <c r="V241" s="14">
        <v>1.306</v>
      </c>
      <c r="W241" s="14">
        <v>1.3220000000000001</v>
      </c>
      <c r="X241" s="14">
        <v>1.339</v>
      </c>
      <c r="Y241" s="14">
        <v>1.357</v>
      </c>
      <c r="Z241" s="14">
        <v>1.367</v>
      </c>
      <c r="AA241" s="14">
        <v>1.3640000000000001</v>
      </c>
      <c r="AB241" s="14">
        <v>1.353</v>
      </c>
      <c r="AC241" s="14">
        <v>1.3420000000000001</v>
      </c>
      <c r="AD241" s="14">
        <v>1.329</v>
      </c>
      <c r="AE241" s="14">
        <v>1.319</v>
      </c>
      <c r="AF241" s="14">
        <v>1.3160000000000001</v>
      </c>
      <c r="AG241" s="14">
        <v>1.3169999999999999</v>
      </c>
      <c r="AH241" s="14">
        <v>1.3149999999999999</v>
      </c>
      <c r="AI241" s="14">
        <v>1.3120000000000001</v>
      </c>
      <c r="AJ241" s="14">
        <v>1.302</v>
      </c>
      <c r="AK241" s="14">
        <v>1.282</v>
      </c>
      <c r="AL241" s="14">
        <v>1.256</v>
      </c>
      <c r="AM241" s="14">
        <v>1.23</v>
      </c>
      <c r="AN241" s="14">
        <v>1.204</v>
      </c>
      <c r="AO241" s="14">
        <v>1.1739999999999999</v>
      </c>
      <c r="AP241" s="14">
        <v>1.1399999999999999</v>
      </c>
      <c r="AQ241" s="14">
        <v>1.103</v>
      </c>
      <c r="AR241" s="14">
        <v>1.0680000000000001</v>
      </c>
      <c r="AS241" s="14">
        <v>1.0329999999999999</v>
      </c>
      <c r="AT241" s="14">
        <v>1.004</v>
      </c>
      <c r="AU241" s="14">
        <v>0.98499999999999999</v>
      </c>
      <c r="AV241" s="14">
        <v>0.97299999999999998</v>
      </c>
      <c r="AW241" s="14">
        <v>0.96099999999999997</v>
      </c>
      <c r="AX241" s="14">
        <v>0.95</v>
      </c>
      <c r="AY241" s="14">
        <v>0.94799999999999995</v>
      </c>
      <c r="AZ241" s="14">
        <v>0.96099999999999997</v>
      </c>
      <c r="BA241" s="14">
        <v>0.98099999999999998</v>
      </c>
      <c r="BB241" s="14">
        <v>1.002</v>
      </c>
      <c r="BC241" s="14">
        <v>1.026</v>
      </c>
      <c r="BD241" s="14">
        <v>1.04</v>
      </c>
      <c r="BE241" s="14">
        <v>1.038</v>
      </c>
      <c r="BF241" s="14">
        <v>1.026</v>
      </c>
      <c r="BG241" s="14">
        <v>1.014</v>
      </c>
      <c r="BH241" s="14">
        <v>0.999</v>
      </c>
      <c r="BI241" s="14">
        <v>0.99</v>
      </c>
      <c r="BJ241" s="14">
        <v>0.99099999999999999</v>
      </c>
      <c r="BK241" s="14">
        <v>0.997</v>
      </c>
      <c r="BL241" s="14">
        <v>1</v>
      </c>
      <c r="BM241" s="14">
        <v>1.0029999999999999</v>
      </c>
      <c r="BN241" s="14">
        <v>0.99199999999999999</v>
      </c>
      <c r="BO241" s="14">
        <v>0.96099999999999997</v>
      </c>
      <c r="BP241" s="14">
        <v>0.91600000000000004</v>
      </c>
      <c r="BQ241" s="14">
        <v>0.873</v>
      </c>
      <c r="BR241" s="14">
        <v>0.82699999999999996</v>
      </c>
      <c r="BS241" s="14">
        <v>0.78700000000000003</v>
      </c>
      <c r="BT241" s="14">
        <v>0.76100000000000001</v>
      </c>
      <c r="BU241" s="14">
        <v>0.74199999999999999</v>
      </c>
      <c r="BV241" s="14">
        <v>0.72</v>
      </c>
      <c r="BW241" s="14">
        <v>0.69599999999999995</v>
      </c>
      <c r="BX241" s="14">
        <v>0.67300000000000004</v>
      </c>
      <c r="BY241" s="14">
        <v>0.65</v>
      </c>
      <c r="BZ241" s="14">
        <v>0.625</v>
      </c>
      <c r="CA241" s="14">
        <v>0.60199999999999998</v>
      </c>
      <c r="CB241" s="14">
        <v>0.58099999999999996</v>
      </c>
      <c r="CC241" s="14">
        <v>0.55100000000000005</v>
      </c>
      <c r="CD241" s="14">
        <v>0.505</v>
      </c>
      <c r="CE241" s="14">
        <v>0.45100000000000001</v>
      </c>
      <c r="CF241" s="14">
        <v>0.39800000000000002</v>
      </c>
      <c r="CG241" s="14">
        <v>0.34399999999999997</v>
      </c>
      <c r="CH241" s="14">
        <v>0.30499999999999999</v>
      </c>
      <c r="CI241" s="14">
        <v>0.28999999999999998</v>
      </c>
      <c r="CJ241" s="14">
        <v>0.29099999999999998</v>
      </c>
      <c r="CK241" s="14">
        <v>0.28899999999999998</v>
      </c>
      <c r="CL241" s="14">
        <v>0.28999999999999998</v>
      </c>
      <c r="CM241" s="14">
        <v>0.28399999999999997</v>
      </c>
      <c r="CN241" s="14">
        <v>0.26500000000000001</v>
      </c>
      <c r="CO241" s="14">
        <v>0.23699999999999999</v>
      </c>
      <c r="CP241" s="14">
        <v>0.21299999999999999</v>
      </c>
      <c r="CQ241" s="14">
        <v>0.191</v>
      </c>
      <c r="CR241" s="14">
        <v>0.16700000000000001</v>
      </c>
      <c r="CS241" s="14">
        <v>0.14399999999999999</v>
      </c>
      <c r="CT241" s="14">
        <v>0.121</v>
      </c>
      <c r="CU241" s="14">
        <v>9.6000000000000002E-2</v>
      </c>
      <c r="CV241" s="14">
        <v>7.3999999999999996E-2</v>
      </c>
      <c r="CW241" s="14">
        <v>0.06</v>
      </c>
      <c r="CX241" s="14">
        <v>4.7E-2</v>
      </c>
      <c r="CY241" s="14">
        <v>3.6999999999999998E-2</v>
      </c>
      <c r="CZ241" s="14">
        <v>2.8000000000000001E-2</v>
      </c>
      <c r="DA241" s="14">
        <v>2.4E-2</v>
      </c>
      <c r="DB241" s="14">
        <v>0.02</v>
      </c>
      <c r="DC241" s="14">
        <v>1.4999999999999999E-2</v>
      </c>
      <c r="DD241" s="14">
        <v>0.01</v>
      </c>
      <c r="DE241" s="14">
        <v>8.0000000000000002E-3</v>
      </c>
      <c r="DF241" s="14">
        <v>4.0000000000000001E-3</v>
      </c>
      <c r="DG241" s="14">
        <v>7.0000000000000001E-3</v>
      </c>
      <c r="DI241" s="108">
        <f t="shared" si="7"/>
        <v>81.835000000000051</v>
      </c>
    </row>
    <row r="242" spans="1:113" x14ac:dyDescent="0.2">
      <c r="A242" s="14">
        <v>20386</v>
      </c>
      <c r="B242" s="14" t="s">
        <v>1041</v>
      </c>
      <c r="C242" s="14">
        <v>30</v>
      </c>
      <c r="D242" s="14">
        <v>957</v>
      </c>
      <c r="E242" s="14">
        <v>2018</v>
      </c>
      <c r="F242" s="14" t="s">
        <v>1043</v>
      </c>
      <c r="H242" s="88" t="e">
        <f>VLOOKUP(G242, '2018 Population by age'!$G:$H, 2, 0)</f>
        <v>#N/A</v>
      </c>
      <c r="I242" s="15" t="e">
        <f>IF(H242="-", "-", IF(H242=0, 0, SUM(K242:INDEX($K242:$DG242, H242))))</f>
        <v>#N/A</v>
      </c>
      <c r="J242" s="15" t="e">
        <f t="shared" si="6"/>
        <v>#N/A</v>
      </c>
      <c r="K242" s="14">
        <v>6.43</v>
      </c>
      <c r="L242" s="14">
        <v>6.4489999999999998</v>
      </c>
      <c r="M242" s="14">
        <v>6.4740000000000002</v>
      </c>
      <c r="N242" s="14">
        <v>6.5049999999999999</v>
      </c>
      <c r="O242" s="14">
        <v>6.5419999999999998</v>
      </c>
      <c r="P242" s="14">
        <v>6.577</v>
      </c>
      <c r="Q242" s="14">
        <v>6.6120000000000001</v>
      </c>
      <c r="R242" s="14">
        <v>6.64</v>
      </c>
      <c r="S242" s="14">
        <v>6.6680000000000001</v>
      </c>
      <c r="T242" s="14">
        <v>6.6909999999999998</v>
      </c>
      <c r="U242" s="14">
        <v>6.6950000000000003</v>
      </c>
      <c r="V242" s="14">
        <v>6.6769999999999996</v>
      </c>
      <c r="W242" s="14">
        <v>6.6390000000000002</v>
      </c>
      <c r="X242" s="14">
        <v>6.5970000000000004</v>
      </c>
      <c r="Y242" s="14">
        <v>6.5460000000000003</v>
      </c>
      <c r="Z242" s="14">
        <v>6.4829999999999997</v>
      </c>
      <c r="AA242" s="14">
        <v>6.41</v>
      </c>
      <c r="AB242" s="14">
        <v>6.3250000000000002</v>
      </c>
      <c r="AC242" s="14">
        <v>6.2279999999999998</v>
      </c>
      <c r="AD242" s="14">
        <v>6.1230000000000002</v>
      </c>
      <c r="AE242" s="14">
        <v>6.016</v>
      </c>
      <c r="AF242" s="14">
        <v>5.915</v>
      </c>
      <c r="AG242" s="14">
        <v>5.8129999999999997</v>
      </c>
      <c r="AH242" s="14">
        <v>5.7060000000000004</v>
      </c>
      <c r="AI242" s="14">
        <v>5.6050000000000004</v>
      </c>
      <c r="AJ242" s="14">
        <v>5.4640000000000004</v>
      </c>
      <c r="AK242" s="14">
        <v>5.2640000000000002</v>
      </c>
      <c r="AL242" s="14">
        <v>5.032</v>
      </c>
      <c r="AM242" s="14">
        <v>4.8079999999999998</v>
      </c>
      <c r="AN242" s="14">
        <v>4.5780000000000003</v>
      </c>
      <c r="AO242" s="14">
        <v>4.4059999999999997</v>
      </c>
      <c r="AP242" s="14">
        <v>4.3230000000000004</v>
      </c>
      <c r="AQ242" s="14">
        <v>4.3010000000000002</v>
      </c>
      <c r="AR242" s="14">
        <v>4.2789999999999999</v>
      </c>
      <c r="AS242" s="14">
        <v>4.2679999999999998</v>
      </c>
      <c r="AT242" s="14">
        <v>4.2439999999999998</v>
      </c>
      <c r="AU242" s="14">
        <v>4.202</v>
      </c>
      <c r="AV242" s="14">
        <v>4.1500000000000004</v>
      </c>
      <c r="AW242" s="14">
        <v>4.1070000000000002</v>
      </c>
      <c r="AX242" s="14">
        <v>4.0720000000000001</v>
      </c>
      <c r="AY242" s="14">
        <v>4.0469999999999997</v>
      </c>
      <c r="AZ242" s="14">
        <v>4.0410000000000004</v>
      </c>
      <c r="BA242" s="14">
        <v>4.0430000000000001</v>
      </c>
      <c r="BB242" s="14">
        <v>4.0430000000000001</v>
      </c>
      <c r="BC242" s="14">
        <v>4.04</v>
      </c>
      <c r="BD242" s="14">
        <v>4.0350000000000001</v>
      </c>
      <c r="BE242" s="14">
        <v>4.0259999999999998</v>
      </c>
      <c r="BF242" s="14">
        <v>4.0129999999999999</v>
      </c>
      <c r="BG242" s="14">
        <v>3.9940000000000002</v>
      </c>
      <c r="BH242" s="14">
        <v>3.976</v>
      </c>
      <c r="BI242" s="14">
        <v>3.927</v>
      </c>
      <c r="BJ242" s="14">
        <v>3.839</v>
      </c>
      <c r="BK242" s="14">
        <v>3.722</v>
      </c>
      <c r="BL242" s="14">
        <v>3.605</v>
      </c>
      <c r="BM242" s="14">
        <v>3.4769999999999999</v>
      </c>
      <c r="BN242" s="14">
        <v>3.355</v>
      </c>
      <c r="BO242" s="14">
        <v>3.2410000000000001</v>
      </c>
      <c r="BP242" s="14">
        <v>3.1309999999999998</v>
      </c>
      <c r="BQ242" s="14">
        <v>3.0169999999999999</v>
      </c>
      <c r="BR242" s="14">
        <v>2.8969999999999998</v>
      </c>
      <c r="BS242" s="14">
        <v>2.7730000000000001</v>
      </c>
      <c r="BT242" s="14">
        <v>2.645</v>
      </c>
      <c r="BU242" s="14">
        <v>2.5129999999999999</v>
      </c>
      <c r="BV242" s="14">
        <v>2.383</v>
      </c>
      <c r="BW242" s="14">
        <v>2.2570000000000001</v>
      </c>
      <c r="BX242" s="14">
        <v>2.1230000000000002</v>
      </c>
      <c r="BY242" s="14">
        <v>1.98</v>
      </c>
      <c r="BZ242" s="14">
        <v>1.835</v>
      </c>
      <c r="CA242" s="14">
        <v>1.696</v>
      </c>
      <c r="CB242" s="14">
        <v>1.554</v>
      </c>
      <c r="CC242" s="14">
        <v>1.4359999999999999</v>
      </c>
      <c r="CD242" s="14">
        <v>1.3540000000000001</v>
      </c>
      <c r="CE242" s="14">
        <v>1.296</v>
      </c>
      <c r="CF242" s="14">
        <v>1.238</v>
      </c>
      <c r="CG242" s="14">
        <v>1.1870000000000001</v>
      </c>
      <c r="CH242" s="14">
        <v>1.127</v>
      </c>
      <c r="CI242" s="14">
        <v>1.0529999999999999</v>
      </c>
      <c r="CJ242" s="14">
        <v>0.96799999999999997</v>
      </c>
      <c r="CK242" s="14">
        <v>0.89400000000000002</v>
      </c>
      <c r="CL242" s="14">
        <v>0.82099999999999995</v>
      </c>
      <c r="CM242" s="14">
        <v>0.75</v>
      </c>
      <c r="CN242" s="14">
        <v>0.68100000000000005</v>
      </c>
      <c r="CO242" s="14">
        <v>0.61399999999999999</v>
      </c>
      <c r="CP242" s="14">
        <v>0.55000000000000004</v>
      </c>
      <c r="CQ242" s="14">
        <v>0.48799999999999999</v>
      </c>
      <c r="CR242" s="14">
        <v>0.43</v>
      </c>
      <c r="CS242" s="14">
        <v>0.376</v>
      </c>
      <c r="CT242" s="14">
        <v>0.32700000000000001</v>
      </c>
      <c r="CU242" s="14">
        <v>0.27600000000000002</v>
      </c>
      <c r="CV242" s="14">
        <v>0.23699999999999999</v>
      </c>
      <c r="CW242" s="14">
        <v>0.20200000000000001</v>
      </c>
      <c r="CX242" s="14">
        <v>0.16200000000000001</v>
      </c>
      <c r="CY242" s="14">
        <v>0.124</v>
      </c>
      <c r="CZ242" s="14">
        <v>9.4E-2</v>
      </c>
      <c r="DA242" s="14">
        <v>7.4999999999999997E-2</v>
      </c>
      <c r="DB242" s="14">
        <v>6.3E-2</v>
      </c>
      <c r="DC242" s="14">
        <v>4.4999999999999998E-2</v>
      </c>
      <c r="DD242" s="14">
        <v>2.7E-2</v>
      </c>
      <c r="DE242" s="14">
        <v>2.1000000000000001E-2</v>
      </c>
      <c r="DF242" s="14">
        <v>1.0999999999999999E-2</v>
      </c>
      <c r="DG242" s="14">
        <v>2.1000000000000001E-2</v>
      </c>
      <c r="DI242" s="108">
        <f t="shared" si="7"/>
        <v>340.03999999999991</v>
      </c>
    </row>
    <row r="243" spans="1:113" x14ac:dyDescent="0.2">
      <c r="A243" s="14">
        <v>20472</v>
      </c>
      <c r="B243" s="14" t="s">
        <v>1041</v>
      </c>
      <c r="D243" s="14">
        <v>258</v>
      </c>
      <c r="E243" s="14">
        <v>2018</v>
      </c>
      <c r="F243" s="14" t="s">
        <v>1042</v>
      </c>
      <c r="H243" s="88" t="e">
        <f>VLOOKUP(G243, '2018 Population by age'!$G:$H, 2, 0)</f>
        <v>#N/A</v>
      </c>
      <c r="I243" s="15" t="e">
        <f>IF(H243="-", "-", IF(H243=0, 0, SUM(K243:INDEX($K243:$DG243, H243))))</f>
        <v>#N/A</v>
      </c>
      <c r="J243" s="15" t="e">
        <f t="shared" si="6"/>
        <v>#N/A</v>
      </c>
      <c r="K243" s="14">
        <v>2.109</v>
      </c>
      <c r="L243" s="14">
        <v>2.117</v>
      </c>
      <c r="M243" s="14">
        <v>2.1219999999999999</v>
      </c>
      <c r="N243" s="14">
        <v>2.2040000000000002</v>
      </c>
      <c r="O243" s="14">
        <v>2.169</v>
      </c>
      <c r="P243" s="14">
        <v>2.1379999999999999</v>
      </c>
      <c r="Q243" s="14">
        <v>2.1150000000000002</v>
      </c>
      <c r="R243" s="14">
        <v>2.097</v>
      </c>
      <c r="S243" s="14">
        <v>2.0840000000000001</v>
      </c>
      <c r="T243" s="14">
        <v>2.0720000000000001</v>
      </c>
      <c r="U243" s="14">
        <v>2.077</v>
      </c>
      <c r="V243" s="14">
        <v>2.1059999999999999</v>
      </c>
      <c r="W243" s="14">
        <v>2.15</v>
      </c>
      <c r="X243" s="14">
        <v>2.194</v>
      </c>
      <c r="Y243" s="14">
        <v>2.2400000000000002</v>
      </c>
      <c r="Z243" s="14">
        <v>2.2749999999999999</v>
      </c>
      <c r="AA243" s="14">
        <v>2.2890000000000001</v>
      </c>
      <c r="AB243" s="14">
        <v>2.2890000000000001</v>
      </c>
      <c r="AC243" s="14">
        <v>2.29</v>
      </c>
      <c r="AD243" s="14">
        <v>2.2909999999999999</v>
      </c>
      <c r="AE243" s="14">
        <v>2.2869999999999999</v>
      </c>
      <c r="AF243" s="14">
        <v>2.278</v>
      </c>
      <c r="AG243" s="14">
        <v>2.2639999999999998</v>
      </c>
      <c r="AH243" s="14">
        <v>2.2480000000000002</v>
      </c>
      <c r="AI243" s="14">
        <v>2.23</v>
      </c>
      <c r="AJ243" s="14">
        <v>2.2130000000000001</v>
      </c>
      <c r="AK243" s="14">
        <v>2.1989999999999998</v>
      </c>
      <c r="AL243" s="14">
        <v>2.1880000000000002</v>
      </c>
      <c r="AM243" s="14">
        <v>2.1749999999999998</v>
      </c>
      <c r="AN243" s="14">
        <v>2.16</v>
      </c>
      <c r="AO243" s="14">
        <v>2.1469999999999998</v>
      </c>
      <c r="AP243" s="14">
        <v>2.1349999999999998</v>
      </c>
      <c r="AQ243" s="14">
        <v>2.1240000000000001</v>
      </c>
      <c r="AR243" s="14">
        <v>2.1139999999999999</v>
      </c>
      <c r="AS243" s="14">
        <v>2.1040000000000001</v>
      </c>
      <c r="AT243" s="14">
        <v>2.089</v>
      </c>
      <c r="AU243" s="14">
        <v>2.0659999999999998</v>
      </c>
      <c r="AV243" s="14">
        <v>2.0390000000000001</v>
      </c>
      <c r="AW243" s="14">
        <v>2.012</v>
      </c>
      <c r="AX243" s="14">
        <v>1.986</v>
      </c>
      <c r="AY243" s="14">
        <v>1.9650000000000001</v>
      </c>
      <c r="AZ243" s="14">
        <v>1.954</v>
      </c>
      <c r="BA243" s="14">
        <v>1.9490000000000001</v>
      </c>
      <c r="BB243" s="14">
        <v>1.9419999999999999</v>
      </c>
      <c r="BC243" s="14">
        <v>1.931</v>
      </c>
      <c r="BD243" s="14">
        <v>1.927</v>
      </c>
      <c r="BE243" s="14">
        <v>1.931</v>
      </c>
      <c r="BF243" s="14">
        <v>1.9390000000000001</v>
      </c>
      <c r="BG243" s="14">
        <v>1.944</v>
      </c>
      <c r="BH243" s="14">
        <v>1.9490000000000001</v>
      </c>
      <c r="BI243" s="14">
        <v>1.9339999999999999</v>
      </c>
      <c r="BJ243" s="14">
        <v>1.889</v>
      </c>
      <c r="BK243" s="14">
        <v>1.8240000000000001</v>
      </c>
      <c r="BL243" s="14">
        <v>1.758</v>
      </c>
      <c r="BM243" s="14">
        <v>1.6890000000000001</v>
      </c>
      <c r="BN243" s="14">
        <v>1.621</v>
      </c>
      <c r="BO243" s="14">
        <v>1.5569999999999999</v>
      </c>
      <c r="BP243" s="14">
        <v>1.4970000000000001</v>
      </c>
      <c r="BQ243" s="14">
        <v>1.4319999999999999</v>
      </c>
      <c r="BR243" s="14">
        <v>1.3640000000000001</v>
      </c>
      <c r="BS243" s="14">
        <v>1.3</v>
      </c>
      <c r="BT243" s="14">
        <v>1.244</v>
      </c>
      <c r="BU243" s="14">
        <v>1.1930000000000001</v>
      </c>
      <c r="BV243" s="14">
        <v>1.1419999999999999</v>
      </c>
      <c r="BW243" s="14">
        <v>1.093</v>
      </c>
      <c r="BX243" s="14">
        <v>1.036</v>
      </c>
      <c r="BY243" s="14">
        <v>0.96399999999999997</v>
      </c>
      <c r="BZ243" s="14">
        <v>0.88300000000000001</v>
      </c>
      <c r="CA243" s="14">
        <v>0.80600000000000005</v>
      </c>
      <c r="CB243" s="14">
        <v>0.72699999999999998</v>
      </c>
      <c r="CC243" s="14">
        <v>0.66500000000000004</v>
      </c>
      <c r="CD243" s="14">
        <v>0.63</v>
      </c>
      <c r="CE243" s="14">
        <v>0.61199999999999999</v>
      </c>
      <c r="CF243" s="14">
        <v>0.59299999999999997</v>
      </c>
      <c r="CG243" s="14">
        <v>0.57699999999999996</v>
      </c>
      <c r="CH243" s="14">
        <v>0.55200000000000005</v>
      </c>
      <c r="CI243" s="14">
        <v>0.50800000000000001</v>
      </c>
      <c r="CJ243" s="14">
        <v>0.45400000000000001</v>
      </c>
      <c r="CK243" s="14">
        <v>0.40400000000000003</v>
      </c>
      <c r="CL243" s="14">
        <v>0.35599999999999998</v>
      </c>
      <c r="CM243" s="14">
        <v>0.313</v>
      </c>
      <c r="CN243" s="14">
        <v>0.27800000000000002</v>
      </c>
      <c r="CO243" s="14">
        <v>0.25</v>
      </c>
      <c r="CP243" s="14">
        <v>0.223</v>
      </c>
      <c r="CQ243" s="14">
        <v>0.19600000000000001</v>
      </c>
      <c r="CR243" s="14">
        <v>0.17100000000000001</v>
      </c>
      <c r="CS243" s="14">
        <v>0.14599999999999999</v>
      </c>
      <c r="CT243" s="14">
        <v>0.123</v>
      </c>
      <c r="CU243" s="14">
        <v>0.1</v>
      </c>
      <c r="CV243" s="14">
        <v>8.2000000000000003E-2</v>
      </c>
      <c r="CW243" s="14">
        <v>6.8000000000000005E-2</v>
      </c>
      <c r="CX243" s="14">
        <v>5.3999999999999999E-2</v>
      </c>
      <c r="CY243" s="14">
        <v>4.2000000000000003E-2</v>
      </c>
      <c r="CZ243" s="14">
        <v>3.2000000000000001E-2</v>
      </c>
      <c r="DA243" s="14">
        <v>2.7E-2</v>
      </c>
      <c r="DB243" s="14">
        <v>2.1999999999999999E-2</v>
      </c>
      <c r="DC243" s="14">
        <v>1.6E-2</v>
      </c>
      <c r="DD243" s="14">
        <v>8.9999999999999993E-3</v>
      </c>
      <c r="DE243" s="14">
        <v>7.0000000000000001E-3</v>
      </c>
      <c r="DF243" s="14">
        <v>4.0000000000000001E-3</v>
      </c>
      <c r="DG243" s="14">
        <v>6.0000000000000001E-3</v>
      </c>
      <c r="DI243" s="108">
        <f t="shared" si="7"/>
        <v>140.3899999999999</v>
      </c>
    </row>
    <row r="244" spans="1:113" x14ac:dyDescent="0.2">
      <c r="A244" s="14" t="s">
        <v>1661</v>
      </c>
      <c r="E244" s="14">
        <v>2016</v>
      </c>
      <c r="F244" s="14" t="s">
        <v>258</v>
      </c>
      <c r="G244" s="88" t="s">
        <v>259</v>
      </c>
      <c r="H244" s="88">
        <f>VLOOKUP(G244, '2018 Population by age'!$G:$H, 2, 0)</f>
        <v>18</v>
      </c>
      <c r="I244" s="15">
        <f>IF(H244="-", "-", IF(H244=0, 0, SUM(K244:INDEX($K244:$DG244, H244))))</f>
        <v>0</v>
      </c>
      <c r="J244" s="15">
        <f t="shared" si="6"/>
        <v>0</v>
      </c>
      <c r="DI244" s="108">
        <f t="shared" si="7"/>
        <v>0</v>
      </c>
    </row>
    <row r="245" spans="1:113" x14ac:dyDescent="0.2">
      <c r="A245" s="14" t="s">
        <v>1661</v>
      </c>
      <c r="E245" s="14">
        <v>2017</v>
      </c>
      <c r="F245" s="14" t="s">
        <v>20</v>
      </c>
      <c r="G245" s="88" t="s">
        <v>21</v>
      </c>
      <c r="H245" s="88">
        <f>VLOOKUP(G245, '2018 Population by age'!$G:$H, 2, 0)</f>
        <v>18</v>
      </c>
      <c r="I245" s="15">
        <f>IF(H245="-", "-", IF(H245=0, 0, SUM(K245:INDEX($K245:$DG245, H245))))</f>
        <v>6.6090000000000009</v>
      </c>
      <c r="J245" s="15">
        <f t="shared" si="6"/>
        <v>32.568999999999996</v>
      </c>
      <c r="K245" s="14">
        <v>0.20499999999999999</v>
      </c>
      <c r="L245" s="14">
        <v>0.27200000000000002</v>
      </c>
      <c r="M245" s="14">
        <v>0.308</v>
      </c>
      <c r="N245" s="14">
        <v>0.32400000000000001</v>
      </c>
      <c r="O245" s="14">
        <v>0.34399999999999997</v>
      </c>
      <c r="P245" s="14">
        <v>0.371</v>
      </c>
      <c r="Q245" s="14">
        <v>0.38400000000000001</v>
      </c>
      <c r="R245" s="14">
        <v>0.40799999999999997</v>
      </c>
      <c r="S245" s="14">
        <v>0.42499999999999999</v>
      </c>
      <c r="T245" s="14">
        <v>0.46100000000000002</v>
      </c>
      <c r="U245" s="14">
        <v>0.379</v>
      </c>
      <c r="V245" s="14">
        <v>0.36799999999999999</v>
      </c>
      <c r="W245" s="14">
        <v>0.36499999999999999</v>
      </c>
      <c r="X245" s="14">
        <v>0.39700000000000002</v>
      </c>
      <c r="Y245" s="14">
        <v>0.39500000000000002</v>
      </c>
      <c r="Z245" s="14">
        <v>0.40500000000000003</v>
      </c>
      <c r="AA245" s="14">
        <v>0.40600000000000003</v>
      </c>
      <c r="AB245" s="14">
        <v>0.39200000000000002</v>
      </c>
      <c r="AC245" s="14">
        <v>0.45300000000000001</v>
      </c>
      <c r="AD245" s="14">
        <v>0.41</v>
      </c>
      <c r="AE245" s="14">
        <v>0.371</v>
      </c>
      <c r="AF245" s="14">
        <v>0.34300000000000003</v>
      </c>
      <c r="AG245" s="14">
        <v>0.34799999999999998</v>
      </c>
      <c r="AH245" s="14">
        <v>0.34100000000000003</v>
      </c>
      <c r="AI245" s="14">
        <v>0.40100000000000002</v>
      </c>
      <c r="AJ245" s="14">
        <v>0.42599999999999999</v>
      </c>
      <c r="AK245" s="14">
        <v>0.42799999999999999</v>
      </c>
      <c r="AL245" s="14">
        <v>0.42899999999999999</v>
      </c>
      <c r="AM245" s="14">
        <v>0.45300000000000001</v>
      </c>
      <c r="AN245" s="14">
        <v>0.497</v>
      </c>
      <c r="AO245" s="14">
        <v>0.45800000000000002</v>
      </c>
      <c r="AP245" s="14">
        <v>0.505</v>
      </c>
      <c r="AQ245" s="14">
        <v>0.53900000000000003</v>
      </c>
      <c r="AR245" s="14">
        <v>0.54800000000000004</v>
      </c>
      <c r="AS245" s="14">
        <v>0.628</v>
      </c>
      <c r="AT245" s="14">
        <v>0.66600000000000004</v>
      </c>
      <c r="AU245" s="14">
        <v>0.7</v>
      </c>
      <c r="AV245" s="14">
        <v>0.68100000000000005</v>
      </c>
      <c r="AW245" s="14">
        <v>0.7</v>
      </c>
      <c r="AX245" s="14">
        <v>0.67900000000000005</v>
      </c>
      <c r="AY245" s="14">
        <v>0.76800000000000002</v>
      </c>
      <c r="AZ245" s="14">
        <v>0.72</v>
      </c>
      <c r="BA245" s="14">
        <v>0.75800000000000001</v>
      </c>
      <c r="BB245" s="14">
        <v>0.76600000000000001</v>
      </c>
      <c r="BC245" s="14">
        <v>0.73899999999999999</v>
      </c>
      <c r="BD245" s="14">
        <v>0.78800000000000003</v>
      </c>
      <c r="BE245" s="14">
        <v>0.72</v>
      </c>
      <c r="BF245" s="14">
        <v>0.67</v>
      </c>
      <c r="BG245" s="14">
        <v>0.70399999999999996</v>
      </c>
      <c r="BH245" s="14">
        <v>0.73299999999999998</v>
      </c>
      <c r="BI245" s="14">
        <v>0.69299999999999995</v>
      </c>
      <c r="BJ245" s="14">
        <v>0.66300000000000003</v>
      </c>
      <c r="BK245" s="14">
        <v>0.68899999999999995</v>
      </c>
      <c r="BL245" s="14">
        <v>0.627</v>
      </c>
      <c r="BM245" s="14">
        <v>0.65900000000000003</v>
      </c>
      <c r="BN245" s="14">
        <v>0.64100000000000001</v>
      </c>
      <c r="BO245" s="14">
        <v>0.55900000000000005</v>
      </c>
      <c r="BP245" s="14">
        <v>0.60399999999999998</v>
      </c>
      <c r="BQ245" s="14">
        <v>0.50600000000000001</v>
      </c>
      <c r="BR245" s="14">
        <v>0.51100000000000001</v>
      </c>
      <c r="BS245" s="14">
        <v>0.47099999999999997</v>
      </c>
      <c r="BT245" s="14">
        <v>0.442</v>
      </c>
      <c r="BU245" s="14">
        <v>0.44700000000000001</v>
      </c>
      <c r="BV245" s="14">
        <v>0.39800000000000002</v>
      </c>
      <c r="BW245" s="14">
        <v>0.36599999999999999</v>
      </c>
      <c r="BX245" s="14">
        <v>0.35699999999999998</v>
      </c>
      <c r="BY245" s="14">
        <v>0.33600000000000002</v>
      </c>
      <c r="BZ245" s="14">
        <v>0.34599999999999997</v>
      </c>
      <c r="CA245" s="14">
        <v>0.34200000000000003</v>
      </c>
      <c r="CB245" s="14">
        <v>0.318</v>
      </c>
      <c r="CC245" s="14">
        <v>0.29299999999999998</v>
      </c>
      <c r="CD245" s="14">
        <v>0.27100000000000002</v>
      </c>
      <c r="CE245" s="14">
        <v>0.24</v>
      </c>
      <c r="CF245" s="14">
        <v>0.248</v>
      </c>
      <c r="CG245" s="14">
        <v>0.26200000000000001</v>
      </c>
      <c r="CH245" s="14">
        <v>0.23799999999999999</v>
      </c>
      <c r="CI245" s="14">
        <v>0.20100000000000001</v>
      </c>
      <c r="CJ245" s="14">
        <v>0.23499999999999999</v>
      </c>
      <c r="CK245" s="14">
        <v>0.16700000000000001</v>
      </c>
      <c r="CL245" s="14">
        <v>0.14099999999999999</v>
      </c>
      <c r="CM245" s="14">
        <v>0.17699999999999999</v>
      </c>
      <c r="CN245" s="14">
        <v>0.17899999999999999</v>
      </c>
      <c r="CO245" s="14">
        <v>0.159</v>
      </c>
      <c r="CP245" s="14">
        <v>0.13900000000000001</v>
      </c>
      <c r="CQ245" s="14">
        <v>0.124</v>
      </c>
      <c r="CR245" s="14">
        <v>0.154</v>
      </c>
      <c r="CS245" s="14">
        <v>0.11799999999999999</v>
      </c>
      <c r="CT245" s="14">
        <v>0.161</v>
      </c>
      <c r="CU245" s="14">
        <v>0.11</v>
      </c>
      <c r="CV245" s="14">
        <v>9.6000000000000002E-2</v>
      </c>
      <c r="CW245" s="14">
        <v>0.109</v>
      </c>
      <c r="CX245" s="14">
        <v>7.4999999999999997E-2</v>
      </c>
      <c r="CY245" s="14">
        <v>6.2E-2</v>
      </c>
      <c r="CZ245" s="14">
        <v>0.05</v>
      </c>
      <c r="DA245" s="14">
        <v>4.1000000000000002E-2</v>
      </c>
      <c r="DB245" s="14">
        <v>4.2000000000000003E-2</v>
      </c>
      <c r="DC245" s="14">
        <v>0.03</v>
      </c>
      <c r="DD245" s="14">
        <v>3.4000000000000002E-2</v>
      </c>
      <c r="DE245" s="14">
        <v>1.7999999999999999E-2</v>
      </c>
      <c r="DF245" s="14">
        <v>0.05</v>
      </c>
      <c r="DI245" s="108">
        <f t="shared" si="7"/>
        <v>39.177999999999997</v>
      </c>
    </row>
    <row r="246" spans="1:113" x14ac:dyDescent="0.2">
      <c r="A246" s="14" t="s">
        <v>1661</v>
      </c>
      <c r="E246" s="14">
        <v>2008</v>
      </c>
      <c r="F246" s="14" t="s">
        <v>120</v>
      </c>
      <c r="G246" s="88" t="s">
        <v>121</v>
      </c>
      <c r="H246" s="88">
        <f>VLOOKUP(G246, '2018 Population by age'!$G:$H, 2, 0)</f>
        <v>18</v>
      </c>
      <c r="I246" s="15">
        <f>IF(H246="-", "-", IF(H246=0, 0, SUM(K246:INDEX($K246:$DG246, H246))))</f>
        <v>12.236600000000001</v>
      </c>
      <c r="J246" s="15">
        <f t="shared" si="6"/>
        <v>22.70539999999999</v>
      </c>
      <c r="K246" s="14" t="s">
        <v>9</v>
      </c>
      <c r="L246" s="14" t="s">
        <v>9</v>
      </c>
      <c r="M246" s="14" t="s">
        <v>9</v>
      </c>
      <c r="N246" s="14" t="s">
        <v>9</v>
      </c>
      <c r="O246" s="14">
        <v>3.0670000000000002</v>
      </c>
      <c r="P246" s="14" t="s">
        <v>9</v>
      </c>
      <c r="Q246" s="14" t="s">
        <v>9</v>
      </c>
      <c r="R246" s="14" t="s">
        <v>9</v>
      </c>
      <c r="S246" s="14" t="s">
        <v>9</v>
      </c>
      <c r="T246" s="14">
        <v>3.6030000000000002</v>
      </c>
      <c r="U246" s="14" t="s">
        <v>9</v>
      </c>
      <c r="V246" s="14" t="s">
        <v>9</v>
      </c>
      <c r="W246" s="14" t="s">
        <v>9</v>
      </c>
      <c r="X246" s="14" t="s">
        <v>9</v>
      </c>
      <c r="Y246" s="14">
        <v>3.5470000000000002</v>
      </c>
      <c r="Z246" s="14" t="s">
        <v>9</v>
      </c>
      <c r="AA246" s="14" t="s">
        <v>9</v>
      </c>
      <c r="AB246" s="14">
        <v>2.0196000000000001</v>
      </c>
      <c r="AD246" s="14">
        <v>1.3464</v>
      </c>
      <c r="AE246" s="14" t="s">
        <v>9</v>
      </c>
      <c r="AF246" s="14" t="s">
        <v>9</v>
      </c>
      <c r="AG246" s="14" t="s">
        <v>9</v>
      </c>
      <c r="AH246" s="14" t="s">
        <v>9</v>
      </c>
      <c r="AI246" s="14">
        <v>2.14</v>
      </c>
      <c r="AJ246" s="14" t="s">
        <v>9</v>
      </c>
      <c r="AK246" s="14" t="s">
        <v>9</v>
      </c>
      <c r="AL246" s="14" t="s">
        <v>9</v>
      </c>
      <c r="AM246" s="14" t="s">
        <v>9</v>
      </c>
      <c r="AN246" s="14">
        <v>2.52</v>
      </c>
      <c r="AO246" s="14" t="s">
        <v>9</v>
      </c>
      <c r="AP246" s="14" t="s">
        <v>9</v>
      </c>
      <c r="AQ246" s="14" t="s">
        <v>9</v>
      </c>
      <c r="AR246" s="14" t="s">
        <v>9</v>
      </c>
      <c r="AS246" s="14">
        <v>2.7770000000000001</v>
      </c>
      <c r="AT246" s="14" t="s">
        <v>9</v>
      </c>
      <c r="AU246" s="14" t="s">
        <v>9</v>
      </c>
      <c r="AV246" s="14" t="s">
        <v>9</v>
      </c>
      <c r="AW246" s="14" t="s">
        <v>9</v>
      </c>
      <c r="AX246" s="14">
        <v>2.4550000000000001</v>
      </c>
      <c r="AY246" s="14" t="s">
        <v>9</v>
      </c>
      <c r="AZ246" s="14" t="s">
        <v>9</v>
      </c>
      <c r="BA246" s="14" t="s">
        <v>9</v>
      </c>
      <c r="BB246" s="14" t="s">
        <v>9</v>
      </c>
      <c r="BC246" s="14">
        <v>2.0590000000000002</v>
      </c>
      <c r="BD246" s="14" t="s">
        <v>9</v>
      </c>
      <c r="BE246" s="14" t="s">
        <v>9</v>
      </c>
      <c r="BF246" s="14" t="s">
        <v>9</v>
      </c>
      <c r="BG246" s="14" t="s">
        <v>9</v>
      </c>
      <c r="BH246" s="14">
        <v>1.6140000000000001</v>
      </c>
      <c r="BI246" s="14" t="s">
        <v>9</v>
      </c>
      <c r="BJ246" s="14" t="s">
        <v>9</v>
      </c>
      <c r="BK246" s="14" t="s">
        <v>9</v>
      </c>
      <c r="BL246" s="14" t="s">
        <v>9</v>
      </c>
      <c r="BM246" s="14">
        <v>1.353</v>
      </c>
      <c r="BN246" s="14" t="s">
        <v>9</v>
      </c>
      <c r="BO246" s="14" t="s">
        <v>9</v>
      </c>
      <c r="BP246" s="14" t="s">
        <v>9</v>
      </c>
      <c r="BQ246" s="14" t="s">
        <v>9</v>
      </c>
      <c r="BR246" s="14">
        <v>1.1819999999999999</v>
      </c>
      <c r="BS246" s="14" t="s">
        <v>9</v>
      </c>
      <c r="BT246" s="14" t="s">
        <v>9</v>
      </c>
      <c r="BU246" s="14" t="s">
        <v>9</v>
      </c>
      <c r="BV246" s="14" t="s">
        <v>9</v>
      </c>
      <c r="BW246" s="14">
        <v>1.2330000000000001</v>
      </c>
      <c r="BX246" s="14" t="s">
        <v>9</v>
      </c>
      <c r="BY246" s="14" t="s">
        <v>9</v>
      </c>
      <c r="BZ246" s="14" t="s">
        <v>9</v>
      </c>
      <c r="CA246" s="14" t="s">
        <v>9</v>
      </c>
      <c r="CB246" s="14">
        <v>1.2330000000000001</v>
      </c>
      <c r="CC246" s="14" t="s">
        <v>9</v>
      </c>
      <c r="CD246" s="14" t="s">
        <v>9</v>
      </c>
      <c r="CE246" s="14" t="s">
        <v>9</v>
      </c>
      <c r="CF246" s="14" t="s">
        <v>9</v>
      </c>
      <c r="CG246" s="14">
        <v>0.97299999999999998</v>
      </c>
      <c r="CH246" s="14" t="s">
        <v>9</v>
      </c>
      <c r="CI246" s="14" t="s">
        <v>9</v>
      </c>
      <c r="CJ246" s="14" t="s">
        <v>9</v>
      </c>
      <c r="CK246" s="14" t="s">
        <v>9</v>
      </c>
      <c r="CL246" s="14">
        <v>0.73599999999999999</v>
      </c>
      <c r="CM246" s="14" t="s">
        <v>9</v>
      </c>
      <c r="CN246" s="14" t="s">
        <v>9</v>
      </c>
      <c r="CO246" s="14" t="s">
        <v>9</v>
      </c>
      <c r="CP246" s="14" t="s">
        <v>9</v>
      </c>
      <c r="CQ246" s="14">
        <v>0.54700000000000004</v>
      </c>
      <c r="CR246" s="14" t="s">
        <v>9</v>
      </c>
      <c r="CS246" s="14" t="s">
        <v>9</v>
      </c>
      <c r="CT246" s="14" t="s">
        <v>9</v>
      </c>
      <c r="CU246" s="14" t="s">
        <v>9</v>
      </c>
      <c r="CV246" s="14" t="s">
        <v>9</v>
      </c>
      <c r="CW246" s="14" t="s">
        <v>9</v>
      </c>
      <c r="CX246" s="14" t="s">
        <v>9</v>
      </c>
      <c r="CY246" s="14" t="s">
        <v>9</v>
      </c>
      <c r="CZ246" s="14" t="s">
        <v>9</v>
      </c>
      <c r="DA246" s="14" t="s">
        <v>9</v>
      </c>
      <c r="DB246" s="14" t="s">
        <v>9</v>
      </c>
      <c r="DC246" s="14" t="s">
        <v>9</v>
      </c>
      <c r="DD246" s="14" t="s">
        <v>9</v>
      </c>
      <c r="DE246" s="14" t="s">
        <v>9</v>
      </c>
      <c r="DF246" s="14" t="s">
        <v>9</v>
      </c>
      <c r="DG246" s="14">
        <v>0.53700000000000003</v>
      </c>
      <c r="DI246" s="108">
        <f t="shared" si="7"/>
        <v>34.941999999999993</v>
      </c>
    </row>
    <row r="247" spans="1:113" x14ac:dyDescent="0.2">
      <c r="A247" s="14" t="s">
        <v>1661</v>
      </c>
      <c r="E247" s="14">
        <v>2011</v>
      </c>
      <c r="F247" s="14" t="s">
        <v>206</v>
      </c>
      <c r="G247" s="88" t="s">
        <v>207</v>
      </c>
      <c r="H247" s="88">
        <f>VLOOKUP(G247, '2018 Population by age'!$G:$H, 2, 0)</f>
        <v>18</v>
      </c>
      <c r="I247" s="15">
        <f>IF(H247="-", "-", IF(H247=0, 0, SUM(K247:INDEX($K247:$DG247, H247))))</f>
        <v>285.81560000000002</v>
      </c>
      <c r="J247" s="15">
        <f t="shared" si="6"/>
        <v>578.10939999999994</v>
      </c>
      <c r="K247" s="14" t="s">
        <v>9</v>
      </c>
      <c r="L247" s="14" t="s">
        <v>9</v>
      </c>
      <c r="M247" s="14" t="s">
        <v>9</v>
      </c>
      <c r="N247" s="14" t="s">
        <v>9</v>
      </c>
      <c r="O247" s="14" t="s">
        <v>9</v>
      </c>
      <c r="P247" s="14" t="s">
        <v>9</v>
      </c>
      <c r="Q247" s="14" t="s">
        <v>9</v>
      </c>
      <c r="R247" s="14" t="s">
        <v>9</v>
      </c>
      <c r="S247" s="14" t="s">
        <v>9</v>
      </c>
      <c r="T247" s="14" t="s">
        <v>9</v>
      </c>
      <c r="U247" s="14" t="s">
        <v>9</v>
      </c>
      <c r="V247" s="14" t="s">
        <v>9</v>
      </c>
      <c r="W247" s="14" t="s">
        <v>9</v>
      </c>
      <c r="X247" s="14" t="s">
        <v>9</v>
      </c>
      <c r="Y247" s="14">
        <v>235.172</v>
      </c>
      <c r="Z247" s="14" t="s">
        <v>9</v>
      </c>
      <c r="AA247" s="14" t="s">
        <v>9</v>
      </c>
      <c r="AB247" s="14">
        <v>50.643600000000006</v>
      </c>
      <c r="AD247" s="14">
        <v>33.7624</v>
      </c>
      <c r="AE247" s="14" t="s">
        <v>9</v>
      </c>
      <c r="AF247" s="14" t="s">
        <v>9</v>
      </c>
      <c r="AG247" s="14" t="s">
        <v>9</v>
      </c>
      <c r="AH247" s="14" t="s">
        <v>9</v>
      </c>
      <c r="AI247" s="14">
        <v>77.194999999999993</v>
      </c>
      <c r="AJ247" s="14" t="s">
        <v>9</v>
      </c>
      <c r="AK247" s="14" t="s">
        <v>9</v>
      </c>
      <c r="AL247" s="14" t="s">
        <v>9</v>
      </c>
      <c r="AM247" s="14" t="s">
        <v>9</v>
      </c>
      <c r="AN247" s="14">
        <v>68.741</v>
      </c>
      <c r="AO247" s="14" t="s">
        <v>9</v>
      </c>
      <c r="AP247" s="14" t="s">
        <v>9</v>
      </c>
      <c r="AQ247" s="14" t="s">
        <v>9</v>
      </c>
      <c r="AR247" s="14" t="s">
        <v>9</v>
      </c>
      <c r="AS247" s="14">
        <v>66.405000000000001</v>
      </c>
      <c r="AT247" s="14" t="s">
        <v>9</v>
      </c>
      <c r="AU247" s="14" t="s">
        <v>9</v>
      </c>
      <c r="AV247" s="14" t="s">
        <v>9</v>
      </c>
      <c r="AW247" s="14" t="s">
        <v>9</v>
      </c>
      <c r="AX247" s="14">
        <v>64.572000000000003</v>
      </c>
      <c r="AY247" s="14" t="s">
        <v>9</v>
      </c>
      <c r="AZ247" s="14" t="s">
        <v>9</v>
      </c>
      <c r="BA247" s="14" t="s">
        <v>9</v>
      </c>
      <c r="BB247" s="14" t="s">
        <v>9</v>
      </c>
      <c r="BC247" s="14">
        <v>56.07</v>
      </c>
      <c r="BD247" s="14" t="s">
        <v>9</v>
      </c>
      <c r="BE247" s="14" t="s">
        <v>9</v>
      </c>
      <c r="BF247" s="14" t="s">
        <v>9</v>
      </c>
      <c r="BG247" s="14" t="s">
        <v>9</v>
      </c>
      <c r="BH247" s="14">
        <v>48.063000000000002</v>
      </c>
      <c r="BI247" s="14" t="s">
        <v>9</v>
      </c>
      <c r="BJ247" s="14" t="s">
        <v>9</v>
      </c>
      <c r="BK247" s="14" t="s">
        <v>9</v>
      </c>
      <c r="BL247" s="14" t="s">
        <v>9</v>
      </c>
      <c r="BM247" s="14">
        <v>40.335999999999999</v>
      </c>
      <c r="BN247" s="14" t="s">
        <v>9</v>
      </c>
      <c r="BO247" s="14" t="s">
        <v>9</v>
      </c>
      <c r="BP247" s="14" t="s">
        <v>9</v>
      </c>
      <c r="BQ247" s="14" t="s">
        <v>9</v>
      </c>
      <c r="BR247" s="14">
        <v>33.131999999999998</v>
      </c>
      <c r="BS247" s="14" t="s">
        <v>9</v>
      </c>
      <c r="BT247" s="14" t="s">
        <v>9</v>
      </c>
      <c r="BU247" s="14" t="s">
        <v>9</v>
      </c>
      <c r="BV247" s="14" t="s">
        <v>9</v>
      </c>
      <c r="BW247" s="14">
        <v>27.64</v>
      </c>
      <c r="BX247" s="14" t="s">
        <v>9</v>
      </c>
      <c r="BY247" s="14" t="s">
        <v>9</v>
      </c>
      <c r="BZ247" s="14" t="s">
        <v>9</v>
      </c>
      <c r="CA247" s="14" t="s">
        <v>9</v>
      </c>
      <c r="CB247" s="14" t="s">
        <v>9</v>
      </c>
      <c r="CC247" s="14" t="s">
        <v>9</v>
      </c>
      <c r="CD247" s="14" t="s">
        <v>9</v>
      </c>
      <c r="CE247" s="14" t="s">
        <v>9</v>
      </c>
      <c r="CF247" s="14" t="s">
        <v>9</v>
      </c>
      <c r="CG247" s="14" t="s">
        <v>9</v>
      </c>
      <c r="CH247" s="14" t="s">
        <v>9</v>
      </c>
      <c r="CI247" s="14" t="s">
        <v>9</v>
      </c>
      <c r="CJ247" s="14" t="s">
        <v>9</v>
      </c>
      <c r="CK247" s="14" t="s">
        <v>9</v>
      </c>
      <c r="CL247" s="14" t="s">
        <v>9</v>
      </c>
      <c r="CM247" s="14" t="s">
        <v>9</v>
      </c>
      <c r="CN247" s="14" t="s">
        <v>9</v>
      </c>
      <c r="CO247" s="14" t="s">
        <v>9</v>
      </c>
      <c r="CP247" s="14" t="s">
        <v>9</v>
      </c>
      <c r="CQ247" s="14" t="s">
        <v>9</v>
      </c>
      <c r="CR247" s="14" t="s">
        <v>9</v>
      </c>
      <c r="CS247" s="14" t="s">
        <v>9</v>
      </c>
      <c r="CT247" s="14" t="s">
        <v>9</v>
      </c>
      <c r="CU247" s="14" t="s">
        <v>9</v>
      </c>
      <c r="CV247" s="14" t="s">
        <v>9</v>
      </c>
      <c r="CW247" s="14" t="s">
        <v>9</v>
      </c>
      <c r="CX247" s="14" t="s">
        <v>9</v>
      </c>
      <c r="CY247" s="14" t="s">
        <v>9</v>
      </c>
      <c r="CZ247" s="14" t="s">
        <v>9</v>
      </c>
      <c r="DA247" s="14" t="s">
        <v>9</v>
      </c>
      <c r="DB247" s="14" t="s">
        <v>9</v>
      </c>
      <c r="DC247" s="14" t="s">
        <v>9</v>
      </c>
      <c r="DD247" s="14" t="s">
        <v>9</v>
      </c>
      <c r="DE247" s="14" t="s">
        <v>9</v>
      </c>
      <c r="DF247" s="14" t="s">
        <v>9</v>
      </c>
      <c r="DG247" s="14">
        <v>62.192999999999998</v>
      </c>
      <c r="DI247" s="108">
        <f t="shared" si="7"/>
        <v>863.92499999999995</v>
      </c>
    </row>
    <row r="248" spans="1:113" x14ac:dyDescent="0.2">
      <c r="A248" s="14" t="s">
        <v>1661</v>
      </c>
      <c r="E248" s="14">
        <v>2017</v>
      </c>
      <c r="F248" s="14" t="s">
        <v>224</v>
      </c>
      <c r="G248" s="88" t="s">
        <v>225</v>
      </c>
      <c r="H248" s="88">
        <f>VLOOKUP(G248, '2018 Population by age'!$G:$H, 2, 0)</f>
        <v>18</v>
      </c>
      <c r="I248" s="15">
        <f>IF(H248="-", "-", IF(H248=0, 0, SUM(K248:INDEX($K248:$DG248, H248))))</f>
        <v>3.2499999999999996</v>
      </c>
      <c r="J248" s="15">
        <f t="shared" si="6"/>
        <v>15.858999999999995</v>
      </c>
      <c r="K248" s="14">
        <v>0.16700000000000001</v>
      </c>
      <c r="L248" s="14">
        <v>0.16500000000000001</v>
      </c>
      <c r="M248" s="14">
        <v>0.16500000000000001</v>
      </c>
      <c r="N248" s="14">
        <v>0.17100000000000001</v>
      </c>
      <c r="O248" s="14">
        <v>0.16500000000000001</v>
      </c>
      <c r="P248" s="14">
        <v>0.185</v>
      </c>
      <c r="Q248" s="14">
        <v>0.188</v>
      </c>
      <c r="R248" s="14">
        <v>0.17599999999999999</v>
      </c>
      <c r="S248" s="14">
        <v>0.17799999999999999</v>
      </c>
      <c r="T248" s="14">
        <v>0.161</v>
      </c>
      <c r="U248" s="14">
        <v>0.20100000000000001</v>
      </c>
      <c r="V248" s="14">
        <v>0.17199999999999999</v>
      </c>
      <c r="W248" s="14">
        <v>0.19500000000000001</v>
      </c>
      <c r="X248" s="14">
        <v>0.20200000000000001</v>
      </c>
      <c r="Y248" s="14">
        <v>0.159</v>
      </c>
      <c r="Z248" s="14">
        <v>0.20200000000000001</v>
      </c>
      <c r="AA248" s="14">
        <v>0.18099999999999999</v>
      </c>
      <c r="AB248" s="14">
        <v>0.217</v>
      </c>
      <c r="AC248" s="14">
        <v>0.22500000000000001</v>
      </c>
      <c r="AD248" s="14">
        <v>0.22</v>
      </c>
      <c r="AE248" s="14">
        <v>0.21199999999999999</v>
      </c>
      <c r="AF248" s="14">
        <v>0.23799999999999999</v>
      </c>
      <c r="AG248" s="14">
        <v>0.219</v>
      </c>
      <c r="AH248" s="14">
        <v>0.219</v>
      </c>
      <c r="AI248" s="14">
        <v>0.21099999999999999</v>
      </c>
      <c r="AJ248" s="14">
        <v>0.23499999999999999</v>
      </c>
      <c r="AK248" s="14">
        <v>0.216</v>
      </c>
      <c r="AL248" s="14">
        <v>0.219</v>
      </c>
      <c r="AM248" s="14">
        <v>0.20399999999999999</v>
      </c>
      <c r="AN248" s="14">
        <v>0.23799999999999999</v>
      </c>
      <c r="AO248" s="14">
        <v>0.24399999999999999</v>
      </c>
      <c r="AP248" s="14">
        <v>0.24199999999999999</v>
      </c>
      <c r="AQ248" s="14">
        <v>0.23100000000000001</v>
      </c>
      <c r="AR248" s="14">
        <v>0.223</v>
      </c>
      <c r="AS248" s="14">
        <v>0.24399999999999999</v>
      </c>
      <c r="AT248" s="14">
        <v>0.23899999999999999</v>
      </c>
      <c r="AU248" s="14">
        <v>0.23799999999999999</v>
      </c>
      <c r="AV248" s="14">
        <v>0.245</v>
      </c>
      <c r="AW248" s="14">
        <v>0.23599999999999999</v>
      </c>
      <c r="AX248" s="14">
        <v>0.251</v>
      </c>
      <c r="AY248" s="14">
        <v>0.22700000000000001</v>
      </c>
      <c r="AZ248" s="14">
        <v>0.26100000000000001</v>
      </c>
      <c r="BA248" s="14">
        <v>0.28000000000000003</v>
      </c>
      <c r="BB248" s="14">
        <v>0.27600000000000002</v>
      </c>
      <c r="BC248" s="14">
        <v>0.29699999999999999</v>
      </c>
      <c r="BD248" s="14">
        <v>0.315</v>
      </c>
      <c r="BE248" s="14">
        <v>0.28499999999999998</v>
      </c>
      <c r="BF248" s="14">
        <v>0.29399999999999998</v>
      </c>
      <c r="BG248" s="14">
        <v>0.32900000000000001</v>
      </c>
      <c r="BH248" s="14">
        <v>0.38100000000000001</v>
      </c>
      <c r="BI248" s="14">
        <v>0.318</v>
      </c>
      <c r="BJ248" s="14">
        <v>0.30599999999999999</v>
      </c>
      <c r="BK248" s="14">
        <v>0.32700000000000001</v>
      </c>
      <c r="BL248" s="14">
        <v>0.32600000000000001</v>
      </c>
      <c r="BM248" s="14">
        <v>0.33100000000000002</v>
      </c>
      <c r="BN248" s="14">
        <v>0.29099999999999998</v>
      </c>
      <c r="BO248" s="14">
        <v>0.32800000000000001</v>
      </c>
      <c r="BP248" s="14">
        <v>0.29699999999999999</v>
      </c>
      <c r="BQ248" s="14">
        <v>0.28799999999999998</v>
      </c>
      <c r="BR248" s="14">
        <v>0.28899999999999998</v>
      </c>
      <c r="BS248" s="14">
        <v>0.27600000000000002</v>
      </c>
      <c r="BT248" s="14">
        <v>0.23599999999999999</v>
      </c>
      <c r="BU248" s="14">
        <v>0.25800000000000001</v>
      </c>
      <c r="BV248" s="14">
        <v>0.216</v>
      </c>
      <c r="BW248" s="14">
        <v>0.245</v>
      </c>
      <c r="BX248" s="14">
        <v>0.24299999999999999</v>
      </c>
      <c r="BY248" s="14">
        <v>0.19400000000000001</v>
      </c>
      <c r="BZ248" s="14">
        <v>0.223</v>
      </c>
      <c r="CA248" s="14">
        <v>0.216</v>
      </c>
      <c r="CB248" s="14">
        <v>0.216</v>
      </c>
      <c r="CC248" s="14">
        <v>0.184</v>
      </c>
      <c r="CD248" s="14">
        <v>0.18</v>
      </c>
      <c r="CE248" s="14">
        <v>0.17100000000000001</v>
      </c>
      <c r="CF248" s="14">
        <v>0.19400000000000001</v>
      </c>
      <c r="CG248" s="14">
        <v>0.16900000000000001</v>
      </c>
      <c r="CH248" s="14">
        <v>0.158</v>
      </c>
      <c r="CI248" s="14">
        <v>0.14199999999999999</v>
      </c>
      <c r="CJ248" s="14">
        <v>0.13300000000000001</v>
      </c>
      <c r="CK248" s="14">
        <v>0.127</v>
      </c>
      <c r="CL248" s="14">
        <v>0.115</v>
      </c>
      <c r="CM248" s="14">
        <v>0.10199999999999999</v>
      </c>
      <c r="CN248" s="14">
        <v>8.5999999999999993E-2</v>
      </c>
      <c r="CO248" s="14">
        <v>8.7999999999999995E-2</v>
      </c>
      <c r="CP248" s="14">
        <v>8.6999999999999994E-2</v>
      </c>
      <c r="CQ248" s="14">
        <v>8.7999999999999995E-2</v>
      </c>
      <c r="CR248" s="14">
        <v>5.5E-2</v>
      </c>
      <c r="CS248" s="14">
        <v>4.9000000000000002E-2</v>
      </c>
      <c r="CT248" s="14">
        <v>4.3999999999999997E-2</v>
      </c>
      <c r="CU248" s="14">
        <v>5.7000000000000002E-2</v>
      </c>
      <c r="CV248" s="14">
        <v>3.6999999999999998E-2</v>
      </c>
      <c r="CW248" s="14">
        <v>4.3999999999999997E-2</v>
      </c>
      <c r="CX248" s="14">
        <v>2.5000000000000001E-2</v>
      </c>
      <c r="CY248" s="14">
        <v>3.9E-2</v>
      </c>
      <c r="CZ248" s="14">
        <v>1.7000000000000001E-2</v>
      </c>
      <c r="DA248" s="14">
        <v>1.7999999999999999E-2</v>
      </c>
      <c r="DB248" s="14">
        <v>1.2E-2</v>
      </c>
      <c r="DC248" s="14">
        <v>6.0000000000000001E-3</v>
      </c>
      <c r="DD248" s="14">
        <v>8.0000000000000002E-3</v>
      </c>
      <c r="DE248" s="14">
        <v>3.0000000000000001E-3</v>
      </c>
      <c r="DF248" s="14">
        <v>1E-3</v>
      </c>
      <c r="DG248" s="14">
        <v>2E-3</v>
      </c>
      <c r="DI248" s="108">
        <f t="shared" si="7"/>
        <v>19.108999999999995</v>
      </c>
    </row>
    <row r="249" spans="1:113" x14ac:dyDescent="0.2">
      <c r="A249" s="14" t="s">
        <v>1661</v>
      </c>
      <c r="E249" s="14">
        <v>2001</v>
      </c>
      <c r="F249" s="14" t="s">
        <v>246</v>
      </c>
      <c r="G249" s="88" t="s">
        <v>247</v>
      </c>
      <c r="H249" s="88">
        <f>VLOOKUP(G249, '2018 Population by age'!$G:$H, 2, 0)</f>
        <v>18</v>
      </c>
      <c r="I249" s="15">
        <f>IF(H249="-", "-", IF(H249=0, 0, SUM(K249:INDEX($K249:$DG249, H249))))</f>
        <v>12.497999999999999</v>
      </c>
      <c r="J249" s="15">
        <f t="shared" si="6"/>
        <v>12.316000000000001</v>
      </c>
      <c r="K249" s="14">
        <v>0.80400000000000005</v>
      </c>
      <c r="L249" s="14">
        <v>0.77500000000000002</v>
      </c>
      <c r="M249" s="14">
        <v>0.68500000000000005</v>
      </c>
      <c r="N249" s="14">
        <v>0.69499999999999995</v>
      </c>
      <c r="O249" s="14">
        <v>0.73599999999999999</v>
      </c>
      <c r="P249" s="14">
        <v>0.67</v>
      </c>
      <c r="Q249" s="14">
        <v>0.59599999999999997</v>
      </c>
      <c r="R249" s="14">
        <v>0.55200000000000005</v>
      </c>
      <c r="S249" s="14">
        <v>0.67700000000000005</v>
      </c>
      <c r="T249" s="14">
        <v>0.76100000000000001</v>
      </c>
      <c r="U249" s="14">
        <v>0.67100000000000004</v>
      </c>
      <c r="V249" s="14">
        <v>0.75700000000000001</v>
      </c>
      <c r="W249" s="14">
        <v>0.749</v>
      </c>
      <c r="X249" s="14">
        <v>0.74</v>
      </c>
      <c r="Y249" s="14">
        <v>0.71</v>
      </c>
      <c r="Z249" s="14">
        <v>0.69799999999999995</v>
      </c>
      <c r="AA249" s="14">
        <v>0.64500000000000002</v>
      </c>
      <c r="AB249" s="14">
        <v>0.57699999999999996</v>
      </c>
      <c r="AC249" s="14">
        <v>0.59099999999999997</v>
      </c>
      <c r="AD249" s="14">
        <v>0.61199999999999999</v>
      </c>
      <c r="AE249" s="14">
        <v>0.505</v>
      </c>
      <c r="AF249" s="14">
        <v>0.443</v>
      </c>
      <c r="AG249" s="14">
        <v>0.47399999999999998</v>
      </c>
      <c r="AH249" s="14">
        <v>0.46600000000000003</v>
      </c>
      <c r="AI249" s="14">
        <v>0.39100000000000001</v>
      </c>
      <c r="AJ249" s="14">
        <v>0.41</v>
      </c>
      <c r="AK249" s="14">
        <v>0.378</v>
      </c>
      <c r="AL249" s="14">
        <v>0.34899999999999998</v>
      </c>
      <c r="AM249" s="14">
        <v>0.35099999999999998</v>
      </c>
      <c r="AN249" s="14">
        <v>0.372</v>
      </c>
      <c r="AO249" s="14">
        <v>0.36499999999999999</v>
      </c>
      <c r="AP249" s="14">
        <v>0.31</v>
      </c>
      <c r="AQ249" s="14">
        <v>0.29499999999999998</v>
      </c>
      <c r="AR249" s="14">
        <v>0.32100000000000001</v>
      </c>
      <c r="AS249" s="14">
        <v>0.27700000000000002</v>
      </c>
      <c r="AT249" s="14">
        <v>0.28399999999999997</v>
      </c>
      <c r="AU249" s="14">
        <v>0.29899999999999999</v>
      </c>
      <c r="AV249" s="14">
        <v>0.24199999999999999</v>
      </c>
      <c r="AW249" s="14">
        <v>0.27700000000000002</v>
      </c>
      <c r="AX249" s="14">
        <v>0.29399999999999998</v>
      </c>
      <c r="AY249" s="14">
        <v>0.26100000000000001</v>
      </c>
      <c r="AZ249" s="14">
        <v>0.222</v>
      </c>
      <c r="BA249" s="14">
        <v>0.20799999999999999</v>
      </c>
      <c r="BB249" s="14">
        <v>0.26400000000000001</v>
      </c>
      <c r="BC249" s="14">
        <v>0.24</v>
      </c>
      <c r="BD249" s="14">
        <v>0.19700000000000001</v>
      </c>
      <c r="BE249" s="14">
        <v>0.19400000000000001</v>
      </c>
      <c r="BF249" s="14">
        <v>0.17299999999999999</v>
      </c>
      <c r="BG249" s="14">
        <v>0.16400000000000001</v>
      </c>
      <c r="BH249" s="14">
        <v>0.17599999999999999</v>
      </c>
      <c r="BI249" s="14">
        <v>0.16800000000000001</v>
      </c>
      <c r="BJ249" s="14">
        <v>0.128</v>
      </c>
      <c r="BK249" s="14">
        <v>0.13</v>
      </c>
      <c r="BL249" s="14">
        <v>0.106</v>
      </c>
      <c r="BM249" s="14">
        <v>0.10199999999999999</v>
      </c>
      <c r="BN249" s="14">
        <v>8.5000000000000006E-2</v>
      </c>
      <c r="BO249" s="14">
        <v>7.6999999999999999E-2</v>
      </c>
      <c r="BP249" s="14">
        <v>7.8E-2</v>
      </c>
      <c r="BQ249" s="14">
        <v>6.3E-2</v>
      </c>
      <c r="BR249" s="14">
        <v>5.7000000000000002E-2</v>
      </c>
      <c r="BS249" s="14">
        <v>5.2999999999999999E-2</v>
      </c>
      <c r="BT249" s="14">
        <v>6.5000000000000002E-2</v>
      </c>
      <c r="BU249" s="14">
        <v>6.9000000000000006E-2</v>
      </c>
      <c r="BV249" s="14">
        <v>5.8000000000000003E-2</v>
      </c>
      <c r="BW249" s="14">
        <v>5.8999999999999997E-2</v>
      </c>
      <c r="BX249" s="14">
        <v>4.8000000000000001E-2</v>
      </c>
      <c r="BY249" s="14">
        <v>3.9E-2</v>
      </c>
      <c r="BZ249" s="14">
        <v>3.9E-2</v>
      </c>
      <c r="CA249" s="14">
        <v>4.1000000000000002E-2</v>
      </c>
      <c r="CB249" s="14">
        <v>3.7999999999999999E-2</v>
      </c>
      <c r="CC249" s="14">
        <v>3.9E-2</v>
      </c>
      <c r="CD249" s="14">
        <v>3.3000000000000002E-2</v>
      </c>
      <c r="CE249" s="14">
        <v>3.9E-2</v>
      </c>
      <c r="CF249" s="14">
        <v>0.02</v>
      </c>
      <c r="CG249" s="14">
        <v>2.5999999999999999E-2</v>
      </c>
      <c r="CH249" s="14">
        <v>2.1999999999999999E-2</v>
      </c>
      <c r="CI249" s="14">
        <v>0.02</v>
      </c>
      <c r="CJ249" s="14">
        <v>1.7999999999999999E-2</v>
      </c>
      <c r="CK249" s="14">
        <v>2.4E-2</v>
      </c>
      <c r="CL249" s="14">
        <v>2.3E-2</v>
      </c>
      <c r="CM249" s="14">
        <v>1.7999999999999999E-2</v>
      </c>
      <c r="CN249" s="14">
        <v>1.0999999999999999E-2</v>
      </c>
      <c r="CO249" s="14">
        <v>8.9999999999999993E-3</v>
      </c>
      <c r="CP249" s="14">
        <v>8.9999999999999993E-3</v>
      </c>
      <c r="CQ249" s="14">
        <v>1.2999999999999999E-2</v>
      </c>
      <c r="CR249" s="14">
        <v>3.6999999999999998E-2</v>
      </c>
      <c r="CS249" s="14" t="s">
        <v>9</v>
      </c>
      <c r="CT249" s="14" t="s">
        <v>9</v>
      </c>
      <c r="CU249" s="14" t="s">
        <v>9</v>
      </c>
      <c r="CV249" s="14" t="s">
        <v>9</v>
      </c>
      <c r="CW249" s="14" t="s">
        <v>9</v>
      </c>
      <c r="CX249" s="14" t="s">
        <v>9</v>
      </c>
      <c r="CY249" s="14" t="s">
        <v>9</v>
      </c>
      <c r="CZ249" s="14" t="s">
        <v>9</v>
      </c>
      <c r="DA249" s="14" t="s">
        <v>9</v>
      </c>
      <c r="DB249" s="14" t="s">
        <v>9</v>
      </c>
      <c r="DC249" s="14" t="s">
        <v>9</v>
      </c>
      <c r="DD249" s="14" t="s">
        <v>9</v>
      </c>
      <c r="DE249" s="14" t="s">
        <v>9</v>
      </c>
      <c r="DF249" s="14" t="s">
        <v>9</v>
      </c>
      <c r="DG249" s="14">
        <v>4.7E-2</v>
      </c>
      <c r="DI249" s="108">
        <f t="shared" si="7"/>
        <v>24.814</v>
      </c>
    </row>
    <row r="250" spans="1:113" x14ac:dyDescent="0.2">
      <c r="A250" s="14" t="s">
        <v>1661</v>
      </c>
      <c r="E250" s="14">
        <v>2008</v>
      </c>
      <c r="F250" s="14" t="s">
        <v>272</v>
      </c>
      <c r="G250" s="88" t="s">
        <v>273</v>
      </c>
      <c r="H250" s="88">
        <f>VLOOKUP(G250, '2018 Population by age'!$G:$H, 2, 0)</f>
        <v>20</v>
      </c>
      <c r="I250" s="15">
        <f>IF(H250="-", "-", IF(H250=0, 0, SUM(K250:INDEX($K250:$DG250, H250))))</f>
        <v>2.34</v>
      </c>
      <c r="J250" s="15">
        <f t="shared" si="6"/>
        <v>2.5889999999999995</v>
      </c>
      <c r="K250" s="14" t="s">
        <v>9</v>
      </c>
      <c r="L250" s="14" t="s">
        <v>9</v>
      </c>
      <c r="M250" s="14" t="s">
        <v>9</v>
      </c>
      <c r="N250" s="14" t="s">
        <v>9</v>
      </c>
      <c r="O250" s="14">
        <v>0.61799999999999999</v>
      </c>
      <c r="P250" s="14" t="s">
        <v>9</v>
      </c>
      <c r="Q250" s="14" t="s">
        <v>9</v>
      </c>
      <c r="R250" s="14" t="s">
        <v>9</v>
      </c>
      <c r="S250" s="14" t="s">
        <v>9</v>
      </c>
      <c r="T250" s="14">
        <v>0.64100000000000001</v>
      </c>
      <c r="U250" s="14" t="s">
        <v>9</v>
      </c>
      <c r="V250" s="14" t="s">
        <v>9</v>
      </c>
      <c r="W250" s="14" t="s">
        <v>9</v>
      </c>
      <c r="X250" s="14" t="s">
        <v>9</v>
      </c>
      <c r="Y250" s="14">
        <v>0.57299999999999995</v>
      </c>
      <c r="Z250" s="14" t="s">
        <v>9</v>
      </c>
      <c r="AA250" s="14" t="s">
        <v>9</v>
      </c>
      <c r="AB250" s="14">
        <v>0.30480000000000002</v>
      </c>
      <c r="AD250" s="14">
        <v>0.20319999999999999</v>
      </c>
      <c r="AE250" s="14" t="s">
        <v>9</v>
      </c>
      <c r="AF250" s="14" t="s">
        <v>9</v>
      </c>
      <c r="AG250" s="14" t="s">
        <v>9</v>
      </c>
      <c r="AH250" s="14" t="s">
        <v>9</v>
      </c>
      <c r="AI250" s="14">
        <v>0.46100000000000002</v>
      </c>
      <c r="AJ250" s="14" t="s">
        <v>9</v>
      </c>
      <c r="AK250" s="14" t="s">
        <v>9</v>
      </c>
      <c r="AL250" s="14" t="s">
        <v>9</v>
      </c>
      <c r="AM250" s="14" t="s">
        <v>9</v>
      </c>
      <c r="AN250" s="14">
        <v>0.38900000000000001</v>
      </c>
      <c r="AO250" s="14" t="s">
        <v>9</v>
      </c>
      <c r="AP250" s="14" t="s">
        <v>9</v>
      </c>
      <c r="AQ250" s="14" t="s">
        <v>9</v>
      </c>
      <c r="AR250" s="14" t="s">
        <v>9</v>
      </c>
      <c r="AS250" s="14">
        <v>0.35299999999999998</v>
      </c>
      <c r="AT250" s="14" t="s">
        <v>9</v>
      </c>
      <c r="AU250" s="14" t="s">
        <v>9</v>
      </c>
      <c r="AV250" s="14" t="s">
        <v>9</v>
      </c>
      <c r="AW250" s="14" t="s">
        <v>9</v>
      </c>
      <c r="AX250" s="14">
        <v>0.36899999999999999</v>
      </c>
      <c r="AY250" s="14" t="s">
        <v>9</v>
      </c>
      <c r="AZ250" s="14" t="s">
        <v>9</v>
      </c>
      <c r="BA250" s="14" t="s">
        <v>9</v>
      </c>
      <c r="BB250" s="14" t="s">
        <v>9</v>
      </c>
      <c r="BC250" s="14">
        <v>0.33100000000000002</v>
      </c>
      <c r="BD250" s="14" t="s">
        <v>9</v>
      </c>
      <c r="BE250" s="14" t="s">
        <v>9</v>
      </c>
      <c r="BF250" s="14" t="s">
        <v>9</v>
      </c>
      <c r="BG250" s="14" t="s">
        <v>9</v>
      </c>
      <c r="BH250" s="14">
        <v>0.25600000000000001</v>
      </c>
      <c r="BI250" s="14" t="s">
        <v>9</v>
      </c>
      <c r="BJ250" s="14" t="s">
        <v>9</v>
      </c>
      <c r="BK250" s="14" t="s">
        <v>9</v>
      </c>
      <c r="BL250" s="14" t="s">
        <v>9</v>
      </c>
      <c r="BM250" s="14">
        <v>0.17499999999999999</v>
      </c>
      <c r="BN250" s="14" t="s">
        <v>9</v>
      </c>
      <c r="BO250" s="14" t="s">
        <v>9</v>
      </c>
      <c r="BP250" s="14" t="s">
        <v>9</v>
      </c>
      <c r="BQ250" s="14" t="s">
        <v>9</v>
      </c>
      <c r="BR250" s="14">
        <v>8.7999999999999995E-2</v>
      </c>
      <c r="BS250" s="14" t="s">
        <v>9</v>
      </c>
      <c r="BT250" s="14" t="s">
        <v>9</v>
      </c>
      <c r="BU250" s="14" t="s">
        <v>9</v>
      </c>
      <c r="BV250" s="14" t="s">
        <v>9</v>
      </c>
      <c r="BW250" s="14">
        <v>4.7E-2</v>
      </c>
      <c r="BX250" s="14" t="s">
        <v>9</v>
      </c>
      <c r="BY250" s="14" t="s">
        <v>9</v>
      </c>
      <c r="BZ250" s="14" t="s">
        <v>9</v>
      </c>
      <c r="CA250" s="14" t="s">
        <v>9</v>
      </c>
      <c r="CB250" s="14">
        <v>2.7E-2</v>
      </c>
      <c r="CC250" s="14" t="s">
        <v>9</v>
      </c>
      <c r="CD250" s="14" t="s">
        <v>9</v>
      </c>
      <c r="CE250" s="14" t="s">
        <v>9</v>
      </c>
      <c r="CF250" s="14" t="s">
        <v>9</v>
      </c>
      <c r="CG250" s="14">
        <v>1.9E-2</v>
      </c>
      <c r="CH250" s="14" t="s">
        <v>9</v>
      </c>
      <c r="CI250" s="14" t="s">
        <v>9</v>
      </c>
      <c r="CJ250" s="14" t="s">
        <v>9</v>
      </c>
      <c r="CK250" s="14" t="s">
        <v>9</v>
      </c>
      <c r="CL250" s="14">
        <v>1.2999999999999999E-2</v>
      </c>
      <c r="CM250" s="14" t="s">
        <v>9</v>
      </c>
      <c r="CN250" s="14" t="s">
        <v>9</v>
      </c>
      <c r="CO250" s="14" t="s">
        <v>9</v>
      </c>
      <c r="CP250" s="14" t="s">
        <v>9</v>
      </c>
      <c r="CQ250" s="14">
        <v>7.0000000000000001E-3</v>
      </c>
      <c r="CR250" s="14" t="s">
        <v>9</v>
      </c>
      <c r="CS250" s="14" t="s">
        <v>9</v>
      </c>
      <c r="CT250" s="14" t="s">
        <v>9</v>
      </c>
      <c r="CU250" s="14" t="s">
        <v>9</v>
      </c>
      <c r="CV250" s="14">
        <v>4.0000000000000001E-3</v>
      </c>
      <c r="CW250" s="14">
        <v>1E-3</v>
      </c>
      <c r="CX250" s="14" t="s">
        <v>9</v>
      </c>
      <c r="CY250" s="14" t="s">
        <v>9</v>
      </c>
      <c r="CZ250" s="14" t="s">
        <v>9</v>
      </c>
      <c r="DA250" s="14" t="s">
        <v>9</v>
      </c>
      <c r="DB250" s="14" t="s">
        <v>9</v>
      </c>
      <c r="DC250" s="14" t="s">
        <v>9</v>
      </c>
      <c r="DD250" s="14" t="s">
        <v>9</v>
      </c>
      <c r="DE250" s="14" t="s">
        <v>9</v>
      </c>
      <c r="DF250" s="14" t="s">
        <v>9</v>
      </c>
      <c r="DG250" s="14">
        <v>4.9000000000000002E-2</v>
      </c>
      <c r="DI250" s="108">
        <f t="shared" si="7"/>
        <v>4.9289999999999994</v>
      </c>
    </row>
    <row r="251" spans="1:113" x14ac:dyDescent="0.2">
      <c r="A251" s="14" t="s">
        <v>1661</v>
      </c>
      <c r="E251" s="14">
        <v>2016</v>
      </c>
      <c r="F251" s="14" t="s">
        <v>292</v>
      </c>
      <c r="G251" s="88" t="s">
        <v>293</v>
      </c>
      <c r="H251" s="88">
        <f>VLOOKUP(G251, '2018 Population by age'!$G:$H, 2, 0)</f>
        <v>18</v>
      </c>
      <c r="I251" s="15">
        <f>IF(H251="-", "-", IF(H251=0, 0, SUM(K251:INDEX($K251:$DG251, H251))))</f>
        <v>2.0712000000000002</v>
      </c>
      <c r="J251" s="15">
        <f t="shared" si="6"/>
        <v>6.1567999999999996</v>
      </c>
      <c r="K251" s="14" t="s">
        <v>9</v>
      </c>
      <c r="L251" s="14" t="s">
        <v>9</v>
      </c>
      <c r="M251" s="14" t="s">
        <v>9</v>
      </c>
      <c r="N251" s="14" t="s">
        <v>9</v>
      </c>
      <c r="O251" s="14">
        <v>0.54700000000000004</v>
      </c>
      <c r="P251" s="14" t="s">
        <v>9</v>
      </c>
      <c r="Q251" s="14" t="s">
        <v>9</v>
      </c>
      <c r="R251" s="14" t="s">
        <v>9</v>
      </c>
      <c r="S251" s="14" t="s">
        <v>9</v>
      </c>
      <c r="T251" s="14">
        <v>0.60499999999999998</v>
      </c>
      <c r="U251" s="14" t="s">
        <v>9</v>
      </c>
      <c r="V251" s="14" t="s">
        <v>9</v>
      </c>
      <c r="W251" s="14" t="s">
        <v>9</v>
      </c>
      <c r="X251" s="14" t="s">
        <v>9</v>
      </c>
      <c r="Y251" s="14">
        <v>0.57299999999999995</v>
      </c>
      <c r="Z251" s="14" t="s">
        <v>9</v>
      </c>
      <c r="AA251" s="14" t="s">
        <v>9</v>
      </c>
      <c r="AB251" s="14">
        <v>0.34619999999999995</v>
      </c>
      <c r="AD251" s="14">
        <v>0.23080000000000001</v>
      </c>
      <c r="AE251" s="14" t="s">
        <v>9</v>
      </c>
      <c r="AF251" s="14" t="s">
        <v>9</v>
      </c>
      <c r="AG251" s="14" t="s">
        <v>9</v>
      </c>
      <c r="AH251" s="14" t="s">
        <v>9</v>
      </c>
      <c r="AI251" s="14">
        <v>0.50800000000000001</v>
      </c>
      <c r="AJ251" s="14" t="s">
        <v>9</v>
      </c>
      <c r="AK251" s="14" t="s">
        <v>9</v>
      </c>
      <c r="AL251" s="14" t="s">
        <v>9</v>
      </c>
      <c r="AM251" s="14" t="s">
        <v>9</v>
      </c>
      <c r="AN251" s="14">
        <v>0.52300000000000002</v>
      </c>
      <c r="AO251" s="14" t="s">
        <v>9</v>
      </c>
      <c r="AP251" s="14" t="s">
        <v>9</v>
      </c>
      <c r="AQ251" s="14" t="s">
        <v>9</v>
      </c>
      <c r="AR251" s="14" t="s">
        <v>9</v>
      </c>
      <c r="AS251" s="14">
        <v>0.57899999999999996</v>
      </c>
      <c r="AT251" s="14" t="s">
        <v>9</v>
      </c>
      <c r="AU251" s="14" t="s">
        <v>9</v>
      </c>
      <c r="AV251" s="14" t="s">
        <v>9</v>
      </c>
      <c r="AW251" s="14" t="s">
        <v>9</v>
      </c>
      <c r="AX251" s="14">
        <v>0.60699999999999998</v>
      </c>
      <c r="AY251" s="14" t="s">
        <v>9</v>
      </c>
      <c r="AZ251" s="14" t="s">
        <v>9</v>
      </c>
      <c r="BA251" s="14" t="s">
        <v>9</v>
      </c>
      <c r="BB251" s="14" t="s">
        <v>9</v>
      </c>
      <c r="BC251" s="14">
        <v>0.64</v>
      </c>
      <c r="BD251" s="14" t="s">
        <v>9</v>
      </c>
      <c r="BE251" s="14" t="s">
        <v>9</v>
      </c>
      <c r="BF251" s="14" t="s">
        <v>9</v>
      </c>
      <c r="BG251" s="14" t="s">
        <v>9</v>
      </c>
      <c r="BH251" s="14">
        <v>0.71799999999999997</v>
      </c>
      <c r="BI251" s="14" t="s">
        <v>9</v>
      </c>
      <c r="BJ251" s="14" t="s">
        <v>9</v>
      </c>
      <c r="BK251" s="14" t="s">
        <v>9</v>
      </c>
      <c r="BL251" s="14" t="s">
        <v>9</v>
      </c>
      <c r="BM251" s="14">
        <v>0.65500000000000003</v>
      </c>
      <c r="BN251" s="14" t="s">
        <v>9</v>
      </c>
      <c r="BO251" s="14" t="s">
        <v>9</v>
      </c>
      <c r="BP251" s="14" t="s">
        <v>9</v>
      </c>
      <c r="BQ251" s="14" t="s">
        <v>9</v>
      </c>
      <c r="BR251" s="14">
        <v>0.52100000000000002</v>
      </c>
      <c r="BS251" s="14" t="s">
        <v>9</v>
      </c>
      <c r="BT251" s="14" t="s">
        <v>9</v>
      </c>
      <c r="BU251" s="14" t="s">
        <v>9</v>
      </c>
      <c r="BV251" s="14" t="s">
        <v>9</v>
      </c>
      <c r="BW251" s="14">
        <v>0.41899999999999998</v>
      </c>
      <c r="BX251" s="14" t="s">
        <v>9</v>
      </c>
      <c r="BY251" s="14" t="s">
        <v>9</v>
      </c>
      <c r="BZ251" s="14" t="s">
        <v>9</v>
      </c>
      <c r="CA251" s="14" t="s">
        <v>9</v>
      </c>
      <c r="CB251" s="14">
        <v>0.28299999999999997</v>
      </c>
      <c r="CC251" s="14" t="s">
        <v>9</v>
      </c>
      <c r="CD251" s="14" t="s">
        <v>9</v>
      </c>
      <c r="CE251" s="14" t="s">
        <v>9</v>
      </c>
      <c r="CF251" s="14" t="s">
        <v>9</v>
      </c>
      <c r="CG251" s="14">
        <v>0.17699999999999999</v>
      </c>
      <c r="CH251" s="14" t="s">
        <v>9</v>
      </c>
      <c r="CI251" s="14" t="s">
        <v>9</v>
      </c>
      <c r="CJ251" s="14" t="s">
        <v>9</v>
      </c>
      <c r="CK251" s="14" t="s">
        <v>9</v>
      </c>
      <c r="CL251" s="14" t="s">
        <v>9</v>
      </c>
      <c r="CM251" s="14" t="s">
        <v>9</v>
      </c>
      <c r="CN251" s="14" t="s">
        <v>9</v>
      </c>
      <c r="CO251" s="14" t="s">
        <v>9</v>
      </c>
      <c r="CP251" s="14" t="s">
        <v>9</v>
      </c>
      <c r="CQ251" s="14" t="s">
        <v>9</v>
      </c>
      <c r="CR251" s="14" t="s">
        <v>9</v>
      </c>
      <c r="CS251" s="14" t="s">
        <v>9</v>
      </c>
      <c r="CT251" s="14" t="s">
        <v>9</v>
      </c>
      <c r="CU251" s="14" t="s">
        <v>9</v>
      </c>
      <c r="CV251" s="14" t="s">
        <v>9</v>
      </c>
      <c r="CW251" s="14" t="s">
        <v>9</v>
      </c>
      <c r="CX251" s="14" t="s">
        <v>9</v>
      </c>
      <c r="CY251" s="14" t="s">
        <v>9</v>
      </c>
      <c r="CZ251" s="14" t="s">
        <v>9</v>
      </c>
      <c r="DA251" s="14" t="s">
        <v>9</v>
      </c>
      <c r="DB251" s="14" t="s">
        <v>9</v>
      </c>
      <c r="DC251" s="14" t="s">
        <v>9</v>
      </c>
      <c r="DD251" s="14" t="s">
        <v>9</v>
      </c>
      <c r="DE251" s="14" t="s">
        <v>9</v>
      </c>
      <c r="DF251" s="14" t="s">
        <v>9</v>
      </c>
      <c r="DG251" s="14">
        <v>0.29599999999999999</v>
      </c>
      <c r="DI251" s="108">
        <f t="shared" si="7"/>
        <v>8.2279999999999998</v>
      </c>
    </row>
    <row r="252" spans="1:113" x14ac:dyDescent="0.2">
      <c r="A252" s="14" t="s">
        <v>1661</v>
      </c>
      <c r="E252" s="14">
        <v>2001</v>
      </c>
      <c r="F252" s="14" t="s">
        <v>316</v>
      </c>
      <c r="G252" s="88" t="s">
        <v>317</v>
      </c>
      <c r="H252" s="88">
        <f>VLOOKUP(G252, '2018 Population by age'!$G:$H, 2, 0)</f>
        <v>18</v>
      </c>
      <c r="I252" s="15">
        <f>IF(H252="-", "-", IF(H252=0, 0, SUM(K252:INDEX($K252:$DG252, H252))))</f>
        <v>7.1219999999999999</v>
      </c>
      <c r="J252" s="15">
        <f t="shared" si="6"/>
        <v>12.888000000000002</v>
      </c>
      <c r="K252" s="14" t="s">
        <v>9</v>
      </c>
      <c r="L252" s="14" t="s">
        <v>9</v>
      </c>
      <c r="M252" s="14" t="s">
        <v>9</v>
      </c>
      <c r="N252" s="14" t="s">
        <v>9</v>
      </c>
      <c r="O252" s="14">
        <v>2.12</v>
      </c>
      <c r="P252" s="14" t="s">
        <v>9</v>
      </c>
      <c r="Q252" s="14" t="s">
        <v>9</v>
      </c>
      <c r="R252" s="14" t="s">
        <v>9</v>
      </c>
      <c r="S252" s="14" t="s">
        <v>9</v>
      </c>
      <c r="T252" s="14">
        <v>1.96</v>
      </c>
      <c r="U252" s="14" t="s">
        <v>9</v>
      </c>
      <c r="V252" s="14" t="s">
        <v>9</v>
      </c>
      <c r="W252" s="14" t="s">
        <v>9</v>
      </c>
      <c r="X252" s="14" t="s">
        <v>9</v>
      </c>
      <c r="Y252" s="14">
        <v>1.92</v>
      </c>
      <c r="Z252" s="14" t="s">
        <v>9</v>
      </c>
      <c r="AA252" s="14" t="s">
        <v>9</v>
      </c>
      <c r="AB252" s="14">
        <v>1.1220000000000001</v>
      </c>
      <c r="AD252" s="14">
        <v>0.748</v>
      </c>
      <c r="AE252" s="14" t="s">
        <v>9</v>
      </c>
      <c r="AF252" s="14" t="s">
        <v>9</v>
      </c>
      <c r="AG252" s="14" t="s">
        <v>9</v>
      </c>
      <c r="AH252" s="14" t="s">
        <v>9</v>
      </c>
      <c r="AI252" s="14">
        <v>1.74</v>
      </c>
      <c r="AJ252" s="14" t="s">
        <v>9</v>
      </c>
      <c r="AK252" s="14" t="s">
        <v>9</v>
      </c>
      <c r="AL252" s="14" t="s">
        <v>9</v>
      </c>
      <c r="AM252" s="14" t="s">
        <v>9</v>
      </c>
      <c r="AN252" s="14">
        <v>1.6</v>
      </c>
      <c r="AO252" s="14" t="s">
        <v>9</v>
      </c>
      <c r="AP252" s="14" t="s">
        <v>9</v>
      </c>
      <c r="AQ252" s="14" t="s">
        <v>9</v>
      </c>
      <c r="AR252" s="14" t="s">
        <v>9</v>
      </c>
      <c r="AS252" s="14">
        <v>1.55</v>
      </c>
      <c r="AT252" s="14" t="s">
        <v>9</v>
      </c>
      <c r="AU252" s="14" t="s">
        <v>9</v>
      </c>
      <c r="AV252" s="14" t="s">
        <v>9</v>
      </c>
      <c r="AW252" s="14" t="s">
        <v>9</v>
      </c>
      <c r="AX252" s="14">
        <v>1.48</v>
      </c>
      <c r="AY252" s="14" t="s">
        <v>9</v>
      </c>
      <c r="AZ252" s="14" t="s">
        <v>9</v>
      </c>
      <c r="BA252" s="14" t="s">
        <v>9</v>
      </c>
      <c r="BB252" s="14" t="s">
        <v>9</v>
      </c>
      <c r="BC252" s="14">
        <v>1.25</v>
      </c>
      <c r="BD252" s="14" t="s">
        <v>9</v>
      </c>
      <c r="BE252" s="14" t="s">
        <v>9</v>
      </c>
      <c r="BF252" s="14" t="s">
        <v>9</v>
      </c>
      <c r="BG252" s="14" t="s">
        <v>9</v>
      </c>
      <c r="BH252" s="14">
        <v>0.98</v>
      </c>
      <c r="BI252" s="14" t="s">
        <v>9</v>
      </c>
      <c r="BJ252" s="14" t="s">
        <v>9</v>
      </c>
      <c r="BK252" s="14" t="s">
        <v>9</v>
      </c>
      <c r="BL252" s="14" t="s">
        <v>9</v>
      </c>
      <c r="BM252" s="14">
        <v>0.68</v>
      </c>
      <c r="BN252" s="14" t="s">
        <v>9</v>
      </c>
      <c r="BO252" s="14" t="s">
        <v>9</v>
      </c>
      <c r="BP252" s="14" t="s">
        <v>9</v>
      </c>
      <c r="BQ252" s="14" t="s">
        <v>9</v>
      </c>
      <c r="BR252" s="14">
        <v>0.54</v>
      </c>
      <c r="BS252" s="14" t="s">
        <v>9</v>
      </c>
      <c r="BT252" s="14" t="s">
        <v>9</v>
      </c>
      <c r="BU252" s="14" t="s">
        <v>9</v>
      </c>
      <c r="BV252" s="14" t="s">
        <v>9</v>
      </c>
      <c r="BW252" s="14">
        <v>0.42</v>
      </c>
      <c r="BX252" s="14" t="s">
        <v>9</v>
      </c>
      <c r="BY252" s="14" t="s">
        <v>9</v>
      </c>
      <c r="BZ252" s="14" t="s">
        <v>9</v>
      </c>
      <c r="CA252" s="14" t="s">
        <v>9</v>
      </c>
      <c r="CB252" s="14">
        <v>0.43</v>
      </c>
      <c r="CC252" s="14" t="s">
        <v>9</v>
      </c>
      <c r="CD252" s="14" t="s">
        <v>9</v>
      </c>
      <c r="CE252" s="14" t="s">
        <v>9</v>
      </c>
      <c r="CF252" s="14" t="s">
        <v>9</v>
      </c>
      <c r="CG252" s="14">
        <v>0.43</v>
      </c>
      <c r="CH252" s="14" t="s">
        <v>9</v>
      </c>
      <c r="CI252" s="14" t="s">
        <v>9</v>
      </c>
      <c r="CJ252" s="14" t="s">
        <v>9</v>
      </c>
      <c r="CK252" s="14" t="s">
        <v>9</v>
      </c>
      <c r="CL252" s="14">
        <v>0.37</v>
      </c>
      <c r="CM252" s="14" t="s">
        <v>9</v>
      </c>
      <c r="CN252" s="14" t="s">
        <v>9</v>
      </c>
      <c r="CO252" s="14" t="s">
        <v>9</v>
      </c>
      <c r="CP252" s="14" t="s">
        <v>9</v>
      </c>
      <c r="CQ252" s="14">
        <v>0.23</v>
      </c>
      <c r="CR252" s="14" t="s">
        <v>9</v>
      </c>
      <c r="CS252" s="14" t="s">
        <v>9</v>
      </c>
      <c r="CT252" s="14" t="s">
        <v>9</v>
      </c>
      <c r="CU252" s="14" t="s">
        <v>9</v>
      </c>
      <c r="CV252" s="14" t="s">
        <v>9</v>
      </c>
      <c r="CW252" s="14" t="s">
        <v>9</v>
      </c>
      <c r="CX252" s="14" t="s">
        <v>9</v>
      </c>
      <c r="CY252" s="14" t="s">
        <v>9</v>
      </c>
      <c r="CZ252" s="14" t="s">
        <v>9</v>
      </c>
      <c r="DA252" s="14" t="s">
        <v>9</v>
      </c>
      <c r="DB252" s="14" t="s">
        <v>9</v>
      </c>
      <c r="DC252" s="14" t="s">
        <v>9</v>
      </c>
      <c r="DD252" s="14" t="s">
        <v>9</v>
      </c>
      <c r="DE252" s="14" t="s">
        <v>9</v>
      </c>
      <c r="DF252" s="14" t="s">
        <v>9</v>
      </c>
      <c r="DG252" s="14">
        <v>0.44</v>
      </c>
      <c r="DI252" s="108">
        <f t="shared" si="7"/>
        <v>20.010000000000002</v>
      </c>
    </row>
    <row r="253" spans="1:113" x14ac:dyDescent="0.2">
      <c r="A253" s="14" t="s">
        <v>1661</v>
      </c>
      <c r="E253" s="14">
        <v>2016</v>
      </c>
      <c r="F253" s="14" t="s">
        <v>324</v>
      </c>
      <c r="G253" s="88" t="s">
        <v>325</v>
      </c>
      <c r="H253" s="88">
        <f>VLOOKUP(G253, '2018 Population by age'!$G:$H, 2, 0)</f>
        <v>18</v>
      </c>
      <c r="I253" s="15">
        <f>IF(H253="-", "-", IF(H253=0, 0, SUM(K253:INDEX($K253:$DG253, H253))))</f>
        <v>2.8359999999999994</v>
      </c>
      <c r="J253" s="15">
        <f t="shared" si="6"/>
        <v>14.829000000000011</v>
      </c>
      <c r="K253" s="14">
        <v>0.106</v>
      </c>
      <c r="L253" s="14">
        <v>0.13800000000000001</v>
      </c>
      <c r="M253" s="14">
        <v>0.14299999999999999</v>
      </c>
      <c r="N253" s="14">
        <v>0.159</v>
      </c>
      <c r="O253" s="14">
        <v>0.14399999999999999</v>
      </c>
      <c r="P253" s="14">
        <v>0.153</v>
      </c>
      <c r="Q253" s="14">
        <v>0.17899999999999999</v>
      </c>
      <c r="R253" s="14">
        <v>0.17299999999999999</v>
      </c>
      <c r="S253" s="14">
        <v>0.161</v>
      </c>
      <c r="T253" s="14">
        <v>0.19400000000000001</v>
      </c>
      <c r="U253" s="14">
        <v>0.186</v>
      </c>
      <c r="V253" s="14">
        <v>0.14899999999999999</v>
      </c>
      <c r="W253" s="14">
        <v>0.128</v>
      </c>
      <c r="X253" s="14">
        <v>0.16700000000000001</v>
      </c>
      <c r="Y253" s="14">
        <v>0.16400000000000001</v>
      </c>
      <c r="Z253" s="14">
        <v>0.151</v>
      </c>
      <c r="AA253" s="14">
        <v>0.183</v>
      </c>
      <c r="AB253" s="14">
        <v>0.158</v>
      </c>
      <c r="AC253" s="14">
        <v>0.17399999999999999</v>
      </c>
      <c r="AD253" s="14">
        <v>0.161</v>
      </c>
      <c r="AE253" s="14">
        <v>0.16</v>
      </c>
      <c r="AF253" s="14">
        <v>0.14799999999999999</v>
      </c>
      <c r="AG253" s="14">
        <v>0.154</v>
      </c>
      <c r="AH253" s="14">
        <v>0.14799999999999999</v>
      </c>
      <c r="AI253" s="14">
        <v>0.152</v>
      </c>
      <c r="AJ253" s="14">
        <v>0.15</v>
      </c>
      <c r="AK253" s="14">
        <v>0.159</v>
      </c>
      <c r="AL253" s="14">
        <v>0.17799999999999999</v>
      </c>
      <c r="AM253" s="14">
        <v>0.161</v>
      </c>
      <c r="AN253" s="14">
        <v>0.17</v>
      </c>
      <c r="AO253" s="14">
        <v>0.17499999999999999</v>
      </c>
      <c r="AP253" s="14">
        <v>0.17599999999999999</v>
      </c>
      <c r="AQ253" s="14">
        <v>0.183</v>
      </c>
      <c r="AR253" s="14">
        <v>0.20200000000000001</v>
      </c>
      <c r="AS253" s="14">
        <v>0.21299999999999999</v>
      </c>
      <c r="AT253" s="14">
        <v>0.21199999999999999</v>
      </c>
      <c r="AU253" s="14">
        <v>0.20399999999999999</v>
      </c>
      <c r="AV253" s="14">
        <v>0.23899999999999999</v>
      </c>
      <c r="AW253" s="14">
        <v>0.26500000000000001</v>
      </c>
      <c r="AX253" s="14">
        <v>0.27700000000000002</v>
      </c>
      <c r="AY253" s="14">
        <v>0.26500000000000001</v>
      </c>
      <c r="AZ253" s="14">
        <v>0.307</v>
      </c>
      <c r="BA253" s="14">
        <v>0.30399999999999999</v>
      </c>
      <c r="BB253" s="14">
        <v>0.308</v>
      </c>
      <c r="BC253" s="14">
        <v>0.31900000000000001</v>
      </c>
      <c r="BD253" s="14">
        <v>0.33200000000000002</v>
      </c>
      <c r="BE253" s="14">
        <v>0.29399999999999998</v>
      </c>
      <c r="BF253" s="14">
        <v>0.307</v>
      </c>
      <c r="BG253" s="14">
        <v>0.32500000000000001</v>
      </c>
      <c r="BH253" s="14">
        <v>0.34599999999999997</v>
      </c>
      <c r="BI253" s="14">
        <v>0.34100000000000003</v>
      </c>
      <c r="BJ253" s="14">
        <v>0.33</v>
      </c>
      <c r="BK253" s="14">
        <v>0.33200000000000002</v>
      </c>
      <c r="BL253" s="14">
        <v>0.31</v>
      </c>
      <c r="BM253" s="14">
        <v>0.33300000000000002</v>
      </c>
      <c r="BN253" s="14">
        <v>0.29799999999999999</v>
      </c>
      <c r="BO253" s="14">
        <v>0.254</v>
      </c>
      <c r="BP253" s="14">
        <v>0.28399999999999997</v>
      </c>
      <c r="BQ253" s="14">
        <v>0.25800000000000001</v>
      </c>
      <c r="BR253" s="14">
        <v>0.218</v>
      </c>
      <c r="BS253" s="14">
        <v>0.23799999999999999</v>
      </c>
      <c r="BT253" s="14">
        <v>0.224</v>
      </c>
      <c r="BU253" s="14">
        <v>0.23200000000000001</v>
      </c>
      <c r="BV253" s="14">
        <v>0.19900000000000001</v>
      </c>
      <c r="BW253" s="14">
        <v>0.21099999999999999</v>
      </c>
      <c r="BX253" s="14">
        <v>0.193</v>
      </c>
      <c r="BY253" s="14">
        <v>0.189</v>
      </c>
      <c r="BZ253" s="14">
        <v>0.17799999999999999</v>
      </c>
      <c r="CA253" s="14">
        <v>0.192</v>
      </c>
      <c r="CB253" s="14">
        <v>0.183</v>
      </c>
      <c r="CC253" s="14">
        <v>0.184</v>
      </c>
      <c r="CD253" s="14">
        <v>0.182</v>
      </c>
      <c r="CE253" s="14">
        <v>0.14099999999999999</v>
      </c>
      <c r="CF253" s="14">
        <v>0.159</v>
      </c>
      <c r="CG253" s="14">
        <v>0.17</v>
      </c>
      <c r="CH253" s="14">
        <v>0.13500000000000001</v>
      </c>
      <c r="CI253" s="14">
        <v>0.13400000000000001</v>
      </c>
      <c r="CJ253" s="14">
        <v>0.123</v>
      </c>
      <c r="CK253" s="14">
        <v>0.13</v>
      </c>
      <c r="CL253" s="14">
        <v>0.125</v>
      </c>
      <c r="CM253" s="14">
        <v>0.11700000000000001</v>
      </c>
      <c r="CN253" s="14">
        <v>0.114</v>
      </c>
      <c r="CO253" s="14">
        <v>0.10100000000000001</v>
      </c>
      <c r="CP253" s="14">
        <v>0.108</v>
      </c>
      <c r="CQ253" s="14">
        <v>8.6999999999999994E-2</v>
      </c>
      <c r="CR253" s="14">
        <v>8.5000000000000006E-2</v>
      </c>
      <c r="CS253" s="14">
        <v>0.10299999999999999</v>
      </c>
      <c r="CT253" s="14">
        <v>7.3999999999999996E-2</v>
      </c>
      <c r="CU253" s="14">
        <v>6.8000000000000005E-2</v>
      </c>
      <c r="CV253" s="14">
        <v>6.8000000000000005E-2</v>
      </c>
      <c r="CW253" s="14">
        <v>6.3E-2</v>
      </c>
      <c r="CX253" s="14">
        <v>3.7999999999999999E-2</v>
      </c>
      <c r="CY253" s="14">
        <v>0.03</v>
      </c>
      <c r="CZ253" s="14">
        <v>2.5000000000000001E-2</v>
      </c>
      <c r="DA253" s="14">
        <v>3.2000000000000001E-2</v>
      </c>
      <c r="DB253" s="14">
        <v>1.7999999999999999E-2</v>
      </c>
      <c r="DC253" s="14">
        <v>1.2999999999999999E-2</v>
      </c>
      <c r="DD253" s="14">
        <v>1.7000000000000001E-2</v>
      </c>
      <c r="DE253" s="14">
        <v>5.0000000000000001E-3</v>
      </c>
      <c r="DF253" s="14">
        <v>8.0000000000000002E-3</v>
      </c>
      <c r="DG253" s="14">
        <v>7.0000000000000001E-3</v>
      </c>
      <c r="DI253" s="108">
        <f t="shared" si="7"/>
        <v>17.66500000000001</v>
      </c>
    </row>
    <row r="254" spans="1:113" x14ac:dyDescent="0.2">
      <c r="A254" s="14" t="s">
        <v>1661</v>
      </c>
      <c r="E254" s="14">
        <v>2002</v>
      </c>
      <c r="F254" s="14" t="s">
        <v>390</v>
      </c>
      <c r="G254" s="88" t="s">
        <v>391</v>
      </c>
      <c r="H254" s="88">
        <f>VLOOKUP(G254, '2018 Population by age'!$G:$H, 2, 0)</f>
        <v>18</v>
      </c>
      <c r="I254" s="15">
        <f>IF(H254="-", "-", IF(H254=0, 0, SUM(K254:INDEX($K254:$DG254, H254))))</f>
        <v>1.8462000000000001</v>
      </c>
      <c r="J254" s="15">
        <f t="shared" si="6"/>
        <v>2.9857999999999998</v>
      </c>
      <c r="K254" s="14" t="s">
        <v>9</v>
      </c>
      <c r="L254" s="14" t="s">
        <v>9</v>
      </c>
      <c r="M254" s="14" t="s">
        <v>9</v>
      </c>
      <c r="N254" s="14" t="s">
        <v>9</v>
      </c>
      <c r="O254" s="14">
        <v>0.55800000000000005</v>
      </c>
      <c r="P254" s="14" t="s">
        <v>9</v>
      </c>
      <c r="Q254" s="14" t="s">
        <v>9</v>
      </c>
      <c r="R254" s="14" t="s">
        <v>9</v>
      </c>
      <c r="S254" s="14" t="s">
        <v>9</v>
      </c>
      <c r="T254" s="14">
        <v>0.58899999999999997</v>
      </c>
      <c r="U254" s="14" t="s">
        <v>9</v>
      </c>
      <c r="V254" s="14" t="s">
        <v>9</v>
      </c>
      <c r="W254" s="14" t="s">
        <v>9</v>
      </c>
      <c r="X254" s="14" t="s">
        <v>9</v>
      </c>
      <c r="Y254" s="14">
        <v>0.48799999999999999</v>
      </c>
      <c r="Z254" s="14" t="s">
        <v>9</v>
      </c>
      <c r="AA254" s="14" t="s">
        <v>9</v>
      </c>
      <c r="AB254" s="14">
        <v>0.21119999999999997</v>
      </c>
      <c r="AD254" s="14">
        <v>0.14080000000000001</v>
      </c>
      <c r="AE254" s="14" t="s">
        <v>9</v>
      </c>
      <c r="AF254" s="14" t="s">
        <v>9</v>
      </c>
      <c r="AG254" s="14" t="s">
        <v>9</v>
      </c>
      <c r="AH254" s="14" t="s">
        <v>9</v>
      </c>
      <c r="AI254" s="14">
        <v>0.35599999999999998</v>
      </c>
      <c r="AJ254" s="14" t="s">
        <v>9</v>
      </c>
      <c r="AK254" s="14" t="s">
        <v>9</v>
      </c>
      <c r="AL254" s="14" t="s">
        <v>9</v>
      </c>
      <c r="AM254" s="14" t="s">
        <v>9</v>
      </c>
      <c r="AN254" s="14">
        <v>0.27800000000000002</v>
      </c>
      <c r="AO254" s="14" t="s">
        <v>9</v>
      </c>
      <c r="AP254" s="14" t="s">
        <v>9</v>
      </c>
      <c r="AQ254" s="14" t="s">
        <v>9</v>
      </c>
      <c r="AR254" s="14" t="s">
        <v>9</v>
      </c>
      <c r="AS254" s="14">
        <v>0.26700000000000002</v>
      </c>
      <c r="AT254" s="14" t="s">
        <v>9</v>
      </c>
      <c r="AU254" s="14" t="s">
        <v>9</v>
      </c>
      <c r="AV254" s="14" t="s">
        <v>9</v>
      </c>
      <c r="AW254" s="14" t="s">
        <v>9</v>
      </c>
      <c r="AX254" s="14">
        <v>0.35299999999999998</v>
      </c>
      <c r="AY254" s="14" t="s">
        <v>9</v>
      </c>
      <c r="AZ254" s="14" t="s">
        <v>9</v>
      </c>
      <c r="BA254" s="14" t="s">
        <v>9</v>
      </c>
      <c r="BB254" s="14" t="s">
        <v>9</v>
      </c>
      <c r="BC254" s="14">
        <v>0.38700000000000001</v>
      </c>
      <c r="BD254" s="14" t="s">
        <v>9</v>
      </c>
      <c r="BE254" s="14" t="s">
        <v>9</v>
      </c>
      <c r="BF254" s="14" t="s">
        <v>9</v>
      </c>
      <c r="BG254" s="14" t="s">
        <v>9</v>
      </c>
      <c r="BH254" s="14">
        <v>0.31900000000000001</v>
      </c>
      <c r="BI254" s="14" t="s">
        <v>9</v>
      </c>
      <c r="BJ254" s="14" t="s">
        <v>9</v>
      </c>
      <c r="BK254" s="14" t="s">
        <v>9</v>
      </c>
      <c r="BL254" s="14" t="s">
        <v>9</v>
      </c>
      <c r="BM254" s="14">
        <v>0.26800000000000002</v>
      </c>
      <c r="BN254" s="14" t="s">
        <v>9</v>
      </c>
      <c r="BO254" s="14" t="s">
        <v>9</v>
      </c>
      <c r="BP254" s="14" t="s">
        <v>9</v>
      </c>
      <c r="BQ254" s="14" t="s">
        <v>9</v>
      </c>
      <c r="BR254" s="14">
        <v>0.14699999999999999</v>
      </c>
      <c r="BS254" s="14" t="s">
        <v>9</v>
      </c>
      <c r="BT254" s="14" t="s">
        <v>9</v>
      </c>
      <c r="BU254" s="14" t="s">
        <v>9</v>
      </c>
      <c r="BV254" s="14" t="s">
        <v>9</v>
      </c>
      <c r="BW254" s="14">
        <v>0.14899999999999999</v>
      </c>
      <c r="BX254" s="14" t="s">
        <v>9</v>
      </c>
      <c r="BY254" s="14" t="s">
        <v>9</v>
      </c>
      <c r="BZ254" s="14" t="s">
        <v>9</v>
      </c>
      <c r="CA254" s="14" t="s">
        <v>9</v>
      </c>
      <c r="CB254" s="14">
        <v>0.123</v>
      </c>
      <c r="CC254" s="14" t="s">
        <v>9</v>
      </c>
      <c r="CD254" s="14" t="s">
        <v>9</v>
      </c>
      <c r="CE254" s="14" t="s">
        <v>9</v>
      </c>
      <c r="CF254" s="14" t="s">
        <v>9</v>
      </c>
      <c r="CG254" s="14">
        <v>9.1999999999999998E-2</v>
      </c>
      <c r="CH254" s="14" t="s">
        <v>9</v>
      </c>
      <c r="CI254" s="14" t="s">
        <v>9</v>
      </c>
      <c r="CJ254" s="14" t="s">
        <v>9</v>
      </c>
      <c r="CK254" s="14" t="s">
        <v>9</v>
      </c>
      <c r="CL254" s="14">
        <v>6.0999999999999999E-2</v>
      </c>
      <c r="CN254" s="14" t="s">
        <v>9</v>
      </c>
      <c r="CO254" s="14" t="s">
        <v>9</v>
      </c>
      <c r="CP254" s="14" t="s">
        <v>9</v>
      </c>
      <c r="CQ254" s="14" t="s">
        <v>9</v>
      </c>
      <c r="CR254" s="14" t="s">
        <v>9</v>
      </c>
      <c r="CS254" s="14" t="s">
        <v>9</v>
      </c>
      <c r="CT254" s="14" t="s">
        <v>9</v>
      </c>
      <c r="CU254" s="14" t="s">
        <v>9</v>
      </c>
      <c r="CV254" s="14" t="s">
        <v>9</v>
      </c>
      <c r="CW254" s="14" t="s">
        <v>9</v>
      </c>
      <c r="CX254" s="14" t="s">
        <v>9</v>
      </c>
      <c r="CY254" s="14" t="s">
        <v>9</v>
      </c>
      <c r="CZ254" s="14" t="s">
        <v>9</v>
      </c>
      <c r="DA254" s="14" t="s">
        <v>9</v>
      </c>
      <c r="DB254" s="14" t="s">
        <v>9</v>
      </c>
      <c r="DC254" s="14" t="s">
        <v>9</v>
      </c>
      <c r="DD254" s="14" t="s">
        <v>9</v>
      </c>
      <c r="DE254" s="14" t="s">
        <v>9</v>
      </c>
      <c r="DF254" s="14" t="s">
        <v>9</v>
      </c>
      <c r="DG254" s="14">
        <v>4.4999999999999998E-2</v>
      </c>
      <c r="DI254" s="108">
        <f t="shared" si="7"/>
        <v>4.8319999999999999</v>
      </c>
    </row>
  </sheetData>
  <autoFilter ref="A2:DG243" xr:uid="{00000000-0009-0000-0000-00000D000000}">
    <sortState xmlns:xlrd2="http://schemas.microsoft.com/office/spreadsheetml/2017/richdata2" ref="A3:DG243">
      <sortCondition ref="G2:G24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249977111117893"/>
  </sheetPr>
  <dimension ref="A1:N256"/>
  <sheetViews>
    <sheetView zoomScale="89" zoomScaleNormal="89" workbookViewId="0">
      <pane ySplit="1" topLeftCell="A2" activePane="bottomLeft" state="frozen"/>
      <selection pane="bottomLeft"/>
    </sheetView>
  </sheetViews>
  <sheetFormatPr defaultColWidth="9.21875" defaultRowHeight="14.4" x14ac:dyDescent="0.3"/>
  <cols>
    <col min="1" max="1" width="3.21875" style="249" customWidth="1"/>
    <col min="2" max="2" width="2.44140625" style="249" customWidth="1"/>
    <col min="3" max="3" width="20.77734375" style="249" bestFit="1" customWidth="1"/>
    <col min="4" max="5" width="27.21875" style="249" customWidth="1"/>
    <col min="6" max="6" width="28.77734375" style="249" bestFit="1" customWidth="1"/>
    <col min="7" max="7" width="23.44140625" style="249" bestFit="1" customWidth="1"/>
    <col min="8" max="8" width="26.44140625" style="249" customWidth="1"/>
    <col min="9" max="16384" width="9.21875" style="249"/>
  </cols>
  <sheetData>
    <row r="1" spans="1:14" s="244" customFormat="1" ht="18" x14ac:dyDescent="0.35">
      <c r="A1" s="248"/>
      <c r="B1" s="248"/>
      <c r="C1" s="248"/>
      <c r="D1" s="248"/>
      <c r="E1" s="263"/>
      <c r="F1" s="263" t="s">
        <v>2307</v>
      </c>
      <c r="G1" s="263"/>
      <c r="H1" s="263"/>
      <c r="I1" s="263"/>
      <c r="J1" s="248"/>
      <c r="K1" s="248"/>
      <c r="L1" s="248"/>
      <c r="M1" s="248"/>
      <c r="N1" s="248"/>
    </row>
    <row r="2" spans="1:14" s="244" customFormat="1" ht="12" x14ac:dyDescent="0.25"/>
    <row r="3" spans="1:14" s="244" customFormat="1" ht="13.8" x14ac:dyDescent="0.3">
      <c r="A3" s="232" t="s">
        <v>2691</v>
      </c>
      <c r="B3" s="233"/>
      <c r="C3" s="233"/>
      <c r="D3" s="233"/>
      <c r="E3" s="233"/>
      <c r="F3" s="233"/>
      <c r="G3" s="233"/>
      <c r="H3" s="233"/>
      <c r="I3" s="233"/>
      <c r="J3" s="233"/>
      <c r="K3" s="234"/>
      <c r="L3" s="233"/>
      <c r="M3" s="233"/>
      <c r="N3" s="233"/>
    </row>
    <row r="4" spans="1:14" ht="15" thickBot="1" x14ac:dyDescent="0.35"/>
    <row r="5" spans="1:14" ht="15" thickTop="1" x14ac:dyDescent="0.3">
      <c r="C5" s="251" t="s">
        <v>2308</v>
      </c>
      <c r="D5" s="252"/>
      <c r="E5" s="260"/>
    </row>
    <row r="6" spans="1:14" ht="15" thickBot="1" x14ac:dyDescent="0.35">
      <c r="C6" s="253" t="s">
        <v>2309</v>
      </c>
      <c r="D6" s="426">
        <f>GETPIVOTDATA("UP (Unregistered Population)",$C$28)</f>
        <v>987030770.19079947</v>
      </c>
      <c r="E6" s="427"/>
    </row>
    <row r="7" spans="1:14" ht="15" thickTop="1" x14ac:dyDescent="0.3">
      <c r="C7" s="235" t="s">
        <v>2748</v>
      </c>
      <c r="D7" s="236"/>
      <c r="E7" s="236"/>
    </row>
    <row r="9" spans="1:14" s="244" customFormat="1" ht="13.8" x14ac:dyDescent="0.3">
      <c r="A9" s="232" t="s">
        <v>2692</v>
      </c>
      <c r="B9" s="233"/>
      <c r="C9" s="233"/>
      <c r="D9" s="233"/>
      <c r="E9" s="233"/>
      <c r="F9" s="233"/>
      <c r="G9" s="233"/>
      <c r="H9" s="233"/>
      <c r="I9" s="233"/>
      <c r="J9" s="233"/>
      <c r="K9" s="233"/>
      <c r="L9" s="233"/>
      <c r="M9" s="233"/>
      <c r="N9" s="233"/>
    </row>
    <row r="25" spans="3:8" x14ac:dyDescent="0.3">
      <c r="C25"/>
      <c r="D25"/>
    </row>
    <row r="26" spans="3:8" x14ac:dyDescent="0.3">
      <c r="C26" s="250" t="s">
        <v>2310</v>
      </c>
      <c r="D26" t="s">
        <v>2311</v>
      </c>
    </row>
    <row r="28" spans="3:8" x14ac:dyDescent="0.3">
      <c r="C28" s="250" t="s">
        <v>2693</v>
      </c>
      <c r="D28"/>
      <c r="E28"/>
      <c r="F28"/>
      <c r="G28"/>
      <c r="H28"/>
    </row>
    <row r="29" spans="3:8" x14ac:dyDescent="0.3">
      <c r="C29"/>
      <c r="D29" s="266" t="s">
        <v>2334</v>
      </c>
      <c r="E29" s="266" t="s">
        <v>2744</v>
      </c>
      <c r="F29" s="266" t="s">
        <v>2335</v>
      </c>
      <c r="G29" s="266" t="s">
        <v>2312</v>
      </c>
      <c r="H29" s="266" t="s">
        <v>2313</v>
      </c>
    </row>
    <row r="30" spans="3:8" x14ac:dyDescent="0.3">
      <c r="C30" s="1" t="s">
        <v>2327</v>
      </c>
      <c r="D30" s="261"/>
      <c r="E30" s="261">
        <v>4225169.543800015</v>
      </c>
      <c r="F30" s="261">
        <v>6487492.6569999885</v>
      </c>
      <c r="G30" s="261"/>
      <c r="H30" s="261">
        <v>10712662.200800003</v>
      </c>
    </row>
    <row r="31" spans="3:8" x14ac:dyDescent="0.3">
      <c r="C31" s="1" t="s">
        <v>2332</v>
      </c>
      <c r="D31" s="261">
        <v>1492435.6449999954</v>
      </c>
      <c r="E31" s="261">
        <v>6072193.9729999946</v>
      </c>
      <c r="F31" s="261">
        <v>25800105.158999916</v>
      </c>
      <c r="G31" s="261">
        <v>467643.0049999883</v>
      </c>
      <c r="H31" s="261">
        <v>33832377.781999893</v>
      </c>
    </row>
    <row r="32" spans="3:8" x14ac:dyDescent="0.3">
      <c r="C32" s="1" t="s">
        <v>2329</v>
      </c>
      <c r="D32" s="261"/>
      <c r="E32" s="261">
        <v>34146051.496000044</v>
      </c>
      <c r="F32" s="261">
        <v>12111185.530999996</v>
      </c>
      <c r="G32" s="261">
        <v>17214859.282000005</v>
      </c>
      <c r="H32" s="261">
        <v>63472096.309000045</v>
      </c>
    </row>
    <row r="33" spans="1:14" x14ac:dyDescent="0.3">
      <c r="C33" s="1" t="s">
        <v>2333</v>
      </c>
      <c r="D33" s="261">
        <v>1987567.0000000037</v>
      </c>
      <c r="E33" s="261">
        <v>65426169.856999919</v>
      </c>
      <c r="F33" s="261">
        <v>412389.99500000029</v>
      </c>
      <c r="G33" s="261">
        <v>5734636.5500000119</v>
      </c>
      <c r="H33" s="261">
        <v>73560763.401999936</v>
      </c>
    </row>
    <row r="34" spans="1:14" x14ac:dyDescent="0.3">
      <c r="C34" s="1" t="s">
        <v>1243</v>
      </c>
      <c r="D34" s="261">
        <v>19821851.366999999</v>
      </c>
      <c r="E34" s="261">
        <v>291989269.49300003</v>
      </c>
      <c r="F34" s="261">
        <v>66155.000000000116</v>
      </c>
      <c r="G34" s="261"/>
      <c r="H34" s="261">
        <v>311877275.86000001</v>
      </c>
    </row>
    <row r="35" spans="1:14" x14ac:dyDescent="0.3">
      <c r="C35" s="1" t="s">
        <v>1113</v>
      </c>
      <c r="D35" s="261">
        <v>254669744.17099994</v>
      </c>
      <c r="E35" s="261">
        <v>221025090.69799981</v>
      </c>
      <c r="F35" s="261">
        <v>17880759.767999962</v>
      </c>
      <c r="G35" s="261"/>
      <c r="H35" s="261">
        <v>493575594.63699967</v>
      </c>
    </row>
    <row r="36" spans="1:14" x14ac:dyDescent="0.3">
      <c r="C36" s="1" t="s">
        <v>2313</v>
      </c>
      <c r="D36" s="261">
        <v>277971598.18299997</v>
      </c>
      <c r="E36" s="261">
        <v>622883945.06079984</v>
      </c>
      <c r="F36" s="261">
        <v>62758088.109999865</v>
      </c>
      <c r="G36" s="261">
        <v>23417138.837000005</v>
      </c>
      <c r="H36" s="261">
        <v>987030770.19079947</v>
      </c>
    </row>
    <row r="39" spans="1:14" s="244" customFormat="1" ht="13.8" x14ac:dyDescent="0.3">
      <c r="A39" s="232" t="s">
        <v>2314</v>
      </c>
      <c r="B39" s="234"/>
      <c r="C39" s="233"/>
      <c r="D39" s="233"/>
      <c r="E39" s="233"/>
      <c r="F39" s="233"/>
      <c r="G39" s="233"/>
      <c r="H39" s="233"/>
      <c r="I39" s="233"/>
      <c r="J39" s="233"/>
      <c r="K39" s="233"/>
      <c r="L39" s="233"/>
      <c r="M39" s="233"/>
      <c r="N39" s="233"/>
    </row>
    <row r="40" spans="1:14" ht="15" thickBot="1" x14ac:dyDescent="0.35"/>
    <row r="41" spans="1:14" x14ac:dyDescent="0.3">
      <c r="C41" s="237" t="s">
        <v>2315</v>
      </c>
      <c r="D41" s="238"/>
      <c r="E41" s="239"/>
    </row>
    <row r="42" spans="1:14" x14ac:dyDescent="0.3">
      <c r="C42" s="240" t="s">
        <v>2316</v>
      </c>
      <c r="D42" s="254" t="s">
        <v>2336</v>
      </c>
      <c r="E42" s="255"/>
    </row>
    <row r="43" spans="1:14" x14ac:dyDescent="0.3">
      <c r="C43" s="241" t="s">
        <v>178</v>
      </c>
      <c r="D43" s="376">
        <f>VLOOKUP(C43, $C$51:$D$205, 2, 0)</f>
        <v>22417919.150000002</v>
      </c>
      <c r="E43" s="256"/>
    </row>
    <row r="44" spans="1:14" x14ac:dyDescent="0.3">
      <c r="C44" s="241" t="s">
        <v>314</v>
      </c>
      <c r="D44" s="376">
        <f>VLOOKUP(C44, $C$51:$D$205, 2, 0)</f>
        <v>2543864.4</v>
      </c>
      <c r="E44" s="256"/>
    </row>
    <row r="45" spans="1:14" ht="15" thickBot="1" x14ac:dyDescent="0.35">
      <c r="C45" s="242" t="s">
        <v>122</v>
      </c>
      <c r="D45" s="377">
        <f>VLOOKUP(C45, $C$51:$D$205, 2, 0)</f>
        <v>625577.68000000366</v>
      </c>
      <c r="E45" s="257"/>
    </row>
    <row r="48" spans="1:14" x14ac:dyDescent="0.3">
      <c r="C48" s="258" t="s">
        <v>2317</v>
      </c>
      <c r="D48" s="258"/>
      <c r="F48" s="243" t="s">
        <v>2318</v>
      </c>
      <c r="G48" s="243"/>
    </row>
    <row r="49" spans="3:7" x14ac:dyDescent="0.3">
      <c r="C49" s="250" t="s">
        <v>2310</v>
      </c>
      <c r="D49" t="s">
        <v>2311</v>
      </c>
      <c r="F49" s="250" t="s">
        <v>2310</v>
      </c>
      <c r="G49" t="s">
        <v>2311</v>
      </c>
    </row>
    <row r="51" spans="3:7" ht="28.8" x14ac:dyDescent="0.3">
      <c r="C51" s="250" t="s">
        <v>1682</v>
      </c>
      <c r="D51" s="262" t="s">
        <v>2694</v>
      </c>
      <c r="F51" s="250" t="s">
        <v>1682</v>
      </c>
      <c r="G51" s="262" t="s">
        <v>2695</v>
      </c>
    </row>
    <row r="52" spans="3:7" x14ac:dyDescent="0.3">
      <c r="C52" s="1" t="s">
        <v>176</v>
      </c>
      <c r="D52" s="259">
        <v>161910117</v>
      </c>
      <c r="F52" s="1" t="s">
        <v>346</v>
      </c>
      <c r="G52" s="322">
        <v>77.32632818302028</v>
      </c>
    </row>
    <row r="53" spans="3:7" x14ac:dyDescent="0.3">
      <c r="C53" s="1" t="s">
        <v>284</v>
      </c>
      <c r="D53" s="259">
        <v>140465269.60799986</v>
      </c>
      <c r="F53" s="1" t="s">
        <v>284</v>
      </c>
      <c r="G53" s="322">
        <v>71.711601608936391</v>
      </c>
    </row>
    <row r="54" spans="3:7" x14ac:dyDescent="0.3">
      <c r="C54" s="1" t="s">
        <v>290</v>
      </c>
      <c r="D54" s="259">
        <v>76543996.911999971</v>
      </c>
      <c r="F54" s="1" t="s">
        <v>132</v>
      </c>
      <c r="G54" s="322">
        <v>70.165395836658362</v>
      </c>
    </row>
    <row r="55" spans="3:7" x14ac:dyDescent="0.3">
      <c r="C55" s="1" t="s">
        <v>136</v>
      </c>
      <c r="D55" s="259">
        <v>69383062.524999917</v>
      </c>
      <c r="F55" s="1" t="s">
        <v>136</v>
      </c>
      <c r="G55" s="322">
        <v>64.52144758479389</v>
      </c>
    </row>
    <row r="56" spans="3:7" x14ac:dyDescent="0.3">
      <c r="C56" s="1" t="s">
        <v>48</v>
      </c>
      <c r="D56" s="259">
        <v>53190219.378000073</v>
      </c>
      <c r="F56" s="1" t="s">
        <v>328</v>
      </c>
      <c r="G56" s="322">
        <v>60.446943344083607</v>
      </c>
    </row>
    <row r="57" spans="3:7" x14ac:dyDescent="0.3">
      <c r="C57" s="1" t="s">
        <v>102</v>
      </c>
      <c r="D57" s="259">
        <v>33361805.957999993</v>
      </c>
      <c r="F57" s="1" t="s">
        <v>24</v>
      </c>
      <c r="G57" s="322">
        <v>56.409486451396532</v>
      </c>
    </row>
    <row r="58" spans="3:7" x14ac:dyDescent="0.3">
      <c r="C58" s="1" t="s">
        <v>372</v>
      </c>
      <c r="D58" s="259">
        <v>27826392.831999984</v>
      </c>
      <c r="F58" s="1" t="s">
        <v>415</v>
      </c>
      <c r="G58" s="322">
        <v>56.140531125302942</v>
      </c>
    </row>
    <row r="59" spans="3:7" x14ac:dyDescent="0.3">
      <c r="C59" s="1" t="s">
        <v>178</v>
      </c>
      <c r="D59" s="259">
        <v>22417919.150000002</v>
      </c>
      <c r="F59" s="1" t="s">
        <v>350</v>
      </c>
      <c r="G59" s="322">
        <v>53.301610590187998</v>
      </c>
    </row>
    <row r="60" spans="3:7" x14ac:dyDescent="0.3">
      <c r="C60" s="1" t="s">
        <v>392</v>
      </c>
      <c r="D60" s="259">
        <v>21786592.817000017</v>
      </c>
      <c r="F60" s="1" t="s">
        <v>90</v>
      </c>
      <c r="G60" s="322">
        <v>52.813161882251904</v>
      </c>
    </row>
    <row r="61" spans="3:7" x14ac:dyDescent="0.3">
      <c r="C61" s="1" t="s">
        <v>24</v>
      </c>
      <c r="D61" s="259">
        <v>17359570.999999985</v>
      </c>
      <c r="F61" s="1" t="s">
        <v>130</v>
      </c>
      <c r="G61" s="322">
        <v>52.540530666857464</v>
      </c>
    </row>
    <row r="62" spans="3:7" x14ac:dyDescent="0.3">
      <c r="C62" s="1" t="s">
        <v>268</v>
      </c>
      <c r="D62" s="259">
        <v>17137848.845999986</v>
      </c>
      <c r="F62" s="1" t="s">
        <v>413</v>
      </c>
      <c r="G62" s="322">
        <v>50.400724658281057</v>
      </c>
    </row>
    <row r="63" spans="3:7" x14ac:dyDescent="0.3">
      <c r="C63" s="1" t="s">
        <v>302</v>
      </c>
      <c r="D63" s="259">
        <v>16319255.697999977</v>
      </c>
      <c r="F63" s="1" t="s">
        <v>392</v>
      </c>
      <c r="G63" s="322">
        <v>49.212368988847075</v>
      </c>
    </row>
    <row r="64" spans="3:7" x14ac:dyDescent="0.3">
      <c r="C64" s="1" t="s">
        <v>356</v>
      </c>
      <c r="D64" s="259">
        <v>15801190.165000012</v>
      </c>
      <c r="F64" s="1" t="s">
        <v>162</v>
      </c>
      <c r="G64" s="322">
        <v>48.044515243793718</v>
      </c>
    </row>
    <row r="65" spans="3:7" x14ac:dyDescent="0.3">
      <c r="C65" s="1" t="s">
        <v>328</v>
      </c>
      <c r="D65" s="259">
        <v>15628762.448000006</v>
      </c>
      <c r="F65" s="1" t="s">
        <v>372</v>
      </c>
      <c r="G65" s="322">
        <v>47.090433801254825</v>
      </c>
    </row>
    <row r="66" spans="3:7" x14ac:dyDescent="0.3">
      <c r="C66" s="1" t="s">
        <v>348</v>
      </c>
      <c r="D66" s="259">
        <v>15341719.149999963</v>
      </c>
      <c r="F66" s="1" t="s">
        <v>222</v>
      </c>
      <c r="G66" s="322">
        <v>47.042701263924499</v>
      </c>
    </row>
    <row r="67" spans="3:7" x14ac:dyDescent="0.3">
      <c r="C67" s="1" t="s">
        <v>413</v>
      </c>
      <c r="D67" s="259">
        <v>14573512.672999993</v>
      </c>
      <c r="F67" s="1" t="s">
        <v>360</v>
      </c>
      <c r="G67" s="322">
        <v>46.935480833845347</v>
      </c>
    </row>
    <row r="68" spans="3:7" x14ac:dyDescent="0.3">
      <c r="C68" s="1" t="s">
        <v>68</v>
      </c>
      <c r="D68" s="259">
        <v>13754409.015999906</v>
      </c>
      <c r="F68" s="1" t="s">
        <v>118</v>
      </c>
      <c r="G68" s="322">
        <v>46.386863810057186</v>
      </c>
    </row>
    <row r="69" spans="3:7" x14ac:dyDescent="0.3">
      <c r="C69" s="1" t="s">
        <v>266</v>
      </c>
      <c r="D69" s="259">
        <v>12053520.581000011</v>
      </c>
      <c r="F69" s="1" t="s">
        <v>220</v>
      </c>
      <c r="G69" s="322">
        <v>43.146920624141309</v>
      </c>
    </row>
    <row r="70" spans="3:7" x14ac:dyDescent="0.3">
      <c r="C70" s="1" t="s">
        <v>5</v>
      </c>
      <c r="D70" s="259">
        <v>11983428.20700001</v>
      </c>
      <c r="F70" s="1" t="s">
        <v>288</v>
      </c>
      <c r="G70" s="322">
        <v>42.848997331837978</v>
      </c>
    </row>
    <row r="71" spans="3:7" x14ac:dyDescent="0.3">
      <c r="C71" s="1" t="s">
        <v>346</v>
      </c>
      <c r="D71" s="259">
        <v>11739625.15</v>
      </c>
      <c r="F71" s="1" t="s">
        <v>417</v>
      </c>
      <c r="G71" s="322">
        <v>41.564836934757871</v>
      </c>
    </row>
    <row r="72" spans="3:7" x14ac:dyDescent="0.3">
      <c r="C72" s="1" t="s">
        <v>80</v>
      </c>
      <c r="D72" s="259">
        <v>10227501.738999974</v>
      </c>
      <c r="F72" s="1" t="s">
        <v>80</v>
      </c>
      <c r="G72" s="322">
        <v>41.44341016865301</v>
      </c>
    </row>
    <row r="73" spans="3:7" x14ac:dyDescent="0.3">
      <c r="C73" s="1" t="s">
        <v>106</v>
      </c>
      <c r="D73" s="259">
        <v>10113501.999999989</v>
      </c>
      <c r="F73" s="1" t="s">
        <v>106</v>
      </c>
      <c r="G73" s="322">
        <v>40.606945125286437</v>
      </c>
    </row>
    <row r="74" spans="3:7" x14ac:dyDescent="0.3">
      <c r="C74" s="1" t="s">
        <v>415</v>
      </c>
      <c r="D74" s="259">
        <v>9885886.0559999961</v>
      </c>
      <c r="F74" s="1" t="s">
        <v>248</v>
      </c>
      <c r="G74" s="322">
        <v>40.580795177517182</v>
      </c>
    </row>
    <row r="75" spans="3:7" x14ac:dyDescent="0.3">
      <c r="C75" s="1" t="s">
        <v>264</v>
      </c>
      <c r="D75" s="259">
        <v>9572653.6599999852</v>
      </c>
      <c r="F75" s="1" t="s">
        <v>102</v>
      </c>
      <c r="G75" s="322">
        <v>39.714076931787929</v>
      </c>
    </row>
    <row r="76" spans="3:7" x14ac:dyDescent="0.3">
      <c r="C76" s="1" t="s">
        <v>198</v>
      </c>
      <c r="D76" s="259">
        <v>8960172.3180000037</v>
      </c>
      <c r="F76" s="1" t="s">
        <v>266</v>
      </c>
      <c r="G76" s="322">
        <v>39.482622061561628</v>
      </c>
    </row>
    <row r="77" spans="3:7" x14ac:dyDescent="0.3">
      <c r="C77" s="1" t="s">
        <v>90</v>
      </c>
      <c r="D77" s="259">
        <v>8108501.9199999962</v>
      </c>
      <c r="F77" s="1" t="s">
        <v>290</v>
      </c>
      <c r="G77" s="322">
        <v>38.116897370080373</v>
      </c>
    </row>
    <row r="78" spans="3:7" x14ac:dyDescent="0.3">
      <c r="C78" s="1" t="s">
        <v>234</v>
      </c>
      <c r="D78" s="259">
        <v>7953867.1700000055</v>
      </c>
      <c r="F78" s="1" t="s">
        <v>356</v>
      </c>
      <c r="G78" s="322">
        <v>38.064585158830361</v>
      </c>
    </row>
    <row r="79" spans="3:7" x14ac:dyDescent="0.3">
      <c r="C79" s="1" t="s">
        <v>274</v>
      </c>
      <c r="D79" s="259">
        <v>7838423.1599999908</v>
      </c>
      <c r="F79" s="1" t="s">
        <v>230</v>
      </c>
      <c r="G79" s="322">
        <v>37.411474689208696</v>
      </c>
    </row>
    <row r="80" spans="3:7" x14ac:dyDescent="0.3">
      <c r="C80" s="1" t="s">
        <v>417</v>
      </c>
      <c r="D80" s="259">
        <v>7029969.3549999986</v>
      </c>
      <c r="F80" s="1" t="s">
        <v>338</v>
      </c>
      <c r="G80" s="322">
        <v>36.828723419133027</v>
      </c>
    </row>
    <row r="81" spans="3:7" x14ac:dyDescent="0.3">
      <c r="C81" s="1" t="s">
        <v>350</v>
      </c>
      <c r="D81" s="259">
        <v>6886063.3220000016</v>
      </c>
      <c r="F81" s="1" t="s">
        <v>170</v>
      </c>
      <c r="G81" s="322">
        <v>36.42940860454604</v>
      </c>
    </row>
    <row r="82" spans="3:7" x14ac:dyDescent="0.3">
      <c r="C82" s="1" t="s">
        <v>282</v>
      </c>
      <c r="D82" s="259">
        <v>6621239.712000004</v>
      </c>
      <c r="F82" s="1" t="s">
        <v>44</v>
      </c>
      <c r="G82" s="322">
        <v>36.292435227970003</v>
      </c>
    </row>
    <row r="83" spans="3:7" x14ac:dyDescent="0.3">
      <c r="C83" s="1" t="s">
        <v>74</v>
      </c>
      <c r="D83" s="259">
        <v>6375582.8849999998</v>
      </c>
      <c r="F83" s="1" t="s">
        <v>66</v>
      </c>
      <c r="G83" s="322">
        <v>34.170779114186885</v>
      </c>
    </row>
    <row r="84" spans="3:7" x14ac:dyDescent="0.3">
      <c r="C84" s="1" t="s">
        <v>17</v>
      </c>
      <c r="D84" s="259">
        <v>4737129.8960000109</v>
      </c>
      <c r="F84" s="1" t="s">
        <v>5</v>
      </c>
      <c r="G84" s="322">
        <v>32.945784572125383</v>
      </c>
    </row>
    <row r="85" spans="3:7" x14ac:dyDescent="0.3">
      <c r="C85" s="1" t="s">
        <v>330</v>
      </c>
      <c r="D85" s="259">
        <v>4607298.354000004</v>
      </c>
      <c r="F85" s="1" t="s">
        <v>144</v>
      </c>
      <c r="G85" s="322">
        <v>32.505077431814591</v>
      </c>
    </row>
    <row r="86" spans="3:7" x14ac:dyDescent="0.3">
      <c r="C86" s="1" t="s">
        <v>152</v>
      </c>
      <c r="D86" s="259">
        <v>4501676.5400000056</v>
      </c>
      <c r="F86" s="1" t="s">
        <v>74</v>
      </c>
      <c r="G86" s="322">
        <v>32.27873399038895</v>
      </c>
    </row>
    <row r="87" spans="3:7" x14ac:dyDescent="0.3">
      <c r="C87" s="1" t="s">
        <v>408</v>
      </c>
      <c r="D87" s="259">
        <v>4359713.8959999997</v>
      </c>
      <c r="F87" s="1" t="s">
        <v>48</v>
      </c>
      <c r="G87" s="322">
        <v>31.971395785620032</v>
      </c>
    </row>
    <row r="88" spans="3:7" x14ac:dyDescent="0.3">
      <c r="C88" s="1" t="s">
        <v>242</v>
      </c>
      <c r="D88" s="259">
        <v>4246009.0000000149</v>
      </c>
      <c r="F88" s="1" t="s">
        <v>268</v>
      </c>
      <c r="G88" s="322">
        <v>31.821771341529349</v>
      </c>
    </row>
    <row r="89" spans="3:7" x14ac:dyDescent="0.3">
      <c r="C89" s="1" t="s">
        <v>236</v>
      </c>
      <c r="D89" s="259">
        <v>4059185.1119999946</v>
      </c>
      <c r="F89" s="1" t="s">
        <v>254</v>
      </c>
      <c r="G89" s="322">
        <v>31.756897963794508</v>
      </c>
    </row>
    <row r="90" spans="3:7" x14ac:dyDescent="0.3">
      <c r="C90" s="1" t="s">
        <v>410</v>
      </c>
      <c r="D90" s="259">
        <v>3874282.0759999566</v>
      </c>
      <c r="F90" s="1" t="s">
        <v>234</v>
      </c>
      <c r="G90" s="322">
        <v>30.285666956430035</v>
      </c>
    </row>
    <row r="91" spans="3:7" x14ac:dyDescent="0.3">
      <c r="C91" s="1" t="s">
        <v>252</v>
      </c>
      <c r="D91" s="259">
        <v>3735225.6500000088</v>
      </c>
      <c r="F91" s="1" t="s">
        <v>282</v>
      </c>
      <c r="G91" s="322">
        <v>29.67652021446461</v>
      </c>
    </row>
    <row r="92" spans="3:7" x14ac:dyDescent="0.3">
      <c r="C92" s="1" t="s">
        <v>132</v>
      </c>
      <c r="D92" s="259">
        <v>3640144.2500000019</v>
      </c>
      <c r="F92" s="1" t="s">
        <v>200</v>
      </c>
      <c r="G92" s="322">
        <v>28.300336108906066</v>
      </c>
    </row>
    <row r="93" spans="3:7" x14ac:dyDescent="0.3">
      <c r="C93" s="1" t="s">
        <v>180</v>
      </c>
      <c r="D93" s="259">
        <v>3353515.3199999854</v>
      </c>
      <c r="F93" s="1" t="s">
        <v>330</v>
      </c>
      <c r="G93" s="322">
        <v>28.275573891926442</v>
      </c>
    </row>
    <row r="94" spans="3:7" x14ac:dyDescent="0.3">
      <c r="C94" s="1" t="s">
        <v>160</v>
      </c>
      <c r="D94" s="259">
        <v>3334113.1770000039</v>
      </c>
      <c r="F94" s="1" t="s">
        <v>88</v>
      </c>
      <c r="G94" s="322">
        <v>28.204974518847081</v>
      </c>
    </row>
    <row r="95" spans="3:7" x14ac:dyDescent="0.3">
      <c r="C95" s="1" t="s">
        <v>384</v>
      </c>
      <c r="D95" s="259">
        <v>3102681.663999998</v>
      </c>
      <c r="F95" s="1" t="s">
        <v>76</v>
      </c>
      <c r="G95" s="322">
        <v>27.201861622884259</v>
      </c>
    </row>
    <row r="96" spans="3:7" x14ac:dyDescent="0.3">
      <c r="C96" s="1" t="s">
        <v>76</v>
      </c>
      <c r="D96" s="259">
        <v>3051083.2080000015</v>
      </c>
      <c r="F96" s="1" t="s">
        <v>348</v>
      </c>
      <c r="G96" s="322">
        <v>26.728468976524589</v>
      </c>
    </row>
    <row r="97" spans="3:7" x14ac:dyDescent="0.3">
      <c r="C97" s="1" t="s">
        <v>222</v>
      </c>
      <c r="D97" s="259">
        <v>3044112.4999999972</v>
      </c>
      <c r="F97" s="1" t="s">
        <v>384</v>
      </c>
      <c r="G97" s="322">
        <v>26.611504931652945</v>
      </c>
    </row>
    <row r="98" spans="3:7" x14ac:dyDescent="0.3">
      <c r="C98" s="1" t="s">
        <v>158</v>
      </c>
      <c r="D98" s="259">
        <v>2872887.8799999994</v>
      </c>
      <c r="F98" s="1" t="s">
        <v>274</v>
      </c>
      <c r="G98" s="322">
        <v>26.459674247616817</v>
      </c>
    </row>
    <row r="99" spans="3:7" x14ac:dyDescent="0.3">
      <c r="C99" s="1" t="s">
        <v>196</v>
      </c>
      <c r="D99" s="259">
        <v>2750858.9799999907</v>
      </c>
      <c r="F99" s="1" t="s">
        <v>264</v>
      </c>
      <c r="G99" s="322">
        <v>26.449782374766855</v>
      </c>
    </row>
    <row r="100" spans="3:7" x14ac:dyDescent="0.3">
      <c r="C100" s="1" t="s">
        <v>170</v>
      </c>
      <c r="D100" s="259">
        <v>2706299.6000000038</v>
      </c>
      <c r="F100" s="1" t="s">
        <v>160</v>
      </c>
      <c r="G100" s="322">
        <v>25.543655160715794</v>
      </c>
    </row>
    <row r="101" spans="3:7" x14ac:dyDescent="0.3">
      <c r="C101" s="1" t="s">
        <v>314</v>
      </c>
      <c r="D101" s="259">
        <v>2543864.4</v>
      </c>
      <c r="F101" s="1" t="s">
        <v>28</v>
      </c>
      <c r="G101" s="322">
        <v>24.592721979621508</v>
      </c>
    </row>
    <row r="102" spans="3:7" x14ac:dyDescent="0.3">
      <c r="C102" s="1" t="s">
        <v>78</v>
      </c>
      <c r="D102" s="259">
        <v>2213506.517</v>
      </c>
      <c r="F102" s="1" t="s">
        <v>98</v>
      </c>
      <c r="G102" s="322">
        <v>23.779545309828727</v>
      </c>
    </row>
    <row r="103" spans="3:7" x14ac:dyDescent="0.3">
      <c r="C103" s="1" t="s">
        <v>126</v>
      </c>
      <c r="D103" s="259">
        <v>2171798.6400000481</v>
      </c>
      <c r="F103" s="1" t="s">
        <v>406</v>
      </c>
      <c r="G103" s="322">
        <v>23.449365334240767</v>
      </c>
    </row>
    <row r="104" spans="3:7" x14ac:dyDescent="0.3">
      <c r="C104" s="1" t="s">
        <v>338</v>
      </c>
      <c r="D104" s="259">
        <v>2133083.2000000002</v>
      </c>
      <c r="F104" s="1" t="s">
        <v>218</v>
      </c>
      <c r="G104" s="322">
        <v>22.64382119389667</v>
      </c>
    </row>
    <row r="105" spans="3:7" x14ac:dyDescent="0.3">
      <c r="C105" s="1" t="s">
        <v>220</v>
      </c>
      <c r="D105" s="259">
        <v>2094142.6959999967</v>
      </c>
      <c r="F105" s="1" t="s">
        <v>242</v>
      </c>
      <c r="G105" s="322">
        <v>22.221448247110416</v>
      </c>
    </row>
    <row r="106" spans="3:7" x14ac:dyDescent="0.3">
      <c r="C106" s="1" t="s">
        <v>42</v>
      </c>
      <c r="D106" s="259">
        <v>2091749.3999999936</v>
      </c>
      <c r="F106" s="1" t="s">
        <v>60</v>
      </c>
      <c r="G106" s="322">
        <v>21.781981484699941</v>
      </c>
    </row>
    <row r="107" spans="3:7" x14ac:dyDescent="0.3">
      <c r="C107" s="1" t="s">
        <v>62</v>
      </c>
      <c r="D107" s="259">
        <v>2079211.7819999973</v>
      </c>
      <c r="F107" s="1" t="s">
        <v>146</v>
      </c>
      <c r="G107" s="322">
        <v>21.690453445730036</v>
      </c>
    </row>
    <row r="108" spans="3:7" x14ac:dyDescent="0.3">
      <c r="C108" s="1" t="s">
        <v>202</v>
      </c>
      <c r="D108" s="259">
        <v>1987567.0000000037</v>
      </c>
      <c r="F108" s="1" t="s">
        <v>376</v>
      </c>
      <c r="G108" s="322">
        <v>21.571326507030463</v>
      </c>
    </row>
    <row r="109" spans="3:7" x14ac:dyDescent="0.3">
      <c r="C109" s="1" t="s">
        <v>58</v>
      </c>
      <c r="D109" s="259">
        <v>1964428.7999999938</v>
      </c>
      <c r="F109" s="1" t="s">
        <v>236</v>
      </c>
      <c r="G109" s="322">
        <v>21.180499467563514</v>
      </c>
    </row>
    <row r="110" spans="3:7" x14ac:dyDescent="0.3">
      <c r="C110" s="1" t="s">
        <v>366</v>
      </c>
      <c r="D110" s="259">
        <v>1873288.8400000096</v>
      </c>
      <c r="F110" s="1" t="s">
        <v>42</v>
      </c>
      <c r="G110" s="322">
        <v>21.077867059307398</v>
      </c>
    </row>
    <row r="111" spans="3:7" x14ac:dyDescent="0.3">
      <c r="C111" s="1" t="s">
        <v>248</v>
      </c>
      <c r="D111" s="259">
        <v>1842395.6960000012</v>
      </c>
      <c r="F111" s="1" t="s">
        <v>296</v>
      </c>
      <c r="G111" s="322">
        <v>20.962912429591295</v>
      </c>
    </row>
    <row r="112" spans="3:7" x14ac:dyDescent="0.3">
      <c r="C112" s="1" t="s">
        <v>296</v>
      </c>
      <c r="D112" s="259">
        <v>1764730.5000000002</v>
      </c>
      <c r="F112" s="1" t="s">
        <v>322</v>
      </c>
      <c r="G112" s="322">
        <v>20.785441209944608</v>
      </c>
    </row>
    <row r="113" spans="3:7" x14ac:dyDescent="0.3">
      <c r="C113" s="1" t="s">
        <v>194</v>
      </c>
      <c r="D113" s="259">
        <v>1733001.1680000066</v>
      </c>
      <c r="F113" s="1" t="s">
        <v>390</v>
      </c>
      <c r="G113" s="322">
        <v>20.713868842171319</v>
      </c>
    </row>
    <row r="114" spans="3:7" x14ac:dyDescent="0.3">
      <c r="C114" s="1" t="s">
        <v>336</v>
      </c>
      <c r="D114" s="259">
        <v>1586649.1329999962</v>
      </c>
      <c r="F114" s="1" t="s">
        <v>336</v>
      </c>
      <c r="G114" s="322">
        <v>20.553171400187715</v>
      </c>
    </row>
    <row r="115" spans="3:7" x14ac:dyDescent="0.3">
      <c r="C115" s="1" t="s">
        <v>378</v>
      </c>
      <c r="D115" s="259">
        <v>1496816.4270000013</v>
      </c>
      <c r="F115" s="1" t="s">
        <v>314</v>
      </c>
      <c r="G115" s="322">
        <v>20.349033321398444</v>
      </c>
    </row>
    <row r="116" spans="3:7" x14ac:dyDescent="0.3">
      <c r="C116" s="1" t="s">
        <v>166</v>
      </c>
      <c r="D116" s="259">
        <v>1492435.6449999954</v>
      </c>
      <c r="F116" s="1" t="s">
        <v>298</v>
      </c>
      <c r="G116" s="322">
        <v>19.589658655733867</v>
      </c>
    </row>
    <row r="117" spans="3:7" x14ac:dyDescent="0.3">
      <c r="C117" s="1" t="s">
        <v>370</v>
      </c>
      <c r="D117" s="259">
        <v>1425841.9560000084</v>
      </c>
      <c r="F117" s="1" t="s">
        <v>378</v>
      </c>
      <c r="G117" s="322">
        <v>18.731451486348401</v>
      </c>
    </row>
    <row r="118" spans="3:7" x14ac:dyDescent="0.3">
      <c r="C118" s="1" t="s">
        <v>288</v>
      </c>
      <c r="D118" s="259">
        <v>1394949.8339999998</v>
      </c>
      <c r="F118" s="1" t="s">
        <v>62</v>
      </c>
      <c r="G118" s="322">
        <v>18.538447016202486</v>
      </c>
    </row>
    <row r="119" spans="3:7" x14ac:dyDescent="0.3">
      <c r="C119" s="1" t="s">
        <v>298</v>
      </c>
      <c r="D119" s="259">
        <v>1351080.735000002</v>
      </c>
      <c r="F119" s="1" t="s">
        <v>198</v>
      </c>
      <c r="G119" s="322">
        <v>17.585903312875136</v>
      </c>
    </row>
    <row r="120" spans="3:7" x14ac:dyDescent="0.3">
      <c r="C120" s="1" t="s">
        <v>88</v>
      </c>
      <c r="D120" s="259">
        <v>1336188.9500000016</v>
      </c>
      <c r="F120" s="1" t="s">
        <v>194</v>
      </c>
      <c r="G120" s="322">
        <v>17.498342232609307</v>
      </c>
    </row>
    <row r="121" spans="3:7" x14ac:dyDescent="0.3">
      <c r="C121" s="1" t="s">
        <v>404</v>
      </c>
      <c r="D121" s="259">
        <v>1333873.8970000027</v>
      </c>
      <c r="F121" s="1" t="s">
        <v>212</v>
      </c>
      <c r="G121" s="322">
        <v>17.495900109320097</v>
      </c>
    </row>
    <row r="122" spans="3:7" x14ac:dyDescent="0.3">
      <c r="C122" s="1" t="s">
        <v>394</v>
      </c>
      <c r="D122" s="259">
        <v>1273013.1000000075</v>
      </c>
      <c r="F122" s="1" t="s">
        <v>58</v>
      </c>
      <c r="G122" s="322">
        <v>17.103295810067348</v>
      </c>
    </row>
    <row r="123" spans="3:7" x14ac:dyDescent="0.3">
      <c r="C123" s="1" t="s">
        <v>386</v>
      </c>
      <c r="D123" s="259">
        <v>1269997</v>
      </c>
      <c r="F123" s="1" t="s">
        <v>158</v>
      </c>
      <c r="G123" s="322">
        <v>16.658917020278974</v>
      </c>
    </row>
    <row r="124" spans="3:7" x14ac:dyDescent="0.3">
      <c r="C124" s="1" t="s">
        <v>212</v>
      </c>
      <c r="D124" s="259">
        <v>1217926.3480000019</v>
      </c>
      <c r="F124" s="1" t="s">
        <v>370</v>
      </c>
      <c r="G124" s="322">
        <v>15.65618668547382</v>
      </c>
    </row>
    <row r="125" spans="3:7" x14ac:dyDescent="0.3">
      <c r="C125" s="1" t="s">
        <v>162</v>
      </c>
      <c r="D125" s="259">
        <v>916337.66499999911</v>
      </c>
      <c r="F125" s="1" t="s">
        <v>302</v>
      </c>
      <c r="G125" s="322">
        <v>15.321507773851048</v>
      </c>
    </row>
    <row r="126" spans="3:7" x14ac:dyDescent="0.3">
      <c r="C126" s="1" t="s">
        <v>280</v>
      </c>
      <c r="D126" s="259">
        <v>862930.71699999727</v>
      </c>
      <c r="F126" s="1" t="s">
        <v>152</v>
      </c>
      <c r="G126" s="322">
        <v>15.278750628359179</v>
      </c>
    </row>
    <row r="127" spans="3:7" x14ac:dyDescent="0.3">
      <c r="C127" s="1" t="s">
        <v>216</v>
      </c>
      <c r="D127" s="259">
        <v>830055.77500000375</v>
      </c>
      <c r="F127" s="1" t="s">
        <v>196</v>
      </c>
      <c r="G127" s="322">
        <v>14.947184884040585</v>
      </c>
    </row>
    <row r="128" spans="3:7" x14ac:dyDescent="0.3">
      <c r="C128" s="1" t="s">
        <v>66</v>
      </c>
      <c r="D128" s="259">
        <v>797272.9599999995</v>
      </c>
      <c r="F128" s="1" t="s">
        <v>240</v>
      </c>
      <c r="G128" s="322">
        <v>14.891088306595949</v>
      </c>
    </row>
    <row r="129" spans="3:7" x14ac:dyDescent="0.3">
      <c r="C129" s="1" t="s">
        <v>130</v>
      </c>
      <c r="D129" s="259">
        <v>690326.88000000047</v>
      </c>
      <c r="F129" s="1" t="s">
        <v>156</v>
      </c>
      <c r="G129" s="322">
        <v>14.59788257229622</v>
      </c>
    </row>
    <row r="130" spans="3:7" x14ac:dyDescent="0.3">
      <c r="C130" s="1" t="s">
        <v>100</v>
      </c>
      <c r="D130" s="259">
        <v>672501.04799999844</v>
      </c>
      <c r="F130" s="1" t="s">
        <v>280</v>
      </c>
      <c r="G130" s="322">
        <v>13.730534322965832</v>
      </c>
    </row>
    <row r="131" spans="3:7" x14ac:dyDescent="0.3">
      <c r="C131" s="1" t="s">
        <v>144</v>
      </c>
      <c r="D131" s="259">
        <v>672062.30400000012</v>
      </c>
      <c r="F131" s="1" t="s">
        <v>78</v>
      </c>
      <c r="G131" s="322">
        <v>13.625159677352736</v>
      </c>
    </row>
    <row r="132" spans="3:7" x14ac:dyDescent="0.3">
      <c r="C132" s="1" t="s">
        <v>1694</v>
      </c>
      <c r="D132" s="259">
        <v>668509.14500000142</v>
      </c>
      <c r="F132" s="1" t="s">
        <v>216</v>
      </c>
      <c r="G132" s="322">
        <v>13.621966833888377</v>
      </c>
    </row>
    <row r="133" spans="3:7" x14ac:dyDescent="0.3">
      <c r="C133" s="1" t="s">
        <v>368</v>
      </c>
      <c r="D133" s="259">
        <v>658656.85000000766</v>
      </c>
      <c r="F133" s="1" t="s">
        <v>408</v>
      </c>
      <c r="G133" s="322">
        <v>13.463710636482793</v>
      </c>
    </row>
    <row r="134" spans="3:7" x14ac:dyDescent="0.3">
      <c r="C134" s="1" t="s">
        <v>360</v>
      </c>
      <c r="D134" s="259">
        <v>653053.23999999836</v>
      </c>
      <c r="F134" s="1" t="s">
        <v>166</v>
      </c>
      <c r="G134" s="322">
        <v>13.42970423231642</v>
      </c>
    </row>
    <row r="135" spans="3:7" x14ac:dyDescent="0.3">
      <c r="C135" s="1" t="s">
        <v>122</v>
      </c>
      <c r="D135" s="259">
        <v>625577.68000000366</v>
      </c>
      <c r="F135" s="1" t="s">
        <v>1694</v>
      </c>
      <c r="G135" s="322">
        <v>13.230531988752345</v>
      </c>
    </row>
    <row r="136" spans="3:7" x14ac:dyDescent="0.3">
      <c r="C136" s="1" t="s">
        <v>110</v>
      </c>
      <c r="D136" s="259">
        <v>612225.99999999814</v>
      </c>
      <c r="F136" s="1" t="s">
        <v>270</v>
      </c>
      <c r="G136" s="322">
        <v>12.83856347532129</v>
      </c>
    </row>
    <row r="137" spans="3:7" x14ac:dyDescent="0.3">
      <c r="C137" s="1" t="s">
        <v>218</v>
      </c>
      <c r="D137" s="259">
        <v>512431.93800000136</v>
      </c>
      <c r="F137" s="1" t="s">
        <v>100</v>
      </c>
      <c r="G137" s="322">
        <v>12.453965271546922</v>
      </c>
    </row>
    <row r="138" spans="3:7" x14ac:dyDescent="0.3">
      <c r="C138" s="1" t="s">
        <v>146</v>
      </c>
      <c r="D138" s="259">
        <v>469330.44000000064</v>
      </c>
      <c r="F138" s="1" t="s">
        <v>176</v>
      </c>
      <c r="G138" s="322">
        <v>11.957453218774589</v>
      </c>
    </row>
    <row r="139" spans="3:7" x14ac:dyDescent="0.3">
      <c r="C139" s="1" t="s">
        <v>118</v>
      </c>
      <c r="D139" s="259">
        <v>450605.70600000047</v>
      </c>
      <c r="F139" s="1" t="s">
        <v>56</v>
      </c>
      <c r="G139" s="322">
        <v>11.503476064469567</v>
      </c>
    </row>
    <row r="140" spans="3:7" x14ac:dyDescent="0.3">
      <c r="C140" s="1" t="s">
        <v>294</v>
      </c>
      <c r="D140" s="259">
        <v>423956.16400000051</v>
      </c>
      <c r="F140" s="1" t="s">
        <v>17</v>
      </c>
      <c r="G140" s="322">
        <v>11.276718259788968</v>
      </c>
    </row>
    <row r="141" spans="3:7" x14ac:dyDescent="0.3">
      <c r="C141" s="1" t="s">
        <v>104</v>
      </c>
      <c r="D141" s="259">
        <v>356630.42799999955</v>
      </c>
      <c r="F141" s="1" t="s">
        <v>366</v>
      </c>
      <c r="G141" s="322">
        <v>10.245280801286084</v>
      </c>
    </row>
    <row r="142" spans="3:7" x14ac:dyDescent="0.3">
      <c r="C142" s="1" t="s">
        <v>270</v>
      </c>
      <c r="D142" s="259">
        <v>332236.473999999</v>
      </c>
      <c r="F142" s="1" t="s">
        <v>294</v>
      </c>
      <c r="G142" s="322">
        <v>10.184844345553699</v>
      </c>
    </row>
    <row r="143" spans="3:7" x14ac:dyDescent="0.3">
      <c r="C143" s="1" t="s">
        <v>238</v>
      </c>
      <c r="D143" s="259">
        <v>308791.10000000027</v>
      </c>
      <c r="F143" s="1" t="s">
        <v>344</v>
      </c>
      <c r="G143" s="322">
        <v>8.7985419096683177</v>
      </c>
    </row>
    <row r="144" spans="3:7" x14ac:dyDescent="0.3">
      <c r="C144" s="1" t="s">
        <v>332</v>
      </c>
      <c r="D144" s="259">
        <v>286169.38800000353</v>
      </c>
      <c r="F144" s="1" t="s">
        <v>178</v>
      </c>
      <c r="G144" s="322">
        <v>8.4026765233738612</v>
      </c>
    </row>
    <row r="145" spans="3:7" x14ac:dyDescent="0.3">
      <c r="C145" s="1" t="s">
        <v>376</v>
      </c>
      <c r="D145" s="259">
        <v>285624.63999999996</v>
      </c>
      <c r="F145" s="1" t="s">
        <v>272</v>
      </c>
      <c r="G145" s="322">
        <v>8.3810432190760071</v>
      </c>
    </row>
    <row r="146" spans="3:7" x14ac:dyDescent="0.3">
      <c r="C146" s="1" t="s">
        <v>92</v>
      </c>
      <c r="D146" s="259">
        <v>281936.91399998829</v>
      </c>
      <c r="F146" s="1" t="s">
        <v>202</v>
      </c>
      <c r="G146" s="322">
        <v>7.7606983526242637</v>
      </c>
    </row>
    <row r="147" spans="3:7" x14ac:dyDescent="0.3">
      <c r="C147" s="1" t="s">
        <v>230</v>
      </c>
      <c r="D147" s="259">
        <v>236596.89999999976</v>
      </c>
      <c r="F147" s="1" t="s">
        <v>104</v>
      </c>
      <c r="G147" s="322">
        <v>7.2000020188972735</v>
      </c>
    </row>
    <row r="148" spans="3:7" x14ac:dyDescent="0.3">
      <c r="C148" s="1" t="s">
        <v>168</v>
      </c>
      <c r="D148" s="259">
        <v>225690.62400000021</v>
      </c>
      <c r="F148" s="1" t="s">
        <v>190</v>
      </c>
      <c r="G148" s="322">
        <v>6.7770160317965438</v>
      </c>
    </row>
    <row r="149" spans="3:7" x14ac:dyDescent="0.3">
      <c r="C149" s="1" t="s">
        <v>98</v>
      </c>
      <c r="D149" s="259">
        <v>197928.33200000017</v>
      </c>
      <c r="F149" s="1" t="s">
        <v>68</v>
      </c>
      <c r="G149" s="322">
        <v>6.5227592695284127</v>
      </c>
    </row>
    <row r="150" spans="3:7" x14ac:dyDescent="0.3">
      <c r="C150" s="1" t="s">
        <v>190</v>
      </c>
      <c r="D150" s="259">
        <v>196443.80499999906</v>
      </c>
      <c r="F150" s="1" t="s">
        <v>358</v>
      </c>
      <c r="G150" s="322">
        <v>6.3093329063295363</v>
      </c>
    </row>
    <row r="151" spans="3:7" x14ac:dyDescent="0.3">
      <c r="C151" s="1" t="s">
        <v>96</v>
      </c>
      <c r="D151" s="259">
        <v>193898.20800000016</v>
      </c>
      <c r="F151" s="1" t="s">
        <v>122</v>
      </c>
      <c r="G151" s="322">
        <v>5.748211981333113</v>
      </c>
    </row>
    <row r="152" spans="3:7" x14ac:dyDescent="0.3">
      <c r="C152" s="1" t="s">
        <v>60</v>
      </c>
      <c r="D152" s="259">
        <v>177970.55100000033</v>
      </c>
      <c r="F152" s="1" t="s">
        <v>110</v>
      </c>
      <c r="G152" s="322">
        <v>5.328763429488955</v>
      </c>
    </row>
    <row r="153" spans="3:7" x14ac:dyDescent="0.3">
      <c r="C153" s="1" t="s">
        <v>354</v>
      </c>
      <c r="D153" s="259">
        <v>166965.65200000015</v>
      </c>
      <c r="F153" s="1" t="s">
        <v>86</v>
      </c>
      <c r="G153" s="322">
        <v>4.5154833870982811</v>
      </c>
    </row>
    <row r="154" spans="3:7" x14ac:dyDescent="0.3">
      <c r="C154" s="1" t="s">
        <v>182</v>
      </c>
      <c r="D154" s="259">
        <v>146372.04000000012</v>
      </c>
      <c r="F154" s="1" t="s">
        <v>46</v>
      </c>
      <c r="G154" s="322">
        <v>4.2040392011961476</v>
      </c>
    </row>
    <row r="155" spans="3:7" x14ac:dyDescent="0.3">
      <c r="C155" s="1" t="s">
        <v>44</v>
      </c>
      <c r="D155" s="259">
        <v>144910.25000000006</v>
      </c>
      <c r="F155" s="1" t="s">
        <v>404</v>
      </c>
      <c r="G155" s="322">
        <v>4.1213473253634971</v>
      </c>
    </row>
    <row r="156" spans="3:7" x14ac:dyDescent="0.3">
      <c r="C156" s="1" t="s">
        <v>210</v>
      </c>
      <c r="D156" s="259">
        <v>139053.43899999678</v>
      </c>
      <c r="F156" s="1" t="s">
        <v>180</v>
      </c>
      <c r="G156" s="322">
        <v>4.0890676437951061</v>
      </c>
    </row>
    <row r="157" spans="3:7" x14ac:dyDescent="0.3">
      <c r="C157" s="1" t="s">
        <v>208</v>
      </c>
      <c r="D157" s="259">
        <v>125270.00000000047</v>
      </c>
      <c r="F157" s="1" t="s">
        <v>410</v>
      </c>
      <c r="G157" s="322">
        <v>4.0151684756650718</v>
      </c>
    </row>
    <row r="158" spans="3:7" x14ac:dyDescent="0.3">
      <c r="C158" s="1" t="s">
        <v>108</v>
      </c>
      <c r="D158" s="259">
        <v>73686.899999999965</v>
      </c>
      <c r="F158" s="1" t="s">
        <v>164</v>
      </c>
      <c r="G158" s="322">
        <v>3.923482501837706</v>
      </c>
    </row>
    <row r="159" spans="3:7" x14ac:dyDescent="0.3">
      <c r="C159" s="1" t="s">
        <v>240</v>
      </c>
      <c r="D159" s="259">
        <v>66155.000000000116</v>
      </c>
      <c r="F159" s="1" t="s">
        <v>250</v>
      </c>
      <c r="G159" s="322">
        <v>3.7168999814714541</v>
      </c>
    </row>
    <row r="160" spans="3:7" x14ac:dyDescent="0.3">
      <c r="C160" s="1" t="s">
        <v>406</v>
      </c>
      <c r="D160" s="259">
        <v>66154.645999999993</v>
      </c>
      <c r="F160" s="1" t="s">
        <v>316</v>
      </c>
      <c r="G160" s="322">
        <v>3.6406829992576073</v>
      </c>
    </row>
    <row r="161" spans="3:7" x14ac:dyDescent="0.3">
      <c r="C161" s="1" t="s">
        <v>46</v>
      </c>
      <c r="D161" s="259">
        <v>65876.999999999534</v>
      </c>
      <c r="F161" s="1" t="s">
        <v>120</v>
      </c>
      <c r="G161" s="322">
        <v>3.5215577190542415</v>
      </c>
    </row>
    <row r="162" spans="3:7" x14ac:dyDescent="0.3">
      <c r="C162" s="1" t="s">
        <v>31</v>
      </c>
      <c r="D162" s="259">
        <v>58759.520000000055</v>
      </c>
      <c r="F162" s="1" t="s">
        <v>138</v>
      </c>
      <c r="G162" s="322">
        <v>3.3458044529899422</v>
      </c>
    </row>
    <row r="163" spans="3:7" x14ac:dyDescent="0.3">
      <c r="C163" s="1" t="s">
        <v>344</v>
      </c>
      <c r="D163" s="259">
        <v>54839.639999999759</v>
      </c>
      <c r="F163" s="1" t="s">
        <v>332</v>
      </c>
      <c r="G163" s="322">
        <v>3.266018102888788</v>
      </c>
    </row>
    <row r="164" spans="3:7" x14ac:dyDescent="0.3">
      <c r="C164" s="1" t="s">
        <v>250</v>
      </c>
      <c r="D164" s="259">
        <v>47141.999999999651</v>
      </c>
      <c r="F164" s="1" t="s">
        <v>380</v>
      </c>
      <c r="G164" s="322">
        <v>3.1942261118449999</v>
      </c>
    </row>
    <row r="165" spans="3:7" x14ac:dyDescent="0.3">
      <c r="C165" s="1" t="s">
        <v>56</v>
      </c>
      <c r="D165" s="259">
        <v>43994.353999999992</v>
      </c>
      <c r="F165" s="1" t="s">
        <v>208</v>
      </c>
      <c r="G165" s="322">
        <v>2.9846599865431886</v>
      </c>
    </row>
    <row r="166" spans="3:7" x14ac:dyDescent="0.3">
      <c r="C166" s="1" t="s">
        <v>322</v>
      </c>
      <c r="D166" s="259">
        <v>41091.777999999984</v>
      </c>
      <c r="F166" s="1" t="s">
        <v>394</v>
      </c>
      <c r="G166" s="322">
        <v>2.8926058529470837</v>
      </c>
    </row>
    <row r="167" spans="3:7" x14ac:dyDescent="0.3">
      <c r="C167" s="1" t="s">
        <v>206</v>
      </c>
      <c r="D167" s="259">
        <v>40884.997800000034</v>
      </c>
      <c r="F167" s="1" t="s">
        <v>252</v>
      </c>
      <c r="G167" s="322">
        <v>2.8565708946516479</v>
      </c>
    </row>
    <row r="168" spans="3:7" x14ac:dyDescent="0.3">
      <c r="C168" s="1" t="s">
        <v>358</v>
      </c>
      <c r="D168" s="259">
        <v>35856.001999999804</v>
      </c>
      <c r="F168" s="1" t="s">
        <v>368</v>
      </c>
      <c r="G168" s="322">
        <v>2.7798361439429367</v>
      </c>
    </row>
    <row r="169" spans="3:7" x14ac:dyDescent="0.3">
      <c r="C169" s="1" t="s">
        <v>254</v>
      </c>
      <c r="D169" s="259">
        <v>33734.400000000001</v>
      </c>
      <c r="F169" s="1" t="s">
        <v>168</v>
      </c>
      <c r="G169" s="322">
        <v>2.3965872538949378</v>
      </c>
    </row>
    <row r="170" spans="3:7" x14ac:dyDescent="0.3">
      <c r="C170" s="1" t="s">
        <v>200</v>
      </c>
      <c r="D170" s="259">
        <v>33511.560000000041</v>
      </c>
      <c r="F170" s="1" t="s">
        <v>326</v>
      </c>
      <c r="G170" s="322">
        <v>2.3722092923023834</v>
      </c>
    </row>
    <row r="171" spans="3:7" x14ac:dyDescent="0.3">
      <c r="C171" s="1" t="s">
        <v>128</v>
      </c>
      <c r="D171" s="259">
        <v>31472.970000000027</v>
      </c>
      <c r="F171" s="1" t="s">
        <v>206</v>
      </c>
      <c r="G171" s="322">
        <v>2.3499488626729717</v>
      </c>
    </row>
    <row r="172" spans="3:7" x14ac:dyDescent="0.3">
      <c r="C172" s="1" t="s">
        <v>164</v>
      </c>
      <c r="D172" s="259">
        <v>30690.460999999996</v>
      </c>
      <c r="F172" s="1" t="s">
        <v>210</v>
      </c>
      <c r="G172" s="322">
        <v>2.267323997722408</v>
      </c>
    </row>
    <row r="173" spans="3:7" x14ac:dyDescent="0.3">
      <c r="C173" s="1" t="s">
        <v>138</v>
      </c>
      <c r="D173" s="259">
        <v>30521.799999999992</v>
      </c>
      <c r="F173" s="1" t="s">
        <v>126</v>
      </c>
      <c r="G173" s="322">
        <v>2.1854414549724432</v>
      </c>
    </row>
    <row r="174" spans="3:7" x14ac:dyDescent="0.3">
      <c r="C174" s="1" t="s">
        <v>374</v>
      </c>
      <c r="D174" s="259">
        <v>25679.350000000024</v>
      </c>
      <c r="F174" s="1" t="s">
        <v>318</v>
      </c>
      <c r="G174" s="322">
        <v>1.848619946901767</v>
      </c>
    </row>
    <row r="175" spans="3:7" x14ac:dyDescent="0.3">
      <c r="C175" s="1" t="s">
        <v>28</v>
      </c>
      <c r="D175" s="259">
        <v>25342.799999999956</v>
      </c>
      <c r="F175" s="1" t="s">
        <v>108</v>
      </c>
      <c r="G175" s="322">
        <v>1.7692854585701097</v>
      </c>
    </row>
    <row r="176" spans="3:7" x14ac:dyDescent="0.3">
      <c r="C176" s="1" t="s">
        <v>86</v>
      </c>
      <c r="D176" s="259">
        <v>24985.750000000284</v>
      </c>
      <c r="F176" s="1" t="s">
        <v>386</v>
      </c>
      <c r="G176" s="322">
        <v>1.5503485234439678</v>
      </c>
    </row>
    <row r="177" spans="3:7" x14ac:dyDescent="0.3">
      <c r="C177" s="1" t="s">
        <v>156</v>
      </c>
      <c r="D177" s="259">
        <v>15815.2</v>
      </c>
      <c r="F177" s="1" t="s">
        <v>92</v>
      </c>
      <c r="G177" s="322">
        <v>1.5493415171523746</v>
      </c>
    </row>
    <row r="178" spans="3:7" x14ac:dyDescent="0.3">
      <c r="C178" s="1" t="s">
        <v>382</v>
      </c>
      <c r="D178" s="259">
        <v>11381.330000000011</v>
      </c>
      <c r="F178" s="1" t="s">
        <v>238</v>
      </c>
      <c r="G178" s="322">
        <v>0.96369354685586273</v>
      </c>
    </row>
    <row r="179" spans="3:7" x14ac:dyDescent="0.3">
      <c r="C179" s="1" t="s">
        <v>33</v>
      </c>
      <c r="D179" s="259">
        <v>8968.6220000000103</v>
      </c>
      <c r="F179" s="1" t="s">
        <v>382</v>
      </c>
      <c r="G179" s="322">
        <v>0.82918159577676853</v>
      </c>
    </row>
    <row r="180" spans="3:7" x14ac:dyDescent="0.3">
      <c r="C180" s="1" t="s">
        <v>12</v>
      </c>
      <c r="D180" s="259">
        <v>7564.8860000000068</v>
      </c>
      <c r="F180" s="1" t="s">
        <v>354</v>
      </c>
      <c r="G180" s="322">
        <v>0.79697052621520026</v>
      </c>
    </row>
    <row r="181" spans="3:7" x14ac:dyDescent="0.3">
      <c r="C181" s="1" t="s">
        <v>260</v>
      </c>
      <c r="D181" s="259">
        <v>6835.8360000000066</v>
      </c>
      <c r="F181" s="1" t="s">
        <v>128</v>
      </c>
      <c r="G181" s="322">
        <v>0.49087866006983044</v>
      </c>
    </row>
    <row r="182" spans="3:7" x14ac:dyDescent="0.3">
      <c r="C182" s="1" t="s">
        <v>326</v>
      </c>
      <c r="D182" s="259">
        <v>4953.599999999994</v>
      </c>
      <c r="F182" s="1" t="s">
        <v>96</v>
      </c>
      <c r="G182" s="322">
        <v>0.39199322878507104</v>
      </c>
    </row>
    <row r="183" spans="3:7" x14ac:dyDescent="0.3">
      <c r="C183" s="1" t="s">
        <v>232</v>
      </c>
      <c r="D183" s="259">
        <v>3715.0790000005832</v>
      </c>
      <c r="F183" s="1" t="s">
        <v>182</v>
      </c>
      <c r="G183" s="322">
        <v>0.37207157858871182</v>
      </c>
    </row>
    <row r="184" spans="3:7" x14ac:dyDescent="0.3">
      <c r="C184" s="1" t="s">
        <v>148</v>
      </c>
      <c r="D184" s="259">
        <v>3533.5320000000038</v>
      </c>
      <c r="F184" s="1" t="s">
        <v>33</v>
      </c>
      <c r="G184" s="322">
        <v>0.30566316946088706</v>
      </c>
    </row>
    <row r="185" spans="3:7" x14ac:dyDescent="0.3">
      <c r="C185" s="1" t="s">
        <v>380</v>
      </c>
      <c r="D185" s="259">
        <v>3481.9619999999973</v>
      </c>
      <c r="F185" s="1" t="s">
        <v>50</v>
      </c>
      <c r="G185" s="322">
        <v>0.29691991284551067</v>
      </c>
    </row>
    <row r="186" spans="3:7" x14ac:dyDescent="0.3">
      <c r="C186" s="1" t="s">
        <v>318</v>
      </c>
      <c r="D186" s="259">
        <v>3321.3599999999983</v>
      </c>
      <c r="F186" s="1" t="s">
        <v>12</v>
      </c>
      <c r="G186" s="322">
        <v>0.25780334607545169</v>
      </c>
    </row>
    <row r="187" spans="3:7" x14ac:dyDescent="0.3">
      <c r="C187" s="1" t="s">
        <v>64</v>
      </c>
      <c r="D187" s="259">
        <v>3025.1200000000026</v>
      </c>
      <c r="F187" s="1" t="s">
        <v>260</v>
      </c>
      <c r="G187" s="322">
        <v>0.21897294229046854</v>
      </c>
    </row>
    <row r="188" spans="3:7" x14ac:dyDescent="0.3">
      <c r="C188" s="1" t="s">
        <v>120</v>
      </c>
      <c r="D188" s="259">
        <v>2506.6799999999994</v>
      </c>
      <c r="F188" s="1" t="s">
        <v>232</v>
      </c>
      <c r="G188" s="322">
        <v>0.17817688871881701</v>
      </c>
    </row>
    <row r="189" spans="3:7" x14ac:dyDescent="0.3">
      <c r="C189" s="1" t="s">
        <v>390</v>
      </c>
      <c r="D189" s="259">
        <v>1980.4530000000002</v>
      </c>
      <c r="F189" s="1" t="s">
        <v>31</v>
      </c>
      <c r="G189" s="322">
        <v>0.13148582161318759</v>
      </c>
    </row>
    <row r="190" spans="3:7" x14ac:dyDescent="0.3">
      <c r="C190" s="1" t="s">
        <v>402</v>
      </c>
      <c r="D190" s="259">
        <v>1750.1680000000015</v>
      </c>
      <c r="F190" s="1" t="s">
        <v>262</v>
      </c>
      <c r="G190" s="322">
        <v>0.11536587420277944</v>
      </c>
    </row>
    <row r="191" spans="3:7" x14ac:dyDescent="0.3">
      <c r="C191" s="1" t="s">
        <v>316</v>
      </c>
      <c r="D191" s="259">
        <v>1471.1999999999996</v>
      </c>
      <c r="F191" s="1" t="s">
        <v>148</v>
      </c>
      <c r="G191" s="322">
        <v>9.0438022170231919E-2</v>
      </c>
    </row>
    <row r="192" spans="3:7" x14ac:dyDescent="0.3">
      <c r="C192" s="1" t="s">
        <v>50</v>
      </c>
      <c r="D192" s="259">
        <v>850.34300000000076</v>
      </c>
      <c r="F192" s="1" t="s">
        <v>64</v>
      </c>
      <c r="G192" s="322">
        <v>8.6344323506930498E-2</v>
      </c>
    </row>
    <row r="193" spans="1:14" x14ac:dyDescent="0.3">
      <c r="C193" s="1" t="s">
        <v>272</v>
      </c>
      <c r="D193" s="259">
        <v>843.55200000000025</v>
      </c>
      <c r="F193" s="1" t="s">
        <v>402</v>
      </c>
      <c r="G193" s="322">
        <v>5.0443645301654329E-2</v>
      </c>
    </row>
    <row r="194" spans="1:14" x14ac:dyDescent="0.3">
      <c r="C194" s="1" t="s">
        <v>262</v>
      </c>
      <c r="D194" s="259">
        <v>725.90399999998726</v>
      </c>
      <c r="F194" s="1" t="s">
        <v>374</v>
      </c>
      <c r="G194" s="322">
        <v>3.7117913050909106E-2</v>
      </c>
    </row>
    <row r="195" spans="1:14" x14ac:dyDescent="0.3">
      <c r="C195" s="1" t="s">
        <v>124</v>
      </c>
      <c r="D195" s="259">
        <v>0</v>
      </c>
      <c r="F195" s="1" t="s">
        <v>312</v>
      </c>
      <c r="G195" s="322">
        <v>0</v>
      </c>
    </row>
    <row r="196" spans="1:14" x14ac:dyDescent="0.3">
      <c r="C196" s="1" t="s">
        <v>256</v>
      </c>
      <c r="D196" s="259">
        <v>0</v>
      </c>
      <c r="F196" s="1" t="s">
        <v>320</v>
      </c>
      <c r="G196" s="322">
        <v>0</v>
      </c>
    </row>
    <row r="197" spans="1:14" x14ac:dyDescent="0.3">
      <c r="C197" s="1" t="s">
        <v>312</v>
      </c>
      <c r="D197" s="259">
        <v>0</v>
      </c>
      <c r="F197" s="1" t="s">
        <v>52</v>
      </c>
      <c r="G197" s="322">
        <v>0</v>
      </c>
    </row>
    <row r="198" spans="1:14" x14ac:dyDescent="0.3">
      <c r="C198" s="1" t="s">
        <v>52</v>
      </c>
      <c r="D198" s="259">
        <v>0</v>
      </c>
      <c r="F198" s="1" t="s">
        <v>124</v>
      </c>
      <c r="G198" s="322">
        <v>0</v>
      </c>
    </row>
    <row r="199" spans="1:14" x14ac:dyDescent="0.3">
      <c r="C199" s="1" t="s">
        <v>310</v>
      </c>
      <c r="D199" s="259">
        <v>0</v>
      </c>
      <c r="F199" s="1" t="s">
        <v>310</v>
      </c>
      <c r="G199" s="322">
        <v>0</v>
      </c>
    </row>
    <row r="200" spans="1:14" x14ac:dyDescent="0.3">
      <c r="C200" s="1" t="s">
        <v>300</v>
      </c>
      <c r="D200" s="259">
        <v>0</v>
      </c>
      <c r="F200" s="1" t="s">
        <v>256</v>
      </c>
      <c r="G200" s="322">
        <v>0</v>
      </c>
    </row>
    <row r="201" spans="1:14" x14ac:dyDescent="0.3">
      <c r="C201" s="1" t="s">
        <v>320</v>
      </c>
      <c r="D201" s="259">
        <v>0</v>
      </c>
      <c r="F201" s="274" t="s">
        <v>72</v>
      </c>
      <c r="G201" s="372">
        <v>0</v>
      </c>
    </row>
    <row r="202" spans="1:14" x14ac:dyDescent="0.3">
      <c r="C202" s="1" t="s">
        <v>72</v>
      </c>
      <c r="D202" s="259">
        <v>0</v>
      </c>
      <c r="F202" s="274" t="s">
        <v>300</v>
      </c>
      <c r="G202" s="372">
        <v>0</v>
      </c>
    </row>
    <row r="203" spans="1:14" x14ac:dyDescent="0.3">
      <c r="C203" s="1" t="s">
        <v>2313</v>
      </c>
      <c r="D203" s="259">
        <v>987030770.19079971</v>
      </c>
    </row>
    <row r="208" spans="1:14" s="269" customFormat="1" x14ac:dyDescent="0.3">
      <c r="A208" s="232" t="s">
        <v>2384</v>
      </c>
      <c r="B208" s="234"/>
      <c r="C208" s="233"/>
      <c r="D208" s="233"/>
      <c r="E208" s="268"/>
      <c r="F208" s="268"/>
      <c r="G208" s="233"/>
      <c r="H208" s="233"/>
      <c r="I208" s="233"/>
      <c r="J208" s="233"/>
      <c r="K208" s="233"/>
      <c r="L208" s="233"/>
      <c r="M208" s="233"/>
      <c r="N208" s="233"/>
    </row>
    <row r="209" spans="1:8" s="244" customFormat="1" x14ac:dyDescent="0.3">
      <c r="A209" s="286"/>
      <c r="B209" s="287"/>
      <c r="E209" s="249"/>
      <c r="F209" s="249"/>
    </row>
    <row r="210" spans="1:8" x14ac:dyDescent="0.3">
      <c r="C210" s="375" t="s">
        <v>2309</v>
      </c>
      <c r="F210" s="375" t="s">
        <v>2696</v>
      </c>
    </row>
    <row r="211" spans="1:8" s="244" customFormat="1" x14ac:dyDescent="0.3">
      <c r="A211" s="286"/>
      <c r="B211" s="287"/>
      <c r="C211" s="9" t="s">
        <v>2310</v>
      </c>
      <c r="D211" t="s">
        <v>2311</v>
      </c>
      <c r="F211" s="250" t="s">
        <v>2310</v>
      </c>
      <c r="G211" t="s">
        <v>2311</v>
      </c>
      <c r="H211" s="249"/>
    </row>
    <row r="212" spans="1:8" x14ac:dyDescent="0.3">
      <c r="C212" s="250" t="s">
        <v>2715</v>
      </c>
      <c r="D212" t="s">
        <v>2386</v>
      </c>
      <c r="F212" s="250" t="s">
        <v>2714</v>
      </c>
      <c r="G212" t="s">
        <v>2386</v>
      </c>
    </row>
    <row r="213" spans="1:8" x14ac:dyDescent="0.3">
      <c r="C213" s="397" t="s">
        <v>2749</v>
      </c>
      <c r="F213" s="397" t="s">
        <v>2749</v>
      </c>
    </row>
    <row r="214" spans="1:8" ht="43.2" x14ac:dyDescent="0.3">
      <c r="C214" s="250" t="s">
        <v>1682</v>
      </c>
      <c r="D214" s="367" t="s">
        <v>2690</v>
      </c>
      <c r="F214" s="250" t="s">
        <v>1682</v>
      </c>
      <c r="G214" s="367" t="s">
        <v>2717</v>
      </c>
      <c r="H214" s="366" t="s">
        <v>2697</v>
      </c>
    </row>
    <row r="215" spans="1:8" x14ac:dyDescent="0.3">
      <c r="C215" s="1" t="s">
        <v>386</v>
      </c>
      <c r="D215" s="322">
        <v>100</v>
      </c>
      <c r="F215" s="1" t="s">
        <v>232</v>
      </c>
      <c r="G215" s="322">
        <v>100</v>
      </c>
      <c r="H215" s="373">
        <v>15</v>
      </c>
    </row>
    <row r="216" spans="1:8" x14ac:dyDescent="0.3">
      <c r="C216" s="1" t="s">
        <v>232</v>
      </c>
      <c r="D216" s="322">
        <v>90.210194722644033</v>
      </c>
      <c r="F216" s="1" t="s">
        <v>5</v>
      </c>
      <c r="G216" s="322">
        <v>100</v>
      </c>
      <c r="H216" s="373">
        <v>18</v>
      </c>
    </row>
    <row r="217" spans="1:8" x14ac:dyDescent="0.3">
      <c r="C217" s="1" t="s">
        <v>262</v>
      </c>
      <c r="D217" s="322">
        <v>72.279805594129485</v>
      </c>
      <c r="F217" s="1" t="s">
        <v>386</v>
      </c>
      <c r="G217" s="322">
        <v>100</v>
      </c>
      <c r="H217" s="373">
        <v>0</v>
      </c>
    </row>
    <row r="218" spans="1:8" x14ac:dyDescent="0.3">
      <c r="C218" s="1" t="s">
        <v>12</v>
      </c>
      <c r="D218" s="322">
        <v>72.05370973204316</v>
      </c>
      <c r="F218" s="1" t="s">
        <v>208</v>
      </c>
      <c r="G218" s="322">
        <v>100</v>
      </c>
      <c r="H218" s="373">
        <v>0</v>
      </c>
    </row>
    <row r="219" spans="1:8" x14ac:dyDescent="0.3">
      <c r="C219" s="1" t="s">
        <v>122</v>
      </c>
      <c r="D219" s="322">
        <v>66.210946017127341</v>
      </c>
      <c r="F219" s="1" t="s">
        <v>122</v>
      </c>
      <c r="G219" s="322">
        <v>95.662997550931522</v>
      </c>
      <c r="H219" s="373">
        <v>16</v>
      </c>
    </row>
    <row r="220" spans="1:8" x14ac:dyDescent="0.3">
      <c r="C220" s="1" t="s">
        <v>106</v>
      </c>
      <c r="D220" s="322">
        <v>58.530604097374109</v>
      </c>
      <c r="F220" s="1" t="s">
        <v>198</v>
      </c>
      <c r="G220" s="322">
        <v>78.572632477864047</v>
      </c>
      <c r="H220" s="373">
        <v>18</v>
      </c>
    </row>
    <row r="221" spans="1:8" x14ac:dyDescent="0.3">
      <c r="C221" s="1" t="s">
        <v>274</v>
      </c>
      <c r="D221" s="322">
        <v>58.07693852547775</v>
      </c>
      <c r="F221" s="1" t="s">
        <v>290</v>
      </c>
      <c r="G221" s="322">
        <v>71.490547443067072</v>
      </c>
      <c r="H221" s="373">
        <v>18</v>
      </c>
    </row>
    <row r="222" spans="1:8" x14ac:dyDescent="0.3">
      <c r="C222" s="1" t="s">
        <v>42</v>
      </c>
      <c r="D222" s="322">
        <v>56.779878564803397</v>
      </c>
      <c r="F222" s="1" t="s">
        <v>274</v>
      </c>
      <c r="G222" s="322">
        <v>69.626084930855043</v>
      </c>
      <c r="H222" s="373">
        <v>18</v>
      </c>
    </row>
    <row r="223" spans="1:8" x14ac:dyDescent="0.3">
      <c r="C223" s="1" t="s">
        <v>5</v>
      </c>
      <c r="D223" s="322">
        <v>55.339589727138616</v>
      </c>
      <c r="F223" s="1" t="s">
        <v>106</v>
      </c>
      <c r="G223" s="322">
        <v>63.695968289379124</v>
      </c>
      <c r="H223" s="373">
        <v>16</v>
      </c>
    </row>
    <row r="224" spans="1:8" x14ac:dyDescent="0.3">
      <c r="C224" s="1" t="s">
        <v>290</v>
      </c>
      <c r="D224" s="322">
        <v>55.299975668456383</v>
      </c>
      <c r="F224" s="1" t="s">
        <v>166</v>
      </c>
      <c r="G224" s="322">
        <v>62.616922163996179</v>
      </c>
      <c r="H224" s="373">
        <v>18</v>
      </c>
    </row>
    <row r="225" spans="3:8" x14ac:dyDescent="0.3">
      <c r="C225" s="1" t="s">
        <v>166</v>
      </c>
      <c r="D225" s="322">
        <v>54.772609910426084</v>
      </c>
      <c r="F225" s="1" t="s">
        <v>220</v>
      </c>
      <c r="G225" s="322">
        <v>59.015413193790913</v>
      </c>
      <c r="H225" s="373">
        <v>18</v>
      </c>
    </row>
    <row r="226" spans="3:8" x14ac:dyDescent="0.3">
      <c r="C226" s="1" t="s">
        <v>56</v>
      </c>
      <c r="D226" s="322">
        <v>54.131934747808764</v>
      </c>
      <c r="F226" s="1" t="s">
        <v>42</v>
      </c>
      <c r="G226" s="322">
        <v>57.895732620972794</v>
      </c>
      <c r="H226" s="373">
        <v>18</v>
      </c>
    </row>
    <row r="227" spans="3:8" x14ac:dyDescent="0.3">
      <c r="C227" s="1" t="s">
        <v>242</v>
      </c>
      <c r="D227" s="322">
        <v>54.101863655964742</v>
      </c>
      <c r="F227" s="1" t="s">
        <v>56</v>
      </c>
      <c r="G227" s="322">
        <v>55.629750844594597</v>
      </c>
      <c r="H227" s="373">
        <v>18</v>
      </c>
    </row>
    <row r="228" spans="3:8" x14ac:dyDescent="0.3">
      <c r="C228" s="1" t="s">
        <v>198</v>
      </c>
      <c r="D228" s="322">
        <v>53.697152300681715</v>
      </c>
      <c r="F228" s="1" t="s">
        <v>242</v>
      </c>
      <c r="G228" s="322">
        <v>54.101723496356513</v>
      </c>
      <c r="H228" s="373">
        <v>0</v>
      </c>
    </row>
    <row r="229" spans="3:8" x14ac:dyDescent="0.3">
      <c r="C229" s="1" t="s">
        <v>354</v>
      </c>
      <c r="D229" s="322">
        <v>53.151782379767532</v>
      </c>
      <c r="F229" s="1" t="s">
        <v>1694</v>
      </c>
      <c r="G229" s="322">
        <v>51.740688733275384</v>
      </c>
      <c r="H229" s="373">
        <v>18</v>
      </c>
    </row>
    <row r="230" spans="3:8" x14ac:dyDescent="0.3">
      <c r="C230" s="1" t="s">
        <v>128</v>
      </c>
      <c r="D230" s="322">
        <v>52.299354017113366</v>
      </c>
      <c r="F230" s="1" t="s">
        <v>336</v>
      </c>
      <c r="G230" s="322">
        <v>48.443538219880416</v>
      </c>
      <c r="H230" s="373">
        <v>6</v>
      </c>
    </row>
    <row r="231" spans="3:8" x14ac:dyDescent="0.3">
      <c r="C231" s="1" t="s">
        <v>1694</v>
      </c>
      <c r="D231" s="322">
        <v>51.673051234026268</v>
      </c>
      <c r="F231" s="1" t="s">
        <v>176</v>
      </c>
      <c r="G231" s="322">
        <v>47.372220189372939</v>
      </c>
      <c r="H231" s="373">
        <v>0</v>
      </c>
    </row>
    <row r="232" spans="3:8" x14ac:dyDescent="0.3">
      <c r="C232" s="1" t="s">
        <v>220</v>
      </c>
      <c r="D232" s="322">
        <v>50.625872345042943</v>
      </c>
      <c r="F232" s="1" t="s">
        <v>302</v>
      </c>
      <c r="G232" s="322">
        <v>44.793684183419572</v>
      </c>
      <c r="H232" s="373">
        <v>18</v>
      </c>
    </row>
    <row r="233" spans="3:8" x14ac:dyDescent="0.3">
      <c r="C233" s="1" t="s">
        <v>168</v>
      </c>
      <c r="D233" s="322">
        <v>49.840222870755937</v>
      </c>
      <c r="F233" s="1" t="s">
        <v>68</v>
      </c>
      <c r="G233" s="322">
        <v>43.083299057941943</v>
      </c>
      <c r="H233" s="373">
        <v>18</v>
      </c>
    </row>
    <row r="234" spans="3:8" x14ac:dyDescent="0.3">
      <c r="C234" s="1" t="s">
        <v>260</v>
      </c>
      <c r="D234" s="322">
        <v>49.393168589767214</v>
      </c>
      <c r="F234" s="1" t="s">
        <v>328</v>
      </c>
      <c r="G234" s="322">
        <v>42.204891828087469</v>
      </c>
      <c r="H234" s="373">
        <v>18</v>
      </c>
    </row>
    <row r="235" spans="3:8" x14ac:dyDescent="0.3">
      <c r="C235" s="1" t="s">
        <v>374</v>
      </c>
      <c r="D235" s="322">
        <v>48.602573663274185</v>
      </c>
      <c r="F235" s="1" t="s">
        <v>210</v>
      </c>
      <c r="G235" s="322">
        <v>39.594152301985545</v>
      </c>
      <c r="H235" s="373">
        <v>16</v>
      </c>
    </row>
    <row r="236" spans="3:8" x14ac:dyDescent="0.3">
      <c r="C236" s="1" t="s">
        <v>336</v>
      </c>
      <c r="D236" s="322">
        <v>48.511101036224034</v>
      </c>
      <c r="F236" s="1" t="s">
        <v>46</v>
      </c>
      <c r="G236" s="322">
        <v>36.564558729772706</v>
      </c>
      <c r="H236" s="373">
        <v>0</v>
      </c>
    </row>
    <row r="237" spans="3:8" x14ac:dyDescent="0.3">
      <c r="C237" s="1" t="s">
        <v>176</v>
      </c>
      <c r="D237" s="322">
        <v>47.372221359706586</v>
      </c>
      <c r="F237" s="1" t="s">
        <v>60</v>
      </c>
      <c r="G237" s="322">
        <v>35.592381059561703</v>
      </c>
      <c r="H237" s="373">
        <v>18</v>
      </c>
    </row>
    <row r="238" spans="3:8" x14ac:dyDescent="0.3">
      <c r="C238" s="1" t="s">
        <v>218</v>
      </c>
      <c r="D238" s="322">
        <v>47.134963511973666</v>
      </c>
      <c r="F238" s="1" t="s">
        <v>236</v>
      </c>
      <c r="G238" s="322">
        <v>27.630928662326244</v>
      </c>
      <c r="H238" s="373">
        <v>16</v>
      </c>
    </row>
    <row r="239" spans="3:8" x14ac:dyDescent="0.3">
      <c r="C239" s="1" t="s">
        <v>236</v>
      </c>
      <c r="D239" s="322">
        <v>43.303135370782407</v>
      </c>
      <c r="F239" s="1" t="s">
        <v>218</v>
      </c>
      <c r="G239" s="322">
        <v>22.079071897420441</v>
      </c>
      <c r="H239" s="373">
        <v>16</v>
      </c>
    </row>
    <row r="240" spans="3:8" x14ac:dyDescent="0.3">
      <c r="C240" s="1" t="s">
        <v>210</v>
      </c>
      <c r="D240" s="322">
        <v>41.284744493087295</v>
      </c>
      <c r="F240" s="1" t="s">
        <v>240</v>
      </c>
      <c r="G240" s="322">
        <v>10.901835112011266</v>
      </c>
      <c r="H240" s="373">
        <v>0</v>
      </c>
    </row>
    <row r="241" spans="3:8" x14ac:dyDescent="0.3">
      <c r="C241" s="1" t="s">
        <v>60</v>
      </c>
      <c r="D241" s="322">
        <v>35.683691286655602</v>
      </c>
      <c r="F241" s="1" t="s">
        <v>96</v>
      </c>
      <c r="G241" s="322">
        <v>0</v>
      </c>
      <c r="H241" s="373">
        <v>18</v>
      </c>
    </row>
    <row r="242" spans="3:8" x14ac:dyDescent="0.3">
      <c r="C242" s="1" t="s">
        <v>252</v>
      </c>
      <c r="D242" s="322">
        <v>29.751351568278032</v>
      </c>
      <c r="F242" s="1" t="s">
        <v>354</v>
      </c>
      <c r="G242" s="322">
        <v>0</v>
      </c>
      <c r="H242" s="373">
        <v>18</v>
      </c>
    </row>
    <row r="243" spans="3:8" x14ac:dyDescent="0.3">
      <c r="C243" s="1" t="s">
        <v>240</v>
      </c>
      <c r="D243" s="322">
        <v>10.901670319703619</v>
      </c>
      <c r="F243" s="1" t="s">
        <v>168</v>
      </c>
      <c r="G243" s="322">
        <v>0</v>
      </c>
      <c r="H243" s="373">
        <v>18</v>
      </c>
    </row>
    <row r="244" spans="3:8" x14ac:dyDescent="0.3">
      <c r="C244" t="s">
        <v>124</v>
      </c>
      <c r="D244" s="262">
        <v>0</v>
      </c>
      <c r="F244" s="1" t="s">
        <v>252</v>
      </c>
      <c r="G244" s="322">
        <v>0</v>
      </c>
      <c r="H244" s="373">
        <v>18</v>
      </c>
    </row>
    <row r="245" spans="3:8" x14ac:dyDescent="0.3">
      <c r="F245" s="1" t="s">
        <v>12</v>
      </c>
      <c r="G245" s="322">
        <v>0</v>
      </c>
      <c r="H245" s="373">
        <v>16</v>
      </c>
    </row>
    <row r="246" spans="3:8" x14ac:dyDescent="0.3">
      <c r="F246" s="1" t="s">
        <v>374</v>
      </c>
      <c r="G246" s="322">
        <v>0</v>
      </c>
      <c r="H246" s="373">
        <v>7</v>
      </c>
    </row>
    <row r="247" spans="3:8" x14ac:dyDescent="0.3">
      <c r="F247" s="1" t="s">
        <v>260</v>
      </c>
      <c r="G247" s="322">
        <v>0</v>
      </c>
      <c r="H247" s="373">
        <v>16</v>
      </c>
    </row>
    <row r="248" spans="3:8" x14ac:dyDescent="0.3">
      <c r="F248" s="1" t="s">
        <v>310</v>
      </c>
      <c r="G248" s="322">
        <v>0</v>
      </c>
      <c r="H248" s="373">
        <v>14</v>
      </c>
    </row>
    <row r="249" spans="3:8" x14ac:dyDescent="0.3">
      <c r="F249" s="1" t="s">
        <v>262</v>
      </c>
      <c r="G249" s="322">
        <v>0</v>
      </c>
      <c r="H249" s="373">
        <v>16</v>
      </c>
    </row>
    <row r="250" spans="3:8" x14ac:dyDescent="0.3">
      <c r="F250" s="1" t="s">
        <v>52</v>
      </c>
      <c r="G250" s="322">
        <v>0</v>
      </c>
      <c r="H250" s="373">
        <v>14</v>
      </c>
    </row>
    <row r="251" spans="3:8" x14ac:dyDescent="0.3">
      <c r="F251" s="1" t="s">
        <v>124</v>
      </c>
      <c r="G251" s="322">
        <v>0</v>
      </c>
      <c r="H251" s="373">
        <v>0</v>
      </c>
    </row>
    <row r="252" spans="3:8" x14ac:dyDescent="0.3">
      <c r="F252" s="1" t="s">
        <v>320</v>
      </c>
      <c r="G252" s="322">
        <v>0</v>
      </c>
      <c r="H252" s="373">
        <v>18</v>
      </c>
    </row>
    <row r="253" spans="3:8" x14ac:dyDescent="0.3">
      <c r="F253" s="1" t="s">
        <v>128</v>
      </c>
      <c r="G253" s="322">
        <v>0</v>
      </c>
      <c r="H253" s="373">
        <v>18</v>
      </c>
    </row>
    <row r="254" spans="3:8" x14ac:dyDescent="0.3">
      <c r="F254" s="1" t="s">
        <v>238</v>
      </c>
      <c r="G254" s="322">
        <v>0</v>
      </c>
      <c r="H254" s="373">
        <v>12</v>
      </c>
    </row>
    <row r="255" spans="3:8" x14ac:dyDescent="0.3">
      <c r="F255" s="1" t="s">
        <v>138</v>
      </c>
      <c r="G255" s="322">
        <v>0</v>
      </c>
      <c r="H255" s="373">
        <v>18</v>
      </c>
    </row>
    <row r="256" spans="3:8" x14ac:dyDescent="0.3">
      <c r="F256" s="300" t="s">
        <v>300</v>
      </c>
      <c r="G256" s="395">
        <v>0</v>
      </c>
      <c r="H256" s="396">
        <v>0</v>
      </c>
    </row>
  </sheetData>
  <mergeCells count="1">
    <mergeCell ref="D6:E6"/>
  </mergeCells>
  <conditionalFormatting pivot="1" sqref="H30:H35">
    <cfRule type="dataBar" priority="3">
      <dataBar>
        <cfvo type="min"/>
        <cfvo type="max"/>
        <color rgb="FFFF555A"/>
      </dataBar>
      <extLst>
        <ext xmlns:x14="http://schemas.microsoft.com/office/spreadsheetml/2009/9/main" uri="{B025F937-C7B1-47D3-B67F-A62EFF666E3E}">
          <x14:id>{FFA786AF-1BD9-4390-B36E-68EF5232C260}</x14:id>
        </ext>
      </extLst>
    </cfRule>
  </conditionalFormatting>
  <conditionalFormatting pivot="1" sqref="D52:D202">
    <cfRule type="dataBar" priority="2">
      <dataBar>
        <cfvo type="min"/>
        <cfvo type="max"/>
        <color rgb="FFFF555A"/>
      </dataBar>
      <extLst>
        <ext xmlns:x14="http://schemas.microsoft.com/office/spreadsheetml/2009/9/main" uri="{B025F937-C7B1-47D3-B67F-A62EFF666E3E}">
          <x14:id>{62B03CE8-E49D-46D0-B291-1603B2A37EF8}</x14:id>
        </ext>
      </extLst>
    </cfRule>
  </conditionalFormatting>
  <conditionalFormatting pivot="1" sqref="G52:G202">
    <cfRule type="dataBar" priority="1">
      <dataBar>
        <cfvo type="min"/>
        <cfvo type="max"/>
        <color rgb="FFFF555A"/>
      </dataBar>
      <extLst>
        <ext xmlns:x14="http://schemas.microsoft.com/office/spreadsheetml/2009/9/main" uri="{B025F937-C7B1-47D3-B67F-A62EFF666E3E}">
          <x14:id>{AB858A7A-F4E6-4E51-A03E-4041CA231673}</x14:id>
        </ext>
      </extLst>
    </cfRule>
  </conditionalFormatting>
  <dataValidations count="1">
    <dataValidation type="list" allowBlank="1" showInputMessage="1" showErrorMessage="1" sqref="C43:C45" xr:uid="{00000000-0002-0000-0100-000000000000}">
      <formula1>CountryList</formula1>
    </dataValidation>
  </dataValidations>
  <pageMargins left="0.7" right="0.7" top="0.75" bottom="0.75" header="0.3" footer="0.3"/>
  <pageSetup orientation="portrait" r:id="rId6"/>
  <drawing r:id="rId7"/>
  <extLst>
    <ext xmlns:x14="http://schemas.microsoft.com/office/spreadsheetml/2009/9/main" uri="{78C0D931-6437-407d-A8EE-F0AAD7539E65}">
      <x14:conditionalFormattings>
        <x14:conditionalFormatting xmlns:xm="http://schemas.microsoft.com/office/excel/2006/main" pivot="1">
          <x14:cfRule type="dataBar" id="{FFA786AF-1BD9-4390-B36E-68EF5232C260}">
            <x14:dataBar minLength="0" maxLength="100" border="1" negativeBarBorderColorSameAsPositive="0">
              <x14:cfvo type="autoMin"/>
              <x14:cfvo type="autoMax"/>
              <x14:borderColor rgb="FFFF555A"/>
              <x14:negativeFillColor rgb="FFFF0000"/>
              <x14:negativeBorderColor rgb="FFFF0000"/>
              <x14:axisColor rgb="FF000000"/>
            </x14:dataBar>
          </x14:cfRule>
          <xm:sqref>H30:H35</xm:sqref>
        </x14:conditionalFormatting>
        <x14:conditionalFormatting xmlns:xm="http://schemas.microsoft.com/office/excel/2006/main" pivot="1">
          <x14:cfRule type="dataBar" id="{62B03CE8-E49D-46D0-B291-1603B2A37EF8}">
            <x14:dataBar minLength="0" maxLength="100" border="1" negativeBarBorderColorSameAsPositive="0">
              <x14:cfvo type="autoMin"/>
              <x14:cfvo type="autoMax"/>
              <x14:borderColor rgb="FFFF555A"/>
              <x14:negativeFillColor rgb="FFFF0000"/>
              <x14:negativeBorderColor rgb="FFFF0000"/>
              <x14:axisColor rgb="FF000000"/>
            </x14:dataBar>
          </x14:cfRule>
          <xm:sqref>D52:D202</xm:sqref>
        </x14:conditionalFormatting>
        <x14:conditionalFormatting xmlns:xm="http://schemas.microsoft.com/office/excel/2006/main" pivot="1">
          <x14:cfRule type="dataBar" id="{AB858A7A-F4E6-4E51-A03E-4041CA231673}">
            <x14:dataBar minLength="0" maxLength="100" border="1" negativeBarBorderColorSameAsPositive="0">
              <x14:cfvo type="autoMin"/>
              <x14:cfvo type="autoMax"/>
              <x14:borderColor rgb="FFFF555A"/>
              <x14:negativeFillColor rgb="FFFF0000"/>
              <x14:negativeBorderColor rgb="FFFF0000"/>
              <x14:axisColor rgb="FF000000"/>
            </x14:dataBar>
          </x14:cfRule>
          <xm:sqref>G52:G202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1:AA72"/>
  <sheetViews>
    <sheetView showGridLines="0" zoomScale="90" zoomScaleNormal="90" workbookViewId="0">
      <selection activeCell="D69" sqref="D69"/>
    </sheetView>
  </sheetViews>
  <sheetFormatPr defaultColWidth="8.77734375" defaultRowHeight="14.4" x14ac:dyDescent="0.3"/>
  <cols>
    <col min="1" max="1" width="6.44140625" customWidth="1"/>
    <col min="2" max="2" width="39.77734375" customWidth="1"/>
    <col min="3" max="3" width="63.44140625" customWidth="1"/>
    <col min="4" max="4" width="35.21875" customWidth="1"/>
    <col min="5" max="5" width="40.21875" customWidth="1"/>
    <col min="6" max="6" width="25.21875" customWidth="1"/>
    <col min="11" max="11" width="11.44140625" customWidth="1"/>
    <col min="12" max="12" width="5" customWidth="1"/>
    <col min="15" max="15" width="16.77734375" customWidth="1"/>
    <col min="17" max="17" width="18.44140625" customWidth="1"/>
    <col min="25" max="25" width="23.21875" customWidth="1"/>
    <col min="26" max="26" width="9.21875" style="151"/>
  </cols>
  <sheetData>
    <row r="1" spans="1:27" x14ac:dyDescent="0.3">
      <c r="A1" s="167"/>
    </row>
    <row r="2" spans="1:27" s="168" customFormat="1" x14ac:dyDescent="0.3">
      <c r="A2" s="432" t="s">
        <v>2276</v>
      </c>
      <c r="B2" s="432"/>
      <c r="C2" s="432"/>
      <c r="D2" s="432"/>
      <c r="E2" s="432"/>
      <c r="F2" s="432"/>
      <c r="G2" s="432"/>
      <c r="H2" s="432"/>
      <c r="I2" s="432"/>
      <c r="J2" s="432"/>
      <c r="K2" s="432"/>
      <c r="L2" s="432"/>
      <c r="M2" s="432"/>
      <c r="N2" s="432"/>
      <c r="O2" s="432"/>
      <c r="P2" s="432"/>
      <c r="Q2" s="432"/>
      <c r="R2" s="432"/>
      <c r="S2" s="432"/>
      <c r="T2" s="432"/>
      <c r="U2" s="432"/>
      <c r="V2" s="432"/>
      <c r="W2" s="432"/>
      <c r="X2" s="432"/>
      <c r="Y2" s="432"/>
      <c r="Z2" s="432"/>
      <c r="AA2" s="432"/>
    </row>
    <row r="3" spans="1:27" ht="15.6" customHeight="1" x14ac:dyDescent="0.3">
      <c r="H3" s="169"/>
      <c r="I3" s="169"/>
      <c r="J3" s="169"/>
      <c r="K3" s="169"/>
      <c r="L3" s="169"/>
      <c r="M3" s="169"/>
      <c r="N3" s="169"/>
      <c r="O3" s="169"/>
      <c r="P3" s="169"/>
      <c r="Q3" s="169"/>
      <c r="R3" s="169"/>
      <c r="S3" s="169"/>
      <c r="T3" s="151"/>
      <c r="Z3"/>
    </row>
    <row r="4" spans="1:27" ht="17.850000000000001" customHeight="1" x14ac:dyDescent="0.3">
      <c r="H4" s="169"/>
      <c r="I4" s="169"/>
      <c r="J4" s="169"/>
      <c r="K4" s="169"/>
      <c r="L4" s="169"/>
      <c r="M4" s="169"/>
      <c r="N4" s="169"/>
      <c r="O4" s="169"/>
      <c r="P4" s="169"/>
      <c r="Q4" s="169"/>
      <c r="R4" s="169"/>
      <c r="S4" s="169"/>
      <c r="T4" s="433"/>
      <c r="Z4"/>
    </row>
    <row r="5" spans="1:27" ht="14.85" customHeight="1" x14ac:dyDescent="0.3">
      <c r="H5" s="169"/>
      <c r="I5" s="169"/>
      <c r="J5" s="169"/>
      <c r="K5" s="169"/>
      <c r="L5" s="169"/>
      <c r="M5" s="169"/>
      <c r="N5" s="169"/>
      <c r="O5" s="169"/>
      <c r="P5" s="169"/>
      <c r="Q5" s="169"/>
      <c r="R5" s="169"/>
      <c r="S5" s="169"/>
      <c r="T5" s="433"/>
      <c r="Z5"/>
    </row>
    <row r="6" spans="1:27" ht="14.85" customHeight="1" x14ac:dyDescent="0.3">
      <c r="H6" s="169"/>
      <c r="I6" s="169"/>
      <c r="J6" s="169"/>
      <c r="K6" s="169"/>
      <c r="L6" s="169"/>
      <c r="M6" s="169"/>
      <c r="N6" s="169"/>
      <c r="O6" s="169"/>
      <c r="P6" s="169"/>
      <c r="Q6" s="169"/>
      <c r="R6" s="169"/>
      <c r="S6" s="169"/>
      <c r="T6" s="433"/>
      <c r="Z6"/>
    </row>
    <row r="7" spans="1:27" ht="15.6" customHeight="1" x14ac:dyDescent="0.3">
      <c r="H7" s="169"/>
      <c r="I7" s="169"/>
      <c r="J7" s="169"/>
      <c r="K7" s="169"/>
      <c r="L7" s="169"/>
      <c r="M7" s="169"/>
      <c r="N7" s="169"/>
      <c r="O7" s="169"/>
      <c r="P7" s="169"/>
      <c r="Q7" s="169"/>
      <c r="R7" s="169"/>
      <c r="S7" s="169"/>
      <c r="T7" s="433"/>
      <c r="Z7"/>
    </row>
    <row r="8" spans="1:27" ht="15.6" customHeight="1" x14ac:dyDescent="0.3">
      <c r="H8" s="169"/>
      <c r="I8" s="169"/>
      <c r="J8" s="169"/>
      <c r="K8" s="169"/>
      <c r="L8" s="169"/>
      <c r="M8" s="169"/>
      <c r="N8" s="169"/>
      <c r="O8" s="169"/>
      <c r="P8" s="169"/>
      <c r="Q8" s="169"/>
      <c r="R8" s="169"/>
      <c r="S8" s="169"/>
      <c r="T8" s="170"/>
      <c r="Z8"/>
    </row>
    <row r="9" spans="1:27" ht="14.85" customHeight="1" x14ac:dyDescent="0.3">
      <c r="H9" s="169"/>
      <c r="I9" s="169"/>
      <c r="J9" s="169"/>
      <c r="K9" s="169"/>
      <c r="L9" s="169"/>
      <c r="M9" s="169"/>
      <c r="N9" s="169"/>
      <c r="O9" s="169"/>
      <c r="P9" s="169"/>
      <c r="Q9" s="169"/>
      <c r="R9" s="169"/>
      <c r="S9" s="169"/>
      <c r="T9" s="170"/>
      <c r="Z9"/>
    </row>
    <row r="10" spans="1:27" ht="14.85" customHeight="1" x14ac:dyDescent="0.3">
      <c r="H10" s="169"/>
      <c r="I10" s="169"/>
      <c r="J10" s="169"/>
      <c r="K10" s="169"/>
      <c r="L10" s="169"/>
      <c r="M10" s="169"/>
      <c r="N10" s="169"/>
      <c r="O10" s="169"/>
      <c r="P10" s="169"/>
      <c r="Q10" s="169"/>
      <c r="R10" s="169"/>
      <c r="S10" s="169"/>
      <c r="T10" s="170"/>
      <c r="Z10"/>
    </row>
    <row r="11" spans="1:27" ht="14.85" customHeight="1" x14ac:dyDescent="0.3">
      <c r="H11" s="169"/>
      <c r="I11" s="169"/>
      <c r="J11" s="169"/>
      <c r="K11" s="169"/>
      <c r="L11" s="169"/>
      <c r="M11" s="169"/>
      <c r="N11" s="169"/>
      <c r="O11" s="169"/>
      <c r="P11" s="169"/>
      <c r="Q11" s="169"/>
      <c r="R11" s="169"/>
      <c r="S11" s="169"/>
      <c r="T11" s="170"/>
      <c r="Z11"/>
    </row>
    <row r="12" spans="1:27" ht="17.850000000000001" customHeight="1" x14ac:dyDescent="0.3">
      <c r="H12" s="169"/>
      <c r="I12" s="169"/>
      <c r="J12" s="169"/>
      <c r="K12" s="169"/>
      <c r="L12" s="169"/>
      <c r="M12" s="169"/>
      <c r="N12" s="169"/>
      <c r="O12" s="169"/>
      <c r="P12" s="169"/>
      <c r="Q12" s="169"/>
      <c r="R12" s="169"/>
      <c r="S12" s="169"/>
      <c r="T12" s="170"/>
      <c r="Z12"/>
    </row>
    <row r="13" spans="1:27" ht="17.850000000000001" customHeight="1" x14ac:dyDescent="0.3">
      <c r="H13" s="169"/>
      <c r="I13" s="169"/>
      <c r="J13" s="169"/>
      <c r="K13" s="169"/>
      <c r="L13" s="169"/>
      <c r="M13" s="169"/>
      <c r="N13" s="169"/>
      <c r="O13" s="169"/>
      <c r="P13" s="169"/>
      <c r="Q13" s="169"/>
      <c r="R13" s="169"/>
      <c r="S13" s="169"/>
      <c r="T13" s="170"/>
      <c r="Z13"/>
    </row>
    <row r="14" spans="1:27" ht="17.850000000000001" customHeight="1" x14ac:dyDescent="0.3">
      <c r="H14" s="169"/>
      <c r="I14" s="169"/>
      <c r="J14" s="169"/>
      <c r="K14" s="169"/>
      <c r="L14" s="169"/>
      <c r="M14" s="169"/>
      <c r="N14" s="169"/>
      <c r="O14" s="169"/>
      <c r="P14" s="169"/>
      <c r="Q14" s="169"/>
      <c r="R14" s="169"/>
      <c r="S14" s="169"/>
      <c r="T14" s="170"/>
      <c r="Z14"/>
    </row>
    <row r="15" spans="1:27" ht="35.1" customHeight="1" x14ac:dyDescent="0.3">
      <c r="H15" s="169"/>
      <c r="I15" s="169"/>
      <c r="J15" s="169"/>
      <c r="K15" s="169"/>
      <c r="L15" s="169"/>
      <c r="M15" s="169"/>
      <c r="N15" s="169"/>
      <c r="O15" s="169"/>
      <c r="P15" s="169"/>
      <c r="Q15" s="169"/>
      <c r="R15" s="169"/>
      <c r="S15" s="169"/>
      <c r="T15" s="170"/>
      <c r="Z15"/>
    </row>
    <row r="16" spans="1:27" ht="15.6" x14ac:dyDescent="0.3">
      <c r="H16" s="169"/>
      <c r="I16" s="169"/>
      <c r="J16" s="169"/>
      <c r="K16" s="169"/>
      <c r="L16" s="169"/>
      <c r="M16" s="169"/>
      <c r="N16" s="169"/>
      <c r="O16" s="169"/>
      <c r="P16" s="169"/>
      <c r="Q16" s="169"/>
      <c r="R16" s="169"/>
      <c r="S16" s="169"/>
      <c r="T16" s="170"/>
      <c r="Z16"/>
    </row>
    <row r="17" spans="8:26" ht="15.6" x14ac:dyDescent="0.3">
      <c r="H17" s="169"/>
      <c r="I17" s="169"/>
      <c r="J17" s="169"/>
      <c r="K17" s="169"/>
      <c r="L17" s="169"/>
      <c r="M17" s="169"/>
      <c r="N17" s="169"/>
      <c r="O17" s="169"/>
      <c r="P17" s="169"/>
      <c r="Q17" s="169"/>
      <c r="R17" s="169"/>
      <c r="S17" s="169"/>
      <c r="T17" s="170"/>
      <c r="Z17"/>
    </row>
    <row r="18" spans="8:26" ht="15.6" x14ac:dyDescent="0.3">
      <c r="H18" s="169"/>
      <c r="I18" s="169"/>
      <c r="J18" s="169"/>
      <c r="K18" s="169"/>
      <c r="L18" s="169"/>
      <c r="M18" s="169"/>
      <c r="N18" s="169"/>
      <c r="O18" s="169"/>
      <c r="P18" s="169"/>
      <c r="Q18" s="169"/>
      <c r="R18" s="169"/>
      <c r="S18" s="169"/>
      <c r="T18" s="170"/>
      <c r="Z18"/>
    </row>
    <row r="19" spans="8:26" ht="15.6" x14ac:dyDescent="0.3">
      <c r="H19" s="169"/>
      <c r="I19" s="169"/>
      <c r="J19" s="169"/>
      <c r="K19" s="169"/>
      <c r="L19" s="169"/>
      <c r="M19" s="169"/>
      <c r="N19" s="169"/>
      <c r="O19" s="169"/>
      <c r="P19" s="169"/>
      <c r="Q19" s="169"/>
      <c r="R19" s="169"/>
      <c r="S19" s="169"/>
      <c r="T19" s="170"/>
      <c r="Z19"/>
    </row>
    <row r="20" spans="8:26" ht="15.6" x14ac:dyDescent="0.3">
      <c r="H20" s="169"/>
      <c r="I20" s="169"/>
      <c r="J20" s="169"/>
      <c r="K20" s="169"/>
      <c r="L20" s="169"/>
      <c r="M20" s="169"/>
      <c r="N20" s="169"/>
      <c r="O20" s="169"/>
      <c r="P20" s="169"/>
      <c r="Q20" s="169"/>
      <c r="R20" s="169"/>
      <c r="S20" s="169"/>
      <c r="T20" s="170"/>
      <c r="Z20"/>
    </row>
    <row r="21" spans="8:26" ht="15.6" x14ac:dyDescent="0.3">
      <c r="H21" s="169"/>
      <c r="I21" s="169"/>
      <c r="J21" s="169"/>
      <c r="K21" s="169"/>
      <c r="L21" s="169"/>
      <c r="M21" s="169"/>
      <c r="N21" s="169"/>
      <c r="O21" s="169"/>
      <c r="P21" s="169"/>
      <c r="Q21" s="169"/>
      <c r="R21" s="169"/>
      <c r="S21" s="169"/>
      <c r="T21" s="170"/>
      <c r="Z21"/>
    </row>
    <row r="22" spans="8:26" ht="15.6" x14ac:dyDescent="0.3">
      <c r="H22" s="169"/>
      <c r="I22" s="169"/>
      <c r="J22" s="169"/>
      <c r="K22" s="169"/>
      <c r="L22" s="169"/>
      <c r="M22" s="169"/>
      <c r="N22" s="169"/>
      <c r="O22" s="169"/>
      <c r="P22" s="169"/>
      <c r="Q22" s="169"/>
      <c r="R22" s="169"/>
      <c r="S22" s="169"/>
      <c r="T22" s="170"/>
      <c r="Z22"/>
    </row>
    <row r="23" spans="8:26" ht="15.6" x14ac:dyDescent="0.3">
      <c r="H23" s="169"/>
      <c r="I23" s="169"/>
      <c r="J23" s="169"/>
      <c r="K23" s="169"/>
      <c r="L23" s="169"/>
      <c r="M23" s="169"/>
      <c r="N23" s="169"/>
      <c r="O23" s="169"/>
      <c r="P23" s="169"/>
      <c r="Q23" s="169"/>
      <c r="R23" s="169"/>
      <c r="S23" s="169"/>
      <c r="T23" s="170"/>
      <c r="Z23"/>
    </row>
    <row r="24" spans="8:26" ht="15.6" x14ac:dyDescent="0.3">
      <c r="H24" s="169"/>
      <c r="I24" s="169"/>
      <c r="J24" s="169"/>
      <c r="K24" s="169"/>
      <c r="L24" s="169"/>
      <c r="M24" s="169"/>
      <c r="N24" s="169"/>
      <c r="O24" s="169"/>
      <c r="P24" s="169"/>
      <c r="Q24" s="169"/>
      <c r="R24" s="169"/>
      <c r="S24" s="169"/>
      <c r="T24" s="170"/>
      <c r="Z24"/>
    </row>
    <row r="25" spans="8:26" ht="15.6" x14ac:dyDescent="0.3">
      <c r="H25" s="169"/>
      <c r="I25" s="169"/>
      <c r="J25" s="169"/>
      <c r="K25" s="169"/>
      <c r="L25" s="169"/>
      <c r="M25" s="169"/>
      <c r="N25" s="169"/>
      <c r="O25" s="169"/>
      <c r="P25" s="169"/>
      <c r="Q25" s="169"/>
      <c r="R25" s="169"/>
      <c r="S25" s="169"/>
      <c r="T25" s="170"/>
      <c r="Z25"/>
    </row>
    <row r="26" spans="8:26" ht="15.6" x14ac:dyDescent="0.3">
      <c r="H26" s="169"/>
      <c r="I26" s="169"/>
      <c r="J26" s="169"/>
      <c r="K26" s="169"/>
      <c r="L26" s="169"/>
      <c r="M26" s="169"/>
      <c r="N26" s="169"/>
      <c r="O26" s="169"/>
      <c r="P26" s="169"/>
      <c r="Q26" s="169"/>
      <c r="R26" s="169"/>
      <c r="S26" s="169"/>
      <c r="T26" s="170"/>
      <c r="Z26"/>
    </row>
    <row r="27" spans="8:26" ht="15.6" x14ac:dyDescent="0.3">
      <c r="H27" s="169"/>
      <c r="I27" s="169"/>
      <c r="J27" s="169"/>
      <c r="K27" s="169"/>
      <c r="L27" s="169"/>
      <c r="M27" s="169"/>
      <c r="N27" s="169"/>
      <c r="O27" s="169"/>
      <c r="P27" s="169"/>
      <c r="Q27" s="169"/>
      <c r="R27" s="169"/>
      <c r="S27" s="169"/>
      <c r="T27" s="170"/>
      <c r="Z27"/>
    </row>
    <row r="28" spans="8:26" ht="15.6" x14ac:dyDescent="0.3">
      <c r="H28" s="169"/>
      <c r="I28" s="169"/>
      <c r="J28" s="169"/>
      <c r="K28" s="169"/>
      <c r="L28" s="169"/>
      <c r="M28" s="169"/>
      <c r="N28" s="169"/>
      <c r="O28" s="169"/>
      <c r="P28" s="169"/>
      <c r="Q28" s="169"/>
      <c r="R28" s="169"/>
      <c r="S28" s="169"/>
      <c r="T28" s="171"/>
      <c r="Z28"/>
    </row>
    <row r="29" spans="8:26" ht="15.6" x14ac:dyDescent="0.3">
      <c r="H29" s="169"/>
      <c r="I29" s="169"/>
      <c r="J29" s="169"/>
      <c r="K29" s="169"/>
      <c r="L29" s="169"/>
      <c r="M29" s="169"/>
      <c r="N29" s="169"/>
      <c r="O29" s="169"/>
      <c r="P29" s="169"/>
      <c r="Q29" s="169"/>
      <c r="R29" s="169"/>
      <c r="S29" s="169"/>
      <c r="T29" s="172"/>
      <c r="Z29"/>
    </row>
    <row r="30" spans="8:26" ht="15.6" x14ac:dyDescent="0.3">
      <c r="H30" s="169"/>
      <c r="I30" s="169"/>
      <c r="J30" s="169"/>
      <c r="K30" s="169"/>
      <c r="L30" s="169"/>
      <c r="M30" s="169"/>
      <c r="N30" s="169"/>
      <c r="O30" s="169"/>
      <c r="P30" s="169"/>
      <c r="Q30" s="169"/>
      <c r="R30" s="169"/>
      <c r="S30" s="169"/>
      <c r="T30" s="102"/>
      <c r="Z30"/>
    </row>
    <row r="31" spans="8:26" ht="15.6" x14ac:dyDescent="0.3">
      <c r="H31" s="169"/>
      <c r="I31" s="169"/>
      <c r="J31" s="169"/>
      <c r="K31" s="169"/>
      <c r="L31" s="169"/>
      <c r="M31" s="169"/>
      <c r="N31" s="169"/>
      <c r="O31" s="169"/>
      <c r="P31" s="169"/>
      <c r="Q31" s="169"/>
      <c r="R31" s="169"/>
      <c r="S31" s="169"/>
      <c r="T31" s="102"/>
      <c r="Z31"/>
    </row>
    <row r="32" spans="8:26" ht="15.6" x14ac:dyDescent="0.3">
      <c r="H32" s="169"/>
      <c r="I32" s="169"/>
      <c r="J32" s="169"/>
      <c r="K32" s="169"/>
      <c r="L32" s="169"/>
      <c r="M32" s="169"/>
      <c r="N32" s="169"/>
      <c r="O32" s="169"/>
      <c r="P32" s="169"/>
      <c r="Q32" s="169"/>
      <c r="R32" s="169"/>
      <c r="S32" s="169"/>
      <c r="T32" s="102"/>
      <c r="Z32"/>
    </row>
    <row r="33" spans="1:26" ht="32.1" customHeight="1" x14ac:dyDescent="0.3">
      <c r="H33" s="169"/>
      <c r="I33" s="169"/>
      <c r="J33" s="169"/>
      <c r="K33" s="169"/>
      <c r="L33" s="169"/>
      <c r="M33" s="169"/>
      <c r="N33" s="169"/>
      <c r="O33" s="169"/>
      <c r="P33" s="169"/>
      <c r="Q33" s="169"/>
      <c r="R33" s="169"/>
      <c r="S33" s="169"/>
      <c r="T33" s="172"/>
      <c r="Z33"/>
    </row>
    <row r="34" spans="1:26" ht="32.1" customHeight="1" x14ac:dyDescent="0.3">
      <c r="H34" s="169"/>
      <c r="I34" s="169"/>
      <c r="J34" s="169"/>
      <c r="K34" s="169"/>
      <c r="L34" s="169"/>
      <c r="M34" s="169"/>
      <c r="N34" s="169"/>
      <c r="O34" s="169"/>
      <c r="P34" s="169"/>
      <c r="Q34" s="169"/>
      <c r="R34" s="169"/>
      <c r="S34" s="169"/>
      <c r="T34" s="172"/>
      <c r="Z34"/>
    </row>
    <row r="35" spans="1:26" ht="32.1" customHeight="1" x14ac:dyDescent="0.3">
      <c r="H35" s="169"/>
      <c r="I35" s="169"/>
      <c r="J35" s="169"/>
      <c r="K35" s="169"/>
      <c r="L35" s="169"/>
      <c r="M35" s="169"/>
      <c r="N35" s="169"/>
      <c r="O35" s="169"/>
      <c r="P35" s="169"/>
      <c r="Q35" s="169"/>
      <c r="R35" s="169"/>
      <c r="S35" s="169"/>
      <c r="T35" s="172"/>
      <c r="Z35"/>
    </row>
    <row r="36" spans="1:26" ht="32.1" customHeight="1" x14ac:dyDescent="0.3">
      <c r="H36" s="169"/>
      <c r="I36" s="169"/>
      <c r="J36" s="169"/>
      <c r="K36" s="169"/>
      <c r="L36" s="169"/>
      <c r="M36" s="169"/>
      <c r="N36" s="169"/>
      <c r="O36" s="169"/>
      <c r="P36" s="169"/>
      <c r="Q36" s="169"/>
      <c r="R36" s="169"/>
      <c r="S36" s="169"/>
      <c r="T36" s="172"/>
      <c r="Z36"/>
    </row>
    <row r="37" spans="1:26" ht="32.1" customHeight="1" x14ac:dyDescent="0.3">
      <c r="H37" s="169"/>
      <c r="I37" s="169"/>
      <c r="J37" s="169"/>
      <c r="K37" s="169"/>
      <c r="L37" s="169"/>
      <c r="M37" s="169"/>
      <c r="N37" s="169"/>
      <c r="O37" s="169"/>
      <c r="P37" s="169"/>
      <c r="Q37" s="169"/>
      <c r="R37" s="169"/>
      <c r="S37" s="169"/>
      <c r="T37" s="172"/>
      <c r="Z37"/>
    </row>
    <row r="38" spans="1:26" ht="32.1" customHeight="1" x14ac:dyDescent="0.3">
      <c r="H38" s="169"/>
      <c r="I38" s="169"/>
      <c r="J38" s="169"/>
      <c r="K38" s="169"/>
      <c r="L38" s="169"/>
      <c r="M38" s="169"/>
      <c r="N38" s="169"/>
      <c r="O38" s="169"/>
      <c r="P38" s="169"/>
      <c r="Q38" s="169"/>
      <c r="R38" s="169"/>
      <c r="S38" s="169"/>
      <c r="T38" s="172"/>
      <c r="Z38"/>
    </row>
    <row r="39" spans="1:26" ht="32.1" customHeight="1" x14ac:dyDescent="0.3">
      <c r="H39" s="169"/>
      <c r="I39" s="169"/>
      <c r="J39" s="169"/>
      <c r="K39" s="169"/>
      <c r="L39" s="169"/>
      <c r="M39" s="169"/>
      <c r="N39" s="169"/>
      <c r="O39" s="169"/>
      <c r="P39" s="169"/>
      <c r="Q39" s="169"/>
      <c r="R39" s="169"/>
      <c r="S39" s="169"/>
      <c r="T39" s="172"/>
      <c r="Z39"/>
    </row>
    <row r="40" spans="1:26" ht="32.1" customHeight="1" x14ac:dyDescent="0.3">
      <c r="H40" s="173"/>
      <c r="I40" s="173"/>
      <c r="J40" s="173"/>
      <c r="K40" s="173"/>
      <c r="L40" s="173"/>
      <c r="M40" s="173"/>
      <c r="N40" s="173"/>
      <c r="O40" s="173"/>
      <c r="P40" s="173"/>
      <c r="Q40" s="173"/>
      <c r="R40" s="173"/>
      <c r="S40" s="173"/>
      <c r="T40" s="172"/>
      <c r="Z40"/>
    </row>
    <row r="41" spans="1:26" ht="26.25" customHeight="1" x14ac:dyDescent="0.3">
      <c r="P41" s="174"/>
      <c r="Q41" s="174"/>
      <c r="R41" s="174"/>
      <c r="S41" s="174"/>
      <c r="T41" s="174"/>
      <c r="U41" s="174"/>
      <c r="V41" s="174"/>
      <c r="W41" s="174"/>
      <c r="X41" s="174"/>
      <c r="Y41" s="174"/>
      <c r="Z41" s="171"/>
    </row>
    <row r="42" spans="1:26" ht="26.25" customHeight="1" x14ac:dyDescent="0.3">
      <c r="P42" s="174"/>
      <c r="Q42" s="174"/>
      <c r="R42" s="174"/>
      <c r="S42" s="174"/>
      <c r="T42" s="174"/>
      <c r="U42" s="174"/>
      <c r="V42" s="174"/>
      <c r="W42" s="174"/>
      <c r="X42" s="174"/>
      <c r="Y42" s="174"/>
      <c r="Z42" s="171"/>
    </row>
    <row r="43" spans="1:26" s="175" customFormat="1" x14ac:dyDescent="0.3">
      <c r="A43" s="175" t="s">
        <v>2668</v>
      </c>
    </row>
    <row r="44" spans="1:26" x14ac:dyDescent="0.3">
      <c r="B44" s="335" t="s">
        <v>2658</v>
      </c>
      <c r="C44" s="335" t="s">
        <v>2657</v>
      </c>
      <c r="D44" s="335" t="s">
        <v>2656</v>
      </c>
      <c r="E44" s="434" t="s">
        <v>1133</v>
      </c>
      <c r="F44" s="434"/>
    </row>
    <row r="45" spans="1:26" s="325" customFormat="1" ht="36" customHeight="1" x14ac:dyDescent="0.3">
      <c r="B45" s="337" t="s">
        <v>2426</v>
      </c>
      <c r="C45" s="338" t="s">
        <v>2712</v>
      </c>
      <c r="D45" s="337"/>
      <c r="E45" s="337"/>
      <c r="F45" s="337"/>
      <c r="Z45" s="336"/>
    </row>
    <row r="46" spans="1:26" s="325" customFormat="1" ht="63" customHeight="1" x14ac:dyDescent="0.3">
      <c r="B46" s="339" t="s">
        <v>2310</v>
      </c>
      <c r="C46" s="340" t="s">
        <v>2655</v>
      </c>
      <c r="D46" s="339"/>
      <c r="E46" s="339"/>
      <c r="F46" s="339"/>
      <c r="Z46" s="336"/>
    </row>
    <row r="47" spans="1:26" s="325" customFormat="1" x14ac:dyDescent="0.3">
      <c r="B47" s="339" t="s">
        <v>2665</v>
      </c>
      <c r="C47" s="340" t="s">
        <v>2648</v>
      </c>
      <c r="D47" s="339" t="s">
        <v>2650</v>
      </c>
      <c r="E47" s="339"/>
      <c r="F47" s="339"/>
      <c r="Z47" s="336"/>
    </row>
    <row r="48" spans="1:26" s="325" customFormat="1" x14ac:dyDescent="0.3">
      <c r="B48" s="339" t="s">
        <v>2634</v>
      </c>
      <c r="C48" s="340" t="s">
        <v>2649</v>
      </c>
      <c r="D48" s="339"/>
      <c r="E48" s="339"/>
      <c r="F48" s="339"/>
      <c r="Z48" s="336"/>
    </row>
    <row r="49" spans="1:26" s="325" customFormat="1" ht="57.6" x14ac:dyDescent="0.3">
      <c r="B49" s="339" t="s">
        <v>2624</v>
      </c>
      <c r="C49" s="340" t="s">
        <v>2722</v>
      </c>
      <c r="D49" s="340" t="s">
        <v>2721</v>
      </c>
      <c r="E49" s="339"/>
      <c r="F49" s="339"/>
      <c r="Z49" s="336"/>
    </row>
    <row r="50" spans="1:26" s="325" customFormat="1" x14ac:dyDescent="0.3">
      <c r="B50" s="339" t="s">
        <v>2632</v>
      </c>
      <c r="C50" s="340" t="s">
        <v>2651</v>
      </c>
      <c r="D50" s="339" t="s">
        <v>2664</v>
      </c>
      <c r="E50" s="339"/>
      <c r="F50" s="339"/>
      <c r="Z50" s="336"/>
    </row>
    <row r="51" spans="1:26" s="325" customFormat="1" ht="69" customHeight="1" x14ac:dyDescent="0.3">
      <c r="B51" s="339" t="s">
        <v>2637</v>
      </c>
      <c r="C51" s="340" t="s">
        <v>2652</v>
      </c>
      <c r="D51" s="339" t="s">
        <v>2659</v>
      </c>
      <c r="E51" s="428" t="s">
        <v>2747</v>
      </c>
      <c r="F51" s="428"/>
      <c r="Z51" s="336"/>
    </row>
    <row r="52" spans="1:26" s="325" customFormat="1" ht="21.75" customHeight="1" x14ac:dyDescent="0.3">
      <c r="B52" s="339" t="s">
        <v>2628</v>
      </c>
      <c r="C52" s="340" t="s">
        <v>2671</v>
      </c>
      <c r="D52" s="339"/>
      <c r="E52" s="430" t="s">
        <v>2673</v>
      </c>
      <c r="F52" s="430"/>
      <c r="Z52" s="336"/>
    </row>
    <row r="53" spans="1:26" s="325" customFormat="1" ht="21.75" customHeight="1" x14ac:dyDescent="0.3">
      <c r="B53" s="339" t="s">
        <v>2670</v>
      </c>
      <c r="C53" s="340" t="s">
        <v>2672</v>
      </c>
      <c r="D53" s="339"/>
      <c r="E53" s="431"/>
      <c r="F53" s="431"/>
      <c r="Z53" s="336"/>
    </row>
    <row r="54" spans="1:26" s="325" customFormat="1" x14ac:dyDescent="0.3">
      <c r="B54" s="339" t="s">
        <v>2639</v>
      </c>
      <c r="C54" s="340" t="s">
        <v>1139</v>
      </c>
      <c r="D54" s="339"/>
      <c r="E54" s="339"/>
      <c r="F54" s="339"/>
      <c r="Z54" s="336"/>
    </row>
    <row r="55" spans="1:26" s="325" customFormat="1" x14ac:dyDescent="0.3">
      <c r="B55" s="339" t="s">
        <v>2674</v>
      </c>
      <c r="C55" s="340" t="s">
        <v>2653</v>
      </c>
      <c r="D55" s="340"/>
      <c r="E55" s="339"/>
      <c r="F55" s="339"/>
      <c r="Z55" s="336"/>
    </row>
    <row r="56" spans="1:26" s="325" customFormat="1" x14ac:dyDescent="0.3">
      <c r="B56" s="339" t="s">
        <v>1668</v>
      </c>
      <c r="C56" s="340" t="s">
        <v>2654</v>
      </c>
      <c r="D56" s="340"/>
      <c r="E56" s="339"/>
      <c r="F56" s="339"/>
      <c r="Z56" s="336"/>
    </row>
    <row r="57" spans="1:26" s="325" customFormat="1" x14ac:dyDescent="0.3">
      <c r="B57" s="339" t="s">
        <v>2660</v>
      </c>
      <c r="C57" s="340" t="s">
        <v>2661</v>
      </c>
      <c r="D57" s="340"/>
      <c r="E57" s="339"/>
      <c r="F57" s="339"/>
      <c r="Z57" s="336"/>
    </row>
    <row r="58" spans="1:26" s="325" customFormat="1" x14ac:dyDescent="0.3">
      <c r="B58" s="339" t="s">
        <v>2662</v>
      </c>
      <c r="C58" s="340" t="s">
        <v>2663</v>
      </c>
      <c r="D58" s="340"/>
      <c r="E58" s="339"/>
      <c r="F58" s="339"/>
      <c r="Z58" s="336"/>
    </row>
    <row r="61" spans="1:26" s="281" customFormat="1" x14ac:dyDescent="0.3">
      <c r="A61" s="281" t="s">
        <v>2667</v>
      </c>
    </row>
    <row r="62" spans="1:26" x14ac:dyDescent="0.3">
      <c r="G62" s="151"/>
      <c r="H62" s="151"/>
      <c r="I62" s="151"/>
    </row>
    <row r="63" spans="1:26" x14ac:dyDescent="0.3">
      <c r="B63" s="176" t="s">
        <v>2277</v>
      </c>
      <c r="C63" s="176" t="s">
        <v>2278</v>
      </c>
      <c r="D63" s="176" t="s">
        <v>2279</v>
      </c>
      <c r="E63" s="176"/>
      <c r="F63" s="176"/>
      <c r="G63" s="341"/>
      <c r="H63" s="341"/>
      <c r="I63" s="341"/>
    </row>
    <row r="64" spans="1:26" x14ac:dyDescent="0.3">
      <c r="B64" s="342" t="s">
        <v>2280</v>
      </c>
      <c r="C64" s="342" t="s">
        <v>2687</v>
      </c>
      <c r="D64" s="342" t="s">
        <v>2669</v>
      </c>
      <c r="E64" s="342"/>
      <c r="F64" s="342"/>
      <c r="G64" s="177"/>
      <c r="H64" s="177"/>
      <c r="I64" s="177"/>
    </row>
    <row r="65" spans="2:9" ht="19.5" customHeight="1" x14ac:dyDescent="0.3">
      <c r="B65" s="343" t="s">
        <v>2281</v>
      </c>
      <c r="C65" s="343" t="s">
        <v>2282</v>
      </c>
      <c r="D65" s="343" t="s">
        <v>2283</v>
      </c>
      <c r="E65" s="343"/>
      <c r="F65" s="343"/>
      <c r="G65" s="177"/>
      <c r="H65" s="177"/>
      <c r="I65" s="177"/>
    </row>
    <row r="66" spans="2:9" ht="30.75" customHeight="1" x14ac:dyDescent="0.3">
      <c r="B66" s="344" t="s">
        <v>2284</v>
      </c>
      <c r="C66" s="343" t="s">
        <v>2750</v>
      </c>
      <c r="D66" s="429" t="s">
        <v>2732</v>
      </c>
      <c r="E66" s="429"/>
      <c r="F66" s="429"/>
      <c r="G66" s="177"/>
      <c r="H66" s="177"/>
      <c r="I66" s="177"/>
    </row>
    <row r="67" spans="2:9" ht="19.5" customHeight="1" x14ac:dyDescent="0.3">
      <c r="B67" s="343" t="s">
        <v>1698</v>
      </c>
      <c r="C67" s="343" t="s">
        <v>2675</v>
      </c>
      <c r="D67" s="343" t="s">
        <v>2741</v>
      </c>
      <c r="E67" s="343"/>
      <c r="F67" s="343"/>
    </row>
    <row r="68" spans="2:9" ht="19.5" customHeight="1" x14ac:dyDescent="0.3">
      <c r="B68" s="343" t="s">
        <v>2739</v>
      </c>
      <c r="C68" s="394" t="s">
        <v>2740</v>
      </c>
      <c r="D68" s="343" t="s">
        <v>2741</v>
      </c>
      <c r="E68" s="343"/>
      <c r="F68" s="343"/>
    </row>
    <row r="69" spans="2:9" ht="36" customHeight="1" x14ac:dyDescent="0.3">
      <c r="B69" s="344" t="s">
        <v>2682</v>
      </c>
      <c r="C69" s="343" t="s">
        <v>2683</v>
      </c>
      <c r="D69" s="343"/>
      <c r="E69" s="343"/>
      <c r="F69" s="343"/>
    </row>
    <row r="70" spans="2:9" ht="21" customHeight="1" x14ac:dyDescent="0.3">
      <c r="B70" s="343" t="s">
        <v>2685</v>
      </c>
      <c r="C70" s="343" t="s">
        <v>2686</v>
      </c>
      <c r="D70" s="343"/>
      <c r="E70" s="343"/>
      <c r="F70" s="343"/>
    </row>
    <row r="71" spans="2:9" ht="21" customHeight="1" x14ac:dyDescent="0.3">
      <c r="B71" s="343" t="s">
        <v>2684</v>
      </c>
      <c r="C71" s="343" t="s">
        <v>2686</v>
      </c>
      <c r="D71" s="343"/>
      <c r="E71" s="343"/>
      <c r="F71" s="343"/>
    </row>
    <row r="72" spans="2:9" x14ac:dyDescent="0.3">
      <c r="B72" s="343" t="s">
        <v>2731</v>
      </c>
      <c r="C72" s="343" t="s">
        <v>2282</v>
      </c>
      <c r="D72" s="343" t="s">
        <v>2751</v>
      </c>
      <c r="E72" s="343"/>
      <c r="F72" s="343"/>
    </row>
  </sheetData>
  <mergeCells count="6">
    <mergeCell ref="E51:F51"/>
    <mergeCell ref="D66:F66"/>
    <mergeCell ref="E52:F53"/>
    <mergeCell ref="A2:AA2"/>
    <mergeCell ref="T4:T7"/>
    <mergeCell ref="E44:F44"/>
  </mergeCells>
  <hyperlinks>
    <hyperlink ref="C68" r:id="rId1" display="Greenleaf (2013)"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AA206"/>
  <sheetViews>
    <sheetView zoomScale="120" zoomScaleNormal="120" workbookViewId="0">
      <pane xSplit="2" ySplit="1" topLeftCell="C2" activePane="bottomRight" state="frozen"/>
      <selection pane="topRight" activeCell="C1" sqref="C1"/>
      <selection pane="bottomLeft" activeCell="A2" sqref="A2"/>
      <selection pane="bottomRight" activeCell="O7" sqref="O7"/>
    </sheetView>
  </sheetViews>
  <sheetFormatPr defaultColWidth="8.77734375" defaultRowHeight="14.4" x14ac:dyDescent="0.3"/>
  <cols>
    <col min="1" max="1" width="4.21875" customWidth="1"/>
    <col min="2" max="2" width="28.77734375" bestFit="1" customWidth="1"/>
    <col min="3" max="3" width="14.77734375" bestFit="1" customWidth="1"/>
    <col min="4" max="4" width="9.44140625" hidden="1" customWidth="1"/>
    <col min="5" max="5" width="9.77734375" hidden="1" customWidth="1"/>
    <col min="6" max="6" width="8.21875" hidden="1" customWidth="1"/>
    <col min="7" max="7" width="18.44140625" hidden="1" customWidth="1"/>
    <col min="8" max="8" width="8.44140625" hidden="1" customWidth="1"/>
    <col min="9" max="9" width="18.44140625" bestFit="1" customWidth="1"/>
    <col min="10" max="10" width="27.5546875" customWidth="1"/>
    <col min="11" max="11" width="22.21875" customWidth="1"/>
    <col min="12" max="12" width="28.44140625" customWidth="1"/>
    <col min="23" max="23" width="28.77734375" bestFit="1" customWidth="1"/>
    <col min="26" max="26" width="10.77734375" customWidth="1"/>
    <col min="27" max="27" width="24.77734375" bestFit="1" customWidth="1"/>
    <col min="30" max="30" width="7.44140625" bestFit="1" customWidth="1"/>
    <col min="31" max="31" width="20.44140625" bestFit="1" customWidth="1"/>
  </cols>
  <sheetData>
    <row r="1" spans="1:27" ht="27.6" x14ac:dyDescent="0.3">
      <c r="A1" s="315" t="s">
        <v>0</v>
      </c>
      <c r="B1" s="315" t="s">
        <v>1</v>
      </c>
      <c r="C1" s="315" t="s">
        <v>1268</v>
      </c>
      <c r="D1" s="315" t="s">
        <v>1038</v>
      </c>
      <c r="E1" s="315" t="s">
        <v>1039</v>
      </c>
      <c r="F1" s="315" t="s">
        <v>38</v>
      </c>
      <c r="G1" s="315" t="s">
        <v>3</v>
      </c>
      <c r="H1" s="315" t="s">
        <v>4</v>
      </c>
      <c r="I1" s="315" t="s">
        <v>2310</v>
      </c>
      <c r="J1" s="315" t="s">
        <v>2597</v>
      </c>
      <c r="K1" s="315" t="s">
        <v>2595</v>
      </c>
      <c r="L1" s="315" t="s">
        <v>2707</v>
      </c>
      <c r="W1" s="315" t="s">
        <v>2702</v>
      </c>
      <c r="Z1" s="315" t="s">
        <v>2596</v>
      </c>
      <c r="AA1" s="315"/>
    </row>
    <row r="2" spans="1:27" x14ac:dyDescent="0.3">
      <c r="A2" s="1">
        <v>1</v>
      </c>
      <c r="B2" t="s">
        <v>5</v>
      </c>
      <c r="C2" t="s">
        <v>6</v>
      </c>
      <c r="D2" t="s">
        <v>7</v>
      </c>
      <c r="E2" t="s">
        <v>8</v>
      </c>
      <c r="F2" t="s">
        <v>9</v>
      </c>
      <c r="G2" t="s">
        <v>10</v>
      </c>
      <c r="H2" t="s">
        <v>11</v>
      </c>
      <c r="I2" t="s">
        <v>2311</v>
      </c>
      <c r="J2" t="str">
        <f t="shared" ref="J2:J33" si="0">VLOOKUP(D2, $Z$4:$AA$10, 2, 0)</f>
        <v>South Asia</v>
      </c>
      <c r="K2" t="str">
        <f t="shared" ref="K2:K33" si="1">VLOOKUP(E2, $Z$15:$AA$18, 2, 0)</f>
        <v>Low income</v>
      </c>
      <c r="L2" s="5" t="str">
        <f>VLOOKUP(C2, RPB!$E$3:$J$200, 6, 0)</f>
        <v>Voter</v>
      </c>
      <c r="W2" t="s">
        <v>5</v>
      </c>
    </row>
    <row r="3" spans="1:27" x14ac:dyDescent="0.3">
      <c r="A3" s="1">
        <v>2</v>
      </c>
      <c r="B3" t="s">
        <v>12</v>
      </c>
      <c r="C3" t="s">
        <v>13</v>
      </c>
      <c r="D3" t="s">
        <v>14</v>
      </c>
      <c r="E3" t="s">
        <v>15</v>
      </c>
      <c r="F3" t="s">
        <v>9</v>
      </c>
      <c r="G3" t="s">
        <v>16</v>
      </c>
      <c r="H3" t="s">
        <v>9</v>
      </c>
      <c r="I3" t="s">
        <v>2311</v>
      </c>
      <c r="J3" t="str">
        <f t="shared" si="0"/>
        <v>Europe &amp; Central Asia</v>
      </c>
      <c r="K3" t="str">
        <f t="shared" si="1"/>
        <v>Upper middle income</v>
      </c>
      <c r="L3" s="5" t="str">
        <f>VLOOKUP(C3, RPB!$E$3:$J$200, 6, 0)</f>
        <v>Direct</v>
      </c>
      <c r="W3" t="s">
        <v>12</v>
      </c>
      <c r="Z3" s="315" t="s">
        <v>1038</v>
      </c>
      <c r="AA3" s="315" t="s">
        <v>2594</v>
      </c>
    </row>
    <row r="4" spans="1:27" x14ac:dyDescent="0.3">
      <c r="A4" s="1">
        <v>3</v>
      </c>
      <c r="B4" t="s">
        <v>17</v>
      </c>
      <c r="C4" t="s">
        <v>18</v>
      </c>
      <c r="D4" t="s">
        <v>19</v>
      </c>
      <c r="E4" t="s">
        <v>15</v>
      </c>
      <c r="F4" t="s">
        <v>9</v>
      </c>
      <c r="G4" t="s">
        <v>16</v>
      </c>
      <c r="H4" t="s">
        <v>9</v>
      </c>
      <c r="I4" t="s">
        <v>2311</v>
      </c>
      <c r="J4" t="str">
        <f t="shared" si="0"/>
        <v>Middle East &amp; North Africa</v>
      </c>
      <c r="K4" t="str">
        <f t="shared" si="1"/>
        <v>Upper middle income</v>
      </c>
      <c r="L4" s="5" t="str">
        <f>VLOOKUP(C4, RPB!$E$3:$J$200, 6, 0)</f>
        <v>Voter</v>
      </c>
      <c r="W4" t="s">
        <v>17</v>
      </c>
      <c r="Z4" t="s">
        <v>7</v>
      </c>
      <c r="AA4" t="s">
        <v>1243</v>
      </c>
    </row>
    <row r="5" spans="1:27" x14ac:dyDescent="0.3">
      <c r="A5" s="1">
        <v>4</v>
      </c>
      <c r="B5" t="s">
        <v>20</v>
      </c>
      <c r="C5" t="s">
        <v>21</v>
      </c>
      <c r="D5" t="s">
        <v>14</v>
      </c>
      <c r="E5" t="s">
        <v>22</v>
      </c>
      <c r="F5" t="s">
        <v>9</v>
      </c>
      <c r="G5" t="s">
        <v>23</v>
      </c>
      <c r="H5" t="s">
        <v>9</v>
      </c>
      <c r="I5" t="s">
        <v>2320</v>
      </c>
      <c r="J5" t="str">
        <f t="shared" si="0"/>
        <v>Europe &amp; Central Asia</v>
      </c>
      <c r="K5" t="str">
        <f t="shared" si="1"/>
        <v>High income</v>
      </c>
      <c r="L5" s="5" t="str">
        <f>VLOOKUP(C5, RPB!$E$3:$J$200, 6, 0)</f>
        <v>Voter</v>
      </c>
      <c r="W5" t="s">
        <v>24</v>
      </c>
      <c r="Z5" t="s">
        <v>14</v>
      </c>
      <c r="AA5" t="s">
        <v>2327</v>
      </c>
    </row>
    <row r="6" spans="1:27" x14ac:dyDescent="0.3">
      <c r="A6" s="1">
        <v>5</v>
      </c>
      <c r="B6" t="s">
        <v>24</v>
      </c>
      <c r="C6" t="s">
        <v>25</v>
      </c>
      <c r="D6" t="s">
        <v>26</v>
      </c>
      <c r="E6" t="s">
        <v>27</v>
      </c>
      <c r="F6" t="s">
        <v>9</v>
      </c>
      <c r="G6" t="s">
        <v>16</v>
      </c>
      <c r="I6" t="s">
        <v>2311</v>
      </c>
      <c r="J6" t="str">
        <f t="shared" si="0"/>
        <v>Sub-Saharan Africa</v>
      </c>
      <c r="K6" t="str">
        <f t="shared" si="1"/>
        <v>Lower middle income</v>
      </c>
      <c r="L6" s="5" t="str">
        <f>VLOOKUP(C6, RPB!$E$3:$J$200, 6, 0)</f>
        <v>Voter</v>
      </c>
      <c r="W6" t="s">
        <v>28</v>
      </c>
      <c r="Z6" t="s">
        <v>19</v>
      </c>
      <c r="AA6" t="s">
        <v>2329</v>
      </c>
    </row>
    <row r="7" spans="1:27" x14ac:dyDescent="0.3">
      <c r="A7" s="1">
        <v>6</v>
      </c>
      <c r="B7" t="s">
        <v>28</v>
      </c>
      <c r="C7" t="s">
        <v>29</v>
      </c>
      <c r="D7" t="s">
        <v>30</v>
      </c>
      <c r="E7" t="s">
        <v>22</v>
      </c>
      <c r="F7" t="s">
        <v>9</v>
      </c>
      <c r="G7" t="s">
        <v>16</v>
      </c>
      <c r="H7" t="s">
        <v>9</v>
      </c>
      <c r="I7" t="s">
        <v>2311</v>
      </c>
      <c r="J7" t="str">
        <f t="shared" si="0"/>
        <v>Latin America &amp; Caribbean</v>
      </c>
      <c r="K7" t="str">
        <f t="shared" si="1"/>
        <v>High income</v>
      </c>
      <c r="L7" s="5" t="str">
        <f>VLOOKUP(C7, RPB!$E$3:$J$200, 6, 0)</f>
        <v>Voter</v>
      </c>
      <c r="W7" t="s">
        <v>31</v>
      </c>
      <c r="Z7" t="s">
        <v>26</v>
      </c>
      <c r="AA7" t="s">
        <v>1113</v>
      </c>
    </row>
    <row r="8" spans="1:27" x14ac:dyDescent="0.3">
      <c r="A8" s="1">
        <v>7</v>
      </c>
      <c r="B8" t="s">
        <v>31</v>
      </c>
      <c r="C8" t="s">
        <v>32</v>
      </c>
      <c r="D8" t="s">
        <v>30</v>
      </c>
      <c r="E8" t="s">
        <v>15</v>
      </c>
      <c r="F8" t="s">
        <v>9</v>
      </c>
      <c r="G8" t="s">
        <v>16</v>
      </c>
      <c r="H8" t="s">
        <v>9</v>
      </c>
      <c r="I8" t="s">
        <v>2311</v>
      </c>
      <c r="J8" t="str">
        <f t="shared" si="0"/>
        <v>Latin America &amp; Caribbean</v>
      </c>
      <c r="K8" t="str">
        <f t="shared" si="1"/>
        <v>Upper middle income</v>
      </c>
      <c r="L8" s="5" t="str">
        <f>VLOOKUP(C8, RPB!$E$3:$J$200, 6, 0)</f>
        <v>Voter</v>
      </c>
      <c r="W8" t="s">
        <v>33</v>
      </c>
      <c r="Z8" t="s">
        <v>30</v>
      </c>
      <c r="AA8" t="s">
        <v>2332</v>
      </c>
    </row>
    <row r="9" spans="1:27" x14ac:dyDescent="0.3">
      <c r="A9" s="1">
        <v>8</v>
      </c>
      <c r="B9" t="s">
        <v>33</v>
      </c>
      <c r="C9" t="s">
        <v>34</v>
      </c>
      <c r="D9" t="s">
        <v>14</v>
      </c>
      <c r="E9" t="s">
        <v>27</v>
      </c>
      <c r="F9" t="s">
        <v>9</v>
      </c>
      <c r="G9" t="s">
        <v>16</v>
      </c>
      <c r="H9" t="s">
        <v>9</v>
      </c>
      <c r="I9" t="s">
        <v>2311</v>
      </c>
      <c r="J9" t="str">
        <f t="shared" si="0"/>
        <v>Europe &amp; Central Asia</v>
      </c>
      <c r="K9" t="str">
        <f t="shared" si="1"/>
        <v>Lower middle income</v>
      </c>
      <c r="L9" s="5" t="str">
        <f>VLOOKUP(C9, RPB!$E$3:$J$200, 6, 0)</f>
        <v>Voter</v>
      </c>
      <c r="W9" t="s">
        <v>42</v>
      </c>
      <c r="Z9" t="s">
        <v>37</v>
      </c>
      <c r="AA9" t="s">
        <v>2333</v>
      </c>
    </row>
    <row r="10" spans="1:27" x14ac:dyDescent="0.3">
      <c r="A10" s="1">
        <v>9</v>
      </c>
      <c r="B10" t="s">
        <v>35</v>
      </c>
      <c r="C10" t="s">
        <v>36</v>
      </c>
      <c r="D10" t="s">
        <v>37</v>
      </c>
      <c r="E10" t="s">
        <v>22</v>
      </c>
      <c r="F10" t="s">
        <v>38</v>
      </c>
      <c r="G10" t="s">
        <v>23</v>
      </c>
      <c r="H10" t="s">
        <v>9</v>
      </c>
      <c r="I10" t="s">
        <v>2320</v>
      </c>
      <c r="J10" t="str">
        <f t="shared" si="0"/>
        <v>East Asia &amp; Pacific</v>
      </c>
      <c r="K10" t="str">
        <f t="shared" si="1"/>
        <v>High income</v>
      </c>
      <c r="L10" s="5" t="str">
        <f>VLOOKUP(C10, RPB!$E$3:$J$200, 6, 0)</f>
        <v>Voter</v>
      </c>
      <c r="W10" t="s">
        <v>44</v>
      </c>
      <c r="Z10" t="s">
        <v>85</v>
      </c>
      <c r="AA10" t="s">
        <v>1249</v>
      </c>
    </row>
    <row r="11" spans="1:27" x14ac:dyDescent="0.3">
      <c r="A11" s="1">
        <v>10</v>
      </c>
      <c r="B11" t="s">
        <v>39</v>
      </c>
      <c r="C11" t="s">
        <v>40</v>
      </c>
      <c r="D11" t="s">
        <v>14</v>
      </c>
      <c r="E11" t="s">
        <v>22</v>
      </c>
      <c r="F11" t="s">
        <v>38</v>
      </c>
      <c r="G11" t="s">
        <v>23</v>
      </c>
      <c r="H11" t="s">
        <v>41</v>
      </c>
      <c r="I11" t="s">
        <v>2320</v>
      </c>
      <c r="J11" t="str">
        <f t="shared" si="0"/>
        <v>Europe &amp; Central Asia</v>
      </c>
      <c r="K11" t="str">
        <f t="shared" si="1"/>
        <v>High income</v>
      </c>
      <c r="L11" s="5" t="str">
        <f>VLOOKUP(C11, RPB!$E$3:$J$200, 6, 0)</f>
        <v>Voter</v>
      </c>
      <c r="W11" t="s">
        <v>46</v>
      </c>
    </row>
    <row r="12" spans="1:27" x14ac:dyDescent="0.3">
      <c r="A12" s="1">
        <v>11</v>
      </c>
      <c r="B12" t="s">
        <v>42</v>
      </c>
      <c r="C12" t="s">
        <v>43</v>
      </c>
      <c r="D12" t="s">
        <v>14</v>
      </c>
      <c r="E12" t="s">
        <v>15</v>
      </c>
      <c r="F12" t="s">
        <v>9</v>
      </c>
      <c r="G12" t="s">
        <v>16</v>
      </c>
      <c r="H12" t="s">
        <v>9</v>
      </c>
      <c r="I12" t="s">
        <v>2311</v>
      </c>
      <c r="J12" t="str">
        <f t="shared" si="0"/>
        <v>Europe &amp; Central Asia</v>
      </c>
      <c r="K12" t="str">
        <f t="shared" si="1"/>
        <v>Upper middle income</v>
      </c>
      <c r="L12" s="5" t="str">
        <f>VLOOKUP(C12, RPB!$E$3:$J$200, 6, 0)</f>
        <v>Voter</v>
      </c>
      <c r="W12" t="s">
        <v>48</v>
      </c>
    </row>
    <row r="13" spans="1:27" x14ac:dyDescent="0.3">
      <c r="A13" s="1">
        <v>12</v>
      </c>
      <c r="B13" t="s">
        <v>44</v>
      </c>
      <c r="C13" t="s">
        <v>45</v>
      </c>
      <c r="D13" t="s">
        <v>30</v>
      </c>
      <c r="E13" t="s">
        <v>22</v>
      </c>
      <c r="F13" t="s">
        <v>9</v>
      </c>
      <c r="G13" t="s">
        <v>23</v>
      </c>
      <c r="H13" t="s">
        <v>9</v>
      </c>
      <c r="I13" t="s">
        <v>2311</v>
      </c>
      <c r="J13" t="str">
        <f t="shared" si="0"/>
        <v>Latin America &amp; Caribbean</v>
      </c>
      <c r="K13" t="str">
        <f t="shared" si="1"/>
        <v>High income</v>
      </c>
      <c r="L13" s="5" t="str">
        <f>VLOOKUP(C13, RPB!$E$3:$J$200, 6, 0)</f>
        <v>Voter</v>
      </c>
      <c r="W13" t="s">
        <v>50</v>
      </c>
    </row>
    <row r="14" spans="1:27" x14ac:dyDescent="0.3">
      <c r="A14" s="1">
        <v>13</v>
      </c>
      <c r="B14" t="s">
        <v>46</v>
      </c>
      <c r="C14" t="s">
        <v>47</v>
      </c>
      <c r="D14" t="s">
        <v>19</v>
      </c>
      <c r="E14" t="s">
        <v>22</v>
      </c>
      <c r="F14" t="s">
        <v>9</v>
      </c>
      <c r="G14" t="s">
        <v>23</v>
      </c>
      <c r="I14" t="s">
        <v>2311</v>
      </c>
      <c r="J14" t="str">
        <f t="shared" si="0"/>
        <v>Middle East &amp; North Africa</v>
      </c>
      <c r="K14" t="str">
        <f t="shared" si="1"/>
        <v>High income</v>
      </c>
      <c r="L14" s="5" t="str">
        <f>VLOOKUP(C14, RPB!$E$3:$J$200, 6, 0)</f>
        <v>Direct</v>
      </c>
      <c r="W14" t="s">
        <v>52</v>
      </c>
      <c r="Z14" s="315" t="s">
        <v>1039</v>
      </c>
      <c r="AA14" s="315" t="s">
        <v>2595</v>
      </c>
    </row>
    <row r="15" spans="1:27" x14ac:dyDescent="0.3">
      <c r="A15" s="1">
        <v>14</v>
      </c>
      <c r="B15" t="s">
        <v>48</v>
      </c>
      <c r="C15" t="s">
        <v>49</v>
      </c>
      <c r="D15" t="s">
        <v>7</v>
      </c>
      <c r="E15" t="s">
        <v>27</v>
      </c>
      <c r="F15" t="s">
        <v>9</v>
      </c>
      <c r="G15" t="s">
        <v>10</v>
      </c>
      <c r="H15" t="s">
        <v>9</v>
      </c>
      <c r="I15" t="s">
        <v>2311</v>
      </c>
      <c r="J15" t="str">
        <f t="shared" si="0"/>
        <v>South Asia</v>
      </c>
      <c r="K15" t="str">
        <f t="shared" si="1"/>
        <v>Lower middle income</v>
      </c>
      <c r="L15" s="5" t="str">
        <f>VLOOKUP(C15, RPB!$E$3:$J$200, 6, 0)</f>
        <v>Voter</v>
      </c>
      <c r="W15" t="s">
        <v>56</v>
      </c>
      <c r="Z15" t="s">
        <v>8</v>
      </c>
      <c r="AA15" t="s">
        <v>2326</v>
      </c>
    </row>
    <row r="16" spans="1:27" x14ac:dyDescent="0.3">
      <c r="A16" s="1">
        <v>15</v>
      </c>
      <c r="B16" t="s">
        <v>50</v>
      </c>
      <c r="C16" t="s">
        <v>51</v>
      </c>
      <c r="D16" t="s">
        <v>30</v>
      </c>
      <c r="E16" t="s">
        <v>22</v>
      </c>
      <c r="F16" t="s">
        <v>9</v>
      </c>
      <c r="G16" t="s">
        <v>23</v>
      </c>
      <c r="H16" t="s">
        <v>9</v>
      </c>
      <c r="I16" t="s">
        <v>2311</v>
      </c>
      <c r="J16" t="str">
        <f t="shared" si="0"/>
        <v>Latin America &amp; Caribbean</v>
      </c>
      <c r="K16" t="str">
        <f t="shared" si="1"/>
        <v>High income</v>
      </c>
      <c r="L16" s="5" t="str">
        <f>VLOOKUP(C16, RPB!$E$3:$J$200, 6, 0)</f>
        <v>Voter</v>
      </c>
      <c r="W16" t="s">
        <v>58</v>
      </c>
      <c r="Z16" t="s">
        <v>15</v>
      </c>
      <c r="AA16" t="s">
        <v>2328</v>
      </c>
    </row>
    <row r="17" spans="1:27" x14ac:dyDescent="0.3">
      <c r="A17" s="1">
        <v>16</v>
      </c>
      <c r="B17" t="s">
        <v>52</v>
      </c>
      <c r="C17" t="s">
        <v>53</v>
      </c>
      <c r="D17" t="s">
        <v>14</v>
      </c>
      <c r="E17" t="s">
        <v>15</v>
      </c>
      <c r="F17" t="s">
        <v>9</v>
      </c>
      <c r="G17" t="s">
        <v>16</v>
      </c>
      <c r="H17" t="s">
        <v>9</v>
      </c>
      <c r="I17" t="s">
        <v>2311</v>
      </c>
      <c r="J17" t="str">
        <f t="shared" si="0"/>
        <v>Europe &amp; Central Asia</v>
      </c>
      <c r="K17" t="str">
        <f t="shared" si="1"/>
        <v>Upper middle income</v>
      </c>
      <c r="L17" s="5" t="str">
        <f>VLOOKUP(C17, RPB!$E$3:$J$200, 6, 0)</f>
        <v>Direct</v>
      </c>
      <c r="W17" t="s">
        <v>60</v>
      </c>
      <c r="Z17" t="s">
        <v>22</v>
      </c>
      <c r="AA17" t="s">
        <v>2330</v>
      </c>
    </row>
    <row r="18" spans="1:27" x14ac:dyDescent="0.3">
      <c r="A18" s="1">
        <v>17</v>
      </c>
      <c r="B18" t="s">
        <v>54</v>
      </c>
      <c r="C18" t="s">
        <v>55</v>
      </c>
      <c r="D18" t="s">
        <v>14</v>
      </c>
      <c r="E18" t="s">
        <v>22</v>
      </c>
      <c r="F18" t="s">
        <v>38</v>
      </c>
      <c r="G18" t="s">
        <v>23</v>
      </c>
      <c r="H18" t="s">
        <v>41</v>
      </c>
      <c r="I18" t="s">
        <v>2320</v>
      </c>
      <c r="J18" t="str">
        <f t="shared" si="0"/>
        <v>Europe &amp; Central Asia</v>
      </c>
      <c r="K18" t="str">
        <f t="shared" si="1"/>
        <v>High income</v>
      </c>
      <c r="L18" s="5" t="str">
        <f>VLOOKUP(C18, RPB!$E$3:$J$200, 6, 0)</f>
        <v>Voter</v>
      </c>
      <c r="W18" t="s">
        <v>62</v>
      </c>
      <c r="Z18" t="s">
        <v>27</v>
      </c>
      <c r="AA18" t="s">
        <v>2331</v>
      </c>
    </row>
    <row r="19" spans="1:27" x14ac:dyDescent="0.3">
      <c r="A19" s="1">
        <v>18</v>
      </c>
      <c r="B19" t="s">
        <v>56</v>
      </c>
      <c r="C19" t="s">
        <v>57</v>
      </c>
      <c r="D19" t="s">
        <v>30</v>
      </c>
      <c r="E19" t="s">
        <v>15</v>
      </c>
      <c r="F19" t="s">
        <v>9</v>
      </c>
      <c r="G19" t="s">
        <v>16</v>
      </c>
      <c r="H19" t="s">
        <v>9</v>
      </c>
      <c r="I19" t="s">
        <v>2311</v>
      </c>
      <c r="J19" t="str">
        <f t="shared" si="0"/>
        <v>Latin America &amp; Caribbean</v>
      </c>
      <c r="K19" t="str">
        <f t="shared" si="1"/>
        <v>Upper middle income</v>
      </c>
      <c r="L19" s="5" t="str">
        <f>VLOOKUP(C19, RPB!$E$3:$J$200, 6, 0)</f>
        <v>Voter</v>
      </c>
      <c r="W19" t="s">
        <v>64</v>
      </c>
    </row>
    <row r="20" spans="1:27" x14ac:dyDescent="0.3">
      <c r="A20" s="1">
        <v>19</v>
      </c>
      <c r="B20" t="s">
        <v>58</v>
      </c>
      <c r="C20" t="s">
        <v>59</v>
      </c>
      <c r="D20" t="s">
        <v>26</v>
      </c>
      <c r="E20" t="s">
        <v>8</v>
      </c>
      <c r="F20" t="s">
        <v>9</v>
      </c>
      <c r="G20" t="s">
        <v>10</v>
      </c>
      <c r="H20" t="s">
        <v>11</v>
      </c>
      <c r="I20" t="s">
        <v>2311</v>
      </c>
      <c r="J20" t="str">
        <f t="shared" si="0"/>
        <v>Sub-Saharan Africa</v>
      </c>
      <c r="K20" t="str">
        <f t="shared" si="1"/>
        <v>Low income</v>
      </c>
      <c r="L20" s="5" t="str">
        <f>VLOOKUP(C20, RPB!$E$3:$J$200, 6, 0)</f>
        <v>Voter</v>
      </c>
      <c r="W20" t="s">
        <v>66</v>
      </c>
    </row>
    <row r="21" spans="1:27" x14ac:dyDescent="0.3">
      <c r="A21" s="1">
        <v>20</v>
      </c>
      <c r="B21" t="s">
        <v>60</v>
      </c>
      <c r="C21" t="s">
        <v>61</v>
      </c>
      <c r="D21" t="s">
        <v>7</v>
      </c>
      <c r="E21" t="s">
        <v>27</v>
      </c>
      <c r="F21" t="s">
        <v>9</v>
      </c>
      <c r="G21" t="s">
        <v>10</v>
      </c>
      <c r="H21" t="s">
        <v>9</v>
      </c>
      <c r="I21" t="s">
        <v>2311</v>
      </c>
      <c r="J21" t="str">
        <f t="shared" si="0"/>
        <v>South Asia</v>
      </c>
      <c r="K21" t="str">
        <f t="shared" si="1"/>
        <v>Lower middle income</v>
      </c>
      <c r="L21" s="5" t="str">
        <f>VLOOKUP(C21, RPB!$E$3:$J$200, 6, 0)</f>
        <v>Voter</v>
      </c>
      <c r="W21" t="s">
        <v>68</v>
      </c>
    </row>
    <row r="22" spans="1:27" x14ac:dyDescent="0.3">
      <c r="A22" s="1">
        <v>21</v>
      </c>
      <c r="B22" t="s">
        <v>62</v>
      </c>
      <c r="C22" t="s">
        <v>63</v>
      </c>
      <c r="D22" t="s">
        <v>30</v>
      </c>
      <c r="E22" t="s">
        <v>27</v>
      </c>
      <c r="F22" t="s">
        <v>9</v>
      </c>
      <c r="G22" t="s">
        <v>16</v>
      </c>
      <c r="H22" t="s">
        <v>11</v>
      </c>
      <c r="I22" t="s">
        <v>2311</v>
      </c>
      <c r="J22" t="str">
        <f t="shared" si="0"/>
        <v>Latin America &amp; Caribbean</v>
      </c>
      <c r="K22" t="str">
        <f t="shared" si="1"/>
        <v>Lower middle income</v>
      </c>
      <c r="L22" s="5" t="str">
        <f>VLOOKUP(C22, RPB!$E$3:$J$200, 6, 0)</f>
        <v>Voter</v>
      </c>
      <c r="W22" t="s">
        <v>72</v>
      </c>
    </row>
    <row r="23" spans="1:27" x14ac:dyDescent="0.3">
      <c r="A23" s="1">
        <v>22</v>
      </c>
      <c r="B23" t="s">
        <v>64</v>
      </c>
      <c r="C23" t="s">
        <v>65</v>
      </c>
      <c r="D23" t="s">
        <v>14</v>
      </c>
      <c r="E23" t="s">
        <v>15</v>
      </c>
      <c r="F23" t="s">
        <v>9</v>
      </c>
      <c r="G23" t="s">
        <v>16</v>
      </c>
      <c r="H23" t="s">
        <v>9</v>
      </c>
      <c r="I23" t="s">
        <v>2311</v>
      </c>
      <c r="J23" t="str">
        <f t="shared" si="0"/>
        <v>Europe &amp; Central Asia</v>
      </c>
      <c r="K23" t="str">
        <f t="shared" si="1"/>
        <v>Upper middle income</v>
      </c>
      <c r="L23" s="5" t="str">
        <f>VLOOKUP(C23, RPB!$E$3:$J$200, 6, 0)</f>
        <v>Voter</v>
      </c>
      <c r="W23" t="s">
        <v>74</v>
      </c>
    </row>
    <row r="24" spans="1:27" x14ac:dyDescent="0.3">
      <c r="A24" s="1">
        <v>23</v>
      </c>
      <c r="B24" t="s">
        <v>66</v>
      </c>
      <c r="C24" t="s">
        <v>67</v>
      </c>
      <c r="D24" t="s">
        <v>26</v>
      </c>
      <c r="E24" t="s">
        <v>15</v>
      </c>
      <c r="F24" t="s">
        <v>9</v>
      </c>
      <c r="G24" t="s">
        <v>16</v>
      </c>
      <c r="H24" t="s">
        <v>9</v>
      </c>
      <c r="I24" t="s">
        <v>2311</v>
      </c>
      <c r="J24" t="str">
        <f t="shared" si="0"/>
        <v>Sub-Saharan Africa</v>
      </c>
      <c r="K24" t="str">
        <f t="shared" si="1"/>
        <v>Upper middle income</v>
      </c>
      <c r="L24" s="5" t="str">
        <f>VLOOKUP(C24, RPB!$E$3:$J$200, 6, 0)</f>
        <v>Voter</v>
      </c>
      <c r="W24" t="s">
        <v>76</v>
      </c>
    </row>
    <row r="25" spans="1:27" x14ac:dyDescent="0.3">
      <c r="A25" s="1">
        <v>24</v>
      </c>
      <c r="B25" t="s">
        <v>68</v>
      </c>
      <c r="C25" t="s">
        <v>69</v>
      </c>
      <c r="D25" t="s">
        <v>30</v>
      </c>
      <c r="E25" t="s">
        <v>15</v>
      </c>
      <c r="F25" t="s">
        <v>9</v>
      </c>
      <c r="G25" t="s">
        <v>16</v>
      </c>
      <c r="H25" t="s">
        <v>9</v>
      </c>
      <c r="I25" t="s">
        <v>2311</v>
      </c>
      <c r="J25" t="str">
        <f t="shared" si="0"/>
        <v>Latin America &amp; Caribbean</v>
      </c>
      <c r="K25" t="str">
        <f t="shared" si="1"/>
        <v>Upper middle income</v>
      </c>
      <c r="L25" s="5" t="str">
        <f>VLOOKUP(C25, RPB!$E$3:$J$200, 6, 0)</f>
        <v>Voter</v>
      </c>
      <c r="W25" t="s">
        <v>86</v>
      </c>
    </row>
    <row r="26" spans="1:27" x14ac:dyDescent="0.3">
      <c r="A26" s="1">
        <v>25</v>
      </c>
      <c r="B26" t="s">
        <v>70</v>
      </c>
      <c r="C26" t="s">
        <v>71</v>
      </c>
      <c r="D26" t="s">
        <v>37</v>
      </c>
      <c r="E26" t="s">
        <v>22</v>
      </c>
      <c r="F26" t="s">
        <v>9</v>
      </c>
      <c r="G26" t="s">
        <v>23</v>
      </c>
      <c r="H26" t="s">
        <v>9</v>
      </c>
      <c r="I26" t="s">
        <v>2320</v>
      </c>
      <c r="J26" t="str">
        <f t="shared" si="0"/>
        <v>East Asia &amp; Pacific</v>
      </c>
      <c r="K26" t="str">
        <f t="shared" si="1"/>
        <v>High income</v>
      </c>
      <c r="L26" s="5" t="str">
        <f>VLOOKUP(C26, RPB!$E$3:$J$200, 6, 0)</f>
        <v>Census</v>
      </c>
      <c r="W26" t="s">
        <v>78</v>
      </c>
    </row>
    <row r="27" spans="1:27" x14ac:dyDescent="0.3">
      <c r="A27" s="1">
        <v>26</v>
      </c>
      <c r="B27" t="s">
        <v>72</v>
      </c>
      <c r="C27" t="s">
        <v>73</v>
      </c>
      <c r="D27" t="s">
        <v>14</v>
      </c>
      <c r="E27" t="s">
        <v>15</v>
      </c>
      <c r="F27" t="s">
        <v>9</v>
      </c>
      <c r="G27" t="s">
        <v>16</v>
      </c>
      <c r="H27" t="s">
        <v>9</v>
      </c>
      <c r="I27" t="s">
        <v>2311</v>
      </c>
      <c r="J27" t="str">
        <f t="shared" si="0"/>
        <v>Europe &amp; Central Asia</v>
      </c>
      <c r="K27" t="str">
        <f t="shared" si="1"/>
        <v>Upper middle income</v>
      </c>
      <c r="L27" s="5" t="str">
        <f>VLOOKUP(C27, RPB!$E$3:$J$200, 6, 0)</f>
        <v>Voter</v>
      </c>
      <c r="W27" t="s">
        <v>80</v>
      </c>
    </row>
    <row r="28" spans="1:27" x14ac:dyDescent="0.3">
      <c r="A28" s="1">
        <v>27</v>
      </c>
      <c r="B28" t="s">
        <v>74</v>
      </c>
      <c r="C28" t="s">
        <v>75</v>
      </c>
      <c r="D28" t="s">
        <v>26</v>
      </c>
      <c r="E28" t="s">
        <v>8</v>
      </c>
      <c r="F28" t="s">
        <v>9</v>
      </c>
      <c r="G28" t="s">
        <v>10</v>
      </c>
      <c r="H28" t="s">
        <v>11</v>
      </c>
      <c r="I28" t="s">
        <v>2311</v>
      </c>
      <c r="J28" t="str">
        <f t="shared" si="0"/>
        <v>Sub-Saharan Africa</v>
      </c>
      <c r="K28" t="str">
        <f t="shared" si="1"/>
        <v>Low income</v>
      </c>
      <c r="L28" s="5" t="str">
        <f>VLOOKUP(C28, RPB!$E$3:$J$200, 6, 0)</f>
        <v>Voter</v>
      </c>
      <c r="W28" t="s">
        <v>88</v>
      </c>
    </row>
    <row r="29" spans="1:27" x14ac:dyDescent="0.3">
      <c r="A29" s="1">
        <v>28</v>
      </c>
      <c r="B29" t="s">
        <v>76</v>
      </c>
      <c r="C29" t="s">
        <v>77</v>
      </c>
      <c r="D29" t="s">
        <v>26</v>
      </c>
      <c r="E29" t="s">
        <v>8</v>
      </c>
      <c r="F29" t="s">
        <v>9</v>
      </c>
      <c r="G29" t="s">
        <v>10</v>
      </c>
      <c r="H29" t="s">
        <v>11</v>
      </c>
      <c r="I29" t="s">
        <v>2311</v>
      </c>
      <c r="J29" t="str">
        <f t="shared" si="0"/>
        <v>Sub-Saharan Africa</v>
      </c>
      <c r="K29" t="str">
        <f t="shared" si="1"/>
        <v>Low income</v>
      </c>
      <c r="L29" s="5" t="str">
        <f>VLOOKUP(C29, RPB!$E$3:$J$200, 6, 0)</f>
        <v>Voter</v>
      </c>
      <c r="W29" t="s">
        <v>90</v>
      </c>
    </row>
    <row r="30" spans="1:27" x14ac:dyDescent="0.3">
      <c r="A30" s="1">
        <v>29</v>
      </c>
      <c r="B30" t="s">
        <v>86</v>
      </c>
      <c r="C30" t="s">
        <v>87</v>
      </c>
      <c r="D30" t="s">
        <v>26</v>
      </c>
      <c r="E30" t="s">
        <v>27</v>
      </c>
      <c r="F30" t="s">
        <v>9</v>
      </c>
      <c r="G30" t="s">
        <v>82</v>
      </c>
      <c r="H30" t="s">
        <v>9</v>
      </c>
      <c r="I30" t="s">
        <v>2311</v>
      </c>
      <c r="J30" t="str">
        <f t="shared" si="0"/>
        <v>Sub-Saharan Africa</v>
      </c>
      <c r="K30" t="str">
        <f t="shared" si="1"/>
        <v>Lower middle income</v>
      </c>
      <c r="L30" s="5" t="str">
        <f>VLOOKUP(C30, RPB!$E$3:$J$200, 6, 0)</f>
        <v>Voter</v>
      </c>
      <c r="W30" t="s">
        <v>92</v>
      </c>
    </row>
    <row r="31" spans="1:27" x14ac:dyDescent="0.3">
      <c r="A31" s="1">
        <v>30</v>
      </c>
      <c r="B31" t="s">
        <v>78</v>
      </c>
      <c r="C31" t="s">
        <v>79</v>
      </c>
      <c r="D31" t="s">
        <v>37</v>
      </c>
      <c r="E31" t="s">
        <v>27</v>
      </c>
      <c r="F31" t="s">
        <v>9</v>
      </c>
      <c r="G31" t="s">
        <v>10</v>
      </c>
      <c r="H31" t="s">
        <v>9</v>
      </c>
      <c r="I31" t="s">
        <v>2311</v>
      </c>
      <c r="J31" t="str">
        <f t="shared" si="0"/>
        <v>East Asia &amp; Pacific</v>
      </c>
      <c r="K31" t="str">
        <f t="shared" si="1"/>
        <v>Lower middle income</v>
      </c>
      <c r="L31" s="5" t="str">
        <f>VLOOKUP(C31, RPB!$E$3:$J$200, 6, 0)</f>
        <v>Voter</v>
      </c>
      <c r="W31" t="s">
        <v>96</v>
      </c>
    </row>
    <row r="32" spans="1:27" x14ac:dyDescent="0.3">
      <c r="A32" s="1">
        <v>31</v>
      </c>
      <c r="B32" t="s">
        <v>80</v>
      </c>
      <c r="C32" t="s">
        <v>81</v>
      </c>
      <c r="D32" t="s">
        <v>26</v>
      </c>
      <c r="E32" t="s">
        <v>27</v>
      </c>
      <c r="F32" t="s">
        <v>9</v>
      </c>
      <c r="G32" t="s">
        <v>82</v>
      </c>
      <c r="H32" t="s">
        <v>11</v>
      </c>
      <c r="I32" t="s">
        <v>2311</v>
      </c>
      <c r="J32" t="str">
        <f t="shared" si="0"/>
        <v>Sub-Saharan Africa</v>
      </c>
      <c r="K32" t="str">
        <f t="shared" si="1"/>
        <v>Lower middle income</v>
      </c>
      <c r="L32" s="5" t="str">
        <f>VLOOKUP(C32, RPB!$E$3:$J$200, 6, 0)</f>
        <v>Voter</v>
      </c>
      <c r="W32" t="s">
        <v>98</v>
      </c>
    </row>
    <row r="33" spans="1:23" x14ac:dyDescent="0.3">
      <c r="A33" s="1">
        <v>32</v>
      </c>
      <c r="B33" t="s">
        <v>83</v>
      </c>
      <c r="C33" t="s">
        <v>84</v>
      </c>
      <c r="D33" t="s">
        <v>85</v>
      </c>
      <c r="E33" t="s">
        <v>22</v>
      </c>
      <c r="F33" t="s">
        <v>38</v>
      </c>
      <c r="G33" t="s">
        <v>23</v>
      </c>
      <c r="H33" t="s">
        <v>9</v>
      </c>
      <c r="I33" t="s">
        <v>2320</v>
      </c>
      <c r="J33" t="str">
        <f t="shared" si="0"/>
        <v>North America</v>
      </c>
      <c r="K33" t="str">
        <f t="shared" si="1"/>
        <v>High income</v>
      </c>
      <c r="L33" s="5" t="str">
        <f>VLOOKUP(C33, RPB!$E$3:$J$200, 6, 0)</f>
        <v>Voter</v>
      </c>
      <c r="W33" t="s">
        <v>102</v>
      </c>
    </row>
    <row r="34" spans="1:23" x14ac:dyDescent="0.3">
      <c r="A34" s="1">
        <v>33</v>
      </c>
      <c r="B34" t="s">
        <v>88</v>
      </c>
      <c r="C34" t="s">
        <v>89</v>
      </c>
      <c r="D34" t="s">
        <v>26</v>
      </c>
      <c r="E34" t="s">
        <v>8</v>
      </c>
      <c r="F34" t="s">
        <v>9</v>
      </c>
      <c r="G34" t="s">
        <v>10</v>
      </c>
      <c r="H34" t="s">
        <v>11</v>
      </c>
      <c r="I34" t="s">
        <v>2311</v>
      </c>
      <c r="J34" t="str">
        <f t="shared" ref="J34:J65" si="2">VLOOKUP(D34, $Z$4:$AA$10, 2, 0)</f>
        <v>Sub-Saharan Africa</v>
      </c>
      <c r="K34" t="str">
        <f t="shared" ref="K34:K65" si="3">VLOOKUP(E34, $Z$15:$AA$18, 2, 0)</f>
        <v>Low income</v>
      </c>
      <c r="L34" s="5" t="str">
        <f>VLOOKUP(C34, RPB!$E$3:$J$200, 6, 0)</f>
        <v>Voter</v>
      </c>
      <c r="W34" t="s">
        <v>100</v>
      </c>
    </row>
    <row r="35" spans="1:23" x14ac:dyDescent="0.3">
      <c r="A35" s="1">
        <v>34</v>
      </c>
      <c r="B35" t="s">
        <v>90</v>
      </c>
      <c r="C35" t="s">
        <v>91</v>
      </c>
      <c r="D35" t="s">
        <v>26</v>
      </c>
      <c r="E35" t="s">
        <v>8</v>
      </c>
      <c r="F35" t="s">
        <v>9</v>
      </c>
      <c r="G35" t="s">
        <v>10</v>
      </c>
      <c r="H35" t="s">
        <v>11</v>
      </c>
      <c r="I35" t="s">
        <v>2311</v>
      </c>
      <c r="J35" t="str">
        <f t="shared" si="2"/>
        <v>Sub-Saharan Africa</v>
      </c>
      <c r="K35" t="str">
        <f t="shared" si="3"/>
        <v>Low income</v>
      </c>
      <c r="L35" s="5" t="str">
        <f>VLOOKUP(C35, RPB!$E$3:$J$200, 6, 0)</f>
        <v>Voter</v>
      </c>
      <c r="W35" t="s">
        <v>104</v>
      </c>
    </row>
    <row r="36" spans="1:23" x14ac:dyDescent="0.3">
      <c r="A36" s="1">
        <v>35</v>
      </c>
      <c r="B36" t="s">
        <v>92</v>
      </c>
      <c r="C36" t="s">
        <v>93</v>
      </c>
      <c r="D36" t="s">
        <v>30</v>
      </c>
      <c r="E36" t="s">
        <v>22</v>
      </c>
      <c r="F36" t="s">
        <v>38</v>
      </c>
      <c r="G36" t="s">
        <v>16</v>
      </c>
      <c r="H36" t="s">
        <v>9</v>
      </c>
      <c r="I36" t="s">
        <v>2311</v>
      </c>
      <c r="J36" t="str">
        <f t="shared" si="2"/>
        <v>Latin America &amp; Caribbean</v>
      </c>
      <c r="K36" t="str">
        <f t="shared" si="3"/>
        <v>High income</v>
      </c>
      <c r="L36" s="5" t="str">
        <f>VLOOKUP(C36, RPB!$E$3:$J$200, 6, 0)</f>
        <v>Direct</v>
      </c>
      <c r="W36" t="s">
        <v>106</v>
      </c>
    </row>
    <row r="37" spans="1:23" x14ac:dyDescent="0.3">
      <c r="A37" s="1">
        <v>36</v>
      </c>
      <c r="B37" t="s">
        <v>94</v>
      </c>
      <c r="C37" t="s">
        <v>95</v>
      </c>
      <c r="D37" t="s">
        <v>37</v>
      </c>
      <c r="E37" t="s">
        <v>15</v>
      </c>
      <c r="F37" t="s">
        <v>9</v>
      </c>
      <c r="G37" t="s">
        <v>16</v>
      </c>
      <c r="H37" t="s">
        <v>9</v>
      </c>
      <c r="I37" t="s">
        <v>2320</v>
      </c>
      <c r="J37" t="str">
        <f t="shared" si="2"/>
        <v>East Asia &amp; Pacific</v>
      </c>
      <c r="K37" t="str">
        <f t="shared" si="3"/>
        <v>Upper middle income</v>
      </c>
      <c r="L37" s="5" t="str">
        <f>VLOOKUP(C37, RPB!$E$3:$J$200, 6, 0)</f>
        <v>Hukou</v>
      </c>
      <c r="W37" t="s">
        <v>108</v>
      </c>
    </row>
    <row r="38" spans="1:23" x14ac:dyDescent="0.3">
      <c r="A38" s="1">
        <v>37</v>
      </c>
      <c r="B38" t="s">
        <v>96</v>
      </c>
      <c r="C38" t="s">
        <v>97</v>
      </c>
      <c r="D38" t="s">
        <v>30</v>
      </c>
      <c r="E38" t="s">
        <v>15</v>
      </c>
      <c r="F38" t="s">
        <v>9</v>
      </c>
      <c r="G38" t="s">
        <v>16</v>
      </c>
      <c r="H38" t="s">
        <v>9</v>
      </c>
      <c r="I38" t="s">
        <v>2311</v>
      </c>
      <c r="J38" t="str">
        <f t="shared" si="2"/>
        <v>Latin America &amp; Caribbean</v>
      </c>
      <c r="K38" t="str">
        <f t="shared" si="3"/>
        <v>Upper middle income</v>
      </c>
      <c r="L38" s="5" t="str">
        <f>VLOOKUP(C38, RPB!$E$3:$J$200, 6, 0)</f>
        <v>Voter</v>
      </c>
      <c r="W38" t="s">
        <v>110</v>
      </c>
    </row>
    <row r="39" spans="1:23" x14ac:dyDescent="0.3">
      <c r="A39" s="1">
        <v>38</v>
      </c>
      <c r="B39" t="s">
        <v>98</v>
      </c>
      <c r="C39" t="s">
        <v>99</v>
      </c>
      <c r="D39" t="s">
        <v>26</v>
      </c>
      <c r="E39" t="s">
        <v>8</v>
      </c>
      <c r="F39" t="s">
        <v>9</v>
      </c>
      <c r="G39" t="s">
        <v>10</v>
      </c>
      <c r="H39" t="s">
        <v>11</v>
      </c>
      <c r="I39" t="s">
        <v>2311</v>
      </c>
      <c r="J39" t="str">
        <f t="shared" si="2"/>
        <v>Sub-Saharan Africa</v>
      </c>
      <c r="K39" t="str">
        <f t="shared" si="3"/>
        <v>Low income</v>
      </c>
      <c r="L39" s="5" t="str">
        <f>VLOOKUP(C39, RPB!$E$3:$J$200, 6, 0)</f>
        <v>Voter</v>
      </c>
      <c r="W39" t="s">
        <v>118</v>
      </c>
    </row>
    <row r="40" spans="1:23" x14ac:dyDescent="0.3">
      <c r="A40" s="1">
        <v>39</v>
      </c>
      <c r="B40" t="s">
        <v>102</v>
      </c>
      <c r="C40" t="s">
        <v>103</v>
      </c>
      <c r="D40" t="s">
        <v>26</v>
      </c>
      <c r="E40" t="s">
        <v>8</v>
      </c>
      <c r="F40" t="s">
        <v>9</v>
      </c>
      <c r="G40" t="s">
        <v>10</v>
      </c>
      <c r="H40" t="s">
        <v>11</v>
      </c>
      <c r="I40" t="s">
        <v>2311</v>
      </c>
      <c r="J40" t="str">
        <f t="shared" si="2"/>
        <v>Sub-Saharan Africa</v>
      </c>
      <c r="K40" t="str">
        <f t="shared" si="3"/>
        <v>Low income</v>
      </c>
      <c r="L40" s="5" t="str">
        <f>VLOOKUP(C40, RPB!$E$3:$J$200, 6, 0)</f>
        <v>Voter</v>
      </c>
      <c r="W40" t="s">
        <v>120</v>
      </c>
    </row>
    <row r="41" spans="1:23" x14ac:dyDescent="0.3">
      <c r="A41" s="1">
        <v>40</v>
      </c>
      <c r="B41" t="s">
        <v>100</v>
      </c>
      <c r="C41" t="s">
        <v>101</v>
      </c>
      <c r="D41" t="s">
        <v>26</v>
      </c>
      <c r="E41" t="s">
        <v>27</v>
      </c>
      <c r="F41" t="s">
        <v>9</v>
      </c>
      <c r="G41" t="s">
        <v>82</v>
      </c>
      <c r="H41" t="s">
        <v>11</v>
      </c>
      <c r="I41" t="s">
        <v>2311</v>
      </c>
      <c r="J41" t="str">
        <f t="shared" si="2"/>
        <v>Sub-Saharan Africa</v>
      </c>
      <c r="K41" t="str">
        <f t="shared" si="3"/>
        <v>Lower middle income</v>
      </c>
      <c r="L41" s="5" t="str">
        <f>VLOOKUP(C41, RPB!$E$3:$J$200, 6, 0)</f>
        <v>Voter</v>
      </c>
      <c r="W41" t="s">
        <v>122</v>
      </c>
    </row>
    <row r="42" spans="1:23" x14ac:dyDescent="0.3">
      <c r="A42" s="1">
        <v>41</v>
      </c>
      <c r="B42" t="s">
        <v>104</v>
      </c>
      <c r="C42" t="s">
        <v>105</v>
      </c>
      <c r="D42" t="s">
        <v>30</v>
      </c>
      <c r="E42" t="s">
        <v>15</v>
      </c>
      <c r="F42" t="s">
        <v>9</v>
      </c>
      <c r="G42" t="s">
        <v>16</v>
      </c>
      <c r="H42" t="s">
        <v>9</v>
      </c>
      <c r="I42" t="s">
        <v>2311</v>
      </c>
      <c r="J42" t="str">
        <f t="shared" si="2"/>
        <v>Latin America &amp; Caribbean</v>
      </c>
      <c r="K42" t="str">
        <f t="shared" si="3"/>
        <v>Upper middle income</v>
      </c>
      <c r="L42" s="5" t="str">
        <f>VLOOKUP(C42, RPB!$E$3:$J$200, 6, 0)</f>
        <v>Voter</v>
      </c>
      <c r="W42" t="s">
        <v>124</v>
      </c>
    </row>
    <row r="43" spans="1:23" x14ac:dyDescent="0.3">
      <c r="A43" s="1">
        <v>42</v>
      </c>
      <c r="B43" t="s">
        <v>106</v>
      </c>
      <c r="C43" t="s">
        <v>107</v>
      </c>
      <c r="D43" t="s">
        <v>26</v>
      </c>
      <c r="E43" t="s">
        <v>27</v>
      </c>
      <c r="F43" t="s">
        <v>9</v>
      </c>
      <c r="G43" t="s">
        <v>10</v>
      </c>
      <c r="H43" t="s">
        <v>11</v>
      </c>
      <c r="I43" t="s">
        <v>2311</v>
      </c>
      <c r="J43" t="str">
        <f t="shared" si="2"/>
        <v>Sub-Saharan Africa</v>
      </c>
      <c r="K43" t="str">
        <f t="shared" si="3"/>
        <v>Lower middle income</v>
      </c>
      <c r="L43" s="5" t="str">
        <f>VLOOKUP(C43, RPB!$E$3:$J$200, 6, 0)</f>
        <v>Direct</v>
      </c>
      <c r="W43" t="s">
        <v>126</v>
      </c>
    </row>
    <row r="44" spans="1:23" x14ac:dyDescent="0.3">
      <c r="A44" s="1">
        <v>43</v>
      </c>
      <c r="B44" t="s">
        <v>108</v>
      </c>
      <c r="C44" t="s">
        <v>109</v>
      </c>
      <c r="D44" t="s">
        <v>14</v>
      </c>
      <c r="E44" t="s">
        <v>15</v>
      </c>
      <c r="F44" t="s">
        <v>9</v>
      </c>
      <c r="G44" t="s">
        <v>16</v>
      </c>
      <c r="H44" t="s">
        <v>9</v>
      </c>
      <c r="I44" t="s">
        <v>2311</v>
      </c>
      <c r="J44" t="str">
        <f t="shared" si="2"/>
        <v>Europe &amp; Central Asia</v>
      </c>
      <c r="K44" t="str">
        <f t="shared" si="3"/>
        <v>Upper middle income</v>
      </c>
      <c r="L44" s="5" t="str">
        <f>VLOOKUP(C44, RPB!$E$3:$J$200, 6, 0)</f>
        <v>Voter</v>
      </c>
      <c r="W44" t="s">
        <v>128</v>
      </c>
    </row>
    <row r="45" spans="1:23" x14ac:dyDescent="0.3">
      <c r="A45" s="1">
        <v>44</v>
      </c>
      <c r="B45" t="s">
        <v>110</v>
      </c>
      <c r="C45" t="s">
        <v>111</v>
      </c>
      <c r="D45" t="s">
        <v>30</v>
      </c>
      <c r="E45" t="s">
        <v>15</v>
      </c>
      <c r="F45" t="s">
        <v>9</v>
      </c>
      <c r="G45" t="s">
        <v>23</v>
      </c>
      <c r="H45" t="s">
        <v>9</v>
      </c>
      <c r="I45" t="s">
        <v>2311</v>
      </c>
      <c r="J45" t="str">
        <f t="shared" si="2"/>
        <v>Latin America &amp; Caribbean</v>
      </c>
      <c r="K45" t="str">
        <f t="shared" si="3"/>
        <v>Upper middle income</v>
      </c>
      <c r="L45" s="5" t="str">
        <f>VLOOKUP(C45, RPB!$E$3:$J$200, 6, 0)</f>
        <v>Voter</v>
      </c>
      <c r="W45" t="s">
        <v>130</v>
      </c>
    </row>
    <row r="46" spans="1:23" x14ac:dyDescent="0.3">
      <c r="A46" s="1">
        <v>45</v>
      </c>
      <c r="B46" t="s">
        <v>112</v>
      </c>
      <c r="C46" t="s">
        <v>113</v>
      </c>
      <c r="D46" t="s">
        <v>14</v>
      </c>
      <c r="E46" t="s">
        <v>22</v>
      </c>
      <c r="F46" t="s">
        <v>9</v>
      </c>
      <c r="G46" t="s">
        <v>23</v>
      </c>
      <c r="H46" t="s">
        <v>41</v>
      </c>
      <c r="I46" t="s">
        <v>2320</v>
      </c>
      <c r="J46" t="str">
        <f t="shared" si="2"/>
        <v>Europe &amp; Central Asia</v>
      </c>
      <c r="K46" t="str">
        <f t="shared" si="3"/>
        <v>High income</v>
      </c>
      <c r="L46" s="5" t="str">
        <f>VLOOKUP(C46, RPB!$E$3:$J$200, 6, 0)</f>
        <v>Voter</v>
      </c>
      <c r="W46" t="s">
        <v>132</v>
      </c>
    </row>
    <row r="47" spans="1:23" x14ac:dyDescent="0.3">
      <c r="A47" s="1">
        <v>46</v>
      </c>
      <c r="B47" t="s">
        <v>114</v>
      </c>
      <c r="C47" t="s">
        <v>115</v>
      </c>
      <c r="D47" t="s">
        <v>14</v>
      </c>
      <c r="E47" t="s">
        <v>22</v>
      </c>
      <c r="F47" t="s">
        <v>38</v>
      </c>
      <c r="G47" t="s">
        <v>23</v>
      </c>
      <c r="H47" t="s">
        <v>9</v>
      </c>
      <c r="I47" t="s">
        <v>2320</v>
      </c>
      <c r="J47" t="str">
        <f t="shared" si="2"/>
        <v>Europe &amp; Central Asia</v>
      </c>
      <c r="K47" t="str">
        <f t="shared" si="3"/>
        <v>High income</v>
      </c>
      <c r="L47" s="5" t="str">
        <f>VLOOKUP(C47, RPB!$E$3:$J$200, 6, 0)</f>
        <v>Voter</v>
      </c>
      <c r="W47" t="s">
        <v>136</v>
      </c>
    </row>
    <row r="48" spans="1:23" x14ac:dyDescent="0.3">
      <c r="A48" s="1">
        <v>47</v>
      </c>
      <c r="B48" t="s">
        <v>116</v>
      </c>
      <c r="C48" t="s">
        <v>117</v>
      </c>
      <c r="D48" t="s">
        <v>14</v>
      </c>
      <c r="E48" t="s">
        <v>22</v>
      </c>
      <c r="F48" t="s">
        <v>38</v>
      </c>
      <c r="G48" t="s">
        <v>23</v>
      </c>
      <c r="H48" t="s">
        <v>9</v>
      </c>
      <c r="I48" t="s">
        <v>2320</v>
      </c>
      <c r="J48" t="str">
        <f t="shared" si="2"/>
        <v>Europe &amp; Central Asia</v>
      </c>
      <c r="K48" t="str">
        <f t="shared" si="3"/>
        <v>High income</v>
      </c>
      <c r="L48" s="5" t="str">
        <f>VLOOKUP(C48, RPB!$E$3:$J$200, 6, 0)</f>
        <v>Voter</v>
      </c>
      <c r="W48" t="s">
        <v>138</v>
      </c>
    </row>
    <row r="49" spans="1:23" x14ac:dyDescent="0.3">
      <c r="A49" s="1">
        <v>48</v>
      </c>
      <c r="B49" t="s">
        <v>118</v>
      </c>
      <c r="C49" t="s">
        <v>119</v>
      </c>
      <c r="D49" t="s">
        <v>19</v>
      </c>
      <c r="E49" t="s">
        <v>27</v>
      </c>
      <c r="F49" t="s">
        <v>9</v>
      </c>
      <c r="G49" t="s">
        <v>10</v>
      </c>
      <c r="H49" t="s">
        <v>9</v>
      </c>
      <c r="I49" t="s">
        <v>2311</v>
      </c>
      <c r="J49" t="str">
        <f t="shared" si="2"/>
        <v>Middle East &amp; North Africa</v>
      </c>
      <c r="K49" t="str">
        <f t="shared" si="3"/>
        <v>Lower middle income</v>
      </c>
      <c r="L49" s="5" t="str">
        <f>VLOOKUP(C49, RPB!$E$3:$J$200, 6, 0)</f>
        <v>Voter</v>
      </c>
      <c r="W49" t="s">
        <v>144</v>
      </c>
    </row>
    <row r="50" spans="1:23" x14ac:dyDescent="0.3">
      <c r="A50" s="1">
        <v>49</v>
      </c>
      <c r="B50" t="s">
        <v>120</v>
      </c>
      <c r="C50" t="s">
        <v>121</v>
      </c>
      <c r="D50" t="s">
        <v>30</v>
      </c>
      <c r="E50" t="s">
        <v>15</v>
      </c>
      <c r="F50" t="s">
        <v>9</v>
      </c>
      <c r="G50" t="s">
        <v>82</v>
      </c>
      <c r="H50" t="s">
        <v>9</v>
      </c>
      <c r="I50" t="s">
        <v>2311</v>
      </c>
      <c r="J50" t="str">
        <f t="shared" si="2"/>
        <v>Latin America &amp; Caribbean</v>
      </c>
      <c r="K50" t="str">
        <f t="shared" si="3"/>
        <v>Upper middle income</v>
      </c>
      <c r="L50" s="5" t="str">
        <f>VLOOKUP(C50, RPB!$E$3:$J$200, 6, 0)</f>
        <v>Voter</v>
      </c>
      <c r="W50" t="s">
        <v>146</v>
      </c>
    </row>
    <row r="51" spans="1:23" x14ac:dyDescent="0.3">
      <c r="A51" s="1">
        <v>50</v>
      </c>
      <c r="B51" t="s">
        <v>122</v>
      </c>
      <c r="C51" t="s">
        <v>123</v>
      </c>
      <c r="D51" t="s">
        <v>30</v>
      </c>
      <c r="E51" t="s">
        <v>15</v>
      </c>
      <c r="F51" t="s">
        <v>9</v>
      </c>
      <c r="G51" t="s">
        <v>16</v>
      </c>
      <c r="H51" t="s">
        <v>9</v>
      </c>
      <c r="I51" t="s">
        <v>2311</v>
      </c>
      <c r="J51" t="str">
        <f t="shared" si="2"/>
        <v>Latin America &amp; Caribbean</v>
      </c>
      <c r="K51" t="str">
        <f t="shared" si="3"/>
        <v>Upper middle income</v>
      </c>
      <c r="L51" s="5" t="str">
        <f>VLOOKUP(C51, RPB!$E$3:$J$200, 6, 0)</f>
        <v>Direct</v>
      </c>
      <c r="W51" t="s">
        <v>148</v>
      </c>
    </row>
    <row r="52" spans="1:23" x14ac:dyDescent="0.3">
      <c r="A52" s="1">
        <v>51</v>
      </c>
      <c r="B52" t="s">
        <v>124</v>
      </c>
      <c r="C52" t="s">
        <v>125</v>
      </c>
      <c r="D52" t="s">
        <v>30</v>
      </c>
      <c r="E52" t="s">
        <v>15</v>
      </c>
      <c r="F52" t="s">
        <v>9</v>
      </c>
      <c r="G52" t="s">
        <v>16</v>
      </c>
      <c r="H52" t="s">
        <v>9</v>
      </c>
      <c r="I52" t="s">
        <v>2311</v>
      </c>
      <c r="J52" t="str">
        <f t="shared" si="2"/>
        <v>Latin America &amp; Caribbean</v>
      </c>
      <c r="K52" t="str">
        <f t="shared" si="3"/>
        <v>Upper middle income</v>
      </c>
      <c r="L52" s="5" t="str">
        <f>VLOOKUP(C52, RPB!$E$3:$J$200, 6, 0)</f>
        <v>Direct</v>
      </c>
      <c r="W52" t="s">
        <v>152</v>
      </c>
    </row>
    <row r="53" spans="1:23" x14ac:dyDescent="0.3">
      <c r="A53" s="1">
        <v>52</v>
      </c>
      <c r="B53" t="s">
        <v>126</v>
      </c>
      <c r="C53" t="s">
        <v>127</v>
      </c>
      <c r="D53" t="s">
        <v>19</v>
      </c>
      <c r="E53" t="s">
        <v>27</v>
      </c>
      <c r="F53" t="s">
        <v>9</v>
      </c>
      <c r="G53" t="s">
        <v>16</v>
      </c>
      <c r="H53" t="s">
        <v>9</v>
      </c>
      <c r="I53" t="s">
        <v>2311</v>
      </c>
      <c r="J53" t="str">
        <f t="shared" si="2"/>
        <v>Middle East &amp; North Africa</v>
      </c>
      <c r="K53" t="str">
        <f t="shared" si="3"/>
        <v>Lower middle income</v>
      </c>
      <c r="L53" s="5" t="str">
        <f>VLOOKUP(C53, RPB!$E$3:$J$200, 6, 0)</f>
        <v>Voter</v>
      </c>
      <c r="W53" t="s">
        <v>156</v>
      </c>
    </row>
    <row r="54" spans="1:23" x14ac:dyDescent="0.3">
      <c r="A54" s="1">
        <v>53</v>
      </c>
      <c r="B54" t="s">
        <v>128</v>
      </c>
      <c r="C54" t="s">
        <v>129</v>
      </c>
      <c r="D54" t="s">
        <v>30</v>
      </c>
      <c r="E54" t="s">
        <v>27</v>
      </c>
      <c r="F54" t="s">
        <v>9</v>
      </c>
      <c r="G54" t="s">
        <v>16</v>
      </c>
      <c r="H54" t="s">
        <v>9</v>
      </c>
      <c r="I54" t="s">
        <v>2311</v>
      </c>
      <c r="J54" t="str">
        <f t="shared" si="2"/>
        <v>Latin America &amp; Caribbean</v>
      </c>
      <c r="K54" t="str">
        <f t="shared" si="3"/>
        <v>Lower middle income</v>
      </c>
      <c r="L54" s="5" t="str">
        <f>VLOOKUP(C54, RPB!$E$3:$J$200, 6, 0)</f>
        <v>Direct</v>
      </c>
      <c r="W54" t="s">
        <v>158</v>
      </c>
    </row>
    <row r="55" spans="1:23" x14ac:dyDescent="0.3">
      <c r="A55" s="1">
        <v>54</v>
      </c>
      <c r="B55" t="s">
        <v>130</v>
      </c>
      <c r="C55" t="s">
        <v>131</v>
      </c>
      <c r="D55" t="s">
        <v>26</v>
      </c>
      <c r="E55" t="s">
        <v>15</v>
      </c>
      <c r="F55" t="s">
        <v>9</v>
      </c>
      <c r="G55" t="s">
        <v>16</v>
      </c>
      <c r="H55" t="s">
        <v>9</v>
      </c>
      <c r="I55" t="s">
        <v>2311</v>
      </c>
      <c r="J55" t="str">
        <f t="shared" si="2"/>
        <v>Sub-Saharan Africa</v>
      </c>
      <c r="K55" t="str">
        <f t="shared" si="3"/>
        <v>Upper middle income</v>
      </c>
      <c r="L55" s="5" t="str">
        <f>VLOOKUP(C55, RPB!$E$3:$J$200, 6, 0)</f>
        <v>Voter</v>
      </c>
      <c r="W55" t="s">
        <v>160</v>
      </c>
    </row>
    <row r="56" spans="1:23" x14ac:dyDescent="0.3">
      <c r="A56" s="1">
        <v>55</v>
      </c>
      <c r="B56" t="s">
        <v>132</v>
      </c>
      <c r="C56" t="s">
        <v>133</v>
      </c>
      <c r="D56" t="s">
        <v>26</v>
      </c>
      <c r="E56" t="s">
        <v>8</v>
      </c>
      <c r="F56" t="s">
        <v>9</v>
      </c>
      <c r="G56" t="s">
        <v>10</v>
      </c>
      <c r="H56" t="s">
        <v>11</v>
      </c>
      <c r="I56" t="s">
        <v>2311</v>
      </c>
      <c r="J56" t="str">
        <f t="shared" si="2"/>
        <v>Sub-Saharan Africa</v>
      </c>
      <c r="K56" t="str">
        <f t="shared" si="3"/>
        <v>Low income</v>
      </c>
      <c r="L56" s="5" t="str">
        <f>VLOOKUP(C56, RPB!$E$3:$J$200, 6, 0)</f>
        <v>Voter</v>
      </c>
      <c r="W56" t="s">
        <v>162</v>
      </c>
    </row>
    <row r="57" spans="1:23" x14ac:dyDescent="0.3">
      <c r="A57" s="1">
        <v>56</v>
      </c>
      <c r="B57" t="s">
        <v>134</v>
      </c>
      <c r="C57" t="s">
        <v>135</v>
      </c>
      <c r="D57" t="s">
        <v>14</v>
      </c>
      <c r="E57" t="s">
        <v>22</v>
      </c>
      <c r="F57" t="s">
        <v>38</v>
      </c>
      <c r="G57" t="s">
        <v>23</v>
      </c>
      <c r="H57" t="s">
        <v>41</v>
      </c>
      <c r="I57" t="s">
        <v>2320</v>
      </c>
      <c r="J57" t="str">
        <f t="shared" si="2"/>
        <v>Europe &amp; Central Asia</v>
      </c>
      <c r="K57" t="str">
        <f t="shared" si="3"/>
        <v>High income</v>
      </c>
      <c r="L57" s="5" t="str">
        <f>VLOOKUP(C57, RPB!$E$3:$J$200, 6, 0)</f>
        <v>Direct</v>
      </c>
      <c r="W57" t="s">
        <v>164</v>
      </c>
    </row>
    <row r="58" spans="1:23" x14ac:dyDescent="0.3">
      <c r="A58" s="1">
        <v>57</v>
      </c>
      <c r="B58" t="s">
        <v>136</v>
      </c>
      <c r="C58" t="s">
        <v>137</v>
      </c>
      <c r="D58" t="s">
        <v>26</v>
      </c>
      <c r="E58" t="s">
        <v>8</v>
      </c>
      <c r="F58" t="s">
        <v>9</v>
      </c>
      <c r="G58" t="s">
        <v>10</v>
      </c>
      <c r="H58" t="s">
        <v>11</v>
      </c>
      <c r="I58" t="s">
        <v>2311</v>
      </c>
      <c r="J58" t="str">
        <f t="shared" si="2"/>
        <v>Sub-Saharan Africa</v>
      </c>
      <c r="K58" t="str">
        <f t="shared" si="3"/>
        <v>Low income</v>
      </c>
      <c r="L58" s="5" t="str">
        <f>VLOOKUP(C58, RPB!$E$3:$J$200, 6, 0)</f>
        <v>Voter</v>
      </c>
      <c r="W58" t="s">
        <v>166</v>
      </c>
    </row>
    <row r="59" spans="1:23" x14ac:dyDescent="0.3">
      <c r="A59" s="1">
        <v>58</v>
      </c>
      <c r="B59" t="s">
        <v>138</v>
      </c>
      <c r="C59" t="s">
        <v>139</v>
      </c>
      <c r="D59" t="s">
        <v>37</v>
      </c>
      <c r="E59" t="s">
        <v>15</v>
      </c>
      <c r="F59" t="s">
        <v>9</v>
      </c>
      <c r="G59" t="s">
        <v>16</v>
      </c>
      <c r="H59" t="s">
        <v>9</v>
      </c>
      <c r="I59" t="s">
        <v>2311</v>
      </c>
      <c r="J59" t="str">
        <f t="shared" si="2"/>
        <v>East Asia &amp; Pacific</v>
      </c>
      <c r="K59" t="str">
        <f t="shared" si="3"/>
        <v>Upper middle income</v>
      </c>
      <c r="L59" s="5" t="str">
        <f>VLOOKUP(C59, RPB!$E$3:$J$200, 6, 0)</f>
        <v>Voter</v>
      </c>
      <c r="W59" t="s">
        <v>168</v>
      </c>
    </row>
    <row r="60" spans="1:23" x14ac:dyDescent="0.3">
      <c r="A60" s="1">
        <v>59</v>
      </c>
      <c r="B60" t="s">
        <v>140</v>
      </c>
      <c r="C60" t="s">
        <v>141</v>
      </c>
      <c r="D60" t="s">
        <v>14</v>
      </c>
      <c r="E60" t="s">
        <v>22</v>
      </c>
      <c r="F60" t="s">
        <v>38</v>
      </c>
      <c r="G60" t="s">
        <v>23</v>
      </c>
      <c r="H60" t="s">
        <v>41</v>
      </c>
      <c r="I60" t="s">
        <v>2320</v>
      </c>
      <c r="J60" t="str">
        <f t="shared" si="2"/>
        <v>Europe &amp; Central Asia</v>
      </c>
      <c r="K60" t="str">
        <f t="shared" si="3"/>
        <v>High income</v>
      </c>
      <c r="L60" s="5" t="str">
        <f>VLOOKUP(C60, RPB!$E$3:$J$200, 6, 0)</f>
        <v>Voter</v>
      </c>
      <c r="W60" t="s">
        <v>170</v>
      </c>
    </row>
    <row r="61" spans="1:23" x14ac:dyDescent="0.3">
      <c r="A61" s="1">
        <v>60</v>
      </c>
      <c r="B61" t="s">
        <v>142</v>
      </c>
      <c r="C61" t="s">
        <v>143</v>
      </c>
      <c r="D61" t="s">
        <v>14</v>
      </c>
      <c r="E61" t="s">
        <v>22</v>
      </c>
      <c r="F61" t="s">
        <v>38</v>
      </c>
      <c r="G61" t="s">
        <v>23</v>
      </c>
      <c r="H61" t="s">
        <v>41</v>
      </c>
      <c r="I61" t="s">
        <v>2320</v>
      </c>
      <c r="J61" t="str">
        <f t="shared" si="2"/>
        <v>Europe &amp; Central Asia</v>
      </c>
      <c r="K61" t="str">
        <f t="shared" si="3"/>
        <v>High income</v>
      </c>
      <c r="L61" s="5" t="str">
        <f>VLOOKUP(C61, RPB!$E$3:$J$200, 6, 0)</f>
        <v>Voter</v>
      </c>
      <c r="W61" t="s">
        <v>176</v>
      </c>
    </row>
    <row r="62" spans="1:23" x14ac:dyDescent="0.3">
      <c r="A62" s="1">
        <v>61</v>
      </c>
      <c r="B62" t="s">
        <v>144</v>
      </c>
      <c r="C62" t="s">
        <v>145</v>
      </c>
      <c r="D62" t="s">
        <v>26</v>
      </c>
      <c r="E62" t="s">
        <v>15</v>
      </c>
      <c r="F62" t="s">
        <v>9</v>
      </c>
      <c r="G62" t="s">
        <v>16</v>
      </c>
      <c r="H62" t="s">
        <v>9</v>
      </c>
      <c r="I62" t="s">
        <v>2311</v>
      </c>
      <c r="J62" t="str">
        <f t="shared" si="2"/>
        <v>Sub-Saharan Africa</v>
      </c>
      <c r="K62" t="str">
        <f t="shared" si="3"/>
        <v>Upper middle income</v>
      </c>
      <c r="L62" s="5" t="str">
        <f>VLOOKUP(C62, RPB!$E$3:$J$200, 6, 0)</f>
        <v>Voter</v>
      </c>
      <c r="W62" t="s">
        <v>178</v>
      </c>
    </row>
    <row r="63" spans="1:23" x14ac:dyDescent="0.3">
      <c r="A63" s="1">
        <v>62</v>
      </c>
      <c r="B63" t="s">
        <v>146</v>
      </c>
      <c r="C63" t="s">
        <v>147</v>
      </c>
      <c r="D63" t="s">
        <v>26</v>
      </c>
      <c r="E63" t="s">
        <v>8</v>
      </c>
      <c r="F63" t="s">
        <v>9</v>
      </c>
      <c r="G63" t="s">
        <v>10</v>
      </c>
      <c r="H63" t="s">
        <v>11</v>
      </c>
      <c r="I63" t="s">
        <v>2311</v>
      </c>
      <c r="J63" t="str">
        <f t="shared" si="2"/>
        <v>Sub-Saharan Africa</v>
      </c>
      <c r="K63" t="str">
        <f t="shared" si="3"/>
        <v>Low income</v>
      </c>
      <c r="L63" s="5" t="str">
        <f>VLOOKUP(C63, RPB!$E$3:$J$200, 6, 0)</f>
        <v>Voter</v>
      </c>
      <c r="W63" t="s">
        <v>180</v>
      </c>
    </row>
    <row r="64" spans="1:23" x14ac:dyDescent="0.3">
      <c r="A64" s="1">
        <v>63</v>
      </c>
      <c r="B64" t="s">
        <v>148</v>
      </c>
      <c r="C64" t="s">
        <v>149</v>
      </c>
      <c r="D64" t="s">
        <v>14</v>
      </c>
      <c r="E64" t="s">
        <v>27</v>
      </c>
      <c r="F64" t="s">
        <v>9</v>
      </c>
      <c r="G64" t="s">
        <v>16</v>
      </c>
      <c r="H64" t="s">
        <v>9</v>
      </c>
      <c r="I64" t="s">
        <v>2311</v>
      </c>
      <c r="J64" t="str">
        <f t="shared" si="2"/>
        <v>Europe &amp; Central Asia</v>
      </c>
      <c r="K64" t="str">
        <f t="shared" si="3"/>
        <v>Lower middle income</v>
      </c>
      <c r="L64" s="5" t="str">
        <f>VLOOKUP(C64, RPB!$E$3:$J$200, 6, 0)</f>
        <v>Voter</v>
      </c>
      <c r="W64" t="s">
        <v>182</v>
      </c>
    </row>
    <row r="65" spans="1:23" x14ac:dyDescent="0.3">
      <c r="A65" s="1">
        <v>64</v>
      </c>
      <c r="B65" t="s">
        <v>150</v>
      </c>
      <c r="C65" t="s">
        <v>151</v>
      </c>
      <c r="D65" t="s">
        <v>14</v>
      </c>
      <c r="E65" t="s">
        <v>22</v>
      </c>
      <c r="F65" t="s">
        <v>38</v>
      </c>
      <c r="G65" t="s">
        <v>23</v>
      </c>
      <c r="H65" t="s">
        <v>41</v>
      </c>
      <c r="I65" t="s">
        <v>2320</v>
      </c>
      <c r="J65" t="str">
        <f t="shared" si="2"/>
        <v>Europe &amp; Central Asia</v>
      </c>
      <c r="K65" t="str">
        <f t="shared" si="3"/>
        <v>High income</v>
      </c>
      <c r="L65" s="5" t="str">
        <f>VLOOKUP(C65, RPB!$E$3:$J$200, 6, 0)</f>
        <v>Voter</v>
      </c>
      <c r="W65" t="s">
        <v>190</v>
      </c>
    </row>
    <row r="66" spans="1:23" x14ac:dyDescent="0.3">
      <c r="A66" s="1">
        <v>65</v>
      </c>
      <c r="B66" t="s">
        <v>152</v>
      </c>
      <c r="C66" t="s">
        <v>153</v>
      </c>
      <c r="D66" t="s">
        <v>26</v>
      </c>
      <c r="E66" t="s">
        <v>27</v>
      </c>
      <c r="F66" t="s">
        <v>9</v>
      </c>
      <c r="G66" t="s">
        <v>10</v>
      </c>
      <c r="H66" t="s">
        <v>11</v>
      </c>
      <c r="I66" t="s">
        <v>2311</v>
      </c>
      <c r="J66" t="str">
        <f t="shared" ref="J66:J97" si="4">VLOOKUP(D66, $Z$4:$AA$10, 2, 0)</f>
        <v>Sub-Saharan Africa</v>
      </c>
      <c r="K66" t="str">
        <f t="shared" ref="K66:K97" si="5">VLOOKUP(E66, $Z$15:$AA$18, 2, 0)</f>
        <v>Lower middle income</v>
      </c>
      <c r="L66" s="5" t="str">
        <f>VLOOKUP(C66, RPB!$E$3:$J$200, 6, 0)</f>
        <v>Voter</v>
      </c>
      <c r="W66" t="s">
        <v>194</v>
      </c>
    </row>
    <row r="67" spans="1:23" x14ac:dyDescent="0.3">
      <c r="A67" s="1">
        <v>66</v>
      </c>
      <c r="B67" t="s">
        <v>154</v>
      </c>
      <c r="C67" t="s">
        <v>155</v>
      </c>
      <c r="D67" t="s">
        <v>14</v>
      </c>
      <c r="E67" t="s">
        <v>22</v>
      </c>
      <c r="F67" t="s">
        <v>38</v>
      </c>
      <c r="G67" t="s">
        <v>23</v>
      </c>
      <c r="H67" t="s">
        <v>41</v>
      </c>
      <c r="I67" t="s">
        <v>2320</v>
      </c>
      <c r="J67" t="str">
        <f t="shared" si="4"/>
        <v>Europe &amp; Central Asia</v>
      </c>
      <c r="K67" t="str">
        <f t="shared" si="5"/>
        <v>High income</v>
      </c>
      <c r="L67" s="5" t="str">
        <f>VLOOKUP(C67, RPB!$E$3:$J$200, 6, 0)</f>
        <v>Direct</v>
      </c>
      <c r="W67" t="s">
        <v>196</v>
      </c>
    </row>
    <row r="68" spans="1:23" x14ac:dyDescent="0.3">
      <c r="A68" s="1">
        <v>67</v>
      </c>
      <c r="B68" t="s">
        <v>156</v>
      </c>
      <c r="C68" t="s">
        <v>157</v>
      </c>
      <c r="D68" t="s">
        <v>30</v>
      </c>
      <c r="E68" t="s">
        <v>15</v>
      </c>
      <c r="F68" t="s">
        <v>9</v>
      </c>
      <c r="G68" t="s">
        <v>82</v>
      </c>
      <c r="H68" t="s">
        <v>9</v>
      </c>
      <c r="I68" t="s">
        <v>2311</v>
      </c>
      <c r="J68" t="str">
        <f t="shared" si="4"/>
        <v>Latin America &amp; Caribbean</v>
      </c>
      <c r="K68" t="str">
        <f t="shared" si="5"/>
        <v>Upper middle income</v>
      </c>
      <c r="L68" s="5" t="str">
        <f>VLOOKUP(C68, RPB!$E$3:$J$200, 6, 0)</f>
        <v>Voter</v>
      </c>
      <c r="W68" t="s">
        <v>198</v>
      </c>
    </row>
    <row r="69" spans="1:23" x14ac:dyDescent="0.3">
      <c r="A69" s="1">
        <v>68</v>
      </c>
      <c r="B69" t="s">
        <v>158</v>
      </c>
      <c r="C69" t="s">
        <v>159</v>
      </c>
      <c r="D69" t="s">
        <v>30</v>
      </c>
      <c r="E69" t="s">
        <v>27</v>
      </c>
      <c r="F69" t="s">
        <v>9</v>
      </c>
      <c r="G69" t="s">
        <v>16</v>
      </c>
      <c r="H69" t="s">
        <v>9</v>
      </c>
      <c r="I69" t="s">
        <v>2311</v>
      </c>
      <c r="J69" t="str">
        <f t="shared" si="4"/>
        <v>Latin America &amp; Caribbean</v>
      </c>
      <c r="K69" t="str">
        <f t="shared" si="5"/>
        <v>Lower middle income</v>
      </c>
      <c r="L69" s="5" t="str">
        <f>VLOOKUP(C69, RPB!$E$3:$J$200, 6, 0)</f>
        <v>Voter</v>
      </c>
      <c r="W69" t="s">
        <v>200</v>
      </c>
    </row>
    <row r="70" spans="1:23" x14ac:dyDescent="0.3">
      <c r="A70" s="1">
        <v>69</v>
      </c>
      <c r="B70" t="s">
        <v>160</v>
      </c>
      <c r="C70" t="s">
        <v>161</v>
      </c>
      <c r="D70" t="s">
        <v>26</v>
      </c>
      <c r="E70" t="s">
        <v>8</v>
      </c>
      <c r="F70" t="s">
        <v>9</v>
      </c>
      <c r="G70" t="s">
        <v>10</v>
      </c>
      <c r="H70" t="s">
        <v>11</v>
      </c>
      <c r="I70" t="s">
        <v>2311</v>
      </c>
      <c r="J70" t="str">
        <f t="shared" si="4"/>
        <v>Sub-Saharan Africa</v>
      </c>
      <c r="K70" t="str">
        <f t="shared" si="5"/>
        <v>Low income</v>
      </c>
      <c r="L70" s="5" t="str">
        <f>VLOOKUP(C70, RPB!$E$3:$J$200, 6, 0)</f>
        <v>Voter</v>
      </c>
      <c r="W70" t="s">
        <v>202</v>
      </c>
    </row>
    <row r="71" spans="1:23" x14ac:dyDescent="0.3">
      <c r="A71" s="1">
        <v>70</v>
      </c>
      <c r="B71" t="s">
        <v>162</v>
      </c>
      <c r="C71" t="s">
        <v>163</v>
      </c>
      <c r="D71" t="s">
        <v>26</v>
      </c>
      <c r="E71" t="s">
        <v>8</v>
      </c>
      <c r="F71" t="s">
        <v>9</v>
      </c>
      <c r="G71" t="s">
        <v>10</v>
      </c>
      <c r="H71" t="s">
        <v>11</v>
      </c>
      <c r="I71" t="s">
        <v>2311</v>
      </c>
      <c r="J71" t="str">
        <f t="shared" si="4"/>
        <v>Sub-Saharan Africa</v>
      </c>
      <c r="K71" t="str">
        <f t="shared" si="5"/>
        <v>Low income</v>
      </c>
      <c r="L71" s="5" t="str">
        <f>VLOOKUP(C71, RPB!$E$3:$J$200, 6, 0)</f>
        <v>Voter</v>
      </c>
      <c r="W71" t="s">
        <v>206</v>
      </c>
    </row>
    <row r="72" spans="1:23" x14ac:dyDescent="0.3">
      <c r="A72" s="1">
        <v>71</v>
      </c>
      <c r="B72" t="s">
        <v>164</v>
      </c>
      <c r="C72" t="s">
        <v>165</v>
      </c>
      <c r="D72" t="s">
        <v>30</v>
      </c>
      <c r="E72" t="s">
        <v>15</v>
      </c>
      <c r="F72" t="s">
        <v>9</v>
      </c>
      <c r="G72" t="s">
        <v>10</v>
      </c>
      <c r="H72" t="s">
        <v>11</v>
      </c>
      <c r="I72" t="s">
        <v>2311</v>
      </c>
      <c r="J72" t="str">
        <f t="shared" si="4"/>
        <v>Latin America &amp; Caribbean</v>
      </c>
      <c r="K72" t="str">
        <f t="shared" si="5"/>
        <v>Upper middle income</v>
      </c>
      <c r="L72" s="5" t="str">
        <f>VLOOKUP(C72, RPB!$E$3:$J$200, 6, 0)</f>
        <v>Voter</v>
      </c>
      <c r="W72" t="s">
        <v>208</v>
      </c>
    </row>
    <row r="73" spans="1:23" x14ac:dyDescent="0.3">
      <c r="A73" s="1">
        <v>72</v>
      </c>
      <c r="B73" t="s">
        <v>166</v>
      </c>
      <c r="C73" t="s">
        <v>167</v>
      </c>
      <c r="D73" t="s">
        <v>30</v>
      </c>
      <c r="E73" t="s">
        <v>8</v>
      </c>
      <c r="F73" t="s">
        <v>9</v>
      </c>
      <c r="G73" t="s">
        <v>10</v>
      </c>
      <c r="H73" t="s">
        <v>11</v>
      </c>
      <c r="I73" t="s">
        <v>2311</v>
      </c>
      <c r="J73" t="str">
        <f t="shared" si="4"/>
        <v>Latin America &amp; Caribbean</v>
      </c>
      <c r="K73" t="str">
        <f t="shared" si="5"/>
        <v>Low income</v>
      </c>
      <c r="L73" s="5" t="str">
        <f>VLOOKUP(C73, RPB!$E$3:$J$200, 6, 0)</f>
        <v>Voter</v>
      </c>
      <c r="W73" t="s">
        <v>210</v>
      </c>
    </row>
    <row r="74" spans="1:23" x14ac:dyDescent="0.3">
      <c r="A74" s="1">
        <v>73</v>
      </c>
      <c r="B74" t="s">
        <v>168</v>
      </c>
      <c r="C74" t="s">
        <v>169</v>
      </c>
      <c r="D74" t="s">
        <v>30</v>
      </c>
      <c r="E74" t="s">
        <v>27</v>
      </c>
      <c r="F74" t="s">
        <v>9</v>
      </c>
      <c r="G74" t="s">
        <v>10</v>
      </c>
      <c r="H74" t="s">
        <v>11</v>
      </c>
      <c r="I74" t="s">
        <v>2311</v>
      </c>
      <c r="J74" t="str">
        <f t="shared" si="4"/>
        <v>Latin America &amp; Caribbean</v>
      </c>
      <c r="K74" t="str">
        <f t="shared" si="5"/>
        <v>Lower middle income</v>
      </c>
      <c r="L74" s="5" t="str">
        <f>VLOOKUP(C74, RPB!$E$3:$J$200, 6, 0)</f>
        <v>Direct</v>
      </c>
      <c r="W74" t="s">
        <v>212</v>
      </c>
    </row>
    <row r="75" spans="1:23" x14ac:dyDescent="0.3">
      <c r="A75" s="1">
        <v>74</v>
      </c>
      <c r="B75" t="s">
        <v>170</v>
      </c>
      <c r="C75" t="s">
        <v>171</v>
      </c>
      <c r="D75" t="s">
        <v>37</v>
      </c>
      <c r="E75" t="s">
        <v>22</v>
      </c>
      <c r="F75" t="s">
        <v>9</v>
      </c>
      <c r="G75" t="s">
        <v>23</v>
      </c>
      <c r="H75" t="s">
        <v>9</v>
      </c>
      <c r="I75" t="s">
        <v>2311</v>
      </c>
      <c r="J75" t="str">
        <f t="shared" si="4"/>
        <v>East Asia &amp; Pacific</v>
      </c>
      <c r="K75" t="str">
        <f t="shared" si="5"/>
        <v>High income</v>
      </c>
      <c r="L75" s="5" t="str">
        <f>VLOOKUP(C75, RPB!$E$3:$J$200, 6, 0)</f>
        <v>Voter</v>
      </c>
      <c r="W75" t="s">
        <v>216</v>
      </c>
    </row>
    <row r="76" spans="1:23" x14ac:dyDescent="0.3">
      <c r="A76" s="1">
        <v>75</v>
      </c>
      <c r="B76" t="s">
        <v>172</v>
      </c>
      <c r="C76" t="s">
        <v>173</v>
      </c>
      <c r="D76" t="s">
        <v>14</v>
      </c>
      <c r="E76" t="s">
        <v>22</v>
      </c>
      <c r="F76" t="s">
        <v>38</v>
      </c>
      <c r="G76" t="s">
        <v>23</v>
      </c>
      <c r="H76" t="s">
        <v>9</v>
      </c>
      <c r="I76" t="s">
        <v>2320</v>
      </c>
      <c r="J76" t="str">
        <f t="shared" si="4"/>
        <v>Europe &amp; Central Asia</v>
      </c>
      <c r="K76" t="str">
        <f t="shared" si="5"/>
        <v>High income</v>
      </c>
      <c r="L76" s="5" t="str">
        <f>VLOOKUP(C76, RPB!$E$3:$J$200, 6, 0)</f>
        <v>Direct</v>
      </c>
      <c r="W76" t="s">
        <v>218</v>
      </c>
    </row>
    <row r="77" spans="1:23" x14ac:dyDescent="0.3">
      <c r="A77" s="1">
        <v>76</v>
      </c>
      <c r="B77" t="s">
        <v>174</v>
      </c>
      <c r="C77" t="s">
        <v>175</v>
      </c>
      <c r="D77" t="s">
        <v>14</v>
      </c>
      <c r="E77" t="s">
        <v>22</v>
      </c>
      <c r="F77" t="s">
        <v>38</v>
      </c>
      <c r="G77" t="s">
        <v>23</v>
      </c>
      <c r="H77" t="s">
        <v>9</v>
      </c>
      <c r="I77" t="s">
        <v>2320</v>
      </c>
      <c r="J77" t="str">
        <f t="shared" si="4"/>
        <v>Europe &amp; Central Asia</v>
      </c>
      <c r="K77" t="str">
        <f t="shared" si="5"/>
        <v>High income</v>
      </c>
      <c r="L77" s="5" t="str">
        <f>VLOOKUP(C77, RPB!$E$3:$J$200, 6, 0)</f>
        <v>Voter</v>
      </c>
      <c r="W77" t="s">
        <v>220</v>
      </c>
    </row>
    <row r="78" spans="1:23" x14ac:dyDescent="0.3">
      <c r="A78" s="1">
        <v>77</v>
      </c>
      <c r="B78" t="s">
        <v>176</v>
      </c>
      <c r="C78" t="s">
        <v>177</v>
      </c>
      <c r="D78" t="s">
        <v>7</v>
      </c>
      <c r="E78" t="s">
        <v>27</v>
      </c>
      <c r="F78" t="s">
        <v>9</v>
      </c>
      <c r="G78" t="s">
        <v>16</v>
      </c>
      <c r="H78" t="s">
        <v>9</v>
      </c>
      <c r="I78" t="s">
        <v>2311</v>
      </c>
      <c r="J78" t="str">
        <f t="shared" si="4"/>
        <v>South Asia</v>
      </c>
      <c r="K78" t="str">
        <f t="shared" si="5"/>
        <v>Lower middle income</v>
      </c>
      <c r="L78" s="5" t="str">
        <f>VLOOKUP(C78, RPB!$E$3:$J$200, 6, 0)</f>
        <v>Direct/Web</v>
      </c>
      <c r="W78" t="s">
        <v>222</v>
      </c>
    </row>
    <row r="79" spans="1:23" x14ac:dyDescent="0.3">
      <c r="A79" s="1">
        <v>78</v>
      </c>
      <c r="B79" t="s">
        <v>178</v>
      </c>
      <c r="C79" t="s">
        <v>179</v>
      </c>
      <c r="D79" t="s">
        <v>37</v>
      </c>
      <c r="E79" t="s">
        <v>27</v>
      </c>
      <c r="F79" t="s">
        <v>9</v>
      </c>
      <c r="G79" t="s">
        <v>16</v>
      </c>
      <c r="H79" t="s">
        <v>9</v>
      </c>
      <c r="I79" t="s">
        <v>2311</v>
      </c>
      <c r="J79" t="str">
        <f t="shared" si="4"/>
        <v>East Asia &amp; Pacific</v>
      </c>
      <c r="K79" t="str">
        <f t="shared" si="5"/>
        <v>Lower middle income</v>
      </c>
      <c r="L79" s="5" t="str">
        <f>VLOOKUP(C79, RPB!$E$3:$J$200, 6, 0)</f>
        <v>Voter</v>
      </c>
      <c r="W79" t="s">
        <v>230</v>
      </c>
    </row>
    <row r="80" spans="1:23" x14ac:dyDescent="0.3">
      <c r="A80" s="1">
        <v>79</v>
      </c>
      <c r="B80" t="s">
        <v>180</v>
      </c>
      <c r="C80" t="s">
        <v>181</v>
      </c>
      <c r="D80" t="s">
        <v>19</v>
      </c>
      <c r="E80" t="s">
        <v>15</v>
      </c>
      <c r="F80" t="s">
        <v>9</v>
      </c>
      <c r="G80" t="s">
        <v>16</v>
      </c>
      <c r="H80" t="s">
        <v>9</v>
      </c>
      <c r="I80" t="s">
        <v>2311</v>
      </c>
      <c r="J80" t="str">
        <f t="shared" si="4"/>
        <v>Middle East &amp; North Africa</v>
      </c>
      <c r="K80" t="str">
        <f t="shared" si="5"/>
        <v>Upper middle income</v>
      </c>
      <c r="L80" s="5" t="str">
        <f>VLOOKUP(C80, RPB!$E$3:$J$200, 6, 0)</f>
        <v>Voter</v>
      </c>
      <c r="W80" t="s">
        <v>232</v>
      </c>
    </row>
    <row r="81" spans="1:23" x14ac:dyDescent="0.3">
      <c r="A81" s="1">
        <v>80</v>
      </c>
      <c r="B81" t="s">
        <v>182</v>
      </c>
      <c r="C81" t="s">
        <v>183</v>
      </c>
      <c r="D81" t="s">
        <v>19</v>
      </c>
      <c r="E81" t="s">
        <v>15</v>
      </c>
      <c r="F81" t="s">
        <v>9</v>
      </c>
      <c r="G81" t="s">
        <v>16</v>
      </c>
      <c r="H81" t="s">
        <v>9</v>
      </c>
      <c r="I81" t="s">
        <v>2311</v>
      </c>
      <c r="J81" t="str">
        <f t="shared" si="4"/>
        <v>Middle East &amp; North Africa</v>
      </c>
      <c r="K81" t="str">
        <f t="shared" si="5"/>
        <v>Upper middle income</v>
      </c>
      <c r="L81" s="5" t="str">
        <f>VLOOKUP(C81, RPB!$E$3:$J$200, 6, 0)</f>
        <v>Voter</v>
      </c>
      <c r="W81" t="s">
        <v>234</v>
      </c>
    </row>
    <row r="82" spans="1:23" x14ac:dyDescent="0.3">
      <c r="A82" s="1">
        <v>81</v>
      </c>
      <c r="B82" t="s">
        <v>184</v>
      </c>
      <c r="C82" t="s">
        <v>185</v>
      </c>
      <c r="D82" t="s">
        <v>14</v>
      </c>
      <c r="E82" t="s">
        <v>22</v>
      </c>
      <c r="F82" t="s">
        <v>38</v>
      </c>
      <c r="G82" t="s">
        <v>23</v>
      </c>
      <c r="H82" t="s">
        <v>41</v>
      </c>
      <c r="I82" t="s">
        <v>2320</v>
      </c>
      <c r="J82" t="str">
        <f t="shared" si="4"/>
        <v>Europe &amp; Central Asia</v>
      </c>
      <c r="K82" t="str">
        <f t="shared" si="5"/>
        <v>High income</v>
      </c>
      <c r="L82" s="5" t="str">
        <f>VLOOKUP(C82, RPB!$E$3:$J$200, 6, 0)</f>
        <v>Voter</v>
      </c>
      <c r="W82" t="s">
        <v>236</v>
      </c>
    </row>
    <row r="83" spans="1:23" x14ac:dyDescent="0.3">
      <c r="A83" s="1">
        <v>82</v>
      </c>
      <c r="B83" t="s">
        <v>186</v>
      </c>
      <c r="C83" t="s">
        <v>187</v>
      </c>
      <c r="D83" t="s">
        <v>19</v>
      </c>
      <c r="E83" t="s">
        <v>22</v>
      </c>
      <c r="F83" t="s">
        <v>38</v>
      </c>
      <c r="G83" t="s">
        <v>23</v>
      </c>
      <c r="H83" t="s">
        <v>9</v>
      </c>
      <c r="I83" t="s">
        <v>2320</v>
      </c>
      <c r="J83" t="str">
        <f t="shared" si="4"/>
        <v>Middle East &amp; North Africa</v>
      </c>
      <c r="K83" t="str">
        <f t="shared" si="5"/>
        <v>High income</v>
      </c>
      <c r="L83" s="5" t="str">
        <f>VLOOKUP(C83, RPB!$E$3:$J$200, 6, 0)</f>
        <v>Voter</v>
      </c>
      <c r="W83" t="s">
        <v>238</v>
      </c>
    </row>
    <row r="84" spans="1:23" x14ac:dyDescent="0.3">
      <c r="A84" s="1">
        <v>83</v>
      </c>
      <c r="B84" t="s">
        <v>188</v>
      </c>
      <c r="C84" t="s">
        <v>189</v>
      </c>
      <c r="D84" t="s">
        <v>14</v>
      </c>
      <c r="E84" t="s">
        <v>22</v>
      </c>
      <c r="F84" t="s">
        <v>38</v>
      </c>
      <c r="G84" t="s">
        <v>23</v>
      </c>
      <c r="H84" t="s">
        <v>41</v>
      </c>
      <c r="I84" t="s">
        <v>2320</v>
      </c>
      <c r="J84" t="str">
        <f t="shared" si="4"/>
        <v>Europe &amp; Central Asia</v>
      </c>
      <c r="K84" t="str">
        <f t="shared" si="5"/>
        <v>High income</v>
      </c>
      <c r="L84" s="5" t="str">
        <f>VLOOKUP(C84, RPB!$E$3:$J$200, 6, 0)</f>
        <v>Voter</v>
      </c>
      <c r="W84" t="s">
        <v>240</v>
      </c>
    </row>
    <row r="85" spans="1:23" x14ac:dyDescent="0.3">
      <c r="A85" s="1">
        <v>84</v>
      </c>
      <c r="B85" t="s">
        <v>190</v>
      </c>
      <c r="C85" t="s">
        <v>191</v>
      </c>
      <c r="D85" t="s">
        <v>30</v>
      </c>
      <c r="E85" t="s">
        <v>15</v>
      </c>
      <c r="F85" t="s">
        <v>9</v>
      </c>
      <c r="G85" t="s">
        <v>16</v>
      </c>
      <c r="H85" t="s">
        <v>9</v>
      </c>
      <c r="I85" t="s">
        <v>2311</v>
      </c>
      <c r="J85" t="str">
        <f t="shared" si="4"/>
        <v>Latin America &amp; Caribbean</v>
      </c>
      <c r="K85" t="str">
        <f t="shared" si="5"/>
        <v>Upper middle income</v>
      </c>
      <c r="L85" s="5" t="str">
        <f>VLOOKUP(C85, RPB!$E$3:$J$200, 6, 0)</f>
        <v>Voter</v>
      </c>
      <c r="W85" t="s">
        <v>242</v>
      </c>
    </row>
    <row r="86" spans="1:23" x14ac:dyDescent="0.3">
      <c r="A86" s="1">
        <v>85</v>
      </c>
      <c r="B86" t="s">
        <v>192</v>
      </c>
      <c r="C86" t="s">
        <v>193</v>
      </c>
      <c r="D86" t="s">
        <v>37</v>
      </c>
      <c r="E86" t="s">
        <v>22</v>
      </c>
      <c r="F86" t="s">
        <v>38</v>
      </c>
      <c r="G86" t="s">
        <v>23</v>
      </c>
      <c r="H86" t="s">
        <v>9</v>
      </c>
      <c r="I86" t="s">
        <v>2320</v>
      </c>
      <c r="J86" t="str">
        <f t="shared" si="4"/>
        <v>East Asia &amp; Pacific</v>
      </c>
      <c r="K86" t="str">
        <f t="shared" si="5"/>
        <v>High income</v>
      </c>
      <c r="L86" s="5" t="str">
        <f>VLOOKUP(C86, RPB!$E$3:$J$200, 6, 0)</f>
        <v>Voter</v>
      </c>
      <c r="W86" t="s">
        <v>248</v>
      </c>
    </row>
    <row r="87" spans="1:23" x14ac:dyDescent="0.3">
      <c r="A87" s="1">
        <v>86</v>
      </c>
      <c r="B87" t="s">
        <v>194</v>
      </c>
      <c r="C87" t="s">
        <v>195</v>
      </c>
      <c r="D87" t="s">
        <v>19</v>
      </c>
      <c r="E87" t="s">
        <v>27</v>
      </c>
      <c r="F87" t="s">
        <v>9</v>
      </c>
      <c r="G87" t="s">
        <v>16</v>
      </c>
      <c r="H87" t="s">
        <v>9</v>
      </c>
      <c r="I87" t="s">
        <v>2311</v>
      </c>
      <c r="J87" t="str">
        <f t="shared" si="4"/>
        <v>Middle East &amp; North Africa</v>
      </c>
      <c r="K87" t="str">
        <f t="shared" si="5"/>
        <v>Lower middle income</v>
      </c>
      <c r="L87" s="5" t="str">
        <f>VLOOKUP(C87, RPB!$E$3:$J$200, 6, 0)</f>
        <v>Voter</v>
      </c>
      <c r="W87" t="s">
        <v>250</v>
      </c>
    </row>
    <row r="88" spans="1:23" x14ac:dyDescent="0.3">
      <c r="A88" s="1">
        <v>87</v>
      </c>
      <c r="B88" t="s">
        <v>196</v>
      </c>
      <c r="C88" t="s">
        <v>197</v>
      </c>
      <c r="D88" t="s">
        <v>14</v>
      </c>
      <c r="E88" t="s">
        <v>15</v>
      </c>
      <c r="F88" t="s">
        <v>9</v>
      </c>
      <c r="G88" t="s">
        <v>16</v>
      </c>
      <c r="H88" t="s">
        <v>9</v>
      </c>
      <c r="I88" t="s">
        <v>2311</v>
      </c>
      <c r="J88" t="str">
        <f t="shared" si="4"/>
        <v>Europe &amp; Central Asia</v>
      </c>
      <c r="K88" t="str">
        <f t="shared" si="5"/>
        <v>Upper middle income</v>
      </c>
      <c r="L88" s="5" t="str">
        <f>VLOOKUP(C88, RPB!$E$3:$J$200, 6, 0)</f>
        <v>Voter</v>
      </c>
      <c r="W88" t="s">
        <v>252</v>
      </c>
    </row>
    <row r="89" spans="1:23" x14ac:dyDescent="0.3">
      <c r="A89" s="1">
        <v>88</v>
      </c>
      <c r="B89" t="s">
        <v>198</v>
      </c>
      <c r="C89" t="s">
        <v>199</v>
      </c>
      <c r="D89" t="s">
        <v>26</v>
      </c>
      <c r="E89" t="s">
        <v>27</v>
      </c>
      <c r="F89" t="s">
        <v>9</v>
      </c>
      <c r="G89" t="s">
        <v>82</v>
      </c>
      <c r="I89" t="s">
        <v>2311</v>
      </c>
      <c r="J89" t="str">
        <f t="shared" si="4"/>
        <v>Sub-Saharan Africa</v>
      </c>
      <c r="K89" t="str">
        <f t="shared" si="5"/>
        <v>Lower middle income</v>
      </c>
      <c r="L89" s="5" t="str">
        <f>VLOOKUP(C89, RPB!$E$3:$J$200, 6, 0)</f>
        <v>Direct</v>
      </c>
      <c r="W89" t="s">
        <v>254</v>
      </c>
    </row>
    <row r="90" spans="1:23" x14ac:dyDescent="0.3">
      <c r="A90" s="1">
        <v>89</v>
      </c>
      <c r="B90" t="s">
        <v>200</v>
      </c>
      <c r="C90" t="s">
        <v>201</v>
      </c>
      <c r="D90" t="s">
        <v>37</v>
      </c>
      <c r="E90" t="s">
        <v>27</v>
      </c>
      <c r="F90" t="s">
        <v>9</v>
      </c>
      <c r="G90" t="s">
        <v>10</v>
      </c>
      <c r="H90" t="s">
        <v>9</v>
      </c>
      <c r="I90" t="s">
        <v>2311</v>
      </c>
      <c r="J90" t="str">
        <f t="shared" si="4"/>
        <v>East Asia &amp; Pacific</v>
      </c>
      <c r="K90" t="str">
        <f t="shared" si="5"/>
        <v>Lower middle income</v>
      </c>
      <c r="L90" s="5" t="str">
        <f>VLOOKUP(C90, RPB!$E$3:$J$200, 6, 0)</f>
        <v>Voter</v>
      </c>
      <c r="W90" t="s">
        <v>256</v>
      </c>
    </row>
    <row r="91" spans="1:23" x14ac:dyDescent="0.3">
      <c r="A91" s="1">
        <v>90</v>
      </c>
      <c r="B91" t="s">
        <v>202</v>
      </c>
      <c r="C91" t="s">
        <v>203</v>
      </c>
      <c r="D91" t="s">
        <v>37</v>
      </c>
      <c r="E91" t="s">
        <v>8</v>
      </c>
      <c r="F91" t="s">
        <v>9</v>
      </c>
      <c r="G91" t="s">
        <v>23</v>
      </c>
      <c r="H91" t="s">
        <v>9</v>
      </c>
      <c r="I91" t="s">
        <v>2311</v>
      </c>
      <c r="J91" t="str">
        <f t="shared" si="4"/>
        <v>East Asia &amp; Pacific</v>
      </c>
      <c r="K91" t="str">
        <f t="shared" si="5"/>
        <v>Low income</v>
      </c>
      <c r="L91" s="5" t="str">
        <f>VLOOKUP(C91, RPB!$E$3:$J$200, 6, 0)</f>
        <v>Voter</v>
      </c>
      <c r="W91" t="s">
        <v>260</v>
      </c>
    </row>
    <row r="92" spans="1:23" x14ac:dyDescent="0.3">
      <c r="A92" s="1">
        <v>91</v>
      </c>
      <c r="B92" t="s">
        <v>204</v>
      </c>
      <c r="C92" t="s">
        <v>205</v>
      </c>
      <c r="D92" t="s">
        <v>37</v>
      </c>
      <c r="E92" t="s">
        <v>22</v>
      </c>
      <c r="F92" t="s">
        <v>38</v>
      </c>
      <c r="G92" t="s">
        <v>23</v>
      </c>
      <c r="H92" t="s">
        <v>9</v>
      </c>
      <c r="I92" t="s">
        <v>2320</v>
      </c>
      <c r="J92" t="str">
        <f t="shared" si="4"/>
        <v>East Asia &amp; Pacific</v>
      </c>
      <c r="K92" t="str">
        <f t="shared" si="5"/>
        <v>High income</v>
      </c>
      <c r="L92" s="5" t="str">
        <f>VLOOKUP(C92, RPB!$E$3:$J$200, 6, 0)</f>
        <v>Direct</v>
      </c>
      <c r="W92" t="s">
        <v>262</v>
      </c>
    </row>
    <row r="93" spans="1:23" x14ac:dyDescent="0.3">
      <c r="A93" s="1">
        <v>92</v>
      </c>
      <c r="B93" t="s">
        <v>206</v>
      </c>
      <c r="C93" t="s">
        <v>207</v>
      </c>
      <c r="D93" t="s">
        <v>14</v>
      </c>
      <c r="E93" t="s">
        <v>27</v>
      </c>
      <c r="F93" t="s">
        <v>9</v>
      </c>
      <c r="G93" t="s">
        <v>10</v>
      </c>
      <c r="I93" t="s">
        <v>2311</v>
      </c>
      <c r="J93" t="str">
        <f t="shared" si="4"/>
        <v>Europe &amp; Central Asia</v>
      </c>
      <c r="K93" t="str">
        <f t="shared" si="5"/>
        <v>Lower middle income</v>
      </c>
      <c r="L93" s="5" t="str">
        <f>VLOOKUP(C93, RPB!$E$3:$J$200, 6, 0)</f>
        <v>Voter</v>
      </c>
      <c r="W93" t="s">
        <v>264</v>
      </c>
    </row>
    <row r="94" spans="1:23" x14ac:dyDescent="0.3">
      <c r="A94" s="1">
        <v>93</v>
      </c>
      <c r="B94" t="s">
        <v>208</v>
      </c>
      <c r="C94" t="s">
        <v>209</v>
      </c>
      <c r="D94" t="s">
        <v>19</v>
      </c>
      <c r="E94" t="s">
        <v>22</v>
      </c>
      <c r="F94" t="s">
        <v>9</v>
      </c>
      <c r="G94" t="s">
        <v>23</v>
      </c>
      <c r="H94" t="s">
        <v>9</v>
      </c>
      <c r="I94" t="s">
        <v>2311</v>
      </c>
      <c r="J94" t="str">
        <f t="shared" si="4"/>
        <v>Middle East &amp; North Africa</v>
      </c>
      <c r="K94" t="str">
        <f t="shared" si="5"/>
        <v>High income</v>
      </c>
      <c r="L94" s="5" t="str">
        <f>VLOOKUP(C94, RPB!$E$3:$J$200, 6, 0)</f>
        <v>Direct</v>
      </c>
      <c r="W94" t="s">
        <v>266</v>
      </c>
    </row>
    <row r="95" spans="1:23" x14ac:dyDescent="0.3">
      <c r="A95" s="1">
        <v>94</v>
      </c>
      <c r="B95" t="s">
        <v>210</v>
      </c>
      <c r="C95" t="s">
        <v>211</v>
      </c>
      <c r="D95" t="s">
        <v>14</v>
      </c>
      <c r="E95" t="s">
        <v>27</v>
      </c>
      <c r="F95" t="s">
        <v>9</v>
      </c>
      <c r="G95" t="s">
        <v>10</v>
      </c>
      <c r="I95" t="s">
        <v>2311</v>
      </c>
      <c r="J95" t="str">
        <f t="shared" si="4"/>
        <v>Europe &amp; Central Asia</v>
      </c>
      <c r="K95" t="str">
        <f t="shared" si="5"/>
        <v>Lower middle income</v>
      </c>
      <c r="L95" s="5" t="str">
        <f>VLOOKUP(C95, RPB!$E$3:$J$200, 6, 0)</f>
        <v>Direct</v>
      </c>
      <c r="W95" t="s">
        <v>268</v>
      </c>
    </row>
    <row r="96" spans="1:23" x14ac:dyDescent="0.3">
      <c r="A96" s="1">
        <v>95</v>
      </c>
      <c r="B96" t="s">
        <v>212</v>
      </c>
      <c r="C96" t="s">
        <v>213</v>
      </c>
      <c r="D96" t="s">
        <v>37</v>
      </c>
      <c r="E96" t="s">
        <v>27</v>
      </c>
      <c r="F96" t="s">
        <v>9</v>
      </c>
      <c r="G96" t="s">
        <v>10</v>
      </c>
      <c r="I96" t="s">
        <v>2311</v>
      </c>
      <c r="J96" t="str">
        <f t="shared" si="4"/>
        <v>East Asia &amp; Pacific</v>
      </c>
      <c r="K96" t="str">
        <f t="shared" si="5"/>
        <v>Lower middle income</v>
      </c>
      <c r="L96" s="5" t="str">
        <f>VLOOKUP(C96, RPB!$E$3:$J$200, 6, 0)</f>
        <v>Voter</v>
      </c>
      <c r="W96" t="s">
        <v>270</v>
      </c>
    </row>
    <row r="97" spans="1:23" x14ac:dyDescent="0.3">
      <c r="A97" s="1">
        <v>96</v>
      </c>
      <c r="B97" t="s">
        <v>214</v>
      </c>
      <c r="C97" t="s">
        <v>215</v>
      </c>
      <c r="D97" t="s">
        <v>14</v>
      </c>
      <c r="E97" t="s">
        <v>22</v>
      </c>
      <c r="F97" t="s">
        <v>38</v>
      </c>
      <c r="G97" t="s">
        <v>23</v>
      </c>
      <c r="H97" t="s">
        <v>41</v>
      </c>
      <c r="I97" t="s">
        <v>2320</v>
      </c>
      <c r="J97" t="str">
        <f t="shared" si="4"/>
        <v>Europe &amp; Central Asia</v>
      </c>
      <c r="K97" t="str">
        <f t="shared" si="5"/>
        <v>High income</v>
      </c>
      <c r="L97" s="5" t="str">
        <f>VLOOKUP(C97, RPB!$E$3:$J$200, 6, 0)</f>
        <v>Direct</v>
      </c>
      <c r="W97" t="s">
        <v>272</v>
      </c>
    </row>
    <row r="98" spans="1:23" x14ac:dyDescent="0.3">
      <c r="A98" s="1">
        <v>97</v>
      </c>
      <c r="B98" t="s">
        <v>216</v>
      </c>
      <c r="C98" t="s">
        <v>217</v>
      </c>
      <c r="D98" t="s">
        <v>19</v>
      </c>
      <c r="E98" t="s">
        <v>15</v>
      </c>
      <c r="F98" t="s">
        <v>9</v>
      </c>
      <c r="G98" t="s">
        <v>16</v>
      </c>
      <c r="H98" t="s">
        <v>9</v>
      </c>
      <c r="I98" t="s">
        <v>2311</v>
      </c>
      <c r="J98" t="str">
        <f t="shared" ref="J98:J129" si="6">VLOOKUP(D98, $Z$4:$AA$10, 2, 0)</f>
        <v>Middle East &amp; North Africa</v>
      </c>
      <c r="K98" t="str">
        <f t="shared" ref="K98:K129" si="7">VLOOKUP(E98, $Z$15:$AA$18, 2, 0)</f>
        <v>Upper middle income</v>
      </c>
      <c r="L98" s="5" t="str">
        <f>VLOOKUP(C98, RPB!$E$3:$J$200, 6, 0)</f>
        <v>Voter</v>
      </c>
      <c r="W98" t="s">
        <v>274</v>
      </c>
    </row>
    <row r="99" spans="1:23" x14ac:dyDescent="0.3">
      <c r="A99" s="1">
        <v>98</v>
      </c>
      <c r="B99" t="s">
        <v>218</v>
      </c>
      <c r="C99" t="s">
        <v>219</v>
      </c>
      <c r="D99" t="s">
        <v>26</v>
      </c>
      <c r="E99" t="s">
        <v>27</v>
      </c>
      <c r="F99" t="s">
        <v>9</v>
      </c>
      <c r="G99" t="s">
        <v>10</v>
      </c>
      <c r="H99" t="s">
        <v>9</v>
      </c>
      <c r="I99" t="s">
        <v>2311</v>
      </c>
      <c r="J99" t="str">
        <f t="shared" si="6"/>
        <v>Sub-Saharan Africa</v>
      </c>
      <c r="K99" t="str">
        <f t="shared" si="7"/>
        <v>Lower middle income</v>
      </c>
      <c r="L99" s="5" t="str">
        <f>VLOOKUP(C99, RPB!$E$3:$J$200, 6, 0)</f>
        <v>Direct</v>
      </c>
      <c r="W99" t="s">
        <v>280</v>
      </c>
    </row>
    <row r="100" spans="1:23" x14ac:dyDescent="0.3">
      <c r="A100" s="1">
        <v>99</v>
      </c>
      <c r="B100" t="s">
        <v>220</v>
      </c>
      <c r="C100" t="s">
        <v>221</v>
      </c>
      <c r="D100" t="s">
        <v>26</v>
      </c>
      <c r="E100" t="s">
        <v>8</v>
      </c>
      <c r="F100" t="s">
        <v>9</v>
      </c>
      <c r="G100" t="s">
        <v>10</v>
      </c>
      <c r="H100" t="s">
        <v>11</v>
      </c>
      <c r="I100" t="s">
        <v>2311</v>
      </c>
      <c r="J100" t="str">
        <f t="shared" si="6"/>
        <v>Sub-Saharan Africa</v>
      </c>
      <c r="K100" t="str">
        <f t="shared" si="7"/>
        <v>Low income</v>
      </c>
      <c r="L100" s="5" t="str">
        <f>VLOOKUP(C100, RPB!$E$3:$J$200, 6, 0)</f>
        <v>Voter</v>
      </c>
      <c r="W100" t="s">
        <v>282</v>
      </c>
    </row>
    <row r="101" spans="1:23" x14ac:dyDescent="0.3">
      <c r="A101" s="1">
        <v>100</v>
      </c>
      <c r="B101" t="s">
        <v>222</v>
      </c>
      <c r="C101" t="s">
        <v>223</v>
      </c>
      <c r="D101" t="s">
        <v>19</v>
      </c>
      <c r="E101" t="s">
        <v>15</v>
      </c>
      <c r="F101" t="s">
        <v>9</v>
      </c>
      <c r="G101" t="s">
        <v>16</v>
      </c>
      <c r="H101" t="s">
        <v>9</v>
      </c>
      <c r="I101" t="s">
        <v>2311</v>
      </c>
      <c r="J101" t="str">
        <f t="shared" si="6"/>
        <v>Middle East &amp; North Africa</v>
      </c>
      <c r="K101" t="str">
        <f t="shared" si="7"/>
        <v>Upper middle income</v>
      </c>
      <c r="L101" s="5" t="str">
        <f>VLOOKUP(C101, RPB!$E$3:$J$200, 6, 0)</f>
        <v>Voter</v>
      </c>
      <c r="W101" t="s">
        <v>284</v>
      </c>
    </row>
    <row r="102" spans="1:23" x14ac:dyDescent="0.3">
      <c r="A102" s="1">
        <v>101</v>
      </c>
      <c r="B102" t="s">
        <v>224</v>
      </c>
      <c r="C102" t="s">
        <v>225</v>
      </c>
      <c r="D102" t="s">
        <v>14</v>
      </c>
      <c r="E102" t="s">
        <v>22</v>
      </c>
      <c r="F102" t="s">
        <v>9</v>
      </c>
      <c r="G102" t="s">
        <v>23</v>
      </c>
      <c r="H102" t="s">
        <v>9</v>
      </c>
      <c r="I102" t="s">
        <v>2320</v>
      </c>
      <c r="J102" t="str">
        <f t="shared" si="6"/>
        <v>Europe &amp; Central Asia</v>
      </c>
      <c r="K102" t="str">
        <f t="shared" si="7"/>
        <v>High income</v>
      </c>
      <c r="L102" s="5" t="str">
        <f>VLOOKUP(C102, RPB!$E$3:$J$200, 6, 0)</f>
        <v>Voter</v>
      </c>
      <c r="W102" t="s">
        <v>288</v>
      </c>
    </row>
    <row r="103" spans="1:23" x14ac:dyDescent="0.3">
      <c r="A103" s="1">
        <v>102</v>
      </c>
      <c r="B103" t="s">
        <v>226</v>
      </c>
      <c r="C103" t="s">
        <v>227</v>
      </c>
      <c r="D103" t="s">
        <v>14</v>
      </c>
      <c r="E103" t="s">
        <v>22</v>
      </c>
      <c r="F103" t="s">
        <v>9</v>
      </c>
      <c r="G103" t="s">
        <v>23</v>
      </c>
      <c r="H103" t="s">
        <v>41</v>
      </c>
      <c r="I103" t="s">
        <v>2320</v>
      </c>
      <c r="J103" t="str">
        <f t="shared" si="6"/>
        <v>Europe &amp; Central Asia</v>
      </c>
      <c r="K103" t="str">
        <f t="shared" si="7"/>
        <v>High income</v>
      </c>
      <c r="L103" s="5" t="str">
        <f>VLOOKUP(C103, RPB!$E$3:$J$200, 6, 0)</f>
        <v>Voter</v>
      </c>
      <c r="W103" t="s">
        <v>290</v>
      </c>
    </row>
    <row r="104" spans="1:23" x14ac:dyDescent="0.3">
      <c r="A104" s="1">
        <v>103</v>
      </c>
      <c r="B104" t="s">
        <v>228</v>
      </c>
      <c r="C104" t="s">
        <v>229</v>
      </c>
      <c r="D104" t="s">
        <v>14</v>
      </c>
      <c r="E104" t="s">
        <v>22</v>
      </c>
      <c r="F104" t="s">
        <v>38</v>
      </c>
      <c r="G104" t="s">
        <v>23</v>
      </c>
      <c r="H104" t="s">
        <v>41</v>
      </c>
      <c r="I104" t="s">
        <v>2320</v>
      </c>
      <c r="J104" t="str">
        <f t="shared" si="6"/>
        <v>Europe &amp; Central Asia</v>
      </c>
      <c r="K104" t="str">
        <f t="shared" si="7"/>
        <v>High income</v>
      </c>
      <c r="L104" s="5" t="str">
        <f>VLOOKUP(C104, RPB!$E$3:$J$200, 6, 0)</f>
        <v>Voter</v>
      </c>
      <c r="W104" t="s">
        <v>1694</v>
      </c>
    </row>
    <row r="105" spans="1:23" x14ac:dyDescent="0.3">
      <c r="A105" s="1">
        <v>104</v>
      </c>
      <c r="B105" t="s">
        <v>230</v>
      </c>
      <c r="C105" t="s">
        <v>231</v>
      </c>
      <c r="D105" t="s">
        <v>37</v>
      </c>
      <c r="E105" t="s">
        <v>22</v>
      </c>
      <c r="F105" t="s">
        <v>9</v>
      </c>
      <c r="G105" t="s">
        <v>23</v>
      </c>
      <c r="H105" t="s">
        <v>9</v>
      </c>
      <c r="I105" t="s">
        <v>2311</v>
      </c>
      <c r="J105" t="str">
        <f t="shared" si="6"/>
        <v>East Asia &amp; Pacific</v>
      </c>
      <c r="K105" t="str">
        <f t="shared" si="7"/>
        <v>High income</v>
      </c>
      <c r="L105" s="5" t="str">
        <f>VLOOKUP(C105, RPB!$E$3:$J$200, 6, 0)</f>
        <v>Voter</v>
      </c>
      <c r="W105" t="s">
        <v>294</v>
      </c>
    </row>
    <row r="106" spans="1:23" x14ac:dyDescent="0.3">
      <c r="A106" s="1">
        <v>105</v>
      </c>
      <c r="B106" t="s">
        <v>232</v>
      </c>
      <c r="C106" t="s">
        <v>233</v>
      </c>
      <c r="D106" t="s">
        <v>14</v>
      </c>
      <c r="E106" t="s">
        <v>15</v>
      </c>
      <c r="F106" t="s">
        <v>9</v>
      </c>
      <c r="G106" t="s">
        <v>16</v>
      </c>
      <c r="H106" t="s">
        <v>9</v>
      </c>
      <c r="I106" t="s">
        <v>2311</v>
      </c>
      <c r="J106" t="str">
        <f t="shared" si="6"/>
        <v>Europe &amp; Central Asia</v>
      </c>
      <c r="K106" t="str">
        <f t="shared" si="7"/>
        <v>Upper middle income</v>
      </c>
      <c r="L106" s="5" t="str">
        <f>VLOOKUP(C106, RPB!$E$3:$J$200, 6, 0)</f>
        <v>Direct</v>
      </c>
      <c r="W106" t="s">
        <v>296</v>
      </c>
    </row>
    <row r="107" spans="1:23" x14ac:dyDescent="0.3">
      <c r="A107" s="1">
        <v>106</v>
      </c>
      <c r="B107" t="s">
        <v>234</v>
      </c>
      <c r="C107" t="s">
        <v>235</v>
      </c>
      <c r="D107" t="s">
        <v>26</v>
      </c>
      <c r="E107" t="s">
        <v>8</v>
      </c>
      <c r="F107" t="s">
        <v>9</v>
      </c>
      <c r="G107" t="s">
        <v>10</v>
      </c>
      <c r="H107" t="s">
        <v>11</v>
      </c>
      <c r="I107" t="s">
        <v>2311</v>
      </c>
      <c r="J107" t="str">
        <f t="shared" si="6"/>
        <v>Sub-Saharan Africa</v>
      </c>
      <c r="K107" t="str">
        <f t="shared" si="7"/>
        <v>Low income</v>
      </c>
      <c r="L107" s="5" t="str">
        <f>VLOOKUP(C107, RPB!$E$3:$J$200, 6, 0)</f>
        <v>Voter</v>
      </c>
      <c r="W107" t="s">
        <v>298</v>
      </c>
    </row>
    <row r="108" spans="1:23" x14ac:dyDescent="0.3">
      <c r="A108" s="1">
        <v>107</v>
      </c>
      <c r="B108" t="s">
        <v>236</v>
      </c>
      <c r="C108" t="s">
        <v>237</v>
      </c>
      <c r="D108" t="s">
        <v>26</v>
      </c>
      <c r="E108" t="s">
        <v>8</v>
      </c>
      <c r="F108" t="s">
        <v>9</v>
      </c>
      <c r="G108" t="s">
        <v>10</v>
      </c>
      <c r="H108" t="s">
        <v>11</v>
      </c>
      <c r="I108" t="s">
        <v>2311</v>
      </c>
      <c r="J108" t="str">
        <f t="shared" si="6"/>
        <v>Sub-Saharan Africa</v>
      </c>
      <c r="K108" t="str">
        <f t="shared" si="7"/>
        <v>Low income</v>
      </c>
      <c r="L108" s="5" t="str">
        <f>VLOOKUP(C108, RPB!$E$3:$J$200, 6, 0)</f>
        <v>Direct</v>
      </c>
      <c r="W108" t="s">
        <v>300</v>
      </c>
    </row>
    <row r="109" spans="1:23" x14ac:dyDescent="0.3">
      <c r="A109" s="1">
        <v>108</v>
      </c>
      <c r="B109" t="s">
        <v>238</v>
      </c>
      <c r="C109" t="s">
        <v>239</v>
      </c>
      <c r="D109" t="s">
        <v>37</v>
      </c>
      <c r="E109" t="s">
        <v>15</v>
      </c>
      <c r="F109" t="s">
        <v>9</v>
      </c>
      <c r="G109" t="s">
        <v>16</v>
      </c>
      <c r="H109" t="s">
        <v>9</v>
      </c>
      <c r="I109" t="s">
        <v>2311</v>
      </c>
      <c r="J109" t="str">
        <f t="shared" si="6"/>
        <v>East Asia &amp; Pacific</v>
      </c>
      <c r="K109" t="str">
        <f t="shared" si="7"/>
        <v>Upper middle income</v>
      </c>
      <c r="L109" s="5" t="str">
        <f>VLOOKUP(C109, RPB!$E$3:$J$200, 6, 0)</f>
        <v>Direct</v>
      </c>
      <c r="W109" t="s">
        <v>302</v>
      </c>
    </row>
    <row r="110" spans="1:23" x14ac:dyDescent="0.3">
      <c r="A110" s="1">
        <v>109</v>
      </c>
      <c r="B110" t="s">
        <v>240</v>
      </c>
      <c r="C110" t="s">
        <v>241</v>
      </c>
      <c r="D110" t="s">
        <v>7</v>
      </c>
      <c r="E110" t="s">
        <v>15</v>
      </c>
      <c r="F110" t="s">
        <v>9</v>
      </c>
      <c r="G110" t="s">
        <v>10</v>
      </c>
      <c r="I110" t="s">
        <v>2311</v>
      </c>
      <c r="J110" t="str">
        <f t="shared" si="6"/>
        <v>South Asia</v>
      </c>
      <c r="K110" t="str">
        <f t="shared" si="7"/>
        <v>Upper middle income</v>
      </c>
      <c r="L110" s="5" t="str">
        <f>VLOOKUP(C110, RPB!$E$3:$J$200, 6, 0)</f>
        <v>Direct</v>
      </c>
      <c r="W110" t="s">
        <v>310</v>
      </c>
    </row>
    <row r="111" spans="1:23" x14ac:dyDescent="0.3">
      <c r="A111" s="1">
        <v>110</v>
      </c>
      <c r="B111" t="s">
        <v>242</v>
      </c>
      <c r="C111" t="s">
        <v>243</v>
      </c>
      <c r="D111" t="s">
        <v>26</v>
      </c>
      <c r="E111" t="s">
        <v>8</v>
      </c>
      <c r="F111" t="s">
        <v>9</v>
      </c>
      <c r="G111" t="s">
        <v>10</v>
      </c>
      <c r="H111" t="s">
        <v>11</v>
      </c>
      <c r="I111" t="s">
        <v>2311</v>
      </c>
      <c r="J111" t="str">
        <f t="shared" si="6"/>
        <v>Sub-Saharan Africa</v>
      </c>
      <c r="K111" t="str">
        <f t="shared" si="7"/>
        <v>Low income</v>
      </c>
      <c r="L111" s="5" t="str">
        <f>VLOOKUP(C111, RPB!$E$3:$J$200, 6, 0)</f>
        <v>Direct</v>
      </c>
      <c r="W111" t="s">
        <v>312</v>
      </c>
    </row>
    <row r="112" spans="1:23" x14ac:dyDescent="0.3">
      <c r="A112" s="1">
        <v>111</v>
      </c>
      <c r="B112" t="s">
        <v>244</v>
      </c>
      <c r="C112" t="s">
        <v>245</v>
      </c>
      <c r="D112" t="s">
        <v>19</v>
      </c>
      <c r="E112" t="s">
        <v>22</v>
      </c>
      <c r="F112" t="s">
        <v>9</v>
      </c>
      <c r="G112" t="s">
        <v>23</v>
      </c>
      <c r="H112" t="s">
        <v>41</v>
      </c>
      <c r="I112" t="s">
        <v>2320</v>
      </c>
      <c r="J112" t="str">
        <f t="shared" si="6"/>
        <v>Middle East &amp; North Africa</v>
      </c>
      <c r="K112" t="str">
        <f t="shared" si="7"/>
        <v>High income</v>
      </c>
      <c r="L112" s="5" t="str">
        <f>VLOOKUP(C112, RPB!$E$3:$J$200, 6, 0)</f>
        <v>Voter</v>
      </c>
      <c r="W112" t="s">
        <v>314</v>
      </c>
    </row>
    <row r="113" spans="1:23" x14ac:dyDescent="0.3">
      <c r="A113" s="1">
        <v>112</v>
      </c>
      <c r="B113" t="s">
        <v>246</v>
      </c>
      <c r="C113" t="s">
        <v>247</v>
      </c>
      <c r="D113" t="s">
        <v>37</v>
      </c>
      <c r="E113" t="s">
        <v>15</v>
      </c>
      <c r="F113" t="s">
        <v>9</v>
      </c>
      <c r="G113" t="s">
        <v>10</v>
      </c>
      <c r="H113" t="s">
        <v>9</v>
      </c>
      <c r="I113" t="s">
        <v>2320</v>
      </c>
      <c r="J113" t="str">
        <f t="shared" si="6"/>
        <v>East Asia &amp; Pacific</v>
      </c>
      <c r="K113" t="str">
        <f t="shared" si="7"/>
        <v>Upper middle income</v>
      </c>
      <c r="L113" s="5" t="str">
        <f>VLOOKUP(C113, RPB!$E$3:$J$200, 6, 0)</f>
        <v>Voter</v>
      </c>
      <c r="W113" t="s">
        <v>322</v>
      </c>
    </row>
    <row r="114" spans="1:23" x14ac:dyDescent="0.3">
      <c r="A114" s="1">
        <v>113</v>
      </c>
      <c r="B114" t="s">
        <v>248</v>
      </c>
      <c r="C114" t="s">
        <v>249</v>
      </c>
      <c r="D114" t="s">
        <v>26</v>
      </c>
      <c r="E114" t="s">
        <v>27</v>
      </c>
      <c r="F114" t="s">
        <v>9</v>
      </c>
      <c r="G114" t="s">
        <v>10</v>
      </c>
      <c r="H114" t="s">
        <v>11</v>
      </c>
      <c r="I114" t="s">
        <v>2311</v>
      </c>
      <c r="J114" t="str">
        <f t="shared" si="6"/>
        <v>Sub-Saharan Africa</v>
      </c>
      <c r="K114" t="str">
        <f t="shared" si="7"/>
        <v>Lower middle income</v>
      </c>
      <c r="L114" s="5" t="str">
        <f>VLOOKUP(C114, RPB!$E$3:$J$200, 6, 0)</f>
        <v>Voter</v>
      </c>
      <c r="W114" t="s">
        <v>326</v>
      </c>
    </row>
    <row r="115" spans="1:23" x14ac:dyDescent="0.3">
      <c r="A115" s="1">
        <v>114</v>
      </c>
      <c r="B115" t="s">
        <v>250</v>
      </c>
      <c r="C115" t="s">
        <v>251</v>
      </c>
      <c r="D115" t="s">
        <v>26</v>
      </c>
      <c r="E115" t="s">
        <v>15</v>
      </c>
      <c r="F115" t="s">
        <v>9</v>
      </c>
      <c r="G115" t="s">
        <v>16</v>
      </c>
      <c r="H115" t="s">
        <v>9</v>
      </c>
      <c r="I115" t="s">
        <v>2311</v>
      </c>
      <c r="J115" t="str">
        <f t="shared" si="6"/>
        <v>Sub-Saharan Africa</v>
      </c>
      <c r="K115" t="str">
        <f t="shared" si="7"/>
        <v>Upper middle income</v>
      </c>
      <c r="L115" s="5" t="str">
        <f>VLOOKUP(C115, RPB!$E$3:$J$200, 6, 0)</f>
        <v>Voter</v>
      </c>
      <c r="W115" t="s">
        <v>328</v>
      </c>
    </row>
    <row r="116" spans="1:23" x14ac:dyDescent="0.3">
      <c r="A116" s="1">
        <v>115</v>
      </c>
      <c r="B116" t="s">
        <v>252</v>
      </c>
      <c r="C116" t="s">
        <v>253</v>
      </c>
      <c r="D116" t="s">
        <v>30</v>
      </c>
      <c r="E116" t="s">
        <v>15</v>
      </c>
      <c r="F116" t="s">
        <v>38</v>
      </c>
      <c r="G116" t="s">
        <v>16</v>
      </c>
      <c r="H116" t="s">
        <v>9</v>
      </c>
      <c r="I116" t="s">
        <v>2311</v>
      </c>
      <c r="J116" t="str">
        <f t="shared" si="6"/>
        <v>Latin America &amp; Caribbean</v>
      </c>
      <c r="K116" t="str">
        <f t="shared" si="7"/>
        <v>Upper middle income</v>
      </c>
      <c r="L116" s="5" t="str">
        <f>VLOOKUP(C116, RPB!$E$3:$J$200, 6, 0)</f>
        <v>Voter</v>
      </c>
      <c r="W116" t="s">
        <v>330</v>
      </c>
    </row>
    <row r="117" spans="1:23" x14ac:dyDescent="0.3">
      <c r="A117" s="1">
        <v>116</v>
      </c>
      <c r="B117" t="s">
        <v>254</v>
      </c>
      <c r="C117" t="s">
        <v>255</v>
      </c>
      <c r="D117" t="s">
        <v>37</v>
      </c>
      <c r="E117" t="s">
        <v>27</v>
      </c>
      <c r="F117" t="s">
        <v>9</v>
      </c>
      <c r="G117" t="s">
        <v>10</v>
      </c>
      <c r="H117" t="s">
        <v>9</v>
      </c>
      <c r="I117" t="s">
        <v>2311</v>
      </c>
      <c r="J117" t="str">
        <f t="shared" si="6"/>
        <v>East Asia &amp; Pacific</v>
      </c>
      <c r="K117" t="str">
        <f t="shared" si="7"/>
        <v>Lower middle income</v>
      </c>
      <c r="L117" s="5" t="str">
        <f>VLOOKUP(C117, RPB!$E$3:$J$200, 6, 0)</f>
        <v>Voter</v>
      </c>
      <c r="W117" t="s">
        <v>332</v>
      </c>
    </row>
    <row r="118" spans="1:23" x14ac:dyDescent="0.3">
      <c r="A118" s="1">
        <v>117</v>
      </c>
      <c r="B118" t="s">
        <v>256</v>
      </c>
      <c r="C118" t="s">
        <v>257</v>
      </c>
      <c r="D118" t="s">
        <v>14</v>
      </c>
      <c r="E118" t="s">
        <v>27</v>
      </c>
      <c r="F118" t="s">
        <v>9</v>
      </c>
      <c r="G118" t="s">
        <v>82</v>
      </c>
      <c r="H118" t="s">
        <v>9</v>
      </c>
      <c r="I118" t="s">
        <v>2311</v>
      </c>
      <c r="J118" t="str">
        <f t="shared" si="6"/>
        <v>Europe &amp; Central Asia</v>
      </c>
      <c r="K118" t="str">
        <f t="shared" si="7"/>
        <v>Lower middle income</v>
      </c>
      <c r="L118" s="5" t="str">
        <f>VLOOKUP(C118, RPB!$E$3:$J$200, 6, 0)</f>
        <v>Direct</v>
      </c>
      <c r="W118" t="s">
        <v>336</v>
      </c>
    </row>
    <row r="119" spans="1:23" x14ac:dyDescent="0.3">
      <c r="A119" s="1">
        <v>118</v>
      </c>
      <c r="B119" t="s">
        <v>258</v>
      </c>
      <c r="C119" t="s">
        <v>259</v>
      </c>
      <c r="D119" t="s">
        <v>14</v>
      </c>
      <c r="E119" t="s">
        <v>22</v>
      </c>
      <c r="F119" t="s">
        <v>9</v>
      </c>
      <c r="G119" t="s">
        <v>23</v>
      </c>
      <c r="H119" t="s">
        <v>9</v>
      </c>
      <c r="I119" t="s">
        <v>2320</v>
      </c>
      <c r="J119" t="str">
        <f t="shared" si="6"/>
        <v>Europe &amp; Central Asia</v>
      </c>
      <c r="K119" t="str">
        <f t="shared" si="7"/>
        <v>High income</v>
      </c>
      <c r="L119" s="5" t="str">
        <f>VLOOKUP(C119, RPB!$E$3:$J$200, 6, 0)</f>
        <v>Voter</v>
      </c>
      <c r="W119" t="s">
        <v>338</v>
      </c>
    </row>
    <row r="120" spans="1:23" x14ac:dyDescent="0.3">
      <c r="A120" s="1">
        <v>119</v>
      </c>
      <c r="B120" t="s">
        <v>260</v>
      </c>
      <c r="C120" t="s">
        <v>261</v>
      </c>
      <c r="D120" t="s">
        <v>37</v>
      </c>
      <c r="E120" t="s">
        <v>27</v>
      </c>
      <c r="F120" t="s">
        <v>9</v>
      </c>
      <c r="G120" t="s">
        <v>82</v>
      </c>
      <c r="H120" t="s">
        <v>9</v>
      </c>
      <c r="I120" t="s">
        <v>2311</v>
      </c>
      <c r="J120" t="str">
        <f t="shared" si="6"/>
        <v>East Asia &amp; Pacific</v>
      </c>
      <c r="K120" t="str">
        <f t="shared" si="7"/>
        <v>Lower middle income</v>
      </c>
      <c r="L120" s="5" t="str">
        <f>VLOOKUP(C120, RPB!$E$3:$J$200, 6, 0)</f>
        <v>Direct</v>
      </c>
      <c r="W120" t="s">
        <v>344</v>
      </c>
    </row>
    <row r="121" spans="1:23" x14ac:dyDescent="0.3">
      <c r="A121" s="1">
        <v>120</v>
      </c>
      <c r="B121" t="s">
        <v>262</v>
      </c>
      <c r="C121" t="s">
        <v>263</v>
      </c>
      <c r="D121" t="s">
        <v>14</v>
      </c>
      <c r="E121" t="s">
        <v>15</v>
      </c>
      <c r="F121" t="s">
        <v>9</v>
      </c>
      <c r="G121" t="s">
        <v>16</v>
      </c>
      <c r="H121" t="s">
        <v>9</v>
      </c>
      <c r="I121" t="s">
        <v>2311</v>
      </c>
      <c r="J121" t="str">
        <f t="shared" si="6"/>
        <v>Europe &amp; Central Asia</v>
      </c>
      <c r="K121" t="str">
        <f t="shared" si="7"/>
        <v>Upper middle income</v>
      </c>
      <c r="L121" s="5" t="str">
        <f>VLOOKUP(C121, RPB!$E$3:$J$200, 6, 0)</f>
        <v>Direct</v>
      </c>
      <c r="W121" t="s">
        <v>346</v>
      </c>
    </row>
    <row r="122" spans="1:23" x14ac:dyDescent="0.3">
      <c r="A122" s="1">
        <v>121</v>
      </c>
      <c r="B122" t="s">
        <v>264</v>
      </c>
      <c r="C122" t="s">
        <v>265</v>
      </c>
      <c r="D122" t="s">
        <v>19</v>
      </c>
      <c r="E122" t="s">
        <v>27</v>
      </c>
      <c r="F122" t="s">
        <v>9</v>
      </c>
      <c r="G122" t="s">
        <v>16</v>
      </c>
      <c r="H122" t="s">
        <v>9</v>
      </c>
      <c r="I122" t="s">
        <v>2311</v>
      </c>
      <c r="J122" t="str">
        <f t="shared" si="6"/>
        <v>Middle East &amp; North Africa</v>
      </c>
      <c r="K122" t="str">
        <f t="shared" si="7"/>
        <v>Lower middle income</v>
      </c>
      <c r="L122" s="5" t="str">
        <f>VLOOKUP(C122, RPB!$E$3:$J$200, 6, 0)</f>
        <v>Voter</v>
      </c>
      <c r="W122" t="s">
        <v>348</v>
      </c>
    </row>
    <row r="123" spans="1:23" x14ac:dyDescent="0.3">
      <c r="A123" s="1">
        <v>122</v>
      </c>
      <c r="B123" t="s">
        <v>266</v>
      </c>
      <c r="C123" t="s">
        <v>267</v>
      </c>
      <c r="D123" t="s">
        <v>26</v>
      </c>
      <c r="E123" t="s">
        <v>8</v>
      </c>
      <c r="F123" t="s">
        <v>9</v>
      </c>
      <c r="G123" t="s">
        <v>10</v>
      </c>
      <c r="H123" t="s">
        <v>11</v>
      </c>
      <c r="I123" t="s">
        <v>2311</v>
      </c>
      <c r="J123" t="str">
        <f t="shared" si="6"/>
        <v>Sub-Saharan Africa</v>
      </c>
      <c r="K123" t="str">
        <f t="shared" si="7"/>
        <v>Low income</v>
      </c>
      <c r="L123" s="5" t="str">
        <f>VLOOKUP(C123, RPB!$E$3:$J$200, 6, 0)</f>
        <v>Voter</v>
      </c>
      <c r="W123" t="s">
        <v>350</v>
      </c>
    </row>
    <row r="124" spans="1:23" x14ac:dyDescent="0.3">
      <c r="A124" s="1">
        <v>123</v>
      </c>
      <c r="B124" t="s">
        <v>268</v>
      </c>
      <c r="C124" t="s">
        <v>269</v>
      </c>
      <c r="D124" t="s">
        <v>37</v>
      </c>
      <c r="E124" t="s">
        <v>27</v>
      </c>
      <c r="F124" t="s">
        <v>9</v>
      </c>
      <c r="G124" t="s">
        <v>10</v>
      </c>
      <c r="I124" t="s">
        <v>2311</v>
      </c>
      <c r="J124" t="str">
        <f t="shared" si="6"/>
        <v>East Asia &amp; Pacific</v>
      </c>
      <c r="K124" t="str">
        <f t="shared" si="7"/>
        <v>Lower middle income</v>
      </c>
      <c r="L124" s="5" t="str">
        <f>VLOOKUP(C124, RPB!$E$3:$J$200, 6, 0)</f>
        <v>Survey</v>
      </c>
      <c r="W124" t="s">
        <v>354</v>
      </c>
    </row>
    <row r="125" spans="1:23" x14ac:dyDescent="0.3">
      <c r="A125" s="1">
        <v>124</v>
      </c>
      <c r="B125" t="s">
        <v>270</v>
      </c>
      <c r="C125" t="s">
        <v>271</v>
      </c>
      <c r="D125" t="s">
        <v>26</v>
      </c>
      <c r="E125" t="s">
        <v>15</v>
      </c>
      <c r="F125" t="s">
        <v>9</v>
      </c>
      <c r="G125" t="s">
        <v>16</v>
      </c>
      <c r="H125" t="s">
        <v>9</v>
      </c>
      <c r="I125" t="s">
        <v>2311</v>
      </c>
      <c r="J125" t="str">
        <f t="shared" si="6"/>
        <v>Sub-Saharan Africa</v>
      </c>
      <c r="K125" t="str">
        <f t="shared" si="7"/>
        <v>Upper middle income</v>
      </c>
      <c r="L125" s="5" t="str">
        <f>VLOOKUP(C125, RPB!$E$3:$J$200, 6, 0)</f>
        <v>Direct/Survey</v>
      </c>
      <c r="W125" t="s">
        <v>316</v>
      </c>
    </row>
    <row r="126" spans="1:23" x14ac:dyDescent="0.3">
      <c r="A126" s="1">
        <v>125</v>
      </c>
      <c r="B126" t="s">
        <v>272</v>
      </c>
      <c r="C126" t="s">
        <v>273</v>
      </c>
      <c r="D126" t="s">
        <v>37</v>
      </c>
      <c r="E126" t="s">
        <v>15</v>
      </c>
      <c r="F126" t="s">
        <v>9</v>
      </c>
      <c r="G126" t="s">
        <v>16</v>
      </c>
      <c r="I126" t="s">
        <v>2311</v>
      </c>
      <c r="J126" t="str">
        <f t="shared" si="6"/>
        <v>East Asia &amp; Pacific</v>
      </c>
      <c r="K126" t="str">
        <f t="shared" si="7"/>
        <v>Upper middle income</v>
      </c>
      <c r="L126" s="5" t="str">
        <f>VLOOKUP(C126, RPB!$E$3:$J$200, 6, 0)</f>
        <v>Voter</v>
      </c>
      <c r="W126" t="s">
        <v>318</v>
      </c>
    </row>
    <row r="127" spans="1:23" x14ac:dyDescent="0.3">
      <c r="A127" s="1">
        <v>126</v>
      </c>
      <c r="B127" t="s">
        <v>274</v>
      </c>
      <c r="C127" t="s">
        <v>275</v>
      </c>
      <c r="D127" t="s">
        <v>7</v>
      </c>
      <c r="E127" t="s">
        <v>8</v>
      </c>
      <c r="F127" t="s">
        <v>9</v>
      </c>
      <c r="G127" t="s">
        <v>10</v>
      </c>
      <c r="I127" t="s">
        <v>2311</v>
      </c>
      <c r="J127" t="str">
        <f t="shared" si="6"/>
        <v>South Asia</v>
      </c>
      <c r="K127" t="str">
        <f t="shared" si="7"/>
        <v>Low income</v>
      </c>
      <c r="L127" s="5" t="str">
        <f>VLOOKUP(C127, RPB!$E$3:$J$200, 6, 0)</f>
        <v>Voter</v>
      </c>
      <c r="W127" t="s">
        <v>320</v>
      </c>
    </row>
    <row r="128" spans="1:23" x14ac:dyDescent="0.3">
      <c r="A128" s="1">
        <v>127</v>
      </c>
      <c r="B128" t="s">
        <v>276</v>
      </c>
      <c r="C128" t="s">
        <v>277</v>
      </c>
      <c r="D128" t="s">
        <v>14</v>
      </c>
      <c r="E128" t="s">
        <v>22</v>
      </c>
      <c r="F128" t="s">
        <v>38</v>
      </c>
      <c r="G128" t="s">
        <v>23</v>
      </c>
      <c r="H128" t="s">
        <v>41</v>
      </c>
      <c r="I128" t="s">
        <v>2320</v>
      </c>
      <c r="J128" t="str">
        <f t="shared" si="6"/>
        <v>Europe &amp; Central Asia</v>
      </c>
      <c r="K128" t="str">
        <f t="shared" si="7"/>
        <v>High income</v>
      </c>
      <c r="L128" s="5" t="str">
        <f>VLOOKUP(C128, RPB!$E$3:$J$200, 6, 0)</f>
        <v>Voter</v>
      </c>
      <c r="W128" t="s">
        <v>356</v>
      </c>
    </row>
    <row r="129" spans="1:23" x14ac:dyDescent="0.3">
      <c r="A129" s="1">
        <v>128</v>
      </c>
      <c r="B129" t="s">
        <v>278</v>
      </c>
      <c r="C129" t="s">
        <v>279</v>
      </c>
      <c r="D129" t="s">
        <v>37</v>
      </c>
      <c r="E129" t="s">
        <v>22</v>
      </c>
      <c r="F129" t="s">
        <v>38</v>
      </c>
      <c r="G129" t="s">
        <v>23</v>
      </c>
      <c r="H129" t="s">
        <v>9</v>
      </c>
      <c r="I129" t="s">
        <v>2320</v>
      </c>
      <c r="J129" t="str">
        <f t="shared" si="6"/>
        <v>East Asia &amp; Pacific</v>
      </c>
      <c r="K129" t="str">
        <f t="shared" si="7"/>
        <v>High income</v>
      </c>
      <c r="L129" s="5" t="str">
        <f>VLOOKUP(C129, RPB!$E$3:$J$200, 6, 0)</f>
        <v>Voter</v>
      </c>
      <c r="W129" t="s">
        <v>358</v>
      </c>
    </row>
    <row r="130" spans="1:23" x14ac:dyDescent="0.3">
      <c r="A130" s="1">
        <v>129</v>
      </c>
      <c r="B130" t="s">
        <v>280</v>
      </c>
      <c r="C130" t="s">
        <v>281</v>
      </c>
      <c r="D130" t="s">
        <v>30</v>
      </c>
      <c r="E130" t="s">
        <v>27</v>
      </c>
      <c r="F130" t="s">
        <v>9</v>
      </c>
      <c r="G130" t="s">
        <v>10</v>
      </c>
      <c r="H130" t="s">
        <v>11</v>
      </c>
      <c r="I130" t="s">
        <v>2311</v>
      </c>
      <c r="J130" t="str">
        <f t="shared" ref="J130:J161" si="8">VLOOKUP(D130, $Z$4:$AA$10, 2, 0)</f>
        <v>Latin America &amp; Caribbean</v>
      </c>
      <c r="K130" t="str">
        <f t="shared" ref="K130:K161" si="9">VLOOKUP(E130, $Z$15:$AA$18, 2, 0)</f>
        <v>Lower middle income</v>
      </c>
      <c r="L130" s="5" t="str">
        <f>VLOOKUP(C130, RPB!$E$3:$J$200, 6, 0)</f>
        <v>Voter</v>
      </c>
      <c r="W130" t="s">
        <v>360</v>
      </c>
    </row>
    <row r="131" spans="1:23" x14ac:dyDescent="0.3">
      <c r="A131" s="1">
        <v>130</v>
      </c>
      <c r="B131" t="s">
        <v>282</v>
      </c>
      <c r="C131" t="s">
        <v>283</v>
      </c>
      <c r="D131" t="s">
        <v>26</v>
      </c>
      <c r="E131" t="s">
        <v>8</v>
      </c>
      <c r="F131" t="s">
        <v>9</v>
      </c>
      <c r="G131" t="s">
        <v>10</v>
      </c>
      <c r="H131" t="s">
        <v>11</v>
      </c>
      <c r="I131" t="s">
        <v>2311</v>
      </c>
      <c r="J131" t="str">
        <f t="shared" si="8"/>
        <v>Sub-Saharan Africa</v>
      </c>
      <c r="K131" t="str">
        <f t="shared" si="9"/>
        <v>Low income</v>
      </c>
      <c r="L131" s="5" t="str">
        <f>VLOOKUP(C131, RPB!$E$3:$J$200, 6, 0)</f>
        <v>Voter</v>
      </c>
      <c r="W131" t="s">
        <v>366</v>
      </c>
    </row>
    <row r="132" spans="1:23" x14ac:dyDescent="0.3">
      <c r="A132" s="1">
        <v>131</v>
      </c>
      <c r="B132" t="s">
        <v>284</v>
      </c>
      <c r="C132" t="s">
        <v>285</v>
      </c>
      <c r="D132" t="s">
        <v>26</v>
      </c>
      <c r="E132" t="s">
        <v>27</v>
      </c>
      <c r="F132" t="s">
        <v>9</v>
      </c>
      <c r="G132" t="s">
        <v>82</v>
      </c>
      <c r="H132" t="s">
        <v>9</v>
      </c>
      <c r="I132" t="s">
        <v>2311</v>
      </c>
      <c r="J132" t="str">
        <f t="shared" si="8"/>
        <v>Sub-Saharan Africa</v>
      </c>
      <c r="K132" t="str">
        <f t="shared" si="9"/>
        <v>Lower middle income</v>
      </c>
      <c r="L132" s="5" t="str">
        <f>VLOOKUP(C132, RPB!$E$3:$J$200, 6, 0)</f>
        <v>Direct</v>
      </c>
      <c r="W132" t="s">
        <v>368</v>
      </c>
    </row>
    <row r="133" spans="1:23" x14ac:dyDescent="0.3">
      <c r="A133" s="1">
        <v>132</v>
      </c>
      <c r="B133" t="s">
        <v>286</v>
      </c>
      <c r="C133" t="s">
        <v>287</v>
      </c>
      <c r="D133" t="s">
        <v>14</v>
      </c>
      <c r="E133" t="s">
        <v>22</v>
      </c>
      <c r="F133" t="s">
        <v>38</v>
      </c>
      <c r="G133" t="s">
        <v>23</v>
      </c>
      <c r="H133" t="s">
        <v>9</v>
      </c>
      <c r="I133" t="s">
        <v>2320</v>
      </c>
      <c r="J133" t="str">
        <f t="shared" si="8"/>
        <v>Europe &amp; Central Asia</v>
      </c>
      <c r="K133" t="str">
        <f t="shared" si="9"/>
        <v>High income</v>
      </c>
      <c r="L133" s="5" t="str">
        <f>VLOOKUP(C133, RPB!$E$3:$J$200, 6, 0)</f>
        <v>Voter</v>
      </c>
      <c r="W133" t="s">
        <v>370</v>
      </c>
    </row>
    <row r="134" spans="1:23" x14ac:dyDescent="0.3">
      <c r="A134" s="1">
        <v>133</v>
      </c>
      <c r="B134" t="s">
        <v>288</v>
      </c>
      <c r="C134" t="s">
        <v>289</v>
      </c>
      <c r="D134" t="s">
        <v>19</v>
      </c>
      <c r="E134" t="s">
        <v>22</v>
      </c>
      <c r="F134" t="s">
        <v>9</v>
      </c>
      <c r="G134" t="s">
        <v>23</v>
      </c>
      <c r="H134" t="s">
        <v>9</v>
      </c>
      <c r="I134" t="s">
        <v>2311</v>
      </c>
      <c r="J134" t="str">
        <f t="shared" si="8"/>
        <v>Middle East &amp; North Africa</v>
      </c>
      <c r="K134" t="str">
        <f t="shared" si="9"/>
        <v>High income</v>
      </c>
      <c r="L134" s="5" t="str">
        <f>VLOOKUP(C134, RPB!$E$3:$J$200, 6, 0)</f>
        <v>Voter</v>
      </c>
      <c r="W134" t="s">
        <v>372</v>
      </c>
    </row>
    <row r="135" spans="1:23" x14ac:dyDescent="0.3">
      <c r="A135" s="1">
        <v>134</v>
      </c>
      <c r="B135" t="s">
        <v>290</v>
      </c>
      <c r="C135" t="s">
        <v>291</v>
      </c>
      <c r="D135" t="s">
        <v>7</v>
      </c>
      <c r="E135" t="s">
        <v>27</v>
      </c>
      <c r="F135" t="s">
        <v>9</v>
      </c>
      <c r="G135" t="s">
        <v>82</v>
      </c>
      <c r="H135" t="s">
        <v>9</v>
      </c>
      <c r="I135" t="s">
        <v>2311</v>
      </c>
      <c r="J135" t="str">
        <f t="shared" si="8"/>
        <v>South Asia</v>
      </c>
      <c r="K135" t="str">
        <f t="shared" si="9"/>
        <v>Lower middle income</v>
      </c>
      <c r="L135" s="5" t="str">
        <f>VLOOKUP(C135, RPB!$E$3:$J$200, 6, 0)</f>
        <v>Voter</v>
      </c>
      <c r="W135" t="s">
        <v>374</v>
      </c>
    </row>
    <row r="136" spans="1:23" x14ac:dyDescent="0.3">
      <c r="A136" s="1">
        <v>135</v>
      </c>
      <c r="B136" t="s">
        <v>292</v>
      </c>
      <c r="C136" t="s">
        <v>293</v>
      </c>
      <c r="D136" t="s">
        <v>37</v>
      </c>
      <c r="E136" t="s">
        <v>22</v>
      </c>
      <c r="F136" t="s">
        <v>9</v>
      </c>
      <c r="G136" t="s">
        <v>16</v>
      </c>
      <c r="H136" t="s">
        <v>9</v>
      </c>
      <c r="I136" t="s">
        <v>2320</v>
      </c>
      <c r="J136" t="str">
        <f t="shared" si="8"/>
        <v>East Asia &amp; Pacific</v>
      </c>
      <c r="K136" t="str">
        <f t="shared" si="9"/>
        <v>High income</v>
      </c>
      <c r="L136" s="5" t="str">
        <f>VLOOKUP(C136, RPB!$E$3:$J$200, 6, 0)</f>
        <v>Voter</v>
      </c>
      <c r="W136" t="s">
        <v>376</v>
      </c>
    </row>
    <row r="137" spans="1:23" x14ac:dyDescent="0.3">
      <c r="A137" s="1">
        <v>136</v>
      </c>
      <c r="B137" t="s">
        <v>1694</v>
      </c>
      <c r="C137" t="s">
        <v>412</v>
      </c>
      <c r="D137" t="s">
        <v>19</v>
      </c>
      <c r="E137" t="s">
        <v>27</v>
      </c>
      <c r="F137" t="s">
        <v>9</v>
      </c>
      <c r="G137" t="s">
        <v>23</v>
      </c>
      <c r="H137" t="s">
        <v>9</v>
      </c>
      <c r="I137" t="s">
        <v>2311</v>
      </c>
      <c r="J137" t="str">
        <f t="shared" si="8"/>
        <v>Middle East &amp; North Africa</v>
      </c>
      <c r="K137" t="str">
        <f t="shared" si="9"/>
        <v>Lower middle income</v>
      </c>
      <c r="L137" s="5" t="str">
        <f>VLOOKUP(C137, RPB!$E$3:$J$200, 6, 0)</f>
        <v>Voter</v>
      </c>
      <c r="W137" t="s">
        <v>378</v>
      </c>
    </row>
    <row r="138" spans="1:23" x14ac:dyDescent="0.3">
      <c r="A138" s="1">
        <v>137</v>
      </c>
      <c r="B138" t="s">
        <v>294</v>
      </c>
      <c r="C138" t="s">
        <v>295</v>
      </c>
      <c r="D138" t="s">
        <v>30</v>
      </c>
      <c r="E138" t="s">
        <v>15</v>
      </c>
      <c r="F138" t="s">
        <v>9</v>
      </c>
      <c r="G138" t="s">
        <v>16</v>
      </c>
      <c r="H138" t="s">
        <v>9</v>
      </c>
      <c r="I138" t="s">
        <v>2311</v>
      </c>
      <c r="J138" t="str">
        <f t="shared" si="8"/>
        <v>Latin America &amp; Caribbean</v>
      </c>
      <c r="K138" t="str">
        <f t="shared" si="9"/>
        <v>Upper middle income</v>
      </c>
      <c r="L138" s="5" t="str">
        <f>VLOOKUP(C138, RPB!$E$3:$J$200, 6, 0)</f>
        <v>Voter</v>
      </c>
      <c r="W138" t="s">
        <v>380</v>
      </c>
    </row>
    <row r="139" spans="1:23" x14ac:dyDescent="0.3">
      <c r="A139" s="1">
        <v>138</v>
      </c>
      <c r="B139" t="s">
        <v>296</v>
      </c>
      <c r="C139" t="s">
        <v>297</v>
      </c>
      <c r="D139" t="s">
        <v>37</v>
      </c>
      <c r="E139" t="s">
        <v>27</v>
      </c>
      <c r="F139" t="s">
        <v>9</v>
      </c>
      <c r="G139" t="s">
        <v>82</v>
      </c>
      <c r="H139" t="s">
        <v>9</v>
      </c>
      <c r="I139" t="s">
        <v>2311</v>
      </c>
      <c r="J139" t="str">
        <f t="shared" si="8"/>
        <v>East Asia &amp; Pacific</v>
      </c>
      <c r="K139" t="str">
        <f t="shared" si="9"/>
        <v>Lower middle income</v>
      </c>
      <c r="L139" s="5" t="str">
        <f>VLOOKUP(C139, RPB!$E$3:$J$200, 6, 0)</f>
        <v>Voter</v>
      </c>
      <c r="W139" t="s">
        <v>382</v>
      </c>
    </row>
    <row r="140" spans="1:23" x14ac:dyDescent="0.3">
      <c r="A140" s="1">
        <v>139</v>
      </c>
      <c r="B140" t="s">
        <v>298</v>
      </c>
      <c r="C140" t="s">
        <v>299</v>
      </c>
      <c r="D140" t="s">
        <v>30</v>
      </c>
      <c r="E140" t="s">
        <v>15</v>
      </c>
      <c r="F140" t="s">
        <v>9</v>
      </c>
      <c r="G140" t="s">
        <v>16</v>
      </c>
      <c r="H140" t="s">
        <v>9</v>
      </c>
      <c r="I140" t="s">
        <v>2311</v>
      </c>
      <c r="J140" t="str">
        <f t="shared" si="8"/>
        <v>Latin America &amp; Caribbean</v>
      </c>
      <c r="K140" t="str">
        <f t="shared" si="9"/>
        <v>Upper middle income</v>
      </c>
      <c r="L140" s="5" t="str">
        <f>VLOOKUP(C140, RPB!$E$3:$J$200, 6, 0)</f>
        <v>Voter</v>
      </c>
      <c r="W140" t="s">
        <v>384</v>
      </c>
    </row>
    <row r="141" spans="1:23" x14ac:dyDescent="0.3">
      <c r="A141" s="1">
        <v>140</v>
      </c>
      <c r="B141" t="s">
        <v>300</v>
      </c>
      <c r="C141" t="s">
        <v>301</v>
      </c>
      <c r="D141" t="s">
        <v>30</v>
      </c>
      <c r="E141" t="s">
        <v>15</v>
      </c>
      <c r="F141" t="s">
        <v>9</v>
      </c>
      <c r="G141" t="s">
        <v>16</v>
      </c>
      <c r="H141" t="s">
        <v>9</v>
      </c>
      <c r="I141" t="s">
        <v>2311</v>
      </c>
      <c r="J141" t="str">
        <f t="shared" si="8"/>
        <v>Latin America &amp; Caribbean</v>
      </c>
      <c r="K141" t="str">
        <f t="shared" si="9"/>
        <v>Upper middle income</v>
      </c>
      <c r="L141" s="5" t="str">
        <f>VLOOKUP(C141, RPB!$E$3:$J$200, 6, 0)</f>
        <v>Direct</v>
      </c>
      <c r="W141" t="s">
        <v>386</v>
      </c>
    </row>
    <row r="142" spans="1:23" x14ac:dyDescent="0.3">
      <c r="A142" s="1">
        <v>141</v>
      </c>
      <c r="B142" t="s">
        <v>302</v>
      </c>
      <c r="C142" t="s">
        <v>303</v>
      </c>
      <c r="D142" t="s">
        <v>37</v>
      </c>
      <c r="E142" t="s">
        <v>27</v>
      </c>
      <c r="F142" t="s">
        <v>9</v>
      </c>
      <c r="G142" t="s">
        <v>16</v>
      </c>
      <c r="H142" t="s">
        <v>9</v>
      </c>
      <c r="I142" t="s">
        <v>2311</v>
      </c>
      <c r="J142" t="str">
        <f t="shared" si="8"/>
        <v>East Asia &amp; Pacific</v>
      </c>
      <c r="K142" t="str">
        <f t="shared" si="9"/>
        <v>Lower middle income</v>
      </c>
      <c r="L142" s="5" t="str">
        <f>VLOOKUP(C142, RPB!$E$3:$J$200, 6, 0)</f>
        <v>Voter</v>
      </c>
      <c r="W142" t="s">
        <v>390</v>
      </c>
    </row>
    <row r="143" spans="1:23" x14ac:dyDescent="0.3">
      <c r="A143" s="1">
        <v>142</v>
      </c>
      <c r="B143" t="s">
        <v>304</v>
      </c>
      <c r="C143" t="s">
        <v>305</v>
      </c>
      <c r="D143" t="s">
        <v>14</v>
      </c>
      <c r="E143" t="s">
        <v>22</v>
      </c>
      <c r="F143" t="s">
        <v>38</v>
      </c>
      <c r="G143" t="s">
        <v>16</v>
      </c>
      <c r="H143" t="s">
        <v>9</v>
      </c>
      <c r="I143" t="s">
        <v>2320</v>
      </c>
      <c r="J143" t="str">
        <f t="shared" si="8"/>
        <v>Europe &amp; Central Asia</v>
      </c>
      <c r="K143" t="str">
        <f t="shared" si="9"/>
        <v>High income</v>
      </c>
      <c r="L143" s="5" t="str">
        <f>VLOOKUP(C143, RPB!$E$3:$J$200, 6, 0)</f>
        <v>Voter</v>
      </c>
      <c r="W143" t="s">
        <v>392</v>
      </c>
    </row>
    <row r="144" spans="1:23" x14ac:dyDescent="0.3">
      <c r="A144" s="1">
        <v>143</v>
      </c>
      <c r="B144" t="s">
        <v>306</v>
      </c>
      <c r="C144" t="s">
        <v>307</v>
      </c>
      <c r="D144" t="s">
        <v>14</v>
      </c>
      <c r="E144" t="s">
        <v>22</v>
      </c>
      <c r="F144" t="s">
        <v>38</v>
      </c>
      <c r="G144" t="s">
        <v>23</v>
      </c>
      <c r="H144" t="s">
        <v>41</v>
      </c>
      <c r="I144" t="s">
        <v>2320</v>
      </c>
      <c r="J144" t="str">
        <f t="shared" si="8"/>
        <v>Europe &amp; Central Asia</v>
      </c>
      <c r="K144" t="str">
        <f t="shared" si="9"/>
        <v>High income</v>
      </c>
      <c r="L144" s="5" t="str">
        <f>VLOOKUP(C144, RPB!$E$3:$J$200, 6, 0)</f>
        <v>Direct</v>
      </c>
      <c r="W144" t="s">
        <v>394</v>
      </c>
    </row>
    <row r="145" spans="1:23" x14ac:dyDescent="0.3">
      <c r="A145" s="1">
        <v>144</v>
      </c>
      <c r="B145" t="s">
        <v>308</v>
      </c>
      <c r="C145" t="s">
        <v>309</v>
      </c>
      <c r="D145" t="s">
        <v>19</v>
      </c>
      <c r="E145" t="s">
        <v>22</v>
      </c>
      <c r="F145" t="s">
        <v>9</v>
      </c>
      <c r="G145" t="s">
        <v>23</v>
      </c>
      <c r="H145" t="s">
        <v>9</v>
      </c>
      <c r="I145" t="s">
        <v>2320</v>
      </c>
      <c r="J145" t="str">
        <f t="shared" si="8"/>
        <v>Middle East &amp; North Africa</v>
      </c>
      <c r="K145" t="str">
        <f t="shared" si="9"/>
        <v>High income</v>
      </c>
      <c r="L145" s="5" t="str">
        <f>VLOOKUP(C145, RPB!$E$3:$J$200, 6, 0)</f>
        <v>Voter</v>
      </c>
      <c r="W145" t="s">
        <v>402</v>
      </c>
    </row>
    <row r="146" spans="1:23" x14ac:dyDescent="0.3">
      <c r="A146" s="1">
        <v>145</v>
      </c>
      <c r="B146" t="s">
        <v>310</v>
      </c>
      <c r="C146" t="s">
        <v>311</v>
      </c>
      <c r="D146" t="s">
        <v>14</v>
      </c>
      <c r="E146" t="s">
        <v>15</v>
      </c>
      <c r="F146" t="s">
        <v>9</v>
      </c>
      <c r="G146" t="s">
        <v>16</v>
      </c>
      <c r="H146" t="s">
        <v>9</v>
      </c>
      <c r="I146" t="s">
        <v>2311</v>
      </c>
      <c r="J146" t="str">
        <f t="shared" si="8"/>
        <v>Europe &amp; Central Asia</v>
      </c>
      <c r="K146" t="str">
        <f t="shared" si="9"/>
        <v>Upper middle income</v>
      </c>
      <c r="L146" s="5" t="str">
        <f>VLOOKUP(C146, RPB!$E$3:$J$200, 6, 0)</f>
        <v>Direct</v>
      </c>
      <c r="W146" t="s">
        <v>404</v>
      </c>
    </row>
    <row r="147" spans="1:23" x14ac:dyDescent="0.3">
      <c r="A147" s="1">
        <v>146</v>
      </c>
      <c r="B147" t="s">
        <v>312</v>
      </c>
      <c r="C147" t="s">
        <v>313</v>
      </c>
      <c r="D147" t="s">
        <v>14</v>
      </c>
      <c r="E147" t="s">
        <v>15</v>
      </c>
      <c r="F147" t="s">
        <v>9</v>
      </c>
      <c r="G147" t="s">
        <v>16</v>
      </c>
      <c r="H147" t="s">
        <v>9</v>
      </c>
      <c r="I147" t="s">
        <v>2311</v>
      </c>
      <c r="J147" t="str">
        <f t="shared" si="8"/>
        <v>Europe &amp; Central Asia</v>
      </c>
      <c r="K147" t="str">
        <f t="shared" si="9"/>
        <v>Upper middle income</v>
      </c>
      <c r="L147" s="5" t="str">
        <f>VLOOKUP(C147, RPB!$E$3:$J$200, 6, 0)</f>
        <v>Direct</v>
      </c>
      <c r="W147" t="s">
        <v>406</v>
      </c>
    </row>
    <row r="148" spans="1:23" x14ac:dyDescent="0.3">
      <c r="A148" s="1">
        <v>147</v>
      </c>
      <c r="B148" t="s">
        <v>314</v>
      </c>
      <c r="C148" t="s">
        <v>315</v>
      </c>
      <c r="D148" t="s">
        <v>26</v>
      </c>
      <c r="E148" t="s">
        <v>8</v>
      </c>
      <c r="F148" t="s">
        <v>9</v>
      </c>
      <c r="G148" t="s">
        <v>10</v>
      </c>
      <c r="H148" t="s">
        <v>11</v>
      </c>
      <c r="I148" t="s">
        <v>2311</v>
      </c>
      <c r="J148" t="str">
        <f t="shared" si="8"/>
        <v>Sub-Saharan Africa</v>
      </c>
      <c r="K148" t="str">
        <f t="shared" si="9"/>
        <v>Low income</v>
      </c>
      <c r="L148" s="5" t="str">
        <f>VLOOKUP(C148, RPB!$E$3:$J$200, 6, 0)</f>
        <v>Voter</v>
      </c>
      <c r="W148" t="s">
        <v>408</v>
      </c>
    </row>
    <row r="149" spans="1:23" x14ac:dyDescent="0.3">
      <c r="A149" s="1">
        <v>148</v>
      </c>
      <c r="B149" t="s">
        <v>322</v>
      </c>
      <c r="C149" t="s">
        <v>323</v>
      </c>
      <c r="D149" t="s">
        <v>37</v>
      </c>
      <c r="E149" t="s">
        <v>15</v>
      </c>
      <c r="F149" t="s">
        <v>9</v>
      </c>
      <c r="G149" t="s">
        <v>10</v>
      </c>
      <c r="H149" t="s">
        <v>9</v>
      </c>
      <c r="I149" t="s">
        <v>2311</v>
      </c>
      <c r="J149" t="str">
        <f t="shared" si="8"/>
        <v>East Asia &amp; Pacific</v>
      </c>
      <c r="K149" t="str">
        <f t="shared" si="9"/>
        <v>Upper middle income</v>
      </c>
      <c r="L149" s="5" t="str">
        <f>VLOOKUP(C149, RPB!$E$3:$J$200, 6, 0)</f>
        <v>Voter</v>
      </c>
      <c r="W149" t="s">
        <v>410</v>
      </c>
    </row>
    <row r="150" spans="1:23" x14ac:dyDescent="0.3">
      <c r="A150" s="1">
        <v>149</v>
      </c>
      <c r="B150" t="s">
        <v>324</v>
      </c>
      <c r="C150" t="s">
        <v>325</v>
      </c>
      <c r="D150" t="s">
        <v>14</v>
      </c>
      <c r="E150" t="s">
        <v>22</v>
      </c>
      <c r="F150" t="s">
        <v>9</v>
      </c>
      <c r="G150" t="s">
        <v>23</v>
      </c>
      <c r="H150" t="s">
        <v>9</v>
      </c>
      <c r="I150" t="s">
        <v>2320</v>
      </c>
      <c r="J150" t="str">
        <f t="shared" si="8"/>
        <v>Europe &amp; Central Asia</v>
      </c>
      <c r="K150" t="str">
        <f t="shared" si="9"/>
        <v>High income</v>
      </c>
      <c r="L150" s="5" t="str">
        <f>VLOOKUP(C150, RPB!$E$3:$J$200, 6, 0)</f>
        <v>Voter</v>
      </c>
      <c r="W150" t="s">
        <v>413</v>
      </c>
    </row>
    <row r="151" spans="1:23" x14ac:dyDescent="0.3">
      <c r="A151" s="1">
        <v>150</v>
      </c>
      <c r="B151" t="s">
        <v>326</v>
      </c>
      <c r="C151" t="s">
        <v>327</v>
      </c>
      <c r="D151" t="s">
        <v>26</v>
      </c>
      <c r="E151" t="s">
        <v>27</v>
      </c>
      <c r="F151" t="s">
        <v>9</v>
      </c>
      <c r="G151" t="s">
        <v>10</v>
      </c>
      <c r="H151" t="s">
        <v>11</v>
      </c>
      <c r="I151" t="s">
        <v>2311</v>
      </c>
      <c r="J151" t="str">
        <f t="shared" si="8"/>
        <v>Sub-Saharan Africa</v>
      </c>
      <c r="K151" t="str">
        <f t="shared" si="9"/>
        <v>Lower middle income</v>
      </c>
      <c r="L151" s="5" t="str">
        <f>VLOOKUP(C151, RPB!$E$3:$J$200, 6, 0)</f>
        <v>Voter</v>
      </c>
      <c r="W151" t="s">
        <v>415</v>
      </c>
    </row>
    <row r="152" spans="1:23" x14ac:dyDescent="0.3">
      <c r="A152" s="1">
        <v>151</v>
      </c>
      <c r="B152" t="s">
        <v>328</v>
      </c>
      <c r="C152" t="s">
        <v>329</v>
      </c>
      <c r="D152" t="s">
        <v>19</v>
      </c>
      <c r="E152" t="s">
        <v>22</v>
      </c>
      <c r="F152" t="s">
        <v>9</v>
      </c>
      <c r="G152" t="s">
        <v>23</v>
      </c>
      <c r="H152" t="s">
        <v>9</v>
      </c>
      <c r="I152" t="s">
        <v>2311</v>
      </c>
      <c r="J152" t="str">
        <f t="shared" si="8"/>
        <v>Middle East &amp; North Africa</v>
      </c>
      <c r="K152" t="str">
        <f t="shared" si="9"/>
        <v>High income</v>
      </c>
      <c r="L152" s="5" t="str">
        <f>VLOOKUP(C152, RPB!$E$3:$J$200, 6, 0)</f>
        <v>Voter</v>
      </c>
      <c r="W152" t="s">
        <v>417</v>
      </c>
    </row>
    <row r="153" spans="1:23" x14ac:dyDescent="0.3">
      <c r="A153" s="1">
        <v>152</v>
      </c>
      <c r="B153" t="s">
        <v>330</v>
      </c>
      <c r="C153" t="s">
        <v>331</v>
      </c>
      <c r="D153" t="s">
        <v>26</v>
      </c>
      <c r="E153" t="s">
        <v>8</v>
      </c>
      <c r="F153" t="s">
        <v>9</v>
      </c>
      <c r="G153" t="s">
        <v>10</v>
      </c>
      <c r="H153" t="s">
        <v>11</v>
      </c>
      <c r="I153" t="s">
        <v>2311</v>
      </c>
      <c r="J153" t="str">
        <f t="shared" si="8"/>
        <v>Sub-Saharan Africa</v>
      </c>
      <c r="K153" t="str">
        <f t="shared" si="9"/>
        <v>Low income</v>
      </c>
      <c r="L153" s="5" t="str">
        <f>VLOOKUP(C153, RPB!$E$3:$J$200, 6, 0)</f>
        <v>Voter</v>
      </c>
    </row>
    <row r="154" spans="1:23" x14ac:dyDescent="0.3">
      <c r="A154" s="1">
        <v>153</v>
      </c>
      <c r="B154" t="s">
        <v>332</v>
      </c>
      <c r="C154" t="s">
        <v>333</v>
      </c>
      <c r="D154" t="s">
        <v>14</v>
      </c>
      <c r="E154" t="s">
        <v>15</v>
      </c>
      <c r="F154" t="s">
        <v>9</v>
      </c>
      <c r="G154" t="s">
        <v>16</v>
      </c>
      <c r="H154" t="s">
        <v>9</v>
      </c>
      <c r="I154" t="s">
        <v>2311</v>
      </c>
      <c r="J154" t="str">
        <f t="shared" si="8"/>
        <v>Europe &amp; Central Asia</v>
      </c>
      <c r="K154" t="str">
        <f t="shared" si="9"/>
        <v>Upper middle income</v>
      </c>
      <c r="L154" s="5" t="str">
        <f>VLOOKUP(C154, RPB!$E$3:$J$200, 6, 0)</f>
        <v>Voter</v>
      </c>
    </row>
    <row r="155" spans="1:23" x14ac:dyDescent="0.3">
      <c r="A155" s="1">
        <v>154</v>
      </c>
      <c r="B155" t="s">
        <v>334</v>
      </c>
      <c r="C155" t="s">
        <v>335</v>
      </c>
      <c r="D155" t="s">
        <v>26</v>
      </c>
      <c r="E155" t="s">
        <v>22</v>
      </c>
      <c r="F155" t="s">
        <v>9</v>
      </c>
      <c r="G155" t="s">
        <v>16</v>
      </c>
      <c r="H155" t="s">
        <v>9</v>
      </c>
      <c r="I155" t="s">
        <v>2320</v>
      </c>
      <c r="J155" t="str">
        <f t="shared" si="8"/>
        <v>Sub-Saharan Africa</v>
      </c>
      <c r="K155" t="str">
        <f t="shared" si="9"/>
        <v>High income</v>
      </c>
      <c r="L155" s="5" t="str">
        <f>VLOOKUP(C155, RPB!$E$3:$J$200, 6, 0)</f>
        <v>Voter</v>
      </c>
    </row>
    <row r="156" spans="1:23" x14ac:dyDescent="0.3">
      <c r="A156" s="1">
        <v>155</v>
      </c>
      <c r="B156" t="s">
        <v>336</v>
      </c>
      <c r="C156" t="s">
        <v>337</v>
      </c>
      <c r="D156" t="s">
        <v>26</v>
      </c>
      <c r="E156" t="s">
        <v>8</v>
      </c>
      <c r="F156" t="s">
        <v>9</v>
      </c>
      <c r="G156" t="s">
        <v>10</v>
      </c>
      <c r="H156" t="s">
        <v>11</v>
      </c>
      <c r="I156" t="s">
        <v>2311</v>
      </c>
      <c r="J156" t="str">
        <f t="shared" si="8"/>
        <v>Sub-Saharan Africa</v>
      </c>
      <c r="K156" t="str">
        <f t="shared" si="9"/>
        <v>Low income</v>
      </c>
      <c r="L156" s="5" t="str">
        <f>VLOOKUP(C156, RPB!$E$3:$J$200, 6, 0)</f>
        <v>Direct</v>
      </c>
    </row>
    <row r="157" spans="1:23" x14ac:dyDescent="0.3">
      <c r="A157" s="1">
        <v>156</v>
      </c>
      <c r="B157" t="s">
        <v>338</v>
      </c>
      <c r="C157" t="s">
        <v>339</v>
      </c>
      <c r="D157" t="s">
        <v>37</v>
      </c>
      <c r="E157" t="s">
        <v>22</v>
      </c>
      <c r="F157" t="s">
        <v>9</v>
      </c>
      <c r="G157" t="s">
        <v>23</v>
      </c>
      <c r="H157" t="s">
        <v>9</v>
      </c>
      <c r="I157" t="s">
        <v>2311</v>
      </c>
      <c r="J157" t="str">
        <f t="shared" si="8"/>
        <v>East Asia &amp; Pacific</v>
      </c>
      <c r="K157" t="str">
        <f t="shared" si="9"/>
        <v>High income</v>
      </c>
      <c r="L157" s="5" t="str">
        <f>VLOOKUP(C157, RPB!$E$3:$J$200, 6, 0)</f>
        <v>Voter</v>
      </c>
    </row>
    <row r="158" spans="1:23" x14ac:dyDescent="0.3">
      <c r="A158" s="1">
        <v>157</v>
      </c>
      <c r="B158" t="s">
        <v>340</v>
      </c>
      <c r="C158" t="s">
        <v>341</v>
      </c>
      <c r="D158" t="s">
        <v>14</v>
      </c>
      <c r="E158" t="s">
        <v>22</v>
      </c>
      <c r="F158" t="s">
        <v>38</v>
      </c>
      <c r="G158" t="s">
        <v>23</v>
      </c>
      <c r="H158" t="s">
        <v>41</v>
      </c>
      <c r="I158" t="s">
        <v>2320</v>
      </c>
      <c r="J158" t="str">
        <f t="shared" si="8"/>
        <v>Europe &amp; Central Asia</v>
      </c>
      <c r="K158" t="str">
        <f t="shared" si="9"/>
        <v>High income</v>
      </c>
      <c r="L158" s="5" t="str">
        <f>VLOOKUP(C158, RPB!$E$3:$J$200, 6, 0)</f>
        <v>Voter</v>
      </c>
    </row>
    <row r="159" spans="1:23" x14ac:dyDescent="0.3">
      <c r="A159" s="1">
        <v>158</v>
      </c>
      <c r="B159" t="s">
        <v>342</v>
      </c>
      <c r="C159" t="s">
        <v>343</v>
      </c>
      <c r="D159" t="s">
        <v>14</v>
      </c>
      <c r="E159" t="s">
        <v>22</v>
      </c>
      <c r="F159" t="s">
        <v>38</v>
      </c>
      <c r="G159" t="s">
        <v>23</v>
      </c>
      <c r="H159" t="s">
        <v>41</v>
      </c>
      <c r="I159" t="s">
        <v>2320</v>
      </c>
      <c r="J159" t="str">
        <f t="shared" si="8"/>
        <v>Europe &amp; Central Asia</v>
      </c>
      <c r="K159" t="str">
        <f t="shared" si="9"/>
        <v>High income</v>
      </c>
      <c r="L159" s="5" t="str">
        <f>VLOOKUP(C159, RPB!$E$3:$J$200, 6, 0)</f>
        <v>Voter</v>
      </c>
    </row>
    <row r="160" spans="1:23" x14ac:dyDescent="0.3">
      <c r="A160" s="1">
        <v>159</v>
      </c>
      <c r="B160" t="s">
        <v>344</v>
      </c>
      <c r="C160" t="s">
        <v>345</v>
      </c>
      <c r="D160" t="s">
        <v>37</v>
      </c>
      <c r="E160" t="s">
        <v>27</v>
      </c>
      <c r="F160" t="s">
        <v>9</v>
      </c>
      <c r="G160" t="s">
        <v>10</v>
      </c>
      <c r="H160" t="s">
        <v>9</v>
      </c>
      <c r="I160" t="s">
        <v>2311</v>
      </c>
      <c r="J160" t="str">
        <f t="shared" si="8"/>
        <v>East Asia &amp; Pacific</v>
      </c>
      <c r="K160" t="str">
        <f t="shared" si="9"/>
        <v>Lower middle income</v>
      </c>
      <c r="L160" s="5" t="str">
        <f>VLOOKUP(C160, RPB!$E$3:$J$200, 6, 0)</f>
        <v>Voter</v>
      </c>
    </row>
    <row r="161" spans="1:12" x14ac:dyDescent="0.3">
      <c r="A161" s="1">
        <v>160</v>
      </c>
      <c r="B161" t="s">
        <v>346</v>
      </c>
      <c r="C161" t="s">
        <v>347</v>
      </c>
      <c r="D161" t="s">
        <v>26</v>
      </c>
      <c r="E161" t="s">
        <v>8</v>
      </c>
      <c r="F161" t="s">
        <v>9</v>
      </c>
      <c r="G161" t="s">
        <v>10</v>
      </c>
      <c r="H161" t="s">
        <v>11</v>
      </c>
      <c r="I161" t="s">
        <v>2311</v>
      </c>
      <c r="J161" t="str">
        <f t="shared" si="8"/>
        <v>Sub-Saharan Africa</v>
      </c>
      <c r="K161" t="str">
        <f t="shared" si="9"/>
        <v>Low income</v>
      </c>
      <c r="L161" s="5" t="str">
        <f>VLOOKUP(C161, RPB!$E$3:$J$200, 6, 0)</f>
        <v>Voter</v>
      </c>
    </row>
    <row r="162" spans="1:12" x14ac:dyDescent="0.3">
      <c r="A162" s="1">
        <v>161</v>
      </c>
      <c r="B162" t="s">
        <v>348</v>
      </c>
      <c r="C162" t="s">
        <v>349</v>
      </c>
      <c r="D162" t="s">
        <v>26</v>
      </c>
      <c r="E162" t="s">
        <v>15</v>
      </c>
      <c r="F162" t="s">
        <v>9</v>
      </c>
      <c r="G162" t="s">
        <v>16</v>
      </c>
      <c r="H162" t="s">
        <v>9</v>
      </c>
      <c r="I162" t="s">
        <v>2311</v>
      </c>
      <c r="J162" t="str">
        <f t="shared" ref="J162:J193" si="10">VLOOKUP(D162, $Z$4:$AA$10, 2, 0)</f>
        <v>Sub-Saharan Africa</v>
      </c>
      <c r="K162" t="str">
        <f t="shared" ref="K162:K193" si="11">VLOOKUP(E162, $Z$15:$AA$18, 2, 0)</f>
        <v>Upper middle income</v>
      </c>
      <c r="L162" s="5" t="str">
        <f>VLOOKUP(C162, RPB!$E$3:$J$200, 6, 0)</f>
        <v>Voter</v>
      </c>
    </row>
    <row r="163" spans="1:12" x14ac:dyDescent="0.3">
      <c r="A163" s="1">
        <v>162</v>
      </c>
      <c r="B163" t="s">
        <v>350</v>
      </c>
      <c r="C163" t="s">
        <v>351</v>
      </c>
      <c r="D163" t="s">
        <v>26</v>
      </c>
      <c r="E163" t="s">
        <v>8</v>
      </c>
      <c r="F163" t="s">
        <v>9</v>
      </c>
      <c r="G163" t="s">
        <v>10</v>
      </c>
      <c r="I163" t="s">
        <v>2311</v>
      </c>
      <c r="J163" t="str">
        <f t="shared" si="10"/>
        <v>Sub-Saharan Africa</v>
      </c>
      <c r="K163" t="str">
        <f t="shared" si="11"/>
        <v>Low income</v>
      </c>
      <c r="L163" s="5" t="str">
        <f>VLOOKUP(C163, RPB!$E$3:$J$200, 6, 0)</f>
        <v>Voter</v>
      </c>
    </row>
    <row r="164" spans="1:12" x14ac:dyDescent="0.3">
      <c r="A164" s="1">
        <v>163</v>
      </c>
      <c r="B164" t="s">
        <v>352</v>
      </c>
      <c r="C164" t="s">
        <v>353</v>
      </c>
      <c r="D164" t="s">
        <v>14</v>
      </c>
      <c r="E164" t="s">
        <v>22</v>
      </c>
      <c r="F164" t="s">
        <v>38</v>
      </c>
      <c r="G164" t="s">
        <v>23</v>
      </c>
      <c r="H164" t="s">
        <v>41</v>
      </c>
      <c r="I164" t="s">
        <v>2320</v>
      </c>
      <c r="J164" t="str">
        <f t="shared" si="10"/>
        <v>Europe &amp; Central Asia</v>
      </c>
      <c r="K164" t="str">
        <f t="shared" si="11"/>
        <v>High income</v>
      </c>
      <c r="L164" s="5" t="str">
        <f>VLOOKUP(C164, RPB!$E$3:$J$200, 6, 0)</f>
        <v>Voter</v>
      </c>
    </row>
    <row r="165" spans="1:12" x14ac:dyDescent="0.3">
      <c r="A165" s="1">
        <v>164</v>
      </c>
      <c r="B165" t="s">
        <v>354</v>
      </c>
      <c r="C165" t="s">
        <v>355</v>
      </c>
      <c r="D165" t="s">
        <v>7</v>
      </c>
      <c r="E165" t="s">
        <v>27</v>
      </c>
      <c r="F165" t="s">
        <v>9</v>
      </c>
      <c r="G165" t="s">
        <v>16</v>
      </c>
      <c r="H165" t="s">
        <v>9</v>
      </c>
      <c r="I165" t="s">
        <v>2311</v>
      </c>
      <c r="J165" t="str">
        <f t="shared" si="10"/>
        <v>South Asia</v>
      </c>
      <c r="K165" t="str">
        <f t="shared" si="11"/>
        <v>Lower middle income</v>
      </c>
      <c r="L165" s="5" t="str">
        <f>VLOOKUP(C165, RPB!$E$3:$J$200, 6, 0)</f>
        <v>Voter</v>
      </c>
    </row>
    <row r="166" spans="1:12" x14ac:dyDescent="0.3">
      <c r="A166" s="1">
        <v>165</v>
      </c>
      <c r="B166" t="s">
        <v>316</v>
      </c>
      <c r="C166" t="s">
        <v>317</v>
      </c>
      <c r="D166" t="s">
        <v>30</v>
      </c>
      <c r="E166" t="s">
        <v>22</v>
      </c>
      <c r="F166" t="s">
        <v>9</v>
      </c>
      <c r="G166" t="s">
        <v>16</v>
      </c>
      <c r="H166" t="s">
        <v>9</v>
      </c>
      <c r="I166" t="s">
        <v>2311</v>
      </c>
      <c r="J166" t="str">
        <f t="shared" si="10"/>
        <v>Latin America &amp; Caribbean</v>
      </c>
      <c r="K166" t="str">
        <f t="shared" si="11"/>
        <v>High income</v>
      </c>
      <c r="L166" s="5" t="str">
        <f>VLOOKUP(C166, RPB!$E$3:$J$200, 6, 0)</f>
        <v>Voter</v>
      </c>
    </row>
    <row r="167" spans="1:12" x14ac:dyDescent="0.3">
      <c r="A167" s="1">
        <v>166</v>
      </c>
      <c r="B167" t="s">
        <v>318</v>
      </c>
      <c r="C167" t="s">
        <v>319</v>
      </c>
      <c r="D167" t="s">
        <v>30</v>
      </c>
      <c r="E167" t="s">
        <v>15</v>
      </c>
      <c r="F167" t="s">
        <v>9</v>
      </c>
      <c r="G167" t="s">
        <v>82</v>
      </c>
      <c r="H167" t="s">
        <v>9</v>
      </c>
      <c r="I167" t="s">
        <v>2311</v>
      </c>
      <c r="J167" t="str">
        <f t="shared" si="10"/>
        <v>Latin America &amp; Caribbean</v>
      </c>
      <c r="K167" t="str">
        <f t="shared" si="11"/>
        <v>Upper middle income</v>
      </c>
      <c r="L167" s="5" t="str">
        <f>VLOOKUP(C167, RPB!$E$3:$J$200, 6, 0)</f>
        <v>Voter</v>
      </c>
    </row>
    <row r="168" spans="1:12" x14ac:dyDescent="0.3">
      <c r="A168" s="1">
        <v>167</v>
      </c>
      <c r="B168" t="s">
        <v>320</v>
      </c>
      <c r="C168" t="s">
        <v>321</v>
      </c>
      <c r="D168" t="s">
        <v>30</v>
      </c>
      <c r="E168" t="s">
        <v>15</v>
      </c>
      <c r="F168" t="s">
        <v>9</v>
      </c>
      <c r="G168" t="s">
        <v>82</v>
      </c>
      <c r="H168" t="s">
        <v>9</v>
      </c>
      <c r="I168" t="s">
        <v>2311</v>
      </c>
      <c r="J168" t="str">
        <f t="shared" si="10"/>
        <v>Latin America &amp; Caribbean</v>
      </c>
      <c r="K168" t="str">
        <f t="shared" si="11"/>
        <v>Upper middle income</v>
      </c>
      <c r="L168" s="5" t="str">
        <f>VLOOKUP(C168, RPB!$E$3:$J$200, 6, 0)</f>
        <v>Voter</v>
      </c>
    </row>
    <row r="169" spans="1:12" x14ac:dyDescent="0.3">
      <c r="A169" s="1">
        <v>168</v>
      </c>
      <c r="B169" t="s">
        <v>356</v>
      </c>
      <c r="C169" t="s">
        <v>357</v>
      </c>
      <c r="D169" t="s">
        <v>26</v>
      </c>
      <c r="E169" t="s">
        <v>27</v>
      </c>
      <c r="F169" t="s">
        <v>9</v>
      </c>
      <c r="G169" t="s">
        <v>10</v>
      </c>
      <c r="H169" t="s">
        <v>11</v>
      </c>
      <c r="I169" t="s">
        <v>2311</v>
      </c>
      <c r="J169" t="str">
        <f t="shared" si="10"/>
        <v>Sub-Saharan Africa</v>
      </c>
      <c r="K169" t="str">
        <f t="shared" si="11"/>
        <v>Lower middle income</v>
      </c>
      <c r="L169" s="5" t="str">
        <f>VLOOKUP(C169, RPB!$E$3:$J$200, 6, 0)</f>
        <v>Voter</v>
      </c>
    </row>
    <row r="170" spans="1:12" x14ac:dyDescent="0.3">
      <c r="A170" s="1">
        <v>169</v>
      </c>
      <c r="B170" t="s">
        <v>358</v>
      </c>
      <c r="C170" t="s">
        <v>359</v>
      </c>
      <c r="D170" t="s">
        <v>30</v>
      </c>
      <c r="E170" t="s">
        <v>15</v>
      </c>
      <c r="F170" t="s">
        <v>9</v>
      </c>
      <c r="G170" t="s">
        <v>16</v>
      </c>
      <c r="H170" t="s">
        <v>9</v>
      </c>
      <c r="I170" t="s">
        <v>2311</v>
      </c>
      <c r="J170" t="str">
        <f t="shared" si="10"/>
        <v>Latin America &amp; Caribbean</v>
      </c>
      <c r="K170" t="str">
        <f t="shared" si="11"/>
        <v>Upper middle income</v>
      </c>
      <c r="L170" s="5" t="str">
        <f>VLOOKUP(C170, RPB!$E$3:$J$200, 6, 0)</f>
        <v>Voter</v>
      </c>
    </row>
    <row r="171" spans="1:12" x14ac:dyDescent="0.3">
      <c r="A171" s="1">
        <v>170</v>
      </c>
      <c r="B171" t="s">
        <v>360</v>
      </c>
      <c r="C171" t="s">
        <v>361</v>
      </c>
      <c r="D171" t="s">
        <v>26</v>
      </c>
      <c r="E171" t="s">
        <v>27</v>
      </c>
      <c r="F171" t="s">
        <v>9</v>
      </c>
      <c r="G171" t="s">
        <v>16</v>
      </c>
      <c r="H171" t="s">
        <v>9</v>
      </c>
      <c r="I171" t="s">
        <v>2311</v>
      </c>
      <c r="J171" t="str">
        <f t="shared" si="10"/>
        <v>Sub-Saharan Africa</v>
      </c>
      <c r="K171" t="str">
        <f t="shared" si="11"/>
        <v>Lower middle income</v>
      </c>
      <c r="L171" s="5" t="str">
        <f>VLOOKUP(C171, RPB!$E$3:$J$200, 6, 0)</f>
        <v>Voter</v>
      </c>
    </row>
    <row r="172" spans="1:12" x14ac:dyDescent="0.3">
      <c r="A172" s="1">
        <v>171</v>
      </c>
      <c r="B172" t="s">
        <v>362</v>
      </c>
      <c r="C172" t="s">
        <v>363</v>
      </c>
      <c r="D172" t="s">
        <v>14</v>
      </c>
      <c r="E172" t="s">
        <v>22</v>
      </c>
      <c r="F172" t="s">
        <v>38</v>
      </c>
      <c r="G172" t="s">
        <v>23</v>
      </c>
      <c r="H172" t="s">
        <v>9</v>
      </c>
      <c r="I172" t="s">
        <v>2320</v>
      </c>
      <c r="J172" t="str">
        <f t="shared" si="10"/>
        <v>Europe &amp; Central Asia</v>
      </c>
      <c r="K172" t="str">
        <f t="shared" si="11"/>
        <v>High income</v>
      </c>
      <c r="L172" s="5" t="str">
        <f>VLOOKUP(C172, RPB!$E$3:$J$200, 6, 0)</f>
        <v>Voter</v>
      </c>
    </row>
    <row r="173" spans="1:12" x14ac:dyDescent="0.3">
      <c r="A173" s="1">
        <v>172</v>
      </c>
      <c r="B173" t="s">
        <v>364</v>
      </c>
      <c r="C173" t="s">
        <v>365</v>
      </c>
      <c r="D173" t="s">
        <v>14</v>
      </c>
      <c r="E173" t="s">
        <v>22</v>
      </c>
      <c r="F173" t="s">
        <v>38</v>
      </c>
      <c r="G173" t="s">
        <v>23</v>
      </c>
      <c r="H173" t="s">
        <v>9</v>
      </c>
      <c r="I173" t="s">
        <v>2320</v>
      </c>
      <c r="J173" t="str">
        <f t="shared" si="10"/>
        <v>Europe &amp; Central Asia</v>
      </c>
      <c r="K173" t="str">
        <f t="shared" si="11"/>
        <v>High income</v>
      </c>
      <c r="L173" s="5" t="str">
        <f>VLOOKUP(C173, RPB!$E$3:$J$200, 6, 0)</f>
        <v>Voter</v>
      </c>
    </row>
    <row r="174" spans="1:12" x14ac:dyDescent="0.3">
      <c r="A174" s="1">
        <v>173</v>
      </c>
      <c r="B174" t="s">
        <v>366</v>
      </c>
      <c r="C174" t="s">
        <v>367</v>
      </c>
      <c r="D174" t="s">
        <v>19</v>
      </c>
      <c r="E174" t="s">
        <v>27</v>
      </c>
      <c r="F174" t="s">
        <v>9</v>
      </c>
      <c r="G174" t="s">
        <v>10</v>
      </c>
      <c r="H174" t="s">
        <v>9</v>
      </c>
      <c r="I174" t="s">
        <v>2311</v>
      </c>
      <c r="J174" t="str">
        <f t="shared" si="10"/>
        <v>Middle East &amp; North Africa</v>
      </c>
      <c r="K174" t="str">
        <f t="shared" si="11"/>
        <v>Lower middle income</v>
      </c>
      <c r="L174" s="5" t="str">
        <f>VLOOKUP(C174, RPB!$E$3:$J$200, 6, 0)</f>
        <v>Voter</v>
      </c>
    </row>
    <row r="175" spans="1:12" x14ac:dyDescent="0.3">
      <c r="A175" s="1">
        <v>174</v>
      </c>
      <c r="B175" t="s">
        <v>368</v>
      </c>
      <c r="C175" t="s">
        <v>369</v>
      </c>
      <c r="D175" t="s">
        <v>37</v>
      </c>
      <c r="E175" t="s">
        <v>22</v>
      </c>
      <c r="F175" t="s">
        <v>9</v>
      </c>
      <c r="G175" t="s">
        <v>23</v>
      </c>
      <c r="I175" t="s">
        <v>2311</v>
      </c>
      <c r="J175" t="str">
        <f t="shared" si="10"/>
        <v>East Asia &amp; Pacific</v>
      </c>
      <c r="K175" t="str">
        <f t="shared" si="11"/>
        <v>High income</v>
      </c>
      <c r="L175" s="5" t="str">
        <f>VLOOKUP(C175, RPB!$E$3:$J$200, 6, 0)</f>
        <v>Voter</v>
      </c>
    </row>
    <row r="176" spans="1:12" x14ac:dyDescent="0.3">
      <c r="A176" s="1">
        <v>175</v>
      </c>
      <c r="B176" t="s">
        <v>370</v>
      </c>
      <c r="C176" t="s">
        <v>371</v>
      </c>
      <c r="D176" t="s">
        <v>14</v>
      </c>
      <c r="E176" t="s">
        <v>27</v>
      </c>
      <c r="F176" t="s">
        <v>9</v>
      </c>
      <c r="G176" t="s">
        <v>10</v>
      </c>
      <c r="H176" t="s">
        <v>9</v>
      </c>
      <c r="I176" t="s">
        <v>2311</v>
      </c>
      <c r="J176" t="str">
        <f t="shared" si="10"/>
        <v>Europe &amp; Central Asia</v>
      </c>
      <c r="K176" t="str">
        <f t="shared" si="11"/>
        <v>Lower middle income</v>
      </c>
      <c r="L176" s="5" t="str">
        <f>VLOOKUP(C176, RPB!$E$3:$J$200, 6, 0)</f>
        <v>Voter</v>
      </c>
    </row>
    <row r="177" spans="1:12" x14ac:dyDescent="0.3">
      <c r="A177" s="1">
        <v>176</v>
      </c>
      <c r="B177" t="s">
        <v>372</v>
      </c>
      <c r="C177" t="s">
        <v>373</v>
      </c>
      <c r="D177" t="s">
        <v>26</v>
      </c>
      <c r="E177" t="s">
        <v>8</v>
      </c>
      <c r="F177" t="s">
        <v>9</v>
      </c>
      <c r="G177" t="s">
        <v>10</v>
      </c>
      <c r="H177" t="s">
        <v>11</v>
      </c>
      <c r="I177" t="s">
        <v>2311</v>
      </c>
      <c r="J177" t="str">
        <f t="shared" si="10"/>
        <v>Sub-Saharan Africa</v>
      </c>
      <c r="K177" t="str">
        <f t="shared" si="11"/>
        <v>Low income</v>
      </c>
      <c r="L177" s="5" t="str">
        <f>VLOOKUP(C177, RPB!$E$3:$J$200, 6, 0)</f>
        <v>Voter</v>
      </c>
    </row>
    <row r="178" spans="1:12" x14ac:dyDescent="0.3">
      <c r="A178" s="1">
        <v>177</v>
      </c>
      <c r="B178" t="s">
        <v>374</v>
      </c>
      <c r="C178" t="s">
        <v>375</v>
      </c>
      <c r="D178" t="s">
        <v>37</v>
      </c>
      <c r="E178" t="s">
        <v>15</v>
      </c>
      <c r="F178" t="s">
        <v>9</v>
      </c>
      <c r="G178" t="s">
        <v>16</v>
      </c>
      <c r="H178" t="s">
        <v>9</v>
      </c>
      <c r="I178" t="s">
        <v>2311</v>
      </c>
      <c r="J178" t="str">
        <f t="shared" si="10"/>
        <v>East Asia &amp; Pacific</v>
      </c>
      <c r="K178" t="str">
        <f t="shared" si="11"/>
        <v>Upper middle income</v>
      </c>
      <c r="L178" s="5" t="str">
        <f>VLOOKUP(C178, RPB!$E$3:$J$200, 6, 0)</f>
        <v>Direct</v>
      </c>
    </row>
    <row r="179" spans="1:12" x14ac:dyDescent="0.3">
      <c r="A179" s="1">
        <v>178</v>
      </c>
      <c r="B179" t="s">
        <v>376</v>
      </c>
      <c r="C179" t="s">
        <v>377</v>
      </c>
      <c r="D179" t="s">
        <v>37</v>
      </c>
      <c r="E179" t="s">
        <v>27</v>
      </c>
      <c r="F179" t="s">
        <v>9</v>
      </c>
      <c r="G179" t="s">
        <v>82</v>
      </c>
      <c r="I179" t="s">
        <v>2311</v>
      </c>
      <c r="J179" t="str">
        <f t="shared" si="10"/>
        <v>East Asia &amp; Pacific</v>
      </c>
      <c r="K179" t="str">
        <f t="shared" si="11"/>
        <v>Lower middle income</v>
      </c>
      <c r="L179" s="5" t="str">
        <f>VLOOKUP(C179, RPB!$E$3:$J$200, 6, 0)</f>
        <v>Voter</v>
      </c>
    </row>
    <row r="180" spans="1:12" x14ac:dyDescent="0.3">
      <c r="A180" s="1">
        <v>179</v>
      </c>
      <c r="B180" t="s">
        <v>378</v>
      </c>
      <c r="C180" t="s">
        <v>379</v>
      </c>
      <c r="D180" t="s">
        <v>26</v>
      </c>
      <c r="E180" t="s">
        <v>8</v>
      </c>
      <c r="F180" t="s">
        <v>9</v>
      </c>
      <c r="G180" t="s">
        <v>10</v>
      </c>
      <c r="H180" t="s">
        <v>11</v>
      </c>
      <c r="I180" t="s">
        <v>2311</v>
      </c>
      <c r="J180" t="str">
        <f t="shared" si="10"/>
        <v>Sub-Saharan Africa</v>
      </c>
      <c r="K180" t="str">
        <f t="shared" si="11"/>
        <v>Low income</v>
      </c>
      <c r="L180" s="5" t="str">
        <f>VLOOKUP(C180, RPB!$E$3:$J$200, 6, 0)</f>
        <v>Voter</v>
      </c>
    </row>
    <row r="181" spans="1:12" x14ac:dyDescent="0.3">
      <c r="A181" s="1">
        <v>180</v>
      </c>
      <c r="B181" t="s">
        <v>380</v>
      </c>
      <c r="C181" t="s">
        <v>381</v>
      </c>
      <c r="D181" t="s">
        <v>37</v>
      </c>
      <c r="E181" t="s">
        <v>15</v>
      </c>
      <c r="F181" t="s">
        <v>9</v>
      </c>
      <c r="G181" t="s">
        <v>10</v>
      </c>
      <c r="H181" t="s">
        <v>9</v>
      </c>
      <c r="I181" t="s">
        <v>2311</v>
      </c>
      <c r="J181" t="str">
        <f t="shared" si="10"/>
        <v>East Asia &amp; Pacific</v>
      </c>
      <c r="K181" t="str">
        <f t="shared" si="11"/>
        <v>Upper middle income</v>
      </c>
      <c r="L181" s="5" t="str">
        <f>VLOOKUP(C181, RPB!$E$3:$J$200, 6, 0)</f>
        <v>Voter</v>
      </c>
    </row>
    <row r="182" spans="1:12" x14ac:dyDescent="0.3">
      <c r="A182" s="1">
        <v>181</v>
      </c>
      <c r="B182" t="s">
        <v>382</v>
      </c>
      <c r="C182" t="s">
        <v>383</v>
      </c>
      <c r="D182" t="s">
        <v>30</v>
      </c>
      <c r="E182" t="s">
        <v>22</v>
      </c>
      <c r="F182" t="s">
        <v>9</v>
      </c>
      <c r="G182" t="s">
        <v>16</v>
      </c>
      <c r="H182" t="s">
        <v>9</v>
      </c>
      <c r="I182" t="s">
        <v>2311</v>
      </c>
      <c r="J182" t="str">
        <f t="shared" si="10"/>
        <v>Latin America &amp; Caribbean</v>
      </c>
      <c r="K182" t="str">
        <f t="shared" si="11"/>
        <v>High income</v>
      </c>
      <c r="L182" s="5" t="str">
        <f>VLOOKUP(C182, RPB!$E$3:$J$200, 6, 0)</f>
        <v>Voter</v>
      </c>
    </row>
    <row r="183" spans="1:12" x14ac:dyDescent="0.3">
      <c r="A183" s="1">
        <v>182</v>
      </c>
      <c r="B183" t="s">
        <v>384</v>
      </c>
      <c r="C183" t="s">
        <v>385</v>
      </c>
      <c r="D183" t="s">
        <v>19</v>
      </c>
      <c r="E183" t="s">
        <v>27</v>
      </c>
      <c r="F183" t="s">
        <v>9</v>
      </c>
      <c r="G183" t="s">
        <v>16</v>
      </c>
      <c r="H183" t="s">
        <v>9</v>
      </c>
      <c r="I183" t="s">
        <v>2311</v>
      </c>
      <c r="J183" t="str">
        <f t="shared" si="10"/>
        <v>Middle East &amp; North Africa</v>
      </c>
      <c r="K183" t="str">
        <f t="shared" si="11"/>
        <v>Lower middle income</v>
      </c>
      <c r="L183" s="5" t="str">
        <f>VLOOKUP(C183, RPB!$E$3:$J$200, 6, 0)</f>
        <v>Voter</v>
      </c>
    </row>
    <row r="184" spans="1:12" x14ac:dyDescent="0.3">
      <c r="A184" s="1">
        <v>183</v>
      </c>
      <c r="B184" t="s">
        <v>386</v>
      </c>
      <c r="C184" t="s">
        <v>387</v>
      </c>
      <c r="D184" t="s">
        <v>14</v>
      </c>
      <c r="E184" t="s">
        <v>15</v>
      </c>
      <c r="F184" t="s">
        <v>38</v>
      </c>
      <c r="G184" t="s">
        <v>16</v>
      </c>
      <c r="H184" t="s">
        <v>9</v>
      </c>
      <c r="I184" t="s">
        <v>2311</v>
      </c>
      <c r="J184" t="str">
        <f t="shared" si="10"/>
        <v>Europe &amp; Central Asia</v>
      </c>
      <c r="K184" t="str">
        <f t="shared" si="11"/>
        <v>Upper middle income</v>
      </c>
      <c r="L184" s="5" t="str">
        <f>VLOOKUP(C184, RPB!$E$3:$J$200, 6, 0)</f>
        <v>Direct</v>
      </c>
    </row>
    <row r="185" spans="1:12" x14ac:dyDescent="0.3">
      <c r="A185" s="1">
        <v>184</v>
      </c>
      <c r="B185" t="s">
        <v>388</v>
      </c>
      <c r="C185" t="s">
        <v>389</v>
      </c>
      <c r="D185" t="s">
        <v>14</v>
      </c>
      <c r="E185" t="s">
        <v>15</v>
      </c>
      <c r="F185" t="s">
        <v>9</v>
      </c>
      <c r="G185" t="s">
        <v>16</v>
      </c>
      <c r="H185" t="s">
        <v>9</v>
      </c>
      <c r="I185" t="s">
        <v>2320</v>
      </c>
      <c r="J185" t="str">
        <f t="shared" si="10"/>
        <v>Europe &amp; Central Asia</v>
      </c>
      <c r="K185" t="str">
        <f t="shared" si="11"/>
        <v>Upper middle income</v>
      </c>
      <c r="L185" s="5" t="str">
        <f>VLOOKUP(C185, RPB!$E$3:$J$200, 6, 0)</f>
        <v>Voter</v>
      </c>
    </row>
    <row r="186" spans="1:12" x14ac:dyDescent="0.3">
      <c r="A186" s="1">
        <v>185</v>
      </c>
      <c r="B186" t="s">
        <v>390</v>
      </c>
      <c r="C186" t="s">
        <v>391</v>
      </c>
      <c r="D186" t="s">
        <v>37</v>
      </c>
      <c r="E186" t="s">
        <v>15</v>
      </c>
      <c r="F186" t="s">
        <v>9</v>
      </c>
      <c r="G186" t="s">
        <v>10</v>
      </c>
      <c r="I186" t="s">
        <v>2311</v>
      </c>
      <c r="J186" t="str">
        <f t="shared" si="10"/>
        <v>East Asia &amp; Pacific</v>
      </c>
      <c r="K186" t="str">
        <f t="shared" si="11"/>
        <v>Upper middle income</v>
      </c>
      <c r="L186" s="5" t="str">
        <f>VLOOKUP(C186, RPB!$E$3:$J$200, 6, 0)</f>
        <v>Voter</v>
      </c>
    </row>
    <row r="187" spans="1:12" x14ac:dyDescent="0.3">
      <c r="A187" s="1">
        <v>186</v>
      </c>
      <c r="B187" t="s">
        <v>392</v>
      </c>
      <c r="C187" t="s">
        <v>393</v>
      </c>
      <c r="D187" t="s">
        <v>26</v>
      </c>
      <c r="E187" t="s">
        <v>8</v>
      </c>
      <c r="F187" t="s">
        <v>9</v>
      </c>
      <c r="G187" t="s">
        <v>10</v>
      </c>
      <c r="H187" t="s">
        <v>11</v>
      </c>
      <c r="I187" t="s">
        <v>2311</v>
      </c>
      <c r="J187" t="str">
        <f t="shared" si="10"/>
        <v>Sub-Saharan Africa</v>
      </c>
      <c r="K187" t="str">
        <f t="shared" si="11"/>
        <v>Low income</v>
      </c>
      <c r="L187" s="5" t="str">
        <f>VLOOKUP(C187, RPB!$E$3:$J$200, 6, 0)</f>
        <v>Voter</v>
      </c>
    </row>
    <row r="188" spans="1:12" x14ac:dyDescent="0.3">
      <c r="A188" s="1">
        <v>187</v>
      </c>
      <c r="B188" t="s">
        <v>394</v>
      </c>
      <c r="C188" t="s">
        <v>395</v>
      </c>
      <c r="D188" t="s">
        <v>14</v>
      </c>
      <c r="E188" t="s">
        <v>27</v>
      </c>
      <c r="F188" t="s">
        <v>9</v>
      </c>
      <c r="G188" t="s">
        <v>16</v>
      </c>
      <c r="H188" t="s">
        <v>9</v>
      </c>
      <c r="I188" t="s">
        <v>2311</v>
      </c>
      <c r="J188" t="str">
        <f t="shared" si="10"/>
        <v>Europe &amp; Central Asia</v>
      </c>
      <c r="K188" t="str">
        <f t="shared" si="11"/>
        <v>Lower middle income</v>
      </c>
      <c r="L188" s="5" t="str">
        <f>VLOOKUP(C188, RPB!$E$3:$J$200, 6, 0)</f>
        <v>Voter</v>
      </c>
    </row>
    <row r="189" spans="1:12" x14ac:dyDescent="0.3">
      <c r="A189" s="1">
        <v>188</v>
      </c>
      <c r="B189" t="s">
        <v>396</v>
      </c>
      <c r="C189" t="s">
        <v>397</v>
      </c>
      <c r="D189" t="s">
        <v>19</v>
      </c>
      <c r="E189" t="s">
        <v>22</v>
      </c>
      <c r="F189" t="s">
        <v>9</v>
      </c>
      <c r="G189" t="s">
        <v>23</v>
      </c>
      <c r="H189" t="s">
        <v>9</v>
      </c>
      <c r="I189" t="s">
        <v>2320</v>
      </c>
      <c r="J189" t="str">
        <f t="shared" si="10"/>
        <v>Middle East &amp; North Africa</v>
      </c>
      <c r="K189" t="str">
        <f t="shared" si="11"/>
        <v>High income</v>
      </c>
      <c r="L189" s="5" t="str">
        <f>VLOOKUP(C189, RPB!$E$3:$J$200, 6, 0)</f>
        <v>Voter</v>
      </c>
    </row>
    <row r="190" spans="1:12" x14ac:dyDescent="0.3">
      <c r="A190" s="1">
        <v>189</v>
      </c>
      <c r="B190" t="s">
        <v>398</v>
      </c>
      <c r="C190" t="s">
        <v>399</v>
      </c>
      <c r="D190" t="s">
        <v>14</v>
      </c>
      <c r="E190" t="s">
        <v>22</v>
      </c>
      <c r="F190" t="s">
        <v>38</v>
      </c>
      <c r="G190" t="s">
        <v>23</v>
      </c>
      <c r="H190" t="s">
        <v>9</v>
      </c>
      <c r="I190" t="s">
        <v>2320</v>
      </c>
      <c r="J190" t="str">
        <f t="shared" si="10"/>
        <v>Europe &amp; Central Asia</v>
      </c>
      <c r="K190" t="str">
        <f t="shared" si="11"/>
        <v>High income</v>
      </c>
      <c r="L190" s="5" t="str">
        <f>VLOOKUP(C190, RPB!$E$3:$J$200, 6, 0)</f>
        <v>Voter</v>
      </c>
    </row>
    <row r="191" spans="1:12" x14ac:dyDescent="0.3">
      <c r="A191" s="1">
        <v>190</v>
      </c>
      <c r="B191" t="s">
        <v>400</v>
      </c>
      <c r="C191" t="s">
        <v>401</v>
      </c>
      <c r="D191" t="s">
        <v>85</v>
      </c>
      <c r="E191" t="s">
        <v>22</v>
      </c>
      <c r="F191" t="s">
        <v>38</v>
      </c>
      <c r="G191" t="s">
        <v>23</v>
      </c>
      <c r="H191" t="s">
        <v>9</v>
      </c>
      <c r="I191" t="s">
        <v>2320</v>
      </c>
      <c r="J191" t="str">
        <f t="shared" si="10"/>
        <v>North America</v>
      </c>
      <c r="K191" t="str">
        <f t="shared" si="11"/>
        <v>High income</v>
      </c>
      <c r="L191" s="5" t="str">
        <f>VLOOKUP(C191, RPB!$E$3:$J$200, 6, 0)</f>
        <v>Voter</v>
      </c>
    </row>
    <row r="192" spans="1:12" x14ac:dyDescent="0.3">
      <c r="A192" s="1">
        <v>191</v>
      </c>
      <c r="B192" t="s">
        <v>402</v>
      </c>
      <c r="C192" t="s">
        <v>403</v>
      </c>
      <c r="D192" t="s">
        <v>30</v>
      </c>
      <c r="E192" t="s">
        <v>22</v>
      </c>
      <c r="F192" t="s">
        <v>9</v>
      </c>
      <c r="G192" t="s">
        <v>16</v>
      </c>
      <c r="H192" t="s">
        <v>9</v>
      </c>
      <c r="I192" t="s">
        <v>2311</v>
      </c>
      <c r="J192" t="str">
        <f t="shared" si="10"/>
        <v>Latin America &amp; Caribbean</v>
      </c>
      <c r="K192" t="str">
        <f t="shared" si="11"/>
        <v>High income</v>
      </c>
      <c r="L192" s="5" t="str">
        <f>VLOOKUP(C192, RPB!$E$3:$J$200, 6, 0)</f>
        <v>Voter</v>
      </c>
    </row>
    <row r="193" spans="1:12" x14ac:dyDescent="0.3">
      <c r="A193" s="1">
        <v>192</v>
      </c>
      <c r="B193" t="s">
        <v>404</v>
      </c>
      <c r="C193" t="s">
        <v>405</v>
      </c>
      <c r="D193" t="s">
        <v>14</v>
      </c>
      <c r="E193" t="s">
        <v>27</v>
      </c>
      <c r="F193" t="s">
        <v>9</v>
      </c>
      <c r="G193" t="s">
        <v>82</v>
      </c>
      <c r="H193" t="s">
        <v>9</v>
      </c>
      <c r="I193" t="s">
        <v>2311</v>
      </c>
      <c r="J193" t="str">
        <f t="shared" si="10"/>
        <v>Europe &amp; Central Asia</v>
      </c>
      <c r="K193" t="str">
        <f t="shared" si="11"/>
        <v>Lower middle income</v>
      </c>
      <c r="L193" s="5" t="str">
        <f>VLOOKUP(C193, RPB!$E$3:$J$200, 6, 0)</f>
        <v>Voter</v>
      </c>
    </row>
    <row r="194" spans="1:12" x14ac:dyDescent="0.3">
      <c r="A194" s="1">
        <v>193</v>
      </c>
      <c r="B194" t="s">
        <v>406</v>
      </c>
      <c r="C194" t="s">
        <v>407</v>
      </c>
      <c r="D194" t="s">
        <v>37</v>
      </c>
      <c r="E194" t="s">
        <v>27</v>
      </c>
      <c r="F194" t="s">
        <v>9</v>
      </c>
      <c r="G194" t="s">
        <v>10</v>
      </c>
      <c r="H194" t="s">
        <v>9</v>
      </c>
      <c r="I194" t="s">
        <v>2311</v>
      </c>
      <c r="J194" t="str">
        <f t="shared" ref="J194:J199" si="12">VLOOKUP(D194, $Z$4:$AA$10, 2, 0)</f>
        <v>East Asia &amp; Pacific</v>
      </c>
      <c r="K194" t="str">
        <f t="shared" ref="K194:K199" si="13">VLOOKUP(E194, $Z$15:$AA$18, 2, 0)</f>
        <v>Lower middle income</v>
      </c>
      <c r="L194" s="5" t="str">
        <f>VLOOKUP(C194, RPB!$E$3:$J$200, 6, 0)</f>
        <v>Voter</v>
      </c>
    </row>
    <row r="195" spans="1:12" x14ac:dyDescent="0.3">
      <c r="A195" s="1">
        <v>194</v>
      </c>
      <c r="B195" t="s">
        <v>408</v>
      </c>
      <c r="C195" t="s">
        <v>409</v>
      </c>
      <c r="D195" t="s">
        <v>30</v>
      </c>
      <c r="E195" t="s">
        <v>15</v>
      </c>
      <c r="F195" t="s">
        <v>9</v>
      </c>
      <c r="G195" t="s">
        <v>16</v>
      </c>
      <c r="H195" t="s">
        <v>9</v>
      </c>
      <c r="I195" t="s">
        <v>2311</v>
      </c>
      <c r="J195" t="str">
        <f t="shared" si="12"/>
        <v>Latin America &amp; Caribbean</v>
      </c>
      <c r="K195" t="str">
        <f t="shared" si="13"/>
        <v>Upper middle income</v>
      </c>
      <c r="L195" s="5" t="str">
        <f>VLOOKUP(C195, RPB!$E$3:$J$200, 6, 0)</f>
        <v>Voter</v>
      </c>
    </row>
    <row r="196" spans="1:12" x14ac:dyDescent="0.3">
      <c r="A196" s="1">
        <v>195</v>
      </c>
      <c r="B196" t="s">
        <v>410</v>
      </c>
      <c r="C196" t="s">
        <v>411</v>
      </c>
      <c r="D196" t="s">
        <v>37</v>
      </c>
      <c r="E196" t="s">
        <v>27</v>
      </c>
      <c r="F196" t="s">
        <v>9</v>
      </c>
      <c r="G196" t="s">
        <v>16</v>
      </c>
      <c r="I196" t="s">
        <v>2311</v>
      </c>
      <c r="J196" t="str">
        <f t="shared" si="12"/>
        <v>East Asia &amp; Pacific</v>
      </c>
      <c r="K196" t="str">
        <f t="shared" si="13"/>
        <v>Lower middle income</v>
      </c>
      <c r="L196" s="5" t="str">
        <f>VLOOKUP(C196, RPB!$E$3:$J$200, 6, 0)</f>
        <v>Voter</v>
      </c>
    </row>
    <row r="197" spans="1:12" x14ac:dyDescent="0.3">
      <c r="A197" s="1">
        <v>196</v>
      </c>
      <c r="B197" t="s">
        <v>413</v>
      </c>
      <c r="C197" t="s">
        <v>414</v>
      </c>
      <c r="D197" t="s">
        <v>19</v>
      </c>
      <c r="E197" t="s">
        <v>27</v>
      </c>
      <c r="F197" t="s">
        <v>9</v>
      </c>
      <c r="G197" t="s">
        <v>10</v>
      </c>
      <c r="I197" t="s">
        <v>2311</v>
      </c>
      <c r="J197" t="str">
        <f t="shared" si="12"/>
        <v>Middle East &amp; North Africa</v>
      </c>
      <c r="K197" t="str">
        <f t="shared" si="13"/>
        <v>Lower middle income</v>
      </c>
      <c r="L197" s="5" t="str">
        <f>VLOOKUP(C197, RPB!$E$3:$J$200, 6, 0)</f>
        <v>Voter</v>
      </c>
    </row>
    <row r="198" spans="1:12" x14ac:dyDescent="0.3">
      <c r="A198" s="1">
        <v>197</v>
      </c>
      <c r="B198" t="s">
        <v>415</v>
      </c>
      <c r="C198" t="s">
        <v>416</v>
      </c>
      <c r="D198" t="s">
        <v>26</v>
      </c>
      <c r="E198" t="s">
        <v>27</v>
      </c>
      <c r="F198" t="s">
        <v>9</v>
      </c>
      <c r="G198" t="s">
        <v>10</v>
      </c>
      <c r="H198" t="s">
        <v>11</v>
      </c>
      <c r="I198" t="s">
        <v>2311</v>
      </c>
      <c r="J198" t="str">
        <f t="shared" si="12"/>
        <v>Sub-Saharan Africa</v>
      </c>
      <c r="K198" t="str">
        <f t="shared" si="13"/>
        <v>Lower middle income</v>
      </c>
      <c r="L198" s="5" t="str">
        <f>VLOOKUP(C198, RPB!$E$3:$J$200, 6, 0)</f>
        <v>Voter</v>
      </c>
    </row>
    <row r="199" spans="1:12" x14ac:dyDescent="0.3">
      <c r="A199" s="1">
        <v>198</v>
      </c>
      <c r="B199" t="s">
        <v>417</v>
      </c>
      <c r="C199" t="s">
        <v>418</v>
      </c>
      <c r="D199" t="s">
        <v>26</v>
      </c>
      <c r="E199" t="s">
        <v>8</v>
      </c>
      <c r="F199" t="s">
        <v>9</v>
      </c>
      <c r="G199" t="s">
        <v>82</v>
      </c>
      <c r="H199" t="s">
        <v>9</v>
      </c>
      <c r="I199" t="s">
        <v>2311</v>
      </c>
      <c r="J199" t="str">
        <f t="shared" si="12"/>
        <v>Sub-Saharan Africa</v>
      </c>
      <c r="K199" t="str">
        <f t="shared" si="13"/>
        <v>Low income</v>
      </c>
      <c r="L199" s="5" t="str">
        <f>VLOOKUP(C199, RPB!$E$3:$J$200, 6, 0)</f>
        <v>Voter</v>
      </c>
    </row>
    <row r="203" spans="1:12" x14ac:dyDescent="0.3">
      <c r="A203" s="247" t="s">
        <v>1263</v>
      </c>
      <c r="B203" s="247"/>
      <c r="C203" s="247"/>
    </row>
    <row r="204" spans="1:12" x14ac:dyDescent="0.3">
      <c r="B204" t="s">
        <v>2590</v>
      </c>
    </row>
    <row r="205" spans="1:12" x14ac:dyDescent="0.3">
      <c r="B205" t="s">
        <v>2325</v>
      </c>
    </row>
    <row r="206" spans="1:12" x14ac:dyDescent="0.3">
      <c r="B206" s="12" t="s">
        <v>2591</v>
      </c>
    </row>
  </sheetData>
  <autoFilter ref="A1:L199" xr:uid="{00000000-0009-0000-0000-000003000000}">
    <sortState xmlns:xlrd2="http://schemas.microsoft.com/office/spreadsheetml/2017/richdata2" ref="A2:L199">
      <sortCondition ref="B1:B199"/>
    </sortState>
  </autoFilter>
  <sortState xmlns:xlrd2="http://schemas.microsoft.com/office/spreadsheetml/2017/richdata2" ref="W2:W152">
    <sortCondition ref="W2"/>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AO199"/>
  <sheetViews>
    <sheetView tabSelected="1" zoomScaleNormal="100" workbookViewId="0">
      <pane xSplit="2" ySplit="1" topLeftCell="E2" activePane="bottomRight" state="frozen"/>
      <selection pane="topRight" activeCell="C1" sqref="C1"/>
      <selection pane="bottomLeft" activeCell="A3" sqref="A3"/>
      <selection pane="bottomRight" activeCell="E1" sqref="E1"/>
    </sheetView>
  </sheetViews>
  <sheetFormatPr defaultColWidth="8.77734375" defaultRowHeight="13.8" x14ac:dyDescent="0.3"/>
  <cols>
    <col min="1" max="1" width="3.77734375" style="288" bestFit="1" customWidth="1"/>
    <col min="2" max="2" width="20.77734375" style="288" customWidth="1"/>
    <col min="3" max="3" width="8" style="288" customWidth="1"/>
    <col min="4" max="4" width="8.21875" style="288" customWidth="1"/>
    <col min="5" max="5" width="8.44140625" style="288" customWidth="1"/>
    <col min="6" max="6" width="7.21875" style="288" customWidth="1"/>
    <col min="7" max="7" width="9.44140625" style="288" customWidth="1"/>
    <col min="8" max="8" width="7.21875" style="288" customWidth="1"/>
    <col min="9" max="9" width="9.21875" style="288" hidden="1" customWidth="1"/>
    <col min="10" max="10" width="8.77734375" style="288" customWidth="1"/>
    <col min="11" max="11" width="17.77734375" style="291" customWidth="1"/>
    <col min="12" max="12" width="14.21875" style="290" customWidth="1"/>
    <col min="13" max="13" width="10.21875" style="288" bestFit="1" customWidth="1"/>
    <col min="14" max="14" width="12.21875" style="288" bestFit="1" customWidth="1"/>
    <col min="15" max="15" width="13" style="290" customWidth="1"/>
    <col min="16" max="16" width="8.21875" style="290" bestFit="1" customWidth="1"/>
    <col min="17" max="17" width="16.5546875" style="289" customWidth="1"/>
    <col min="18" max="19" width="13.21875" style="288" customWidth="1"/>
    <col min="20" max="20" width="11.77734375" style="288" customWidth="1"/>
    <col min="21" max="22" width="17.44140625" style="288" customWidth="1"/>
    <col min="23" max="23" width="10.77734375" style="288" bestFit="1" customWidth="1"/>
    <col min="24" max="24" width="12.5546875" style="288" bestFit="1" customWidth="1"/>
    <col min="25" max="25" width="12.21875" style="288" customWidth="1"/>
    <col min="26" max="26" width="11.21875" style="288" customWidth="1"/>
    <col min="27" max="27" width="9.5546875" style="288" bestFit="1" customWidth="1"/>
    <col min="28" max="28" width="11.44140625" style="288" bestFit="1" customWidth="1"/>
    <col min="29" max="29" width="9.77734375" style="288" bestFit="1" customWidth="1"/>
    <col min="30" max="30" width="10.44140625" style="288" bestFit="1" customWidth="1"/>
    <col min="31" max="31" width="19.5546875" style="289" customWidth="1"/>
    <col min="32" max="32" width="12.5546875" style="288" bestFit="1" customWidth="1"/>
    <col min="33" max="33" width="13" style="288" bestFit="1" customWidth="1"/>
    <col min="34" max="34" width="13.21875" style="288" bestFit="1" customWidth="1"/>
    <col min="35" max="35" width="18.21875" style="288" customWidth="1"/>
    <col min="36" max="36" width="16.5546875" style="289" customWidth="1"/>
    <col min="37" max="38" width="15.44140625" style="288" customWidth="1"/>
    <col min="39" max="39" width="17.21875" style="289" customWidth="1"/>
    <col min="40" max="41" width="15.44140625" style="288" customWidth="1"/>
    <col min="42" max="16384" width="8.77734375" style="288"/>
  </cols>
  <sheetData>
    <row r="1" spans="1:41" customFormat="1" ht="45.75" customHeight="1" x14ac:dyDescent="0.3">
      <c r="A1" s="314" t="s">
        <v>0</v>
      </c>
      <c r="B1" s="315" t="s">
        <v>1</v>
      </c>
      <c r="C1" s="315" t="s">
        <v>1684</v>
      </c>
      <c r="D1" s="315" t="s">
        <v>1038</v>
      </c>
      <c r="E1" s="315" t="s">
        <v>1039</v>
      </c>
      <c r="F1" s="315" t="s">
        <v>38</v>
      </c>
      <c r="G1" s="315" t="s">
        <v>3</v>
      </c>
      <c r="H1" s="315" t="s">
        <v>4</v>
      </c>
      <c r="I1" s="315" t="s">
        <v>2426</v>
      </c>
      <c r="J1" s="315" t="s">
        <v>2310</v>
      </c>
      <c r="K1" s="316" t="s">
        <v>2633</v>
      </c>
      <c r="L1" s="317" t="s">
        <v>2634</v>
      </c>
      <c r="M1" s="315" t="s">
        <v>2635</v>
      </c>
      <c r="N1" s="315" t="s">
        <v>2636</v>
      </c>
      <c r="O1" s="315" t="s">
        <v>2715</v>
      </c>
      <c r="P1" s="317" t="s">
        <v>2624</v>
      </c>
      <c r="Q1" s="316" t="s">
        <v>2632</v>
      </c>
      <c r="R1" s="315" t="s">
        <v>2631</v>
      </c>
      <c r="S1" s="315" t="s">
        <v>2630</v>
      </c>
      <c r="T1" s="315" t="s">
        <v>2713</v>
      </c>
      <c r="U1" s="316" t="s">
        <v>2637</v>
      </c>
      <c r="V1" s="315" t="s">
        <v>2638</v>
      </c>
      <c r="W1" s="315" t="s">
        <v>2628</v>
      </c>
      <c r="X1" s="315" t="s">
        <v>2629</v>
      </c>
      <c r="Y1" s="315" t="s">
        <v>2714</v>
      </c>
      <c r="Z1" s="316" t="s">
        <v>2756</v>
      </c>
      <c r="AA1" s="315" t="s">
        <v>2755</v>
      </c>
      <c r="AB1" s="315" t="s">
        <v>2757</v>
      </c>
      <c r="AC1" s="315" t="s">
        <v>2758</v>
      </c>
      <c r="AD1" s="315" t="s">
        <v>2759</v>
      </c>
      <c r="AE1" s="316" t="s">
        <v>2689</v>
      </c>
      <c r="AF1" s="315" t="s">
        <v>1668</v>
      </c>
      <c r="AG1" s="315" t="s">
        <v>2645</v>
      </c>
      <c r="AH1" s="315" t="s">
        <v>2646</v>
      </c>
      <c r="AI1" s="316" t="s">
        <v>2716</v>
      </c>
      <c r="AJ1" s="315" t="s">
        <v>2644</v>
      </c>
      <c r="AK1" s="315" t="s">
        <v>2640</v>
      </c>
      <c r="AL1" s="315" t="s">
        <v>2641</v>
      </c>
      <c r="AM1" s="315" t="s">
        <v>2760</v>
      </c>
      <c r="AN1" s="315" t="s">
        <v>2642</v>
      </c>
      <c r="AO1" s="382" t="s">
        <v>2643</v>
      </c>
    </row>
    <row r="2" spans="1:41" s="87" customFormat="1" ht="13.05" customHeight="1" x14ac:dyDescent="0.3">
      <c r="A2" s="87">
        <v>1</v>
      </c>
      <c r="B2" s="87" t="s">
        <v>5</v>
      </c>
      <c r="C2" s="87" t="s">
        <v>6</v>
      </c>
      <c r="D2" s="87" t="s">
        <v>7</v>
      </c>
      <c r="E2" s="87" t="s">
        <v>8</v>
      </c>
      <c r="F2" s="87" t="s">
        <v>9</v>
      </c>
      <c r="G2" s="87" t="s">
        <v>10</v>
      </c>
      <c r="H2" s="87" t="s">
        <v>11</v>
      </c>
      <c r="J2" s="295" t="s">
        <v>2311</v>
      </c>
      <c r="K2" s="326">
        <f t="shared" ref="K2:K33" si="0">Q2+U2</f>
        <v>11983428.20700001</v>
      </c>
      <c r="L2" s="327">
        <f t="shared" ref="L2:L33" si="1">K2/AI2*100</f>
        <v>32.945784572125383</v>
      </c>
      <c r="M2" s="289">
        <f t="shared" ref="M2:M33" si="2">IFERROR(R2+W2, "n/a")</f>
        <v>5349909.0449999981</v>
      </c>
      <c r="N2" s="289">
        <f t="shared" ref="N2:N33" si="3">IFERROR(S2+X2, "n/a")</f>
        <v>6631580.0050000083</v>
      </c>
      <c r="O2" s="321">
        <f t="shared" ref="O2:O33" si="4">IFERROR(IF(AND(N2=0, K2=0), 0, N2/K2*100), "n/a")</f>
        <v>55.339589727138616</v>
      </c>
      <c r="P2" s="290">
        <f>VLOOKUP(C2, RPB!$E$2:$I$200, 5, 0)</f>
        <v>18</v>
      </c>
      <c r="Q2" s="318">
        <f t="shared" ref="Q2:Q33" si="5">IFERROR(AJ2*(1-Z2/100), "n/a")</f>
        <v>10496548.006999999</v>
      </c>
      <c r="R2" s="90">
        <f t="shared" ref="R2:R33" si="6">IFERROR(AK2*(1-AA2/100), "n/a")</f>
        <v>5349909.0449999981</v>
      </c>
      <c r="S2" s="90">
        <f t="shared" ref="S2:S33" si="7">IFERROR(AL2*(1-AB2/100), "n/a")</f>
        <v>5144699.8049999988</v>
      </c>
      <c r="T2" s="374">
        <f t="shared" ref="T2:T33" si="8">IFERROR(IF(AND(S2=0, Q2=0), 0, S2/Q2*100), "n/a")</f>
        <v>49.013254658284531</v>
      </c>
      <c r="U2" s="331">
        <f t="shared" ref="U2:U33" si="9">IF(W2="n/a", IF(AM2-AE2&lt;0, 0, AM2-AE2), IF((AN2-AG2)*(AO2-AH2)&lt;0, W2+X2, IF(AM2-AE2&lt;0, 0, AM2-AE2)))</f>
        <v>1486880.2000000095</v>
      </c>
      <c r="V2" s="332">
        <f t="shared" ref="V2:V33" si="10">U2/AM2*100</f>
        <v>8.1779459821572775</v>
      </c>
      <c r="W2" s="90">
        <f t="shared" ref="W2:W33" si="11">IFERROR(IF(AN2-AG2&lt;0, 0, AN2-AG2), "n/a")</f>
        <v>0</v>
      </c>
      <c r="X2" s="90">
        <f t="shared" ref="X2:X33" si="12">IFERROR(IF(AO2-AH2&lt;0, 0, AO2-AH2), "n/a")</f>
        <v>1486880.2000000095</v>
      </c>
      <c r="Y2" s="374">
        <f t="shared" ref="Y2:Y33" si="13">IFERROR(IF(AND(X2=0, U2=0), 0, X2/SUM(W2:X2)*100), "n/a")</f>
        <v>100</v>
      </c>
      <c r="Z2" s="296">
        <f>IFERROR(VLOOKUP(C2,'Birth registration'!$B$247:$G$275,2,0), VLOOKUP($C2,'Birth registration'!$B$11:$G$207,2,0))</f>
        <v>42.3</v>
      </c>
      <c r="AA2" s="87">
        <f>IFERROR(VLOOKUP(C2,'Birth registration'!$B$247:$G$275,4,0), VLOOKUP($C2,'Birth registration'!$B$11:$G$207,4,0))</f>
        <v>42.7</v>
      </c>
      <c r="AB2" s="87">
        <f>IFERROR(VLOOKUP(C2,'Birth registration'!$B$247:$G$275,6,0), VLOOKUP($C2,'Birth registration'!$B$11:$G$207,6,0))</f>
        <v>41.9</v>
      </c>
      <c r="AC2" s="87">
        <f>IFERROR(VLOOKUP(C2,'Birth registration'!$B$247:$O$275,10,0), VLOOKUP($C2,'Birth registration'!$B$11:$K$207,10,0))</f>
        <v>36</v>
      </c>
      <c r="AD2" s="87">
        <f>IFERROR(VLOOKUP(D2,'Birth registration'!$B$247:$O$275,8,0), VLOOKUP($C2,'Birth registration'!$B$11:$K$207,8,0))</f>
        <v>63.5</v>
      </c>
      <c r="AE2" s="331">
        <f>VLOOKUP($C2, RPB!$E$3:$M$200, 9,0)</f>
        <v>20845988</v>
      </c>
      <c r="AF2" s="90" t="str">
        <f>VLOOKUP($C2, RPB!E2:$J$200, 6, 0)</f>
        <v>Voter</v>
      </c>
      <c r="AG2" s="90">
        <f>VLOOKUP($C2, RPB!$E:$N, 10, 0)</f>
        <v>13549892.199999999</v>
      </c>
      <c r="AH2" s="90">
        <f>VLOOKUP($C2, RPB!$E:$O, 11,0)</f>
        <v>7296095.7999999998</v>
      </c>
      <c r="AI2" s="298">
        <f t="shared" ref="AI2:AI33" si="14">AJ2+AM2</f>
        <v>36373175.999999993</v>
      </c>
      <c r="AJ2" s="332">
        <f>VLOOKUP(C2, '2018 Population by age'!$G$3:$J$300, 3, 0)*1000</f>
        <v>18191591</v>
      </c>
      <c r="AK2" s="90">
        <f>(VLOOKUP($C2, '2018 Population by age male'!$G:$J, 3, 0))*1000</f>
        <v>9336664.9999999981</v>
      </c>
      <c r="AL2" s="90">
        <f>(VLOOKUP($C2, '2018 Population by age female'!$G:$J, 3, 0))*1000</f>
        <v>8854904.9999999981</v>
      </c>
      <c r="AM2" s="332">
        <f>IF(I2=1, VLOOKUP(C2, '2018 Population by age'!$G$3:$J$300, 4, 0)*1000*VLOOKUP(C2, 'GCC foreign nationals share'!$B$5:$E$10, 3, 0), VLOOKUP(C2, '2018 Population by age'!$G$3:$J$300, 4, 0)*1000)</f>
        <v>18181584.999999993</v>
      </c>
      <c r="AN2" s="90">
        <f>(VLOOKUP($C2, '2018 Population by age male'!$G:$J, 4, 0))*1000</f>
        <v>9398623.0000000056</v>
      </c>
      <c r="AO2" s="383">
        <f>(VLOOKUP($C2, '2018 Population by age female'!$G:$J, 4, 0))*1000</f>
        <v>8782976.0000000093</v>
      </c>
    </row>
    <row r="3" spans="1:41" s="87" customFormat="1" x14ac:dyDescent="0.3">
      <c r="A3" s="87">
        <v>2</v>
      </c>
      <c r="B3" s="87" t="s">
        <v>12</v>
      </c>
      <c r="C3" s="87" t="s">
        <v>13</v>
      </c>
      <c r="D3" s="87" t="s">
        <v>14</v>
      </c>
      <c r="E3" s="87" t="s">
        <v>15</v>
      </c>
      <c r="F3" s="87" t="s">
        <v>9</v>
      </c>
      <c r="G3" s="87" t="s">
        <v>16</v>
      </c>
      <c r="H3" s="87" t="s">
        <v>9</v>
      </c>
      <c r="J3" s="295" t="s">
        <v>2311</v>
      </c>
      <c r="K3" s="326">
        <f t="shared" si="0"/>
        <v>7564.8860000000068</v>
      </c>
      <c r="L3" s="327">
        <f t="shared" si="1"/>
        <v>0.25780334607545169</v>
      </c>
      <c r="M3" s="289">
        <f t="shared" si="2"/>
        <v>1684.7579999999703</v>
      </c>
      <c r="N3" s="289">
        <f t="shared" si="3"/>
        <v>5450.7809999999754</v>
      </c>
      <c r="O3" s="321">
        <f t="shared" si="4"/>
        <v>72.05370973204316</v>
      </c>
      <c r="P3" s="290">
        <f>VLOOKUP(C3, RPB!$E$2:$I$200, 5, 0)</f>
        <v>16</v>
      </c>
      <c r="Q3" s="318">
        <f t="shared" si="5"/>
        <v>7564.8860000000068</v>
      </c>
      <c r="R3" s="90">
        <f t="shared" si="6"/>
        <v>1684.7579999999703</v>
      </c>
      <c r="S3" s="90">
        <f t="shared" si="7"/>
        <v>5450.7809999999754</v>
      </c>
      <c r="T3" s="374">
        <f t="shared" si="8"/>
        <v>72.05370973204316</v>
      </c>
      <c r="U3" s="331">
        <f t="shared" si="9"/>
        <v>0</v>
      </c>
      <c r="V3" s="332">
        <f t="shared" si="10"/>
        <v>0</v>
      </c>
      <c r="W3" s="90">
        <f t="shared" si="11"/>
        <v>0</v>
      </c>
      <c r="X3" s="90">
        <f t="shared" si="12"/>
        <v>0</v>
      </c>
      <c r="Y3" s="374">
        <f t="shared" si="13"/>
        <v>0</v>
      </c>
      <c r="Z3" s="296">
        <f>IFERROR(VLOOKUP(C3,'Birth registration'!$B$247:$G$275,2,0), VLOOKUP($C3,'Birth registration'!$B$11:$G$207,2,0))</f>
        <v>98.6</v>
      </c>
      <c r="AA3" s="87">
        <f>IFERROR(VLOOKUP(C3,'Birth registration'!$B$247:$G$275,4,0), VLOOKUP($C3,'Birth registration'!$B$11:$G$207,4,0))</f>
        <v>99.4</v>
      </c>
      <c r="AB3" s="87">
        <f>IFERROR(VLOOKUP(C3,'Birth registration'!$B$247:$G$275,6,0), VLOOKUP($C3,'Birth registration'!$B$11:$G$207,6,0))</f>
        <v>97.9</v>
      </c>
      <c r="AC3" s="87">
        <f>IFERROR(VLOOKUP(C3,'Birth registration'!$B$247:$O$275,10,0), VLOOKUP($C3,'Birth registration'!$B$11:$K$207,10,0))</f>
        <v>98.4</v>
      </c>
      <c r="AD3" s="87">
        <f>IFERROR(VLOOKUP(D3,'Birth registration'!$B$247:$O$275,8,0), VLOOKUP($C3,'Birth registration'!$B$11:$K$207,8,0))</f>
        <v>99</v>
      </c>
      <c r="AE3" s="331">
        <f>VLOOKUP($C3, RPB!$E$3:$M$200, 9,0)</f>
        <v>4455772</v>
      </c>
      <c r="AF3" s="90" t="str">
        <f>VLOOKUP($C3, RPB!E3:$J$200, 6, 0)</f>
        <v>Direct</v>
      </c>
      <c r="AG3" s="90">
        <f>VLOOKUP($C3, RPB!$E:$N, 10, 0)</f>
        <v>2267673</v>
      </c>
      <c r="AH3" s="90">
        <f>VLOOKUP($C3, RPB!$E:$O, 11,0)</f>
        <v>2188099</v>
      </c>
      <c r="AI3" s="298">
        <f t="shared" si="14"/>
        <v>2934363</v>
      </c>
      <c r="AJ3" s="332">
        <f>VLOOKUP(C3, '2018 Population by age'!$G$3:$J$300, 3, 0)*1000</f>
        <v>540349</v>
      </c>
      <c r="AK3" s="90">
        <f>(VLOOKUP($C3, '2018 Population by age male'!$G:$J, 3, 0))*1000</f>
        <v>280793</v>
      </c>
      <c r="AL3" s="90">
        <f>(VLOOKUP($C3, '2018 Population by age female'!$G:$J, 3, 0))*1000</f>
        <v>259560.99999999997</v>
      </c>
      <c r="AM3" s="332">
        <f>IF(I3=1, VLOOKUP(C3, '2018 Population by age'!$G$3:$J$300, 4, 0)*1000*VLOOKUP(C3, 'GCC foreign nationals share'!$B$5:$E$10, 3, 0), VLOOKUP(C3, '2018 Population by age'!$G$3:$J$300, 4, 0)*1000)</f>
        <v>2394014</v>
      </c>
      <c r="AN3" s="90">
        <f>(VLOOKUP($C3, '2018 Population by age male'!$G:$J, 4, 0))*1000</f>
        <v>1199480.9999999998</v>
      </c>
      <c r="AO3" s="383">
        <f>(VLOOKUP($C3, '2018 Population by age female'!$G:$J, 4, 0))*1000</f>
        <v>1194509.9999999998</v>
      </c>
    </row>
    <row r="4" spans="1:41" s="87" customFormat="1" x14ac:dyDescent="0.3">
      <c r="A4" s="87">
        <v>3</v>
      </c>
      <c r="B4" s="87" t="s">
        <v>17</v>
      </c>
      <c r="C4" s="87" t="s">
        <v>18</v>
      </c>
      <c r="D4" s="87" t="s">
        <v>19</v>
      </c>
      <c r="E4" s="87" t="s">
        <v>15</v>
      </c>
      <c r="F4" s="87" t="s">
        <v>9</v>
      </c>
      <c r="G4" s="87" t="s">
        <v>16</v>
      </c>
      <c r="H4" s="87" t="s">
        <v>9</v>
      </c>
      <c r="J4" s="295" t="s">
        <v>2311</v>
      </c>
      <c r="K4" s="326">
        <f t="shared" si="0"/>
        <v>4737129.8960000109</v>
      </c>
      <c r="L4" s="327">
        <f t="shared" si="1"/>
        <v>11.276718259788968</v>
      </c>
      <c r="M4" s="289" t="str">
        <f t="shared" si="2"/>
        <v>n/a</v>
      </c>
      <c r="N4" s="289" t="str">
        <f t="shared" si="3"/>
        <v>n/a</v>
      </c>
      <c r="O4" s="321" t="str">
        <f t="shared" si="4"/>
        <v>n/a</v>
      </c>
      <c r="P4" s="290">
        <f>VLOOKUP(C4, RPB!$E$2:$I$200, 5, 0)</f>
        <v>18</v>
      </c>
      <c r="Q4" s="318">
        <f t="shared" si="5"/>
        <v>56302.896000000044</v>
      </c>
      <c r="R4" s="90">
        <f t="shared" si="6"/>
        <v>28726.876000000026</v>
      </c>
      <c r="S4" s="90">
        <f t="shared" si="7"/>
        <v>27576.04000000003</v>
      </c>
      <c r="T4" s="374">
        <f t="shared" si="8"/>
        <v>48.978013493302385</v>
      </c>
      <c r="U4" s="331">
        <f t="shared" si="9"/>
        <v>4680827.0000000112</v>
      </c>
      <c r="V4" s="332">
        <f t="shared" si="10"/>
        <v>16.757739150296484</v>
      </c>
      <c r="W4" s="90" t="str">
        <f t="shared" si="11"/>
        <v>n/a</v>
      </c>
      <c r="X4" s="90" t="str">
        <f t="shared" si="12"/>
        <v>n/a</v>
      </c>
      <c r="Y4" s="374" t="str">
        <f t="shared" si="13"/>
        <v>n/a</v>
      </c>
      <c r="Z4" s="296">
        <f>IFERROR(VLOOKUP(C4,'Birth registration'!$B$247:$G$275,2,0), VLOOKUP($C4,'Birth registration'!$B$11:$G$207,2,0))</f>
        <v>99.6</v>
      </c>
      <c r="AA4" s="87">
        <f>IFERROR(VLOOKUP(C4,'Birth registration'!$B$247:$G$275,4,0), VLOOKUP($C4,'Birth registration'!$B$11:$G$207,4,0))</f>
        <v>99.6</v>
      </c>
      <c r="AB4" s="87">
        <f>IFERROR(VLOOKUP(C4,'Birth registration'!$B$247:$G$275,6,0), VLOOKUP($C4,'Birth registration'!$B$11:$G$207,6,0))</f>
        <v>99.6</v>
      </c>
      <c r="AC4" s="87">
        <f>IFERROR(VLOOKUP(C4,'Birth registration'!$B$247:$O$275,10,0), VLOOKUP($C4,'Birth registration'!$B$11:$K$207,10,0))</f>
        <v>99.5</v>
      </c>
      <c r="AD4" s="87">
        <f>IFERROR(VLOOKUP(D4,'Birth registration'!$B$247:$O$275,8,0), VLOOKUP($C4,'Birth registration'!$B$11:$K$207,8,0))</f>
        <v>99.7</v>
      </c>
      <c r="AE4" s="331">
        <f>VLOOKUP($C4, RPB!$E$3:$M$200, 9,0)</f>
        <v>23251503</v>
      </c>
      <c r="AF4" s="90" t="str">
        <f>VLOOKUP($C4, RPB!E4:$J$200, 6, 0)</f>
        <v>Voter</v>
      </c>
      <c r="AG4" s="90" t="str">
        <f>VLOOKUP($C4, RPB!$E:$N, 10, 0)</f>
        <v>n/a</v>
      </c>
      <c r="AH4" s="90" t="str">
        <f>VLOOKUP($C4, RPB!$E:$O, 11,0)</f>
        <v>n/a</v>
      </c>
      <c r="AI4" s="298">
        <f t="shared" si="14"/>
        <v>42008054.000000007</v>
      </c>
      <c r="AJ4" s="332">
        <f>VLOOKUP(C4, '2018 Population by age'!$G$3:$J$300, 3, 0)*1000</f>
        <v>14075723.999999998</v>
      </c>
      <c r="AK4" s="90">
        <f>(VLOOKUP($C4, '2018 Population by age male'!$G:$J, 3, 0))*1000</f>
        <v>7181719</v>
      </c>
      <c r="AL4" s="90">
        <f>(VLOOKUP($C4, '2018 Population by age female'!$G:$J, 3, 0))*1000</f>
        <v>6894010.0000000009</v>
      </c>
      <c r="AM4" s="332">
        <f>IF(I4=1, VLOOKUP(C4, '2018 Population by age'!$G$3:$J$300, 4, 0)*1000*VLOOKUP(C4, 'GCC foreign nationals share'!$B$5:$E$10, 3, 0), VLOOKUP(C4, '2018 Population by age'!$G$3:$J$300, 4, 0)*1000)</f>
        <v>27932330.000000011</v>
      </c>
      <c r="AN4" s="90">
        <f>(VLOOKUP($C4, '2018 Population by age male'!$G:$J, 4, 0))*1000</f>
        <v>14033462.000000011</v>
      </c>
      <c r="AO4" s="383">
        <f>(VLOOKUP($C4, '2018 Population by age female'!$G:$J, 4, 0))*1000</f>
        <v>13898864.999999998</v>
      </c>
    </row>
    <row r="5" spans="1:41" s="87" customFormat="1" x14ac:dyDescent="0.3">
      <c r="A5" s="87">
        <v>4</v>
      </c>
      <c r="B5" s="87" t="s">
        <v>20</v>
      </c>
      <c r="C5" s="87" t="s">
        <v>21</v>
      </c>
      <c r="D5" s="87" t="s">
        <v>14</v>
      </c>
      <c r="E5" s="87" t="s">
        <v>22</v>
      </c>
      <c r="F5" s="87" t="s">
        <v>9</v>
      </c>
      <c r="G5" s="87" t="s">
        <v>23</v>
      </c>
      <c r="H5" s="87" t="s">
        <v>9</v>
      </c>
      <c r="J5" s="295" t="s">
        <v>2320</v>
      </c>
      <c r="K5" s="326">
        <f t="shared" si="0"/>
        <v>42117.000000000029</v>
      </c>
      <c r="L5" s="327">
        <f t="shared" si="1"/>
        <v>52.509070054482677</v>
      </c>
      <c r="M5" s="289" t="str">
        <f t="shared" si="2"/>
        <v>n/a</v>
      </c>
      <c r="N5" s="289" t="str">
        <f t="shared" si="3"/>
        <v>n/a</v>
      </c>
      <c r="O5" s="321" t="str">
        <f t="shared" si="4"/>
        <v>n/a</v>
      </c>
      <c r="P5" s="290">
        <f>VLOOKUP(C5, RPB!$E$2:$I$200, 5, 0)</f>
        <v>18</v>
      </c>
      <c r="Q5" s="318">
        <f t="shared" si="5"/>
        <v>0</v>
      </c>
      <c r="R5" s="90" t="str">
        <f t="shared" si="6"/>
        <v>n/a</v>
      </c>
      <c r="S5" s="90" t="str">
        <f t="shared" si="7"/>
        <v>n/a</v>
      </c>
      <c r="T5" s="374" t="str">
        <f t="shared" si="8"/>
        <v>n/a</v>
      </c>
      <c r="U5" s="331">
        <f t="shared" si="9"/>
        <v>42117.000000000029</v>
      </c>
      <c r="V5" s="332">
        <f t="shared" si="10"/>
        <v>63.211214336099907</v>
      </c>
      <c r="W5" s="90" t="str">
        <f t="shared" si="11"/>
        <v>n/a</v>
      </c>
      <c r="X5" s="90" t="str">
        <f t="shared" si="12"/>
        <v>n/a</v>
      </c>
      <c r="Y5" s="374" t="str">
        <f t="shared" si="13"/>
        <v>n/a</v>
      </c>
      <c r="Z5" s="296">
        <f>IFERROR(VLOOKUP(C5,'Birth registration'!$B$247:$G$275,2,0), VLOOKUP($C5,'Birth registration'!$B$11:$G$207,2,0))</f>
        <v>100</v>
      </c>
      <c r="AA5" s="87" t="str">
        <f>IFERROR(VLOOKUP(C5,'Birth registration'!$B$247:$G$275,4,0), VLOOKUP($C5,'Birth registration'!$B$11:$G$207,4,0))</f>
        <v>–</v>
      </c>
      <c r="AB5" s="87" t="str">
        <f>IFERROR(VLOOKUP(C5,'Birth registration'!$B$247:$G$275,6,0), VLOOKUP($C5,'Birth registration'!$B$11:$G$207,6,0))</f>
        <v>–</v>
      </c>
      <c r="AC5" s="87" t="str">
        <f>IFERROR(VLOOKUP(C5,'Birth registration'!$B$247:$O$275,10,0), VLOOKUP($C5,'Birth registration'!$B$11:$K$207,10,0))</f>
        <v>–</v>
      </c>
      <c r="AD5" s="87" t="str">
        <f>IFERROR(VLOOKUP(D5,'Birth registration'!$B$247:$O$275,8,0), VLOOKUP($C5,'Birth registration'!$B$11:$K$207,8,0))</f>
        <v>–</v>
      </c>
      <c r="AE5" s="331">
        <f>VLOOKUP($C5, RPB!$E$3:$M$200, 9,0)</f>
        <v>24512</v>
      </c>
      <c r="AF5" s="90" t="str">
        <f>VLOOKUP($C5, RPB!E5:$J$200, 6, 0)</f>
        <v>Voter</v>
      </c>
      <c r="AG5" s="90" t="str">
        <f>VLOOKUP($C5, RPB!$E:$N, 10, 0)</f>
        <v>n/a</v>
      </c>
      <c r="AH5" s="90" t="str">
        <f>VLOOKUP($C5, RPB!$E:$O, 11,0)</f>
        <v>n/a</v>
      </c>
      <c r="AI5" s="298">
        <f t="shared" si="14"/>
        <v>80209.000000000029</v>
      </c>
      <c r="AJ5" s="332">
        <f>VLOOKUP(C5, '2018 Population by age'!$G$3:$J$300, 3, 0)*1000</f>
        <v>13579.999999999998</v>
      </c>
      <c r="AK5" s="90">
        <f>(VLOOKUP($C5, '2018 Population by age male'!$G:$J, 3, 0))*1000</f>
        <v>6971</v>
      </c>
      <c r="AL5" s="90">
        <f>(VLOOKUP($C5, '2018 Population by age female'!$G:$J, 3, 0))*1000</f>
        <v>6609.0000000000009</v>
      </c>
      <c r="AM5" s="332">
        <f>IF(I5=1, VLOOKUP(C5, '2018 Population by age'!$G$3:$J$300, 4, 0)*1000*VLOOKUP(C5, 'GCC foreign nationals share'!$B$5:$E$10, 3, 0), VLOOKUP(C5, '2018 Population by age'!$G$3:$J$300, 4, 0)*1000)</f>
        <v>66629.000000000029</v>
      </c>
      <c r="AN5" s="90">
        <f>(VLOOKUP($C5, '2018 Population by age male'!$G:$J, 4, 0))*1000</f>
        <v>34059.999999999971</v>
      </c>
      <c r="AO5" s="383">
        <f>(VLOOKUP($C5, '2018 Population by age female'!$G:$J, 4, 0))*1000</f>
        <v>32568.999999999996</v>
      </c>
    </row>
    <row r="6" spans="1:41" s="87" customFormat="1" ht="13.05" customHeight="1" x14ac:dyDescent="0.3">
      <c r="A6" s="87">
        <v>5</v>
      </c>
      <c r="B6" s="87" t="s">
        <v>24</v>
      </c>
      <c r="C6" s="87" t="s">
        <v>25</v>
      </c>
      <c r="D6" s="87" t="s">
        <v>26</v>
      </c>
      <c r="E6" s="87" t="s">
        <v>27</v>
      </c>
      <c r="F6" s="87" t="s">
        <v>9</v>
      </c>
      <c r="G6" s="87" t="s">
        <v>16</v>
      </c>
      <c r="J6" s="295" t="s">
        <v>2311</v>
      </c>
      <c r="K6" s="326">
        <f t="shared" si="0"/>
        <v>17359570.999999985</v>
      </c>
      <c r="L6" s="327">
        <f t="shared" si="1"/>
        <v>56.409486451396532</v>
      </c>
      <c r="M6" s="289" t="str">
        <f t="shared" si="2"/>
        <v>n/a</v>
      </c>
      <c r="N6" s="289" t="str">
        <f t="shared" si="3"/>
        <v>n/a</v>
      </c>
      <c r="O6" s="321" t="str">
        <f t="shared" si="4"/>
        <v>n/a</v>
      </c>
      <c r="P6" s="290">
        <f>VLOOKUP(C6, RPB!$E$2:$I$200, 5, 0)</f>
        <v>18</v>
      </c>
      <c r="Q6" s="318">
        <f t="shared" si="5"/>
        <v>12292020</v>
      </c>
      <c r="R6" s="90">
        <f t="shared" si="6"/>
        <v>6134411.4239999996</v>
      </c>
      <c r="S6" s="90">
        <f t="shared" si="7"/>
        <v>6157438.012000001</v>
      </c>
      <c r="T6" s="374">
        <f t="shared" si="8"/>
        <v>50.092970984427296</v>
      </c>
      <c r="U6" s="331">
        <f t="shared" si="9"/>
        <v>5067550.9999999832</v>
      </c>
      <c r="V6" s="332">
        <f t="shared" si="10"/>
        <v>35.22840183540378</v>
      </c>
      <c r="W6" s="90" t="str">
        <f t="shared" si="11"/>
        <v>n/a</v>
      </c>
      <c r="X6" s="90" t="str">
        <f t="shared" si="12"/>
        <v>n/a</v>
      </c>
      <c r="Y6" s="374" t="str">
        <f t="shared" si="13"/>
        <v>n/a</v>
      </c>
      <c r="Z6" s="296">
        <f>IFERROR(VLOOKUP(C6,'Birth registration'!$B$247:$G$275,2,0), VLOOKUP($C6,'Birth registration'!$B$11:$G$207,2,0))</f>
        <v>25</v>
      </c>
      <c r="AA6" s="87">
        <f>IFERROR(VLOOKUP(C6,'Birth registration'!$B$247:$G$275,4,0), VLOOKUP($C6,'Birth registration'!$B$11:$G$207,4,0))</f>
        <v>24.8</v>
      </c>
      <c r="AB6" s="87">
        <f>IFERROR(VLOOKUP(C6,'Birth registration'!$B$247:$G$275,6,0), VLOOKUP($C6,'Birth registration'!$B$11:$G$207,6,0))</f>
        <v>25.2</v>
      </c>
      <c r="AC6" s="87">
        <f>IFERROR(VLOOKUP(C6,'Birth registration'!$B$247:$O$275,10,0), VLOOKUP($C6,'Birth registration'!$B$11:$K$207,10,0))</f>
        <v>13.6</v>
      </c>
      <c r="AD6" s="87">
        <f>IFERROR(VLOOKUP(D6,'Birth registration'!$B$247:$O$275,8,0), VLOOKUP($C6,'Birth registration'!$B$11:$K$207,8,0))</f>
        <v>32.9</v>
      </c>
      <c r="AE6" s="331">
        <f>VLOOKUP($C6, RPB!$E$3:$M$200, 9,0)</f>
        <v>9317294</v>
      </c>
      <c r="AF6" s="90" t="str">
        <f>VLOOKUP($C6, RPB!E6:$J$200, 6, 0)</f>
        <v>Voter</v>
      </c>
      <c r="AG6" s="90" t="str">
        <f>VLOOKUP($C6, RPB!$E:$N, 10, 0)</f>
        <v>n/a</v>
      </c>
      <c r="AH6" s="90" t="str">
        <f>VLOOKUP($C6, RPB!$E:$O, 11,0)</f>
        <v>n/a</v>
      </c>
      <c r="AI6" s="298">
        <f t="shared" si="14"/>
        <v>30774204.999999985</v>
      </c>
      <c r="AJ6" s="332">
        <f>VLOOKUP(C6, '2018 Population by age'!$G$3:$J$300, 3, 0)*1000</f>
        <v>16389360</v>
      </c>
      <c r="AK6" s="90">
        <f>(VLOOKUP($C6, '2018 Population by age male'!$G:$J, 3, 0))*1000</f>
        <v>8157461.9999999991</v>
      </c>
      <c r="AL6" s="90">
        <f>(VLOOKUP($C6, '2018 Population by age female'!$G:$J, 3, 0))*1000</f>
        <v>8231869.0000000009</v>
      </c>
      <c r="AM6" s="332">
        <f>IF(I6=1, VLOOKUP(C6, '2018 Population by age'!$G$3:$J$300, 4, 0)*1000*VLOOKUP(C6, 'GCC foreign nationals share'!$B$5:$E$10, 3, 0), VLOOKUP(C6, '2018 Population by age'!$G$3:$J$300, 4, 0)*1000)</f>
        <v>14384844.999999983</v>
      </c>
      <c r="AN6" s="90">
        <f>(VLOOKUP($C6, '2018 Population by age male'!$G:$J, 4, 0))*1000</f>
        <v>6937053.0000000102</v>
      </c>
      <c r="AO6" s="383">
        <f>(VLOOKUP($C6, '2018 Population by age female'!$G:$J, 4, 0))*1000</f>
        <v>7447819.9999999981</v>
      </c>
    </row>
    <row r="7" spans="1:41" s="87" customFormat="1" x14ac:dyDescent="0.3">
      <c r="A7" s="87">
        <v>6</v>
      </c>
      <c r="B7" s="87" t="s">
        <v>28</v>
      </c>
      <c r="C7" s="87" t="s">
        <v>29</v>
      </c>
      <c r="D7" s="87" t="s">
        <v>30</v>
      </c>
      <c r="E7" s="87" t="s">
        <v>22</v>
      </c>
      <c r="F7" s="87" t="s">
        <v>9</v>
      </c>
      <c r="G7" s="87" t="s">
        <v>16</v>
      </c>
      <c r="H7" s="87" t="s">
        <v>9</v>
      </c>
      <c r="J7" s="295" t="s">
        <v>2311</v>
      </c>
      <c r="K7" s="326">
        <f t="shared" si="0"/>
        <v>25342.799999999956</v>
      </c>
      <c r="L7" s="327">
        <f t="shared" si="1"/>
        <v>24.592721979621508</v>
      </c>
      <c r="M7" s="289" t="str">
        <f t="shared" si="2"/>
        <v>n/a</v>
      </c>
      <c r="N7" s="289" t="str">
        <f t="shared" si="3"/>
        <v>n/a</v>
      </c>
      <c r="O7" s="321" t="str">
        <f t="shared" si="4"/>
        <v>n/a</v>
      </c>
      <c r="P7" s="290">
        <f>VLOOKUP(C7, RPB!$E$2:$I$200, 5, 0)</f>
        <v>18</v>
      </c>
      <c r="Q7" s="318">
        <f t="shared" si="5"/>
        <v>2938.7999999999993</v>
      </c>
      <c r="R7" s="90" t="str">
        <f t="shared" si="6"/>
        <v>n/a</v>
      </c>
      <c r="S7" s="90" t="str">
        <f t="shared" si="7"/>
        <v>n/a</v>
      </c>
      <c r="T7" s="374" t="str">
        <f t="shared" si="8"/>
        <v>n/a</v>
      </c>
      <c r="U7" s="331">
        <f t="shared" si="9"/>
        <v>22403.999999999956</v>
      </c>
      <c r="V7" s="332">
        <f t="shared" si="10"/>
        <v>30.414596399771892</v>
      </c>
      <c r="W7" s="90" t="str">
        <f t="shared" si="11"/>
        <v>n/a</v>
      </c>
      <c r="X7" s="90" t="str">
        <f t="shared" si="12"/>
        <v>n/a</v>
      </c>
      <c r="Y7" s="374" t="str">
        <f t="shared" si="13"/>
        <v>n/a</v>
      </c>
      <c r="Z7" s="296">
        <f>IFERROR(VLOOKUP(C7,'Birth registration'!$B$247:$G$275,2,0), VLOOKUP($C7,'Birth registration'!$B$11:$G$207,2,0))</f>
        <v>90</v>
      </c>
      <c r="AA7" s="87" t="str">
        <f>IFERROR(VLOOKUP(C7,'Birth registration'!$B$247:$G$275,4,0), VLOOKUP($C7,'Birth registration'!$B$11:$G$207,4,0))</f>
        <v>–</v>
      </c>
      <c r="AB7" s="87" t="str">
        <f>IFERROR(VLOOKUP(C7,'Birth registration'!$B$247:$G$275,6,0), VLOOKUP($C7,'Birth registration'!$B$11:$G$207,6,0))</f>
        <v>–</v>
      </c>
      <c r="AC7" s="87" t="str">
        <f>IFERROR(VLOOKUP(C7,'Birth registration'!$B$247:$O$275,10,0), VLOOKUP($C7,'Birth registration'!$B$11:$K$207,10,0))</f>
        <v>–</v>
      </c>
      <c r="AD7" s="87" t="str">
        <f>IFERROR(VLOOKUP(D7,'Birth registration'!$B$247:$O$275,8,0), VLOOKUP($C7,'Birth registration'!$B$11:$K$207,8,0))</f>
        <v>–</v>
      </c>
      <c r="AE7" s="331">
        <f>VLOOKUP($C7, RPB!$E$3:$M$200, 9,0)</f>
        <v>51258</v>
      </c>
      <c r="AF7" s="90" t="str">
        <f>VLOOKUP($C7, RPB!E7:$J$200, 6, 0)</f>
        <v>Voter</v>
      </c>
      <c r="AG7" s="90" t="str">
        <f>VLOOKUP($C7, RPB!$E:$N, 10, 0)</f>
        <v>n/a</v>
      </c>
      <c r="AH7" s="90" t="str">
        <f>VLOOKUP($C7, RPB!$E:$O, 11,0)</f>
        <v>n/a</v>
      </c>
      <c r="AI7" s="298">
        <f t="shared" si="14"/>
        <v>103049.99999999996</v>
      </c>
      <c r="AJ7" s="332">
        <f>VLOOKUP(C7, '2018 Population by age'!$G$3:$J$300, 3, 0)*1000</f>
        <v>29388</v>
      </c>
      <c r="AK7" s="90">
        <f>(VLOOKUP($C7, '2018 Population by age male'!$G:$J, 3, 0))*1000</f>
        <v>14745.000000000002</v>
      </c>
      <c r="AL7" s="90">
        <f>(VLOOKUP($C7, '2018 Population by age female'!$G:$J, 3, 0))*1000</f>
        <v>14644</v>
      </c>
      <c r="AM7" s="332">
        <f>IF(I7=1, VLOOKUP(C7, '2018 Population by age'!$G$3:$J$300, 4, 0)*1000*VLOOKUP(C7, 'GCC foreign nationals share'!$B$5:$E$10, 3, 0), VLOOKUP(C7, '2018 Population by age'!$G$3:$J$300, 4, 0)*1000)</f>
        <v>73661.999999999956</v>
      </c>
      <c r="AN7" s="90">
        <f>(VLOOKUP($C7, '2018 Population by age male'!$G:$J, 4, 0))*1000</f>
        <v>34732.000000000015</v>
      </c>
      <c r="AO7" s="383">
        <f>(VLOOKUP($C7, '2018 Population by age female'!$G:$J, 4, 0))*1000</f>
        <v>38932.000000000007</v>
      </c>
    </row>
    <row r="8" spans="1:41" s="87" customFormat="1" ht="13.05" customHeight="1" x14ac:dyDescent="0.3">
      <c r="A8" s="87">
        <v>7</v>
      </c>
      <c r="B8" s="87" t="s">
        <v>31</v>
      </c>
      <c r="C8" s="87" t="s">
        <v>32</v>
      </c>
      <c r="D8" s="87" t="s">
        <v>30</v>
      </c>
      <c r="E8" s="87" t="s">
        <v>15</v>
      </c>
      <c r="F8" s="87" t="s">
        <v>9</v>
      </c>
      <c r="G8" s="87" t="s">
        <v>16</v>
      </c>
      <c r="H8" s="87" t="s">
        <v>9</v>
      </c>
      <c r="J8" s="295" t="s">
        <v>2311</v>
      </c>
      <c r="K8" s="326">
        <f t="shared" si="0"/>
        <v>58759.520000000055</v>
      </c>
      <c r="L8" s="327">
        <f t="shared" si="1"/>
        <v>0.13148582161318759</v>
      </c>
      <c r="M8" s="289" t="str">
        <f t="shared" si="2"/>
        <v>n/a</v>
      </c>
      <c r="N8" s="289" t="str">
        <f t="shared" si="3"/>
        <v>n/a</v>
      </c>
      <c r="O8" s="321" t="str">
        <f t="shared" si="4"/>
        <v>n/a</v>
      </c>
      <c r="P8" s="290">
        <f>VLOOKUP(C8, RPB!$E$2:$I$200, 5, 0)</f>
        <v>16</v>
      </c>
      <c r="Q8" s="318">
        <f t="shared" si="5"/>
        <v>58759.520000000055</v>
      </c>
      <c r="R8" s="90">
        <f t="shared" si="6"/>
        <v>23908.344000000019</v>
      </c>
      <c r="S8" s="90">
        <f t="shared" si="7"/>
        <v>28873.865000000027</v>
      </c>
      <c r="T8" s="374">
        <f t="shared" si="8"/>
        <v>49.139041639550499</v>
      </c>
      <c r="U8" s="331">
        <f t="shared" si="9"/>
        <v>0</v>
      </c>
      <c r="V8" s="332">
        <f t="shared" si="10"/>
        <v>0</v>
      </c>
      <c r="W8" s="90" t="str">
        <f t="shared" si="11"/>
        <v>n/a</v>
      </c>
      <c r="X8" s="90" t="str">
        <f t="shared" si="12"/>
        <v>n/a</v>
      </c>
      <c r="Y8" s="374" t="str">
        <f t="shared" si="13"/>
        <v>n/a</v>
      </c>
      <c r="Z8" s="296">
        <f>IFERROR(VLOOKUP(C8,'Birth registration'!$B$247:$G$275,2,0), VLOOKUP($C8,'Birth registration'!$B$11:$G$207,2,0))</f>
        <v>99.5</v>
      </c>
      <c r="AA8" s="87">
        <f>IFERROR(VLOOKUP(C8,'Birth registration'!$B$247:$G$275,4,0), VLOOKUP($C8,'Birth registration'!$B$11:$G$207,4,0))</f>
        <v>99.6</v>
      </c>
      <c r="AB8" s="87">
        <f>IFERROR(VLOOKUP(C8,'Birth registration'!$B$247:$G$275,6,0), VLOOKUP($C8,'Birth registration'!$B$11:$G$207,6,0))</f>
        <v>99.5</v>
      </c>
      <c r="AC8" s="87" t="str">
        <f>IFERROR(VLOOKUP(C8,'Birth registration'!$B$247:$O$275,10,0), VLOOKUP($C8,'Birth registration'!$B$11:$K$207,10,0))</f>
        <v>–</v>
      </c>
      <c r="AD8" s="87" t="str">
        <f>IFERROR(VLOOKUP(D8,'Birth registration'!$B$247:$O$275,8,0), VLOOKUP($C8,'Birth registration'!$B$11:$K$207,8,0))</f>
        <v>–</v>
      </c>
      <c r="AE8" s="331">
        <f>VLOOKUP($C8, RPB!$E$3:$M$200, 9,0)</f>
        <v>33454411</v>
      </c>
      <c r="AF8" s="90" t="str">
        <f>VLOOKUP($C8, RPB!E8:$J$200, 6, 0)</f>
        <v>Voter</v>
      </c>
      <c r="AG8" s="90" t="str">
        <f>VLOOKUP($C8, RPB!$E:$N, 10, 0)</f>
        <v>n/a</v>
      </c>
      <c r="AH8" s="90" t="str">
        <f>VLOOKUP($C8, RPB!$E:$O, 11,0)</f>
        <v>n/a</v>
      </c>
      <c r="AI8" s="298">
        <f t="shared" si="14"/>
        <v>44688864.00000003</v>
      </c>
      <c r="AJ8" s="332">
        <f>VLOOKUP(C8, '2018 Population by age'!$G$3:$J$300, 3, 0)*1000</f>
        <v>11751904</v>
      </c>
      <c r="AK8" s="90">
        <f>(VLOOKUP($C8, '2018 Population by age male'!$G:$J, 3, 0))*1000</f>
        <v>5977085.9999999991</v>
      </c>
      <c r="AL8" s="90">
        <f>(VLOOKUP($C8, '2018 Population by age female'!$G:$J, 3, 0))*1000</f>
        <v>5774773</v>
      </c>
      <c r="AM8" s="332">
        <f>IF(I8=1, VLOOKUP(C8, '2018 Population by age'!$G$3:$J$300, 4, 0)*1000*VLOOKUP(C8, 'GCC foreign nationals share'!$B$5:$E$10, 3, 0), VLOOKUP(C8, '2018 Population by age'!$G$3:$J$300, 4, 0)*1000)</f>
        <v>32936960.00000003</v>
      </c>
      <c r="AN8" s="90">
        <f>(VLOOKUP($C8, '2018 Population by age male'!$G:$J, 4, 0))*1000</f>
        <v>15898098.999999998</v>
      </c>
      <c r="AO8" s="383">
        <f>(VLOOKUP($C8, '2018 Population by age female'!$G:$J, 4, 0))*1000</f>
        <v>17038900.000000015</v>
      </c>
    </row>
    <row r="9" spans="1:41" s="87" customFormat="1" x14ac:dyDescent="0.3">
      <c r="A9" s="87">
        <v>8</v>
      </c>
      <c r="B9" s="87" t="s">
        <v>33</v>
      </c>
      <c r="C9" s="87" t="s">
        <v>34</v>
      </c>
      <c r="D9" s="87" t="s">
        <v>14</v>
      </c>
      <c r="E9" s="87" t="s">
        <v>27</v>
      </c>
      <c r="F9" s="87" t="s">
        <v>9</v>
      </c>
      <c r="G9" s="87" t="s">
        <v>16</v>
      </c>
      <c r="H9" s="87" t="s">
        <v>9</v>
      </c>
      <c r="J9" s="295" t="s">
        <v>2311</v>
      </c>
      <c r="K9" s="326">
        <f t="shared" si="0"/>
        <v>8968.6220000000103</v>
      </c>
      <c r="L9" s="327">
        <f t="shared" si="1"/>
        <v>0.30566316946088706</v>
      </c>
      <c r="M9" s="289" t="str">
        <f t="shared" si="2"/>
        <v>n/a</v>
      </c>
      <c r="N9" s="289" t="str">
        <f t="shared" si="3"/>
        <v>n/a</v>
      </c>
      <c r="O9" s="321" t="str">
        <f t="shared" si="4"/>
        <v>n/a</v>
      </c>
      <c r="P9" s="290">
        <f>VLOOKUP(C9, RPB!$E$2:$I$200, 5, 0)</f>
        <v>18</v>
      </c>
      <c r="Q9" s="318">
        <f t="shared" si="5"/>
        <v>8968.6220000000103</v>
      </c>
      <c r="R9" s="90">
        <f t="shared" si="6"/>
        <v>4046.2399999999639</v>
      </c>
      <c r="S9" s="90">
        <f t="shared" si="7"/>
        <v>4830.975000000004</v>
      </c>
      <c r="T9" s="374">
        <f t="shared" si="8"/>
        <v>53.865298370251288</v>
      </c>
      <c r="U9" s="331">
        <f t="shared" si="9"/>
        <v>0</v>
      </c>
      <c r="V9" s="332">
        <f t="shared" si="10"/>
        <v>0</v>
      </c>
      <c r="W9" s="90" t="str">
        <f t="shared" si="11"/>
        <v>n/a</v>
      </c>
      <c r="X9" s="90" t="str">
        <f t="shared" si="12"/>
        <v>n/a</v>
      </c>
      <c r="Y9" s="374" t="str">
        <f t="shared" si="13"/>
        <v>n/a</v>
      </c>
      <c r="Z9" s="296">
        <f>IFERROR(VLOOKUP(C9,'Birth registration'!$B$247:$G$275,2,0), VLOOKUP($C9,'Birth registration'!$B$11:$G$207,2,0))</f>
        <v>98.7</v>
      </c>
      <c r="AA9" s="87">
        <f>IFERROR(VLOOKUP(C9,'Birth registration'!$B$247:$G$275,4,0), VLOOKUP($C9,'Birth registration'!$B$11:$G$207,4,0))</f>
        <v>98.9</v>
      </c>
      <c r="AB9" s="87">
        <f>IFERROR(VLOOKUP(C9,'Birth registration'!$B$247:$G$275,6,0), VLOOKUP($C9,'Birth registration'!$B$11:$G$207,6,0))</f>
        <v>98.5</v>
      </c>
      <c r="AC9" s="87">
        <f>IFERROR(VLOOKUP(C9,'Birth registration'!$B$247:$O$275,10,0), VLOOKUP($C9,'Birth registration'!$B$11:$K$207,10,0))</f>
        <v>98.1</v>
      </c>
      <c r="AD9" s="87">
        <f>IFERROR(VLOOKUP(D9,'Birth registration'!$B$247:$O$275,8,0), VLOOKUP($C9,'Birth registration'!$B$11:$K$207,8,0))</f>
        <v>99.1</v>
      </c>
      <c r="AE9" s="331">
        <f>VLOOKUP($C9, RPB!$E$3:$M$200, 9,0)</f>
        <v>2588590</v>
      </c>
      <c r="AF9" s="90" t="str">
        <f>VLOOKUP($C9, RPB!E9:$J$200, 6, 0)</f>
        <v>Voter</v>
      </c>
      <c r="AG9" s="90" t="str">
        <f>VLOOKUP($C9, RPB!$E:$N, 10, 0)</f>
        <v>n/a</v>
      </c>
      <c r="AH9" s="90" t="str">
        <f>VLOOKUP($C9, RPB!$E:$O, 11,0)</f>
        <v>n/a</v>
      </c>
      <c r="AI9" s="298">
        <f t="shared" si="14"/>
        <v>2934152.0000000009</v>
      </c>
      <c r="AJ9" s="332">
        <f>VLOOKUP(C9, '2018 Population by age'!$G$3:$J$300, 3, 0)*1000</f>
        <v>689894.00000000012</v>
      </c>
      <c r="AK9" s="90">
        <f>(VLOOKUP($C9, '2018 Population by age male'!$G:$J, 3, 0))*1000</f>
        <v>367840.00000000012</v>
      </c>
      <c r="AL9" s="90">
        <f>(VLOOKUP($C9, '2018 Population by age female'!$G:$J, 3, 0))*1000</f>
        <v>322065</v>
      </c>
      <c r="AM9" s="332">
        <f>IF(I9=1, VLOOKUP(C9, '2018 Population by age'!$G$3:$J$300, 4, 0)*1000*VLOOKUP(C9, 'GCC foreign nationals share'!$B$5:$E$10, 3, 0), VLOOKUP(C9, '2018 Population by age'!$G$3:$J$300, 4, 0)*1000)</f>
        <v>2244258.0000000009</v>
      </c>
      <c r="AN9" s="90">
        <f>(VLOOKUP($C9, '2018 Population by age male'!$G:$J, 4, 0))*1000</f>
        <v>1012448.9999999997</v>
      </c>
      <c r="AO9" s="383">
        <f>(VLOOKUP($C9, '2018 Population by age female'!$G:$J, 4, 0))*1000</f>
        <v>1231791.9999999993</v>
      </c>
    </row>
    <row r="10" spans="1:41" s="87" customFormat="1" ht="13.05" customHeight="1" x14ac:dyDescent="0.3">
      <c r="A10" s="87">
        <v>9</v>
      </c>
      <c r="B10" s="87" t="s">
        <v>35</v>
      </c>
      <c r="C10" s="87" t="s">
        <v>36</v>
      </c>
      <c r="D10" s="87" t="s">
        <v>37</v>
      </c>
      <c r="E10" s="87" t="s">
        <v>22</v>
      </c>
      <c r="F10" s="87" t="s">
        <v>38</v>
      </c>
      <c r="G10" s="87" t="s">
        <v>23</v>
      </c>
      <c r="H10" s="87" t="s">
        <v>9</v>
      </c>
      <c r="J10" s="295" t="s">
        <v>2320</v>
      </c>
      <c r="K10" s="326">
        <f t="shared" si="0"/>
        <v>3029780</v>
      </c>
      <c r="L10" s="327">
        <f t="shared" si="1"/>
        <v>12.230541702575467</v>
      </c>
      <c r="M10" s="289" t="str">
        <f t="shared" si="2"/>
        <v>n/a</v>
      </c>
      <c r="N10" s="289" t="str">
        <f t="shared" si="3"/>
        <v>n/a</v>
      </c>
      <c r="O10" s="321" t="str">
        <f t="shared" si="4"/>
        <v>n/a</v>
      </c>
      <c r="P10" s="290">
        <f>VLOOKUP(C10, RPB!$E$2:$I$200, 5, 0)</f>
        <v>18</v>
      </c>
      <c r="Q10" s="318">
        <f t="shared" si="5"/>
        <v>0</v>
      </c>
      <c r="R10" s="90" t="str">
        <f t="shared" si="6"/>
        <v>n/a</v>
      </c>
      <c r="S10" s="90" t="str">
        <f t="shared" si="7"/>
        <v>n/a</v>
      </c>
      <c r="T10" s="374" t="str">
        <f t="shared" si="8"/>
        <v>n/a</v>
      </c>
      <c r="U10" s="331">
        <f t="shared" si="9"/>
        <v>3029780</v>
      </c>
      <c r="V10" s="332">
        <f t="shared" si="10"/>
        <v>15.823255503028049</v>
      </c>
      <c r="W10" s="90">
        <f t="shared" si="11"/>
        <v>1609168.9999999963</v>
      </c>
      <c r="X10" s="90">
        <f t="shared" si="12"/>
        <v>1422068.9999999981</v>
      </c>
      <c r="Y10" s="374">
        <f t="shared" si="13"/>
        <v>46.913802215464464</v>
      </c>
      <c r="Z10" s="296">
        <f>IFERROR(VLOOKUP(C10,'Birth registration'!$B$247:$G$275,2,0), VLOOKUP($C10,'Birth registration'!$B$11:$G$207,2,0))</f>
        <v>100</v>
      </c>
      <c r="AA10" s="87" t="str">
        <f>IFERROR(VLOOKUP(C10,'Birth registration'!$B$247:$G$275,4,0), VLOOKUP($C10,'Birth registration'!$B$11:$G$207,4,0))</f>
        <v>–</v>
      </c>
      <c r="AB10" s="87" t="str">
        <f>IFERROR(VLOOKUP(C10,'Birth registration'!$B$247:$G$275,6,0), VLOOKUP($C10,'Birth registration'!$B$11:$G$207,6,0))</f>
        <v>–</v>
      </c>
      <c r="AC10" s="87" t="str">
        <f>IFERROR(VLOOKUP(C10,'Birth registration'!$B$247:$O$275,10,0), VLOOKUP($C10,'Birth registration'!$B$11:$K$207,10,0))</f>
        <v>–</v>
      </c>
      <c r="AD10" s="87" t="str">
        <f>IFERROR(VLOOKUP(D10,'Birth registration'!$B$247:$O$275,8,0), VLOOKUP($C10,'Birth registration'!$B$11:$K$207,8,0))</f>
        <v>–</v>
      </c>
      <c r="AE10" s="331">
        <f>VLOOKUP($C10, RPB!$E$3:$M$200, 9,0)</f>
        <v>16117860</v>
      </c>
      <c r="AF10" s="90" t="str">
        <f>VLOOKUP($C10, RPB!E10:$J$200, 6, 0)</f>
        <v>Voter</v>
      </c>
      <c r="AG10" s="90">
        <f>VLOOKUP($C10, RPB!$E:$N, 10, 0)</f>
        <v>7847109</v>
      </c>
      <c r="AH10" s="90">
        <f>VLOOKUP($C10, RPB!$E:$O, 11,0)</f>
        <v>8269334</v>
      </c>
      <c r="AI10" s="298">
        <f t="shared" si="14"/>
        <v>24772247</v>
      </c>
      <c r="AJ10" s="332">
        <f>VLOOKUP(C10, '2018 Population by age'!$G$3:$J$300, 3, 0)*1000</f>
        <v>5624607</v>
      </c>
      <c r="AK10" s="90">
        <f>(VLOOKUP($C10, '2018 Population by age male'!$G:$J, 3, 0))*1000</f>
        <v>2884647.0000000005</v>
      </c>
      <c r="AL10" s="90">
        <f>(VLOOKUP($C10, '2018 Population by age female'!$G:$J, 3, 0))*1000</f>
        <v>2739917</v>
      </c>
      <c r="AM10" s="332">
        <f>IF(I10=1, VLOOKUP(C10, '2018 Population by age'!$G$3:$J$300, 4, 0)*1000*VLOOKUP(C10, 'GCC foreign nationals share'!$B$5:$E$10, 3, 0), VLOOKUP(C10, '2018 Population by age'!$G$3:$J$300, 4, 0)*1000)</f>
        <v>19147640</v>
      </c>
      <c r="AN10" s="90">
        <f>(VLOOKUP($C10, '2018 Population by age male'!$G:$J, 4, 0))*1000</f>
        <v>9456277.9999999963</v>
      </c>
      <c r="AO10" s="383">
        <f>(VLOOKUP($C10, '2018 Population by age female'!$G:$J, 4, 0))*1000</f>
        <v>9691402.9999999981</v>
      </c>
    </row>
    <row r="11" spans="1:41" s="87" customFormat="1" x14ac:dyDescent="0.3">
      <c r="A11" s="87">
        <v>10</v>
      </c>
      <c r="B11" s="87" t="s">
        <v>39</v>
      </c>
      <c r="C11" s="87" t="s">
        <v>40</v>
      </c>
      <c r="D11" s="87" t="s">
        <v>14</v>
      </c>
      <c r="E11" s="87" t="s">
        <v>22</v>
      </c>
      <c r="F11" s="87" t="s">
        <v>38</v>
      </c>
      <c r="G11" s="87" t="s">
        <v>23</v>
      </c>
      <c r="H11" s="87" t="s">
        <v>41</v>
      </c>
      <c r="J11" s="295" t="s">
        <v>2320</v>
      </c>
      <c r="K11" s="326">
        <f t="shared" si="0"/>
        <v>1032597.9999999972</v>
      </c>
      <c r="L11" s="327">
        <f t="shared" si="1"/>
        <v>11.798665877497454</v>
      </c>
      <c r="M11" s="289" t="str">
        <f t="shared" si="2"/>
        <v>n/a</v>
      </c>
      <c r="N11" s="289" t="str">
        <f t="shared" si="3"/>
        <v>n/a</v>
      </c>
      <c r="O11" s="321" t="str">
        <f t="shared" si="4"/>
        <v>n/a</v>
      </c>
      <c r="P11" s="290">
        <f>VLOOKUP(C11, RPB!$E$2:$I$200, 5, 0)</f>
        <v>16</v>
      </c>
      <c r="Q11" s="318">
        <f t="shared" si="5"/>
        <v>0</v>
      </c>
      <c r="R11" s="90" t="str">
        <f t="shared" si="6"/>
        <v>n/a</v>
      </c>
      <c r="S11" s="90" t="str">
        <f t="shared" si="7"/>
        <v>n/a</v>
      </c>
      <c r="T11" s="374" t="str">
        <f t="shared" si="8"/>
        <v>n/a</v>
      </c>
      <c r="U11" s="331">
        <f t="shared" si="9"/>
        <v>1032597.9999999972</v>
      </c>
      <c r="V11" s="332">
        <f t="shared" si="10"/>
        <v>13.89097140265045</v>
      </c>
      <c r="W11" s="90">
        <f t="shared" si="11"/>
        <v>523873.99999999953</v>
      </c>
      <c r="X11" s="90">
        <f t="shared" si="12"/>
        <v>508717.00000000047</v>
      </c>
      <c r="Y11" s="374">
        <f t="shared" si="13"/>
        <v>49.266069528012594</v>
      </c>
      <c r="Z11" s="296">
        <f>IFERROR(VLOOKUP(C11,'Birth registration'!$B$247:$G$275,2,0), VLOOKUP($C11,'Birth registration'!$B$11:$G$207,2,0))</f>
        <v>100</v>
      </c>
      <c r="AA11" s="87" t="str">
        <f>IFERROR(VLOOKUP(C11,'Birth registration'!$B$247:$G$275,4,0), VLOOKUP($C11,'Birth registration'!$B$11:$G$207,4,0))</f>
        <v>–</v>
      </c>
      <c r="AB11" s="87" t="str">
        <f>IFERROR(VLOOKUP(C11,'Birth registration'!$B$247:$G$275,6,0), VLOOKUP($C11,'Birth registration'!$B$11:$G$207,6,0))</f>
        <v>–</v>
      </c>
      <c r="AC11" s="87" t="str">
        <f>IFERROR(VLOOKUP(C11,'Birth registration'!$B$247:$O$275,10,0), VLOOKUP($C11,'Birth registration'!$B$11:$K$207,10,0))</f>
        <v>–</v>
      </c>
      <c r="AD11" s="87" t="str">
        <f>IFERROR(VLOOKUP(D11,'Birth registration'!$B$247:$O$275,8,0), VLOOKUP($C11,'Birth registration'!$B$11:$K$207,8,0))</f>
        <v>–</v>
      </c>
      <c r="AE11" s="331">
        <f>VLOOKUP($C11, RPB!$E$3:$M$200, 9,0)</f>
        <v>6400993</v>
      </c>
      <c r="AF11" s="90" t="str">
        <f>VLOOKUP($C11, RPB!E11:$J$200, 6, 0)</f>
        <v>Voter</v>
      </c>
      <c r="AG11" s="90">
        <f>VLOOKUP($C11, RPB!$E:$N, 10, 0)</f>
        <v>3093348</v>
      </c>
      <c r="AH11" s="90">
        <f>VLOOKUP($C11, RPB!$E:$O, 11,0)</f>
        <v>3307645</v>
      </c>
      <c r="AI11" s="298">
        <f t="shared" si="14"/>
        <v>8751819.9999999963</v>
      </c>
      <c r="AJ11" s="332">
        <f>VLOOKUP(C11, '2018 Population by age'!$G$3:$J$300, 3, 0)*1000</f>
        <v>1318229</v>
      </c>
      <c r="AK11" s="90">
        <f>(VLOOKUP($C11, '2018 Population by age male'!$G:$J, 3, 0))*1000</f>
        <v>676854</v>
      </c>
      <c r="AL11" s="90">
        <f>(VLOOKUP($C11, '2018 Population by age female'!$G:$J, 3, 0))*1000</f>
        <v>641377</v>
      </c>
      <c r="AM11" s="332">
        <f>IF(I11=1, VLOOKUP(C11, '2018 Population by age'!$G$3:$J$300, 4, 0)*1000*VLOOKUP(C11, 'GCC foreign nationals share'!$B$5:$E$10, 3, 0), VLOOKUP(C11, '2018 Population by age'!$G$3:$J$300, 4, 0)*1000)</f>
        <v>7433590.9999999972</v>
      </c>
      <c r="AN11" s="90">
        <f>(VLOOKUP($C11, '2018 Population by age male'!$G:$J, 4, 0))*1000</f>
        <v>3617221.9999999995</v>
      </c>
      <c r="AO11" s="383">
        <f>(VLOOKUP($C11, '2018 Population by age female'!$G:$J, 4, 0))*1000</f>
        <v>3816362.0000000005</v>
      </c>
    </row>
    <row r="12" spans="1:41" s="87" customFormat="1" x14ac:dyDescent="0.3">
      <c r="A12" s="87">
        <v>11</v>
      </c>
      <c r="B12" s="87" t="s">
        <v>42</v>
      </c>
      <c r="C12" s="87" t="s">
        <v>43</v>
      </c>
      <c r="D12" s="87" t="s">
        <v>14</v>
      </c>
      <c r="E12" s="87" t="s">
        <v>15</v>
      </c>
      <c r="F12" s="87" t="s">
        <v>9</v>
      </c>
      <c r="G12" s="87" t="s">
        <v>16</v>
      </c>
      <c r="H12" s="87" t="s">
        <v>9</v>
      </c>
      <c r="J12" s="295" t="s">
        <v>2311</v>
      </c>
      <c r="K12" s="326">
        <f t="shared" si="0"/>
        <v>2091749.3999999936</v>
      </c>
      <c r="L12" s="327">
        <f t="shared" si="1"/>
        <v>21.077867059307398</v>
      </c>
      <c r="M12" s="289">
        <f t="shared" si="2"/>
        <v>903172.49280000175</v>
      </c>
      <c r="N12" s="289">
        <f t="shared" si="3"/>
        <v>1187692.7692</v>
      </c>
      <c r="O12" s="321">
        <f t="shared" si="4"/>
        <v>56.779878564803397</v>
      </c>
      <c r="P12" s="290">
        <f>VLOOKUP(C12, RPB!$E$2:$I$200, 5, 0)</f>
        <v>18</v>
      </c>
      <c r="Q12" s="318">
        <f t="shared" si="5"/>
        <v>172494.40000000014</v>
      </c>
      <c r="R12" s="90">
        <f t="shared" si="6"/>
        <v>95085.077999999921</v>
      </c>
      <c r="S12" s="90">
        <f t="shared" si="7"/>
        <v>76527.183999999936</v>
      </c>
      <c r="T12" s="374">
        <f t="shared" si="8"/>
        <v>44.36502518342617</v>
      </c>
      <c r="U12" s="331">
        <f t="shared" si="9"/>
        <v>1919254.9999999935</v>
      </c>
      <c r="V12" s="332">
        <f t="shared" si="10"/>
        <v>26.550526658429973</v>
      </c>
      <c r="W12" s="90">
        <f t="shared" si="11"/>
        <v>808087.41480000177</v>
      </c>
      <c r="X12" s="90">
        <f t="shared" si="12"/>
        <v>1111165.5852000001</v>
      </c>
      <c r="Y12" s="374">
        <f t="shared" si="13"/>
        <v>57.895732620972794</v>
      </c>
      <c r="Z12" s="296">
        <f>IFERROR(VLOOKUP(C12,'Birth registration'!$B$247:$G$275,2,0), VLOOKUP($C12,'Birth registration'!$B$11:$G$207,2,0))</f>
        <v>93.6</v>
      </c>
      <c r="AA12" s="87">
        <f>IFERROR(VLOOKUP(C12,'Birth registration'!$B$247:$G$275,4,0), VLOOKUP($C12,'Birth registration'!$B$11:$G$207,4,0))</f>
        <v>93.4</v>
      </c>
      <c r="AB12" s="87">
        <f>IFERROR(VLOOKUP(C12,'Birth registration'!$B$247:$G$275,6,0), VLOOKUP($C12,'Birth registration'!$B$11:$G$207,6,0))</f>
        <v>93.9</v>
      </c>
      <c r="AC12" s="87">
        <f>IFERROR(VLOOKUP(C12,'Birth registration'!$B$247:$O$275,10,0), VLOOKUP($C12,'Birth registration'!$B$11:$K$207,10,0))</f>
        <v>91.7</v>
      </c>
      <c r="AD12" s="87">
        <f>IFERROR(VLOOKUP(D12,'Birth registration'!$B$247:$O$275,8,0), VLOOKUP($C12,'Birth registration'!$B$11:$K$207,8,0))</f>
        <v>95.5</v>
      </c>
      <c r="AE12" s="331">
        <f>VLOOKUP($C12, RPB!$E$3:$M$200, 9,0)</f>
        <v>5309434</v>
      </c>
      <c r="AF12" s="90" t="str">
        <f>VLOOKUP($C12, RPB!E12:$J$200, 6, 0)</f>
        <v>Voter</v>
      </c>
      <c r="AG12" s="90">
        <f>VLOOKUP($C12, RPB!$E:$N, 10, 0)</f>
        <v>2696130.5852000001</v>
      </c>
      <c r="AH12" s="90">
        <f>VLOOKUP($C12, RPB!$E:$O, 11,0)</f>
        <v>2613303.4147999999</v>
      </c>
      <c r="AI12" s="298">
        <f t="shared" si="14"/>
        <v>9923913.9999999925</v>
      </c>
      <c r="AJ12" s="332">
        <f>VLOOKUP(C12, '2018 Population by age'!$G$3:$J$300, 3, 0)*1000</f>
        <v>2695225</v>
      </c>
      <c r="AK12" s="90">
        <f>(VLOOKUP($C12, '2018 Population by age male'!$G:$J, 3, 0))*1000</f>
        <v>1440683</v>
      </c>
      <c r="AL12" s="90">
        <f>(VLOOKUP($C12, '2018 Population by age female'!$G:$J, 3, 0))*1000</f>
        <v>1254544</v>
      </c>
      <c r="AM12" s="332">
        <f>IF(I12=1, VLOOKUP(C12, '2018 Population by age'!$G$3:$J$300, 4, 0)*1000*VLOOKUP(C12, 'GCC foreign nationals share'!$B$5:$E$10, 3, 0), VLOOKUP(C12, '2018 Population by age'!$G$3:$J$300, 4, 0)*1000)</f>
        <v>7228688.9999999935</v>
      </c>
      <c r="AN12" s="90">
        <f>(VLOOKUP($C12, '2018 Population by age male'!$G:$J, 4, 0))*1000</f>
        <v>3504218.0000000019</v>
      </c>
      <c r="AO12" s="383">
        <f>(VLOOKUP($C12, '2018 Population by age female'!$G:$J, 4, 0))*1000</f>
        <v>3724469</v>
      </c>
    </row>
    <row r="13" spans="1:41" s="87" customFormat="1" x14ac:dyDescent="0.3">
      <c r="A13" s="87">
        <v>12</v>
      </c>
      <c r="B13" s="87" t="s">
        <v>44</v>
      </c>
      <c r="C13" s="87" t="s">
        <v>45</v>
      </c>
      <c r="D13" s="87" t="s">
        <v>30</v>
      </c>
      <c r="E13" s="87" t="s">
        <v>22</v>
      </c>
      <c r="F13" s="87" t="s">
        <v>9</v>
      </c>
      <c r="G13" s="87" t="s">
        <v>23</v>
      </c>
      <c r="H13" s="87" t="s">
        <v>9</v>
      </c>
      <c r="J13" s="295" t="s">
        <v>2311</v>
      </c>
      <c r="K13" s="326">
        <f t="shared" si="0"/>
        <v>144910.25000000006</v>
      </c>
      <c r="L13" s="327">
        <f t="shared" si="1"/>
        <v>36.292435227970003</v>
      </c>
      <c r="M13" s="289" t="str">
        <f t="shared" si="2"/>
        <v>n/a</v>
      </c>
      <c r="N13" s="289" t="str">
        <f t="shared" si="3"/>
        <v>n/a</v>
      </c>
      <c r="O13" s="321" t="str">
        <f t="shared" si="4"/>
        <v>n/a</v>
      </c>
      <c r="P13" s="290">
        <f>VLOOKUP(C13, RPB!$E$2:$I$200, 5, 0)</f>
        <v>18</v>
      </c>
      <c r="Q13" s="318">
        <f t="shared" si="5"/>
        <v>24277.25</v>
      </c>
      <c r="R13" s="90" t="str">
        <f t="shared" si="6"/>
        <v>n/a</v>
      </c>
      <c r="S13" s="90" t="str">
        <f t="shared" si="7"/>
        <v>n/a</v>
      </c>
      <c r="T13" s="374" t="str">
        <f t="shared" si="8"/>
        <v>n/a</v>
      </c>
      <c r="U13" s="331">
        <f t="shared" si="9"/>
        <v>120633.00000000006</v>
      </c>
      <c r="V13" s="332">
        <f t="shared" si="10"/>
        <v>39.921436513819778</v>
      </c>
      <c r="W13" s="90" t="str">
        <f t="shared" si="11"/>
        <v>n/a</v>
      </c>
      <c r="X13" s="90" t="str">
        <f t="shared" si="12"/>
        <v>n/a</v>
      </c>
      <c r="Y13" s="374" t="str">
        <f t="shared" si="13"/>
        <v>n/a</v>
      </c>
      <c r="Z13" s="296">
        <f>IFERROR(VLOOKUP(C13,'Birth registration'!$B$247:$G$275,2,0), VLOOKUP($C13,'Birth registration'!$B$11:$G$207,2,0))</f>
        <v>75</v>
      </c>
      <c r="AA13" s="87" t="str">
        <f>IFERROR(VLOOKUP(C13,'Birth registration'!$B$247:$G$275,4,0), VLOOKUP($C13,'Birth registration'!$B$11:$G$207,4,0))</f>
        <v>–</v>
      </c>
      <c r="AB13" s="87" t="str">
        <f>IFERROR(VLOOKUP(C13,'Birth registration'!$B$247:$G$275,6,0), VLOOKUP($C13,'Birth registration'!$B$11:$G$207,6,0))</f>
        <v>–</v>
      </c>
      <c r="AC13" s="87" t="str">
        <f>IFERROR(VLOOKUP(C13,'Birth registration'!$B$247:$O$275,10,0), VLOOKUP($C13,'Birth registration'!$B$11:$K$207,10,0))</f>
        <v>–</v>
      </c>
      <c r="AD13" s="87" t="str">
        <f>IFERROR(VLOOKUP(D13,'Birth registration'!$B$247:$O$275,8,0), VLOOKUP($C13,'Birth registration'!$B$11:$K$207,8,0))</f>
        <v>–</v>
      </c>
      <c r="AE13" s="331">
        <f>VLOOKUP($C13, RPB!$E$3:$M$200, 9,0)</f>
        <v>181543</v>
      </c>
      <c r="AF13" s="90" t="str">
        <f>VLOOKUP($C13, RPB!E13:$J$200, 6, 0)</f>
        <v>Voter</v>
      </c>
      <c r="AG13" s="90" t="str">
        <f>VLOOKUP($C13, RPB!$E:$N, 10, 0)</f>
        <v>n/a</v>
      </c>
      <c r="AH13" s="90" t="str">
        <f>VLOOKUP($C13, RPB!$E:$O, 11,0)</f>
        <v>n/a</v>
      </c>
      <c r="AI13" s="298">
        <f t="shared" si="14"/>
        <v>399285.00000000006</v>
      </c>
      <c r="AJ13" s="332">
        <f>VLOOKUP(C13, '2018 Population by age'!$G$3:$J$300, 3, 0)*1000</f>
        <v>97109</v>
      </c>
      <c r="AK13" s="90">
        <f>(VLOOKUP($C13, '2018 Population by age male'!$G:$J, 3, 0))*1000</f>
        <v>49717</v>
      </c>
      <c r="AL13" s="90">
        <f>(VLOOKUP($C13, '2018 Population by age female'!$G:$J, 3, 0))*1000</f>
        <v>47392</v>
      </c>
      <c r="AM13" s="332">
        <f>IF(I13=1, VLOOKUP(C13, '2018 Population by age'!$G$3:$J$300, 4, 0)*1000*VLOOKUP(C13, 'GCC foreign nationals share'!$B$5:$E$10, 3, 0), VLOOKUP(C13, '2018 Population by age'!$G$3:$J$300, 4, 0)*1000)</f>
        <v>302176.00000000006</v>
      </c>
      <c r="AN13" s="90">
        <f>(VLOOKUP($C13, '2018 Population by age male'!$G:$J, 4, 0))*1000</f>
        <v>145810</v>
      </c>
      <c r="AO13" s="383">
        <f>(VLOOKUP($C13, '2018 Population by age female'!$G:$J, 4, 0))*1000</f>
        <v>156371.00000000003</v>
      </c>
    </row>
    <row r="14" spans="1:41" s="87" customFormat="1" x14ac:dyDescent="0.3">
      <c r="A14" s="87">
        <v>13</v>
      </c>
      <c r="B14" s="87" t="s">
        <v>46</v>
      </c>
      <c r="C14" s="87" t="s">
        <v>47</v>
      </c>
      <c r="D14" s="87" t="s">
        <v>19</v>
      </c>
      <c r="E14" s="87" t="s">
        <v>22</v>
      </c>
      <c r="F14" s="87" t="s">
        <v>9</v>
      </c>
      <c r="G14" s="87" t="s">
        <v>23</v>
      </c>
      <c r="J14" s="295" t="s">
        <v>2311</v>
      </c>
      <c r="K14" s="326">
        <f t="shared" si="0"/>
        <v>65876.999999999534</v>
      </c>
      <c r="L14" s="327">
        <f t="shared" si="1"/>
        <v>4.2040392011961476</v>
      </c>
      <c r="M14" s="289" t="str">
        <f t="shared" si="2"/>
        <v>n/a</v>
      </c>
      <c r="N14" s="289" t="str">
        <f t="shared" si="3"/>
        <v>n/a</v>
      </c>
      <c r="O14" s="321" t="str">
        <f t="shared" si="4"/>
        <v>n/a</v>
      </c>
      <c r="P14" s="290">
        <f>VLOOKUP(C14, RPB!$E$2:$I$200, 5, 0)</f>
        <v>0</v>
      </c>
      <c r="Q14" s="318">
        <f t="shared" si="5"/>
        <v>0</v>
      </c>
      <c r="R14" s="90" t="str">
        <f t="shared" si="6"/>
        <v>n/a</v>
      </c>
      <c r="S14" s="90" t="str">
        <f t="shared" si="7"/>
        <v>n/a</v>
      </c>
      <c r="T14" s="374" t="str">
        <f t="shared" si="8"/>
        <v>n/a</v>
      </c>
      <c r="U14" s="331">
        <f t="shared" si="9"/>
        <v>65876.999999999534</v>
      </c>
      <c r="V14" s="332">
        <f t="shared" si="10"/>
        <v>4.2040392011961476</v>
      </c>
      <c r="W14" s="90">
        <f t="shared" si="11"/>
        <v>41790.000000000116</v>
      </c>
      <c r="X14" s="90">
        <f t="shared" si="12"/>
        <v>24087.999999999534</v>
      </c>
      <c r="Y14" s="374">
        <f t="shared" si="13"/>
        <v>36.564558729772706</v>
      </c>
      <c r="Z14" s="296">
        <f>IFERROR(VLOOKUP(C14,'Birth registration'!$B$247:$G$275,2,0), VLOOKUP($C14,'Birth registration'!$B$11:$G$207,2,0))</f>
        <v>90</v>
      </c>
      <c r="AA14" s="87" t="str">
        <f>IFERROR(VLOOKUP(C14,'Birth registration'!$B$247:$G$275,4,0), VLOOKUP($C14,'Birth registration'!$B$11:$G$207,4,0))</f>
        <v>–</v>
      </c>
      <c r="AB14" s="87" t="str">
        <f>IFERROR(VLOOKUP(C14,'Birth registration'!$B$247:$G$275,6,0), VLOOKUP($C14,'Birth registration'!$B$11:$G$207,6,0))</f>
        <v>–</v>
      </c>
      <c r="AC14" s="87" t="str">
        <f>IFERROR(VLOOKUP(C14,'Birth registration'!$B$247:$O$275,10,0), VLOOKUP($C14,'Birth registration'!$B$11:$K$207,10,0))</f>
        <v>–</v>
      </c>
      <c r="AD14" s="87" t="str">
        <f>IFERROR(VLOOKUP(D14,'Birth registration'!$B$247:$O$275,8,0), VLOOKUP($C14,'Birth registration'!$B$11:$K$207,8,0))</f>
        <v>–</v>
      </c>
      <c r="AE14" s="331">
        <f>VLOOKUP($C14, RPB!$E$3:$M$200, 9,0)</f>
        <v>1501116</v>
      </c>
      <c r="AF14" s="90" t="str">
        <f>VLOOKUP($C14, RPB!E14:$J$200, 6, 0)</f>
        <v>Direct</v>
      </c>
      <c r="AG14" s="90">
        <f>VLOOKUP($C14, RPB!$E:$N, 10, 0)</f>
        <v>951312</v>
      </c>
      <c r="AH14" s="90">
        <f>VLOOKUP($C14, RPB!$E:$O, 11,0)</f>
        <v>549804</v>
      </c>
      <c r="AI14" s="298">
        <f t="shared" si="14"/>
        <v>1566992.9999999995</v>
      </c>
      <c r="AJ14" s="332">
        <f>VLOOKUP(C14, '2018 Population by age'!$G$3:$J$300, 3, 0)*1000</f>
        <v>0</v>
      </c>
      <c r="AK14" s="90">
        <f>(VLOOKUP($C14, '2018 Population by age male'!$G:$J, 3, 0))*1000</f>
        <v>0</v>
      </c>
      <c r="AL14" s="90">
        <f>(VLOOKUP($C14, '2018 Population by age female'!$G:$J, 3, 0))*1000</f>
        <v>0</v>
      </c>
      <c r="AM14" s="332">
        <f>IF(I14=1, VLOOKUP(C14, '2018 Population by age'!$G$3:$J$300, 4, 0)*1000*VLOOKUP(C14, 'GCC foreign nationals share'!$B$5:$E$10, 3, 0), VLOOKUP(C14, '2018 Population by age'!$G$3:$J$300, 4, 0)*1000)</f>
        <v>1566992.9999999995</v>
      </c>
      <c r="AN14" s="90">
        <f>(VLOOKUP($C14, '2018 Population by age male'!$G:$J, 4, 0))*1000</f>
        <v>993102.00000000012</v>
      </c>
      <c r="AO14" s="383">
        <f>(VLOOKUP($C14, '2018 Population by age female'!$G:$J, 4, 0))*1000</f>
        <v>573891.99999999953</v>
      </c>
    </row>
    <row r="15" spans="1:41" s="87" customFormat="1" x14ac:dyDescent="0.3">
      <c r="A15" s="87">
        <v>14</v>
      </c>
      <c r="B15" s="87" t="s">
        <v>48</v>
      </c>
      <c r="C15" s="87" t="s">
        <v>49</v>
      </c>
      <c r="D15" s="87" t="s">
        <v>7</v>
      </c>
      <c r="E15" s="87" t="s">
        <v>27</v>
      </c>
      <c r="F15" s="87" t="s">
        <v>9</v>
      </c>
      <c r="G15" s="87" t="s">
        <v>10</v>
      </c>
      <c r="H15" s="87" t="s">
        <v>9</v>
      </c>
      <c r="J15" s="295" t="s">
        <v>2311</v>
      </c>
      <c r="K15" s="326">
        <f t="shared" si="0"/>
        <v>53190219.378000073</v>
      </c>
      <c r="L15" s="327">
        <f t="shared" si="1"/>
        <v>31.971395785620032</v>
      </c>
      <c r="M15" s="289" t="str">
        <f t="shared" si="2"/>
        <v>n/a</v>
      </c>
      <c r="N15" s="289" t="str">
        <f t="shared" si="3"/>
        <v>n/a</v>
      </c>
      <c r="O15" s="321" t="str">
        <f t="shared" si="4"/>
        <v>n/a</v>
      </c>
      <c r="P15" s="290">
        <f>VLOOKUP(C15, RPB!$E$2:$I$200, 5, 0)</f>
        <v>18</v>
      </c>
      <c r="Q15" s="318">
        <f t="shared" si="5"/>
        <v>44775948.378000014</v>
      </c>
      <c r="R15" s="90">
        <f t="shared" si="6"/>
        <v>22851336.133000001</v>
      </c>
      <c r="S15" s="90">
        <f t="shared" si="7"/>
        <v>21950828.800000001</v>
      </c>
      <c r="T15" s="374">
        <f t="shared" si="8"/>
        <v>49.023704902217567</v>
      </c>
      <c r="U15" s="331">
        <f t="shared" si="9"/>
        <v>8414271.0000000596</v>
      </c>
      <c r="V15" s="332">
        <f t="shared" si="10"/>
        <v>7.6314423728838969</v>
      </c>
      <c r="W15" s="90" t="str">
        <f t="shared" si="11"/>
        <v>n/a</v>
      </c>
      <c r="X15" s="90" t="str">
        <f t="shared" si="12"/>
        <v>n/a</v>
      </c>
      <c r="Y15" s="374" t="str">
        <f t="shared" si="13"/>
        <v>n/a</v>
      </c>
      <c r="Z15" s="296">
        <f>IFERROR(VLOOKUP(C15,'Birth registration'!$B$247:$G$275,2,0), VLOOKUP($C15,'Birth registration'!$B$11:$G$207,2,0))</f>
        <v>20.2</v>
      </c>
      <c r="AA15" s="87">
        <f>IFERROR(VLOOKUP(C15,'Birth registration'!$B$247:$G$275,4,0), VLOOKUP($C15,'Birth registration'!$B$11:$G$207,4,0))</f>
        <v>20.3</v>
      </c>
      <c r="AB15" s="87">
        <f>IFERROR(VLOOKUP(C15,'Birth registration'!$B$247:$G$275,6,0), VLOOKUP($C15,'Birth registration'!$B$11:$G$207,6,0))</f>
        <v>20</v>
      </c>
      <c r="AC15" s="87">
        <f>IFERROR(VLOOKUP(C15,'Birth registration'!$B$247:$O$275,10,0), VLOOKUP($C15,'Birth registration'!$B$11:$K$207,10,0))</f>
        <v>19.3</v>
      </c>
      <c r="AD15" s="87">
        <f>IFERROR(VLOOKUP(D15,'Birth registration'!$B$247:$O$275,8,0), VLOOKUP($C15,'Birth registration'!$B$11:$K$207,8,0))</f>
        <v>22.8</v>
      </c>
      <c r="AE15" s="331">
        <f>VLOOKUP($C15, RPB!$E$3:$M$200, 9,0)</f>
        <v>101843667</v>
      </c>
      <c r="AF15" s="90" t="str">
        <f>VLOOKUP($C15, RPB!E15:$J$200, 6, 0)</f>
        <v>Voter</v>
      </c>
      <c r="AG15" s="90" t="str">
        <f>VLOOKUP($C15, RPB!$E:$N, 10, 0)</f>
        <v>n/a</v>
      </c>
      <c r="AH15" s="90" t="str">
        <f>VLOOKUP($C15, RPB!$E:$O, 11,0)</f>
        <v>n/a</v>
      </c>
      <c r="AI15" s="298">
        <f t="shared" si="14"/>
        <v>166368149.00000006</v>
      </c>
      <c r="AJ15" s="332">
        <f>VLOOKUP(C15, '2018 Population by age'!$G$3:$J$300, 3, 0)*1000</f>
        <v>56110211.000000015</v>
      </c>
      <c r="AK15" s="90">
        <f>(VLOOKUP($C15, '2018 Population by age male'!$G:$J, 3, 0))*1000</f>
        <v>28671689.000000004</v>
      </c>
      <c r="AL15" s="90">
        <f>(VLOOKUP($C15, '2018 Population by age female'!$G:$J, 3, 0))*1000</f>
        <v>27438536</v>
      </c>
      <c r="AM15" s="332">
        <f>IF(I15=1, VLOOKUP(C15, '2018 Population by age'!$G$3:$J$300, 4, 0)*1000*VLOOKUP(C15, 'GCC foreign nationals share'!$B$5:$E$10, 3, 0), VLOOKUP(C15, '2018 Population by age'!$G$3:$J$300, 4, 0)*1000)</f>
        <v>110257938.00000006</v>
      </c>
      <c r="AN15" s="90">
        <f>(VLOOKUP($C15, '2018 Population by age male'!$G:$J, 4, 0))*1000</f>
        <v>55189005.999999978</v>
      </c>
      <c r="AO15" s="383">
        <f>(VLOOKUP($C15, '2018 Population by age female'!$G:$J, 4, 0))*1000</f>
        <v>55068922.00000003</v>
      </c>
    </row>
    <row r="16" spans="1:41" s="87" customFormat="1" x14ac:dyDescent="0.3">
      <c r="A16" s="87">
        <v>15</v>
      </c>
      <c r="B16" s="87" t="s">
        <v>50</v>
      </c>
      <c r="C16" s="87" t="s">
        <v>51</v>
      </c>
      <c r="D16" s="87" t="s">
        <v>30</v>
      </c>
      <c r="E16" s="87" t="s">
        <v>22</v>
      </c>
      <c r="F16" s="87" t="s">
        <v>9</v>
      </c>
      <c r="G16" s="87" t="s">
        <v>23</v>
      </c>
      <c r="H16" s="87" t="s">
        <v>9</v>
      </c>
      <c r="J16" s="295" t="s">
        <v>2311</v>
      </c>
      <c r="K16" s="326">
        <f t="shared" si="0"/>
        <v>850.34300000000076</v>
      </c>
      <c r="L16" s="327">
        <f t="shared" si="1"/>
        <v>0.29691991284551067</v>
      </c>
      <c r="M16" s="289" t="str">
        <f t="shared" si="2"/>
        <v>n/a</v>
      </c>
      <c r="N16" s="289" t="str">
        <f t="shared" si="3"/>
        <v>n/a</v>
      </c>
      <c r="O16" s="321" t="str">
        <f t="shared" si="4"/>
        <v>n/a</v>
      </c>
      <c r="P16" s="290">
        <f>VLOOKUP(C16, RPB!$E$2:$I$200, 5, 0)</f>
        <v>18</v>
      </c>
      <c r="Q16" s="318">
        <f t="shared" si="5"/>
        <v>850.34300000000076</v>
      </c>
      <c r="R16" s="90">
        <f t="shared" si="6"/>
        <v>400.89600000000036</v>
      </c>
      <c r="S16" s="90">
        <f t="shared" si="7"/>
        <v>416.05200000000031</v>
      </c>
      <c r="T16" s="374">
        <f t="shared" si="8"/>
        <v>48.927550412010206</v>
      </c>
      <c r="U16" s="331">
        <f t="shared" si="9"/>
        <v>0</v>
      </c>
      <c r="V16" s="332">
        <f t="shared" si="10"/>
        <v>0</v>
      </c>
      <c r="W16" s="90" t="str">
        <f t="shared" si="11"/>
        <v>n/a</v>
      </c>
      <c r="X16" s="90" t="str">
        <f t="shared" si="12"/>
        <v>n/a</v>
      </c>
      <c r="Y16" s="374" t="str">
        <f t="shared" si="13"/>
        <v>n/a</v>
      </c>
      <c r="Z16" s="296">
        <f>IFERROR(VLOOKUP(C16,'Birth registration'!$B$247:$G$275,2,0), VLOOKUP($C16,'Birth registration'!$B$11:$G$207,2,0))</f>
        <v>98.7</v>
      </c>
      <c r="AA16" s="87">
        <f>IFERROR(VLOOKUP(C16,'Birth registration'!$B$247:$G$275,4,0), VLOOKUP($C16,'Birth registration'!$B$11:$G$207,4,0))</f>
        <v>98.8</v>
      </c>
      <c r="AB16" s="87">
        <f>IFERROR(VLOOKUP(C16,'Birth registration'!$B$247:$G$275,6,0), VLOOKUP($C16,'Birth registration'!$B$11:$G$207,6,0))</f>
        <v>98.7</v>
      </c>
      <c r="AC16" s="87">
        <f>IFERROR(VLOOKUP(C16,'Birth registration'!$B$247:$O$275,10,0), VLOOKUP($C16,'Birth registration'!$B$11:$K$207,10,0))</f>
        <v>99.5</v>
      </c>
      <c r="AD16" s="87">
        <f>IFERROR(VLOOKUP(D16,'Birth registration'!$B$247:$O$275,8,0), VLOOKUP($C16,'Birth registration'!$B$11:$K$207,8,0))</f>
        <v>98.3</v>
      </c>
      <c r="AE16" s="331">
        <f>VLOOKUP($C16, RPB!$E$3:$M$200, 9,0)</f>
        <v>249024</v>
      </c>
      <c r="AF16" s="90" t="str">
        <f>VLOOKUP($C16, RPB!E16:$J$200, 6, 0)</f>
        <v>Voter</v>
      </c>
      <c r="AG16" s="90" t="str">
        <f>VLOOKUP($C16, RPB!$E:$N, 10, 0)</f>
        <v>n/a</v>
      </c>
      <c r="AH16" s="90" t="str">
        <f>VLOOKUP($C16, RPB!$E:$O, 11,0)</f>
        <v>n/a</v>
      </c>
      <c r="AI16" s="298">
        <f t="shared" si="14"/>
        <v>286387.99999999988</v>
      </c>
      <c r="AJ16" s="332">
        <f>VLOOKUP(C16, '2018 Population by age'!$G$3:$J$300, 3, 0)*1000</f>
        <v>65411</v>
      </c>
      <c r="AK16" s="90">
        <f>(VLOOKUP($C16, '2018 Population by age male'!$G:$J, 3, 0))*1000</f>
        <v>33408</v>
      </c>
      <c r="AL16" s="90">
        <f>(VLOOKUP($C16, '2018 Population by age female'!$G:$J, 3, 0))*1000</f>
        <v>32003.999999999996</v>
      </c>
      <c r="AM16" s="332">
        <f>IF(I16=1, VLOOKUP(C16, '2018 Population by age'!$G$3:$J$300, 4, 0)*1000*VLOOKUP(C16, 'GCC foreign nationals share'!$B$5:$E$10, 3, 0), VLOOKUP(C16, '2018 Population by age'!$G$3:$J$300, 4, 0)*1000)</f>
        <v>220976.99999999991</v>
      </c>
      <c r="AN16" s="90">
        <f>(VLOOKUP($C16, '2018 Population by age male'!$G:$J, 4, 0))*1000</f>
        <v>103643.99999999999</v>
      </c>
      <c r="AO16" s="383">
        <f>(VLOOKUP($C16, '2018 Population by age female'!$G:$J, 4, 0))*1000</f>
        <v>117324.00000000001</v>
      </c>
    </row>
    <row r="17" spans="1:41" s="87" customFormat="1" x14ac:dyDescent="0.3">
      <c r="A17" s="87">
        <v>16</v>
      </c>
      <c r="B17" s="87" t="s">
        <v>52</v>
      </c>
      <c r="C17" s="87" t="s">
        <v>53</v>
      </c>
      <c r="D17" s="87" t="s">
        <v>14</v>
      </c>
      <c r="E17" s="87" t="s">
        <v>15</v>
      </c>
      <c r="F17" s="87" t="s">
        <v>9</v>
      </c>
      <c r="G17" s="87" t="s">
        <v>16</v>
      </c>
      <c r="H17" s="87" t="s">
        <v>9</v>
      </c>
      <c r="J17" s="295" t="s">
        <v>2311</v>
      </c>
      <c r="K17" s="326">
        <f t="shared" si="0"/>
        <v>0</v>
      </c>
      <c r="L17" s="327">
        <f t="shared" si="1"/>
        <v>0</v>
      </c>
      <c r="M17" s="289" t="str">
        <f t="shared" si="2"/>
        <v>n/a</v>
      </c>
      <c r="N17" s="289" t="str">
        <f t="shared" si="3"/>
        <v>n/a</v>
      </c>
      <c r="O17" s="321" t="str">
        <f t="shared" si="4"/>
        <v>n/a</v>
      </c>
      <c r="P17" s="290">
        <f>VLOOKUP(C17, RPB!$E$2:$I$200, 5, 0)</f>
        <v>14</v>
      </c>
      <c r="Q17" s="318">
        <f t="shared" si="5"/>
        <v>0</v>
      </c>
      <c r="R17" s="90" t="str">
        <f t="shared" si="6"/>
        <v>n/a</v>
      </c>
      <c r="S17" s="90" t="str">
        <f t="shared" si="7"/>
        <v>n/a</v>
      </c>
      <c r="T17" s="374" t="str">
        <f t="shared" si="8"/>
        <v>n/a</v>
      </c>
      <c r="U17" s="331">
        <f t="shared" si="9"/>
        <v>0</v>
      </c>
      <c r="V17" s="332">
        <f t="shared" si="10"/>
        <v>0</v>
      </c>
      <c r="W17" s="90">
        <f t="shared" si="11"/>
        <v>0</v>
      </c>
      <c r="X17" s="90">
        <f t="shared" si="12"/>
        <v>0</v>
      </c>
      <c r="Y17" s="374">
        <f t="shared" si="13"/>
        <v>0</v>
      </c>
      <c r="Z17" s="296">
        <f>IFERROR(VLOOKUP(C17,'Birth registration'!$B$247:$G$275,2,0), VLOOKUP($C17,'Birth registration'!$B$11:$G$207,2,0))</f>
        <v>100</v>
      </c>
      <c r="AA17" s="87" t="str">
        <f>IFERROR(VLOOKUP(C17,'Birth registration'!$B$247:$G$275,4,0), VLOOKUP($C17,'Birth registration'!$B$11:$G$207,4,0))</f>
        <v>–</v>
      </c>
      <c r="AB17" s="87" t="str">
        <f>IFERROR(VLOOKUP(C17,'Birth registration'!$B$247:$G$275,6,0), VLOOKUP($C17,'Birth registration'!$B$11:$G$207,6,0))</f>
        <v>–</v>
      </c>
      <c r="AC17" s="87" t="str">
        <f>IFERROR(VLOOKUP(C17,'Birth registration'!$B$247:$O$275,10,0), VLOOKUP($C17,'Birth registration'!$B$11:$K$207,10,0))</f>
        <v>–</v>
      </c>
      <c r="AD17" s="87" t="str">
        <f>IFERROR(VLOOKUP(D17,'Birth registration'!$B$247:$O$275,8,0), VLOOKUP($C17,'Birth registration'!$B$11:$K$207,8,0))</f>
        <v>–</v>
      </c>
      <c r="AE17" s="331">
        <f>VLOOKUP($C17, RPB!$E$3:$M$200, 9,0)</f>
        <v>8703439</v>
      </c>
      <c r="AF17" s="90" t="str">
        <f>VLOOKUP($C17, RPB!E17:$J$200, 6, 0)</f>
        <v>Direct</v>
      </c>
      <c r="AG17" s="90">
        <f>VLOOKUP($C17, RPB!$E:$N, 10, 0)</f>
        <v>4031289</v>
      </c>
      <c r="AH17" s="90">
        <f>VLOOKUP($C17, RPB!$E:$O, 11,0)</f>
        <v>4672150</v>
      </c>
      <c r="AI17" s="298">
        <f t="shared" si="14"/>
        <v>9452112.9999999944</v>
      </c>
      <c r="AJ17" s="332">
        <f>VLOOKUP(C17, '2018 Population by age'!$G$3:$J$300, 3, 0)*1000</f>
        <v>1516817.0000000002</v>
      </c>
      <c r="AK17" s="90">
        <f>(VLOOKUP($C17, '2018 Population by age male'!$G:$J, 3, 0))*1000</f>
        <v>780528.00000000012</v>
      </c>
      <c r="AL17" s="90">
        <f>(VLOOKUP($C17, '2018 Population by age female'!$G:$J, 3, 0))*1000</f>
        <v>736294.00000000012</v>
      </c>
      <c r="AM17" s="332">
        <f>IF(I17=1, VLOOKUP(C17, '2018 Population by age'!$G$3:$J$300, 4, 0)*1000*VLOOKUP(C17, 'GCC foreign nationals share'!$B$5:$E$10, 3, 0), VLOOKUP(C17, '2018 Population by age'!$G$3:$J$300, 4, 0)*1000)</f>
        <v>7935295.9999999935</v>
      </c>
      <c r="AN17" s="90">
        <f>(VLOOKUP($C17, '2018 Population by age male'!$G:$J, 4, 0))*1000</f>
        <v>3617860.0000000033</v>
      </c>
      <c r="AO17" s="383">
        <f>(VLOOKUP($C17, '2018 Population by age female'!$G:$J, 4, 0))*1000</f>
        <v>4317431.0000000009</v>
      </c>
    </row>
    <row r="18" spans="1:41" s="87" customFormat="1" x14ac:dyDescent="0.3">
      <c r="A18" s="87">
        <v>17</v>
      </c>
      <c r="B18" s="87" t="s">
        <v>54</v>
      </c>
      <c r="C18" s="87" t="s">
        <v>55</v>
      </c>
      <c r="D18" s="87" t="s">
        <v>14</v>
      </c>
      <c r="E18" s="87" t="s">
        <v>22</v>
      </c>
      <c r="F18" s="87" t="s">
        <v>38</v>
      </c>
      <c r="G18" s="87" t="s">
        <v>23</v>
      </c>
      <c r="H18" s="87" t="s">
        <v>41</v>
      </c>
      <c r="J18" s="295" t="s">
        <v>2320</v>
      </c>
      <c r="K18" s="326">
        <f t="shared" si="0"/>
        <v>1136826.0000000093</v>
      </c>
      <c r="L18" s="327">
        <f t="shared" si="1"/>
        <v>9.8867167154309907</v>
      </c>
      <c r="M18" s="289" t="str">
        <f t="shared" si="2"/>
        <v>n/a</v>
      </c>
      <c r="N18" s="289" t="str">
        <f t="shared" si="3"/>
        <v>n/a</v>
      </c>
      <c r="O18" s="321" t="str">
        <f t="shared" si="4"/>
        <v>n/a</v>
      </c>
      <c r="P18" s="290">
        <f>VLOOKUP(C18, RPB!$E$2:$I$200, 5, 0)</f>
        <v>18</v>
      </c>
      <c r="Q18" s="318">
        <f t="shared" si="5"/>
        <v>0</v>
      </c>
      <c r="R18" s="90" t="str">
        <f t="shared" si="6"/>
        <v>n/a</v>
      </c>
      <c r="S18" s="90" t="str">
        <f t="shared" si="7"/>
        <v>n/a</v>
      </c>
      <c r="T18" s="374" t="str">
        <f t="shared" si="8"/>
        <v>n/a</v>
      </c>
      <c r="U18" s="331">
        <f t="shared" si="9"/>
        <v>1136826.0000000093</v>
      </c>
      <c r="V18" s="332">
        <f t="shared" si="10"/>
        <v>12.430302565101872</v>
      </c>
      <c r="W18" s="90" t="str">
        <f t="shared" si="11"/>
        <v>n/a</v>
      </c>
      <c r="X18" s="90" t="str">
        <f t="shared" si="12"/>
        <v>n/a</v>
      </c>
      <c r="Y18" s="374" t="str">
        <f t="shared" si="13"/>
        <v>n/a</v>
      </c>
      <c r="Z18" s="296">
        <f>IFERROR(VLOOKUP(C18,'Birth registration'!$B$247:$G$275,2,0), VLOOKUP($C18,'Birth registration'!$B$11:$G$207,2,0))</f>
        <v>100</v>
      </c>
      <c r="AA18" s="87" t="str">
        <f>IFERROR(VLOOKUP(C18,'Birth registration'!$B$247:$G$275,4,0), VLOOKUP($C18,'Birth registration'!$B$11:$G$207,4,0))</f>
        <v>–</v>
      </c>
      <c r="AB18" s="87" t="str">
        <f>IFERROR(VLOOKUP(C18,'Birth registration'!$B$247:$G$275,6,0), VLOOKUP($C18,'Birth registration'!$B$11:$G$207,6,0))</f>
        <v>–</v>
      </c>
      <c r="AC18" s="87" t="str">
        <f>IFERROR(VLOOKUP(C18,'Birth registration'!$B$247:$O$275,10,0), VLOOKUP($C18,'Birth registration'!$B$11:$K$207,10,0))</f>
        <v>–</v>
      </c>
      <c r="AD18" s="87" t="str">
        <f>IFERROR(VLOOKUP(D18,'Birth registration'!$B$247:$O$275,8,0), VLOOKUP($C18,'Birth registration'!$B$11:$K$207,8,0))</f>
        <v>–</v>
      </c>
      <c r="AE18" s="331">
        <f>VLOOKUP($C18, RPB!$E$3:$M$200, 9,0)</f>
        <v>8008776</v>
      </c>
      <c r="AF18" s="90" t="str">
        <f>VLOOKUP($C18, RPB!E18:$J$200, 6, 0)</f>
        <v>Voter</v>
      </c>
      <c r="AG18" s="90" t="str">
        <f>VLOOKUP($C18, RPB!$E:$N, 10, 0)</f>
        <v>n/a</v>
      </c>
      <c r="AH18" s="90" t="str">
        <f>VLOOKUP($C18, RPB!$E:$O, 11,0)</f>
        <v>n/a</v>
      </c>
      <c r="AI18" s="298">
        <f t="shared" si="14"/>
        <v>11498519.000000009</v>
      </c>
      <c r="AJ18" s="332">
        <f>VLOOKUP(C18, '2018 Population by age'!$G$3:$J$300, 3, 0)*1000</f>
        <v>2352917</v>
      </c>
      <c r="AK18" s="90">
        <f>(VLOOKUP($C18, '2018 Population by age male'!$G:$J, 3, 0))*1000</f>
        <v>1208375</v>
      </c>
      <c r="AL18" s="90">
        <f>(VLOOKUP($C18, '2018 Population by age female'!$G:$J, 3, 0))*1000</f>
        <v>1144551</v>
      </c>
      <c r="AM18" s="332">
        <f>IF(I18=1, VLOOKUP(C18, '2018 Population by age'!$G$3:$J$300, 4, 0)*1000*VLOOKUP(C18, 'GCC foreign nationals share'!$B$5:$E$10, 3, 0), VLOOKUP(C18, '2018 Population by age'!$G$3:$J$300, 4, 0)*1000)</f>
        <v>9145602.0000000093</v>
      </c>
      <c r="AN18" s="90">
        <f>(VLOOKUP($C18, '2018 Population by age male'!$G:$J, 4, 0))*1000</f>
        <v>4472926.9999999981</v>
      </c>
      <c r="AO18" s="383">
        <f>(VLOOKUP($C18, '2018 Population by age female'!$G:$J, 4, 0))*1000</f>
        <v>4672673.9999999991</v>
      </c>
    </row>
    <row r="19" spans="1:41" s="87" customFormat="1" x14ac:dyDescent="0.3">
      <c r="A19" s="87">
        <v>18</v>
      </c>
      <c r="B19" s="87" t="s">
        <v>56</v>
      </c>
      <c r="C19" s="87" t="s">
        <v>57</v>
      </c>
      <c r="D19" s="87" t="s">
        <v>30</v>
      </c>
      <c r="E19" s="87" t="s">
        <v>15</v>
      </c>
      <c r="F19" s="87" t="s">
        <v>9</v>
      </c>
      <c r="G19" s="87" t="s">
        <v>16</v>
      </c>
      <c r="H19" s="87" t="s">
        <v>9</v>
      </c>
      <c r="J19" s="295" t="s">
        <v>2311</v>
      </c>
      <c r="K19" s="326">
        <f t="shared" si="0"/>
        <v>43994.353999999992</v>
      </c>
      <c r="L19" s="327">
        <f t="shared" si="1"/>
        <v>11.503476064469567</v>
      </c>
      <c r="M19" s="289">
        <f t="shared" si="2"/>
        <v>20188.936999999991</v>
      </c>
      <c r="N19" s="289">
        <f t="shared" si="3"/>
        <v>23814.994999999988</v>
      </c>
      <c r="O19" s="321">
        <f t="shared" si="4"/>
        <v>54.131934747808764</v>
      </c>
      <c r="P19" s="290">
        <f>VLOOKUP(C19, RPB!$E$2:$I$200, 5, 0)</f>
        <v>18</v>
      </c>
      <c r="Q19" s="318">
        <f t="shared" si="5"/>
        <v>6109.3539999999894</v>
      </c>
      <c r="R19" s="90">
        <f t="shared" si="6"/>
        <v>3377.9370000000035</v>
      </c>
      <c r="S19" s="90">
        <f t="shared" si="7"/>
        <v>2737.9950000000017</v>
      </c>
      <c r="T19" s="374">
        <f t="shared" si="8"/>
        <v>44.816440494363341</v>
      </c>
      <c r="U19" s="331">
        <f t="shared" si="9"/>
        <v>37885</v>
      </c>
      <c r="V19" s="332">
        <f t="shared" si="10"/>
        <v>15.761380561310666</v>
      </c>
      <c r="W19" s="90">
        <f t="shared" si="11"/>
        <v>16810.999999999985</v>
      </c>
      <c r="X19" s="90">
        <f t="shared" si="12"/>
        <v>21076.999999999985</v>
      </c>
      <c r="Y19" s="374">
        <f t="shared" si="13"/>
        <v>55.629750844594597</v>
      </c>
      <c r="Z19" s="296">
        <f>IFERROR(VLOOKUP(C19,'Birth registration'!$B$247:$G$275,2,0), VLOOKUP($C19,'Birth registration'!$B$11:$G$207,2,0))</f>
        <v>95.7</v>
      </c>
      <c r="AA19" s="87">
        <f>IFERROR(VLOOKUP(C19,'Birth registration'!$B$247:$G$275,4,0), VLOOKUP($C19,'Birth registration'!$B$11:$G$207,4,0))</f>
        <v>95.3</v>
      </c>
      <c r="AB19" s="87">
        <f>IFERROR(VLOOKUP(C19,'Birth registration'!$B$247:$G$275,6,0), VLOOKUP($C19,'Birth registration'!$B$11:$G$207,6,0))</f>
        <v>96.1</v>
      </c>
      <c r="AC19" s="87">
        <f>IFERROR(VLOOKUP(C19,'Birth registration'!$B$247:$O$275,10,0), VLOOKUP($C19,'Birth registration'!$B$11:$K$207,10,0))</f>
        <v>95</v>
      </c>
      <c r="AD19" s="87">
        <f>IFERROR(VLOOKUP(D19,'Birth registration'!$B$247:$O$275,8,0), VLOOKUP($C19,'Birth registration'!$B$11:$K$207,8,0))</f>
        <v>96.8</v>
      </c>
      <c r="AE19" s="331">
        <f>VLOOKUP($C19, RPB!$E$3:$M$200, 9,0)</f>
        <v>202481</v>
      </c>
      <c r="AF19" s="90" t="str">
        <f>VLOOKUP($C19, RPB!E19:$J$200, 6, 0)</f>
        <v>Voter</v>
      </c>
      <c r="AG19" s="90">
        <f>VLOOKUP($C19, RPB!$E:$N, 10, 0)</f>
        <v>101614</v>
      </c>
      <c r="AH19" s="90">
        <f>VLOOKUP($C19, RPB!$E:$O, 11,0)</f>
        <v>100867</v>
      </c>
      <c r="AI19" s="298">
        <f t="shared" si="14"/>
        <v>382444</v>
      </c>
      <c r="AJ19" s="332">
        <f>VLOOKUP(C19, '2018 Population by age'!$G$3:$J$300, 3, 0)*1000</f>
        <v>142078</v>
      </c>
      <c r="AK19" s="90">
        <f>(VLOOKUP($C19, '2018 Population by age male'!$G:$J, 3, 0))*1000</f>
        <v>71871.000000000015</v>
      </c>
      <c r="AL19" s="90">
        <f>(VLOOKUP($C19, '2018 Population by age female'!$G:$J, 3, 0))*1000</f>
        <v>70204.999999999985</v>
      </c>
      <c r="AM19" s="332">
        <f>IF(I19=1, VLOOKUP(C19, '2018 Population by age'!$G$3:$J$300, 4, 0)*1000*VLOOKUP(C19, 'GCC foreign nationals share'!$B$5:$E$10, 3, 0), VLOOKUP(C19, '2018 Population by age'!$G$3:$J$300, 4, 0)*1000)</f>
        <v>240366</v>
      </c>
      <c r="AN19" s="90">
        <f>(VLOOKUP($C19, '2018 Population by age male'!$G:$J, 4, 0))*1000</f>
        <v>118424.99999999999</v>
      </c>
      <c r="AO19" s="383">
        <f>(VLOOKUP($C19, '2018 Population by age female'!$G:$J, 4, 0))*1000</f>
        <v>121943.99999999999</v>
      </c>
    </row>
    <row r="20" spans="1:41" s="87" customFormat="1" x14ac:dyDescent="0.3">
      <c r="A20" s="87">
        <v>19</v>
      </c>
      <c r="B20" s="87" t="s">
        <v>58</v>
      </c>
      <c r="C20" s="87" t="s">
        <v>59</v>
      </c>
      <c r="D20" s="87" t="s">
        <v>26</v>
      </c>
      <c r="E20" s="87" t="s">
        <v>8</v>
      </c>
      <c r="F20" s="87" t="s">
        <v>9</v>
      </c>
      <c r="G20" s="87" t="s">
        <v>10</v>
      </c>
      <c r="H20" s="87" t="s">
        <v>11</v>
      </c>
      <c r="J20" s="295" t="s">
        <v>2311</v>
      </c>
      <c r="K20" s="326">
        <f t="shared" si="0"/>
        <v>1964428.7999999938</v>
      </c>
      <c r="L20" s="327">
        <f t="shared" si="1"/>
        <v>17.103295810067348</v>
      </c>
      <c r="M20" s="289" t="str">
        <f t="shared" si="2"/>
        <v>n/a</v>
      </c>
      <c r="N20" s="289" t="str">
        <f t="shared" si="3"/>
        <v>n/a</v>
      </c>
      <c r="O20" s="321" t="str">
        <f t="shared" si="4"/>
        <v>n/a</v>
      </c>
      <c r="P20" s="290">
        <f>VLOOKUP(C20, RPB!$E$2:$I$200, 5, 0)</f>
        <v>18</v>
      </c>
      <c r="Q20" s="318">
        <f t="shared" si="5"/>
        <v>855877.80000000028</v>
      </c>
      <c r="R20" s="90">
        <f t="shared" si="6"/>
        <v>422623.62000000005</v>
      </c>
      <c r="S20" s="90">
        <f t="shared" si="7"/>
        <v>435708.12700000009</v>
      </c>
      <c r="T20" s="374">
        <f t="shared" si="8"/>
        <v>50.90774956424854</v>
      </c>
      <c r="U20" s="331">
        <f t="shared" si="9"/>
        <v>1108550.9999999935</v>
      </c>
      <c r="V20" s="332">
        <f t="shared" si="10"/>
        <v>18.93373395510315</v>
      </c>
      <c r="W20" s="90" t="str">
        <f t="shared" si="11"/>
        <v>n/a</v>
      </c>
      <c r="X20" s="90" t="str">
        <f t="shared" si="12"/>
        <v>n/a</v>
      </c>
      <c r="Y20" s="374" t="str">
        <f t="shared" si="13"/>
        <v>n/a</v>
      </c>
      <c r="Z20" s="296">
        <f>IFERROR(VLOOKUP(C20,'Birth registration'!$B$247:$G$275,2,0), VLOOKUP($C20,'Birth registration'!$B$11:$G$207,2,0))</f>
        <v>84.8</v>
      </c>
      <c r="AA20" s="87">
        <f>IFERROR(VLOOKUP(C20,'Birth registration'!$B$247:$G$275,4,0), VLOOKUP($C20,'Birth registration'!$B$11:$G$207,4,0))</f>
        <v>85.2</v>
      </c>
      <c r="AB20" s="87">
        <f>IFERROR(VLOOKUP(C20,'Birth registration'!$B$247:$G$275,6,0), VLOOKUP($C20,'Birth registration'!$B$11:$G$207,6,0))</f>
        <v>84.3</v>
      </c>
      <c r="AC20" s="87">
        <f>IFERROR(VLOOKUP(C20,'Birth registration'!$B$247:$O$275,10,0), VLOOKUP($C20,'Birth registration'!$B$11:$K$207,10,0))</f>
        <v>82.2</v>
      </c>
      <c r="AD20" s="87">
        <f>IFERROR(VLOOKUP(D20,'Birth registration'!$B$247:$O$275,8,0), VLOOKUP($C20,'Birth registration'!$B$11:$K$207,8,0))</f>
        <v>88</v>
      </c>
      <c r="AE20" s="331">
        <f>VLOOKUP($C20, RPB!$E$3:$M$200, 9,0)</f>
        <v>4746348</v>
      </c>
      <c r="AF20" s="90" t="str">
        <f>VLOOKUP($C20, RPB!E20:$J$200, 6, 0)</f>
        <v>Voter</v>
      </c>
      <c r="AG20" s="90" t="str">
        <f>VLOOKUP($C20, RPB!$E:$N, 10, 0)</f>
        <v>n/a</v>
      </c>
      <c r="AH20" s="90" t="str">
        <f>VLOOKUP($C20, RPB!$E:$O, 11,0)</f>
        <v>n/a</v>
      </c>
      <c r="AI20" s="298">
        <f t="shared" si="14"/>
        <v>11485673.999999994</v>
      </c>
      <c r="AJ20" s="332">
        <f>VLOOKUP(C20, '2018 Population by age'!$G$3:$J$300, 3, 0)*1000</f>
        <v>5630775.0000000009</v>
      </c>
      <c r="AK20" s="90">
        <f>(VLOOKUP($C20, '2018 Population by age male'!$G:$J, 3, 0))*1000</f>
        <v>2855565</v>
      </c>
      <c r="AL20" s="90">
        <f>(VLOOKUP($C20, '2018 Population by age female'!$G:$J, 3, 0))*1000</f>
        <v>2775211</v>
      </c>
      <c r="AM20" s="332">
        <f>IF(I20=1, VLOOKUP(C20, '2018 Population by age'!$G$3:$J$300, 4, 0)*1000*VLOOKUP(C20, 'GCC foreign nationals share'!$B$5:$E$10, 3, 0), VLOOKUP(C20, '2018 Population by age'!$G$3:$J$300, 4, 0)*1000)</f>
        <v>5854898.9999999935</v>
      </c>
      <c r="AN20" s="90">
        <f>(VLOOKUP($C20, '2018 Population by age male'!$G:$J, 4, 0))*1000</f>
        <v>2875994.9999999995</v>
      </c>
      <c r="AO20" s="383">
        <f>(VLOOKUP($C20, '2018 Population by age female'!$G:$J, 4, 0))*1000</f>
        <v>2978895.0000000019</v>
      </c>
    </row>
    <row r="21" spans="1:41" s="87" customFormat="1" x14ac:dyDescent="0.3">
      <c r="A21" s="87">
        <v>20</v>
      </c>
      <c r="B21" s="87" t="s">
        <v>60</v>
      </c>
      <c r="C21" s="87" t="s">
        <v>61</v>
      </c>
      <c r="D21" s="87" t="s">
        <v>7</v>
      </c>
      <c r="E21" s="87" t="s">
        <v>27</v>
      </c>
      <c r="F21" s="87" t="s">
        <v>9</v>
      </c>
      <c r="G21" s="87" t="s">
        <v>10</v>
      </c>
      <c r="H21" s="87" t="s">
        <v>9</v>
      </c>
      <c r="J21" s="295" t="s">
        <v>2311</v>
      </c>
      <c r="K21" s="326">
        <f t="shared" si="0"/>
        <v>177970.55100000033</v>
      </c>
      <c r="L21" s="327">
        <f t="shared" si="1"/>
        <v>21.781981484699941</v>
      </c>
      <c r="M21" s="289">
        <f t="shared" si="2"/>
        <v>114461.99999999994</v>
      </c>
      <c r="N21" s="289">
        <f t="shared" si="3"/>
        <v>63506.462000000087</v>
      </c>
      <c r="O21" s="321">
        <f t="shared" si="4"/>
        <v>35.683691286655602</v>
      </c>
      <c r="P21" s="290">
        <f>VLOOKUP(C21, RPB!$E$2:$I$200, 5, 0)</f>
        <v>18</v>
      </c>
      <c r="Q21" s="318">
        <f t="shared" si="5"/>
        <v>257.55099999997162</v>
      </c>
      <c r="R21" s="90">
        <f t="shared" si="6"/>
        <v>0</v>
      </c>
      <c r="S21" s="90">
        <f t="shared" si="7"/>
        <v>253.46200000000024</v>
      </c>
      <c r="T21" s="374">
        <f t="shared" si="8"/>
        <v>98.412353281496934</v>
      </c>
      <c r="U21" s="331">
        <f t="shared" si="9"/>
        <v>177713.00000000035</v>
      </c>
      <c r="V21" s="332">
        <f t="shared" si="10"/>
        <v>31.762653640820552</v>
      </c>
      <c r="W21" s="90">
        <f t="shared" si="11"/>
        <v>114461.99999999994</v>
      </c>
      <c r="X21" s="90">
        <f t="shared" si="12"/>
        <v>63253.000000000087</v>
      </c>
      <c r="Y21" s="374">
        <f t="shared" si="13"/>
        <v>35.592381059561703</v>
      </c>
      <c r="Z21" s="296">
        <f>IFERROR(VLOOKUP(C21,'Birth registration'!$B$247:$G$275,2,0), VLOOKUP($C21,'Birth registration'!$B$11:$G$207,2,0))</f>
        <v>99.9</v>
      </c>
      <c r="AA21" s="87">
        <f>IFERROR(VLOOKUP(C21,'Birth registration'!$B$247:$G$275,4,0), VLOOKUP($C21,'Birth registration'!$B$11:$G$207,4,0))</f>
        <v>100</v>
      </c>
      <c r="AB21" s="87">
        <f>IFERROR(VLOOKUP(C21,'Birth registration'!$B$247:$G$275,6,0), VLOOKUP($C21,'Birth registration'!$B$11:$G$207,6,0))</f>
        <v>99.8</v>
      </c>
      <c r="AC21" s="87">
        <f>IFERROR(VLOOKUP(C21,'Birth registration'!$B$247:$O$275,10,0), VLOOKUP($C21,'Birth registration'!$B$11:$K$207,10,0))</f>
        <v>99.8</v>
      </c>
      <c r="AD21" s="87">
        <f>IFERROR(VLOOKUP(D21,'Birth registration'!$B$247:$O$275,8,0), VLOOKUP($C21,'Birth registration'!$B$11:$K$207,8,0))</f>
        <v>100</v>
      </c>
      <c r="AE21" s="331">
        <f>VLOOKUP($C21, RPB!$E$3:$M$200, 9,0)</f>
        <v>381790</v>
      </c>
      <c r="AF21" s="90" t="str">
        <f>VLOOKUP($C21, RPB!E21:$J$200, 6, 0)</f>
        <v>Voter</v>
      </c>
      <c r="AG21" s="90">
        <f>VLOOKUP($C21, RPB!$E:$N, 10, 0)</f>
        <v>187917</v>
      </c>
      <c r="AH21" s="90">
        <f>VLOOKUP($C21, RPB!$E:$O, 11,0)</f>
        <v>193873</v>
      </c>
      <c r="AI21" s="298">
        <f t="shared" si="14"/>
        <v>817054.00000000035</v>
      </c>
      <c r="AJ21" s="332">
        <f>VLOOKUP(C21, '2018 Population by age'!$G$3:$J$300, 3, 0)*1000</f>
        <v>257551</v>
      </c>
      <c r="AK21" s="90">
        <f>(VLOOKUP($C21, '2018 Population by age male'!$G:$J, 3, 0))*1000</f>
        <v>130812.99999999999</v>
      </c>
      <c r="AL21" s="90">
        <f>(VLOOKUP($C21, '2018 Population by age female'!$G:$J, 3, 0))*1000</f>
        <v>126731.00000000001</v>
      </c>
      <c r="AM21" s="332">
        <f>IF(I21=1, VLOOKUP(C21, '2018 Population by age'!$G$3:$J$300, 4, 0)*1000*VLOOKUP(C21, 'GCC foreign nationals share'!$B$5:$E$10, 3, 0), VLOOKUP(C21, '2018 Population by age'!$G$3:$J$300, 4, 0)*1000)</f>
        <v>559503.00000000035</v>
      </c>
      <c r="AN21" s="90">
        <f>(VLOOKUP($C21, '2018 Population by age male'!$G:$J, 4, 0))*1000</f>
        <v>302378.99999999994</v>
      </c>
      <c r="AO21" s="383">
        <f>(VLOOKUP($C21, '2018 Population by age female'!$G:$J, 4, 0))*1000</f>
        <v>257126.00000000009</v>
      </c>
    </row>
    <row r="22" spans="1:41" s="87" customFormat="1" x14ac:dyDescent="0.3">
      <c r="A22" s="87">
        <v>21</v>
      </c>
      <c r="B22" s="87" t="s">
        <v>62</v>
      </c>
      <c r="C22" s="87" t="s">
        <v>63</v>
      </c>
      <c r="D22" s="87" t="s">
        <v>30</v>
      </c>
      <c r="E22" s="87" t="s">
        <v>27</v>
      </c>
      <c r="F22" s="87" t="s">
        <v>9</v>
      </c>
      <c r="G22" s="87" t="s">
        <v>16</v>
      </c>
      <c r="H22" s="87" t="s">
        <v>11</v>
      </c>
      <c r="J22" s="295" t="s">
        <v>2311</v>
      </c>
      <c r="K22" s="326">
        <f t="shared" si="0"/>
        <v>2079211.7819999973</v>
      </c>
      <c r="L22" s="327">
        <f t="shared" si="1"/>
        <v>18.538447016202486</v>
      </c>
      <c r="M22" s="289" t="str">
        <f t="shared" si="2"/>
        <v>n/a</v>
      </c>
      <c r="N22" s="289" t="str">
        <f t="shared" si="3"/>
        <v>n/a</v>
      </c>
      <c r="O22" s="321" t="str">
        <f t="shared" si="4"/>
        <v>n/a</v>
      </c>
      <c r="P22" s="290">
        <f>VLOOKUP(C22, RPB!$E$2:$I$200, 5, 0)</f>
        <v>18</v>
      </c>
      <c r="Q22" s="318">
        <f t="shared" si="5"/>
        <v>1010560.782</v>
      </c>
      <c r="R22" s="90">
        <f t="shared" si="6"/>
        <v>506085.342</v>
      </c>
      <c r="S22" s="90">
        <f t="shared" si="7"/>
        <v>504166.42199999996</v>
      </c>
      <c r="T22" s="374">
        <f t="shared" si="8"/>
        <v>49.88976724410427</v>
      </c>
      <c r="U22" s="331">
        <f t="shared" si="9"/>
        <v>1068650.9999999972</v>
      </c>
      <c r="V22" s="332">
        <f t="shared" si="10"/>
        <v>15.180126489334967</v>
      </c>
      <c r="W22" s="90" t="str">
        <f t="shared" si="11"/>
        <v>n/a</v>
      </c>
      <c r="X22" s="90" t="str">
        <f t="shared" si="12"/>
        <v>n/a</v>
      </c>
      <c r="Y22" s="374" t="str">
        <f t="shared" si="13"/>
        <v>n/a</v>
      </c>
      <c r="Z22" s="296">
        <f>IFERROR(VLOOKUP(C22,'Birth registration'!$B$247:$G$275,2,0), VLOOKUP($C22,'Birth registration'!$B$11:$G$207,2,0))</f>
        <v>75.8</v>
      </c>
      <c r="AA22" s="87">
        <f>IFERROR(VLOOKUP(C22,'Birth registration'!$B$247:$G$275,4,0), VLOOKUP($C22,'Birth registration'!$B$11:$G$207,4,0))</f>
        <v>76.2</v>
      </c>
      <c r="AB22" s="87">
        <f>IFERROR(VLOOKUP(C22,'Birth registration'!$B$247:$G$275,6,0), VLOOKUP($C22,'Birth registration'!$B$11:$G$207,6,0))</f>
        <v>75.400000000000006</v>
      </c>
      <c r="AC22" s="87">
        <f>IFERROR(VLOOKUP(C22,'Birth registration'!$B$247:$O$275,10,0), VLOOKUP($C22,'Birth registration'!$B$11:$K$207,10,0))</f>
        <v>71.900000000000006</v>
      </c>
      <c r="AD22" s="87">
        <f>IFERROR(VLOOKUP(D22,'Birth registration'!$B$247:$O$275,8,0), VLOOKUP($C22,'Birth registration'!$B$11:$K$207,8,0))</f>
        <v>79</v>
      </c>
      <c r="AE22" s="331">
        <f>VLOOKUP($C22, RPB!$E$3:$M$200, 9,0)</f>
        <v>5971152</v>
      </c>
      <c r="AF22" s="90" t="str">
        <f>VLOOKUP($C22, RPB!E22:$J$200, 6, 0)</f>
        <v>Voter</v>
      </c>
      <c r="AG22" s="90" t="str">
        <f>VLOOKUP($C22, RPB!$E:$N, 10, 0)</f>
        <v>n/a</v>
      </c>
      <c r="AH22" s="90" t="str">
        <f>VLOOKUP($C22, RPB!$E:$O, 11,0)</f>
        <v>n/a</v>
      </c>
      <c r="AI22" s="298">
        <f t="shared" si="14"/>
        <v>11215673.999999996</v>
      </c>
      <c r="AJ22" s="332">
        <f>VLOOKUP(C22, '2018 Population by age'!$G$3:$J$300, 3, 0)*1000</f>
        <v>4175871</v>
      </c>
      <c r="AK22" s="90">
        <f>(VLOOKUP($C22, '2018 Population by age male'!$G:$J, 3, 0))*1000</f>
        <v>2126409</v>
      </c>
      <c r="AL22" s="90">
        <f>(VLOOKUP($C22, '2018 Population by age female'!$G:$J, 3, 0))*1000</f>
        <v>2049456.9999999998</v>
      </c>
      <c r="AM22" s="332">
        <f>IF(I22=1, VLOOKUP(C22, '2018 Population by age'!$G$3:$J$300, 4, 0)*1000*VLOOKUP(C22, 'GCC foreign nationals share'!$B$5:$E$10, 3, 0), VLOOKUP(C22, '2018 Population by age'!$G$3:$J$300, 4, 0)*1000)</f>
        <v>7039802.9999999972</v>
      </c>
      <c r="AN22" s="90">
        <f>(VLOOKUP($C22, '2018 Population by age male'!$G:$J, 4, 0))*1000</f>
        <v>3487543.0000000009</v>
      </c>
      <c r="AO22" s="383">
        <f>(VLOOKUP($C22, '2018 Population by age female'!$G:$J, 4, 0))*1000</f>
        <v>3552258.0000000005</v>
      </c>
    </row>
    <row r="23" spans="1:41" s="87" customFormat="1" x14ac:dyDescent="0.3">
      <c r="A23" s="87">
        <v>22</v>
      </c>
      <c r="B23" s="87" t="s">
        <v>64</v>
      </c>
      <c r="C23" s="87" t="s">
        <v>65</v>
      </c>
      <c r="D23" s="87" t="s">
        <v>14</v>
      </c>
      <c r="E23" s="87" t="s">
        <v>15</v>
      </c>
      <c r="F23" s="87" t="s">
        <v>9</v>
      </c>
      <c r="G23" s="87" t="s">
        <v>16</v>
      </c>
      <c r="H23" s="87" t="s">
        <v>9</v>
      </c>
      <c r="J23" s="295" t="s">
        <v>2311</v>
      </c>
      <c r="K23" s="326">
        <f t="shared" si="0"/>
        <v>3025.1200000000026</v>
      </c>
      <c r="L23" s="327">
        <f t="shared" si="1"/>
        <v>8.6344323506930498E-2</v>
      </c>
      <c r="M23" s="289" t="str">
        <f t="shared" si="2"/>
        <v>n/a</v>
      </c>
      <c r="N23" s="289" t="str">
        <f t="shared" si="3"/>
        <v>n/a</v>
      </c>
      <c r="O23" s="321" t="str">
        <f t="shared" si="4"/>
        <v>n/a</v>
      </c>
      <c r="P23" s="290">
        <f>VLOOKUP(C23, RPB!$E$2:$I$200, 5, 0)</f>
        <v>18</v>
      </c>
      <c r="Q23" s="318">
        <f t="shared" si="5"/>
        <v>3025.1200000000026</v>
      </c>
      <c r="R23" s="90">
        <f t="shared" si="6"/>
        <v>934.86300000000085</v>
      </c>
      <c r="S23" s="90">
        <f t="shared" si="7"/>
        <v>1760.3999999999694</v>
      </c>
      <c r="T23" s="374">
        <f t="shared" si="8"/>
        <v>58.19273285026604</v>
      </c>
      <c r="U23" s="331">
        <f t="shared" si="9"/>
        <v>0</v>
      </c>
      <c r="V23" s="332">
        <f t="shared" si="10"/>
        <v>0</v>
      </c>
      <c r="W23" s="90" t="str">
        <f t="shared" si="11"/>
        <v>n/a</v>
      </c>
      <c r="X23" s="90" t="str">
        <f t="shared" si="12"/>
        <v>n/a</v>
      </c>
      <c r="Y23" s="374" t="str">
        <f t="shared" si="13"/>
        <v>n/a</v>
      </c>
      <c r="Z23" s="296">
        <f>IFERROR(VLOOKUP(C23,'Birth registration'!$B$247:$G$275,2,0), VLOOKUP($C23,'Birth registration'!$B$11:$G$207,2,0))</f>
        <v>99.5</v>
      </c>
      <c r="AA23" s="87">
        <f>IFERROR(VLOOKUP(C23,'Birth registration'!$B$247:$G$275,4,0), VLOOKUP($C23,'Birth registration'!$B$11:$G$207,4,0))</f>
        <v>99.7</v>
      </c>
      <c r="AB23" s="87">
        <f>IFERROR(VLOOKUP(C23,'Birth registration'!$B$247:$G$275,6,0), VLOOKUP($C23,'Birth registration'!$B$11:$G$207,6,0))</f>
        <v>99.4</v>
      </c>
      <c r="AC23" s="87">
        <f>IFERROR(VLOOKUP(C23,'Birth registration'!$B$247:$O$275,10,0), VLOOKUP($C23,'Birth registration'!$B$11:$K$207,10,0))</f>
        <v>99.8</v>
      </c>
      <c r="AD23" s="87">
        <f>IFERROR(VLOOKUP(D23,'Birth registration'!$B$247:$O$275,8,0), VLOOKUP($C23,'Birth registration'!$B$11:$K$207,8,0))</f>
        <v>99.1</v>
      </c>
      <c r="AE23" s="331">
        <f>VLOOKUP($C23, RPB!$E$3:$M$200, 9,0)</f>
        <v>3278908</v>
      </c>
      <c r="AF23" s="90" t="str">
        <f>VLOOKUP($C23, RPB!E23:$J$200, 6, 0)</f>
        <v>Voter</v>
      </c>
      <c r="AG23" s="90" t="str">
        <f>VLOOKUP($C23, RPB!$E:$N, 10, 0)</f>
        <v>n/a</v>
      </c>
      <c r="AH23" s="90" t="str">
        <f>VLOOKUP($C23, RPB!$E:$O, 11,0)</f>
        <v>n/a</v>
      </c>
      <c r="AI23" s="298">
        <f t="shared" si="14"/>
        <v>3503553.9999999991</v>
      </c>
      <c r="AJ23" s="332">
        <f>VLOOKUP(C23, '2018 Population by age'!$G$3:$J$300, 3, 0)*1000</f>
        <v>605024</v>
      </c>
      <c r="AK23" s="90">
        <f>(VLOOKUP($C23, '2018 Population by age male'!$G:$J, 3, 0))*1000</f>
        <v>311621</v>
      </c>
      <c r="AL23" s="90">
        <f>(VLOOKUP($C23, '2018 Population by age female'!$G:$J, 3, 0))*1000</f>
        <v>293400.00000000006</v>
      </c>
      <c r="AM23" s="332">
        <f>IF(I23=1, VLOOKUP(C23, '2018 Population by age'!$G$3:$J$300, 4, 0)*1000*VLOOKUP(C23, 'GCC foreign nationals share'!$B$5:$E$10, 3, 0), VLOOKUP(C23, '2018 Population by age'!$G$3:$J$300, 4, 0)*1000)</f>
        <v>2898529.9999999991</v>
      </c>
      <c r="AN23" s="90">
        <f>(VLOOKUP($C23, '2018 Population by age male'!$G:$J, 4, 0))*1000</f>
        <v>1408792.0000000009</v>
      </c>
      <c r="AO23" s="383">
        <f>(VLOOKUP($C23, '2018 Population by age female'!$G:$J, 4, 0))*1000</f>
        <v>1489751.9999999993</v>
      </c>
    </row>
    <row r="24" spans="1:41" s="87" customFormat="1" x14ac:dyDescent="0.3">
      <c r="A24" s="87">
        <v>23</v>
      </c>
      <c r="B24" s="87" t="s">
        <v>66</v>
      </c>
      <c r="C24" s="87" t="s">
        <v>67</v>
      </c>
      <c r="D24" s="87" t="s">
        <v>26</v>
      </c>
      <c r="E24" s="87" t="s">
        <v>15</v>
      </c>
      <c r="F24" s="87" t="s">
        <v>9</v>
      </c>
      <c r="G24" s="87" t="s">
        <v>16</v>
      </c>
      <c r="H24" s="87" t="s">
        <v>9</v>
      </c>
      <c r="J24" s="295" t="s">
        <v>2311</v>
      </c>
      <c r="K24" s="326">
        <f t="shared" si="0"/>
        <v>797272.9599999995</v>
      </c>
      <c r="L24" s="327">
        <f t="shared" si="1"/>
        <v>34.170779114186885</v>
      </c>
      <c r="M24" s="289" t="str">
        <f t="shared" si="2"/>
        <v>n/a</v>
      </c>
      <c r="N24" s="289" t="str">
        <f t="shared" si="3"/>
        <v>n/a</v>
      </c>
      <c r="O24" s="321" t="str">
        <f t="shared" si="4"/>
        <v>n/a</v>
      </c>
      <c r="P24" s="290">
        <f>VLOOKUP(C24, RPB!$E$2:$I$200, 5, 0)</f>
        <v>18</v>
      </c>
      <c r="Q24" s="318">
        <f t="shared" si="5"/>
        <v>143739.95999999993</v>
      </c>
      <c r="R24" s="90" t="str">
        <f t="shared" si="6"/>
        <v>n/a</v>
      </c>
      <c r="S24" s="90" t="str">
        <f t="shared" si="7"/>
        <v>n/a</v>
      </c>
      <c r="T24" s="374" t="str">
        <f t="shared" si="8"/>
        <v>n/a</v>
      </c>
      <c r="U24" s="331">
        <f t="shared" si="9"/>
        <v>653532.99999999953</v>
      </c>
      <c r="V24" s="332">
        <f t="shared" si="10"/>
        <v>44.229178820335036</v>
      </c>
      <c r="W24" s="90" t="str">
        <f t="shared" si="11"/>
        <v>n/a</v>
      </c>
      <c r="X24" s="90" t="str">
        <f t="shared" si="12"/>
        <v>n/a</v>
      </c>
      <c r="Y24" s="374" t="str">
        <f t="shared" si="13"/>
        <v>n/a</v>
      </c>
      <c r="Z24" s="296">
        <f>IFERROR(VLOOKUP(C24,'Birth registration'!$B$247:$G$275,2,0), VLOOKUP($C24,'Birth registration'!$B$11:$G$207,2,0))</f>
        <v>83.2</v>
      </c>
      <c r="AA24" s="87" t="str">
        <f>IFERROR(VLOOKUP(C24,'Birth registration'!$B$247:$G$275,4,0), VLOOKUP($C24,'Birth registration'!$B$11:$G$207,4,0))</f>
        <v>–</v>
      </c>
      <c r="AB24" s="87" t="str">
        <f>IFERROR(VLOOKUP(C24,'Birth registration'!$B$247:$G$275,6,0), VLOOKUP($C24,'Birth registration'!$B$11:$G$207,6,0))</f>
        <v>–</v>
      </c>
      <c r="AC24" s="87" t="str">
        <f>IFERROR(VLOOKUP(C24,'Birth registration'!$B$247:$O$275,10,0), VLOOKUP($C24,'Birth registration'!$B$11:$K$207,10,0))</f>
        <v>–</v>
      </c>
      <c r="AD24" s="87" t="str">
        <f>IFERROR(VLOOKUP(D24,'Birth registration'!$B$247:$O$275,8,0), VLOOKUP($C24,'Birth registration'!$B$11:$K$207,8,0))</f>
        <v>–</v>
      </c>
      <c r="AE24" s="331">
        <f>VLOOKUP($C24, RPB!$E$3:$M$200, 9,0)</f>
        <v>824073</v>
      </c>
      <c r="AF24" s="90" t="str">
        <f>VLOOKUP($C24, RPB!E24:$J$200, 6, 0)</f>
        <v>Voter</v>
      </c>
      <c r="AG24" s="90" t="str">
        <f>VLOOKUP($C24, RPB!$E:$N, 10, 0)</f>
        <v>n/a</v>
      </c>
      <c r="AH24" s="90" t="str">
        <f>VLOOKUP($C24, RPB!$E:$O, 11,0)</f>
        <v>n/a</v>
      </c>
      <c r="AI24" s="298">
        <f t="shared" si="14"/>
        <v>2333200.9999999995</v>
      </c>
      <c r="AJ24" s="332">
        <f>VLOOKUP(C24, '2018 Population by age'!$G$3:$J$300, 3, 0)*1000</f>
        <v>855595</v>
      </c>
      <c r="AK24" s="90">
        <f>(VLOOKUP($C24, '2018 Population by age male'!$G:$J, 3, 0))*1000</f>
        <v>431427.00000000006</v>
      </c>
      <c r="AL24" s="90">
        <f>(VLOOKUP($C24, '2018 Population by age female'!$G:$J, 3, 0))*1000</f>
        <v>424166.00000000006</v>
      </c>
      <c r="AM24" s="332">
        <f>IF(I24=1, VLOOKUP(C24, '2018 Population by age'!$G$3:$J$300, 4, 0)*1000*VLOOKUP(C24, 'GCC foreign nationals share'!$B$5:$E$10, 3, 0), VLOOKUP(C24, '2018 Population by age'!$G$3:$J$300, 4, 0)*1000)</f>
        <v>1477605.9999999995</v>
      </c>
      <c r="AN24" s="90">
        <f>(VLOOKUP($C24, '2018 Population by age male'!$G:$J, 4, 0))*1000</f>
        <v>722205.99999999919</v>
      </c>
      <c r="AO24" s="383">
        <f>(VLOOKUP($C24, '2018 Population by age female'!$G:$J, 4, 0))*1000</f>
        <v>755403.99999999919</v>
      </c>
    </row>
    <row r="25" spans="1:41" s="87" customFormat="1" ht="13.05" customHeight="1" x14ac:dyDescent="0.3">
      <c r="A25" s="87">
        <v>24</v>
      </c>
      <c r="B25" s="87" t="s">
        <v>68</v>
      </c>
      <c r="C25" s="87" t="s">
        <v>69</v>
      </c>
      <c r="D25" s="87" t="s">
        <v>30</v>
      </c>
      <c r="E25" s="87" t="s">
        <v>15</v>
      </c>
      <c r="F25" s="87" t="s">
        <v>9</v>
      </c>
      <c r="G25" s="87" t="s">
        <v>16</v>
      </c>
      <c r="H25" s="87" t="s">
        <v>9</v>
      </c>
      <c r="J25" s="295" t="s">
        <v>2311</v>
      </c>
      <c r="K25" s="326">
        <f t="shared" si="0"/>
        <v>13754409.015999906</v>
      </c>
      <c r="L25" s="327">
        <f t="shared" si="1"/>
        <v>6.5227592695284127</v>
      </c>
      <c r="M25" s="289" t="str">
        <f t="shared" si="2"/>
        <v>n/a</v>
      </c>
      <c r="N25" s="289" t="str">
        <f t="shared" si="3"/>
        <v>n/a</v>
      </c>
      <c r="O25" s="321" t="str">
        <f t="shared" si="4"/>
        <v>n/a</v>
      </c>
      <c r="P25" s="290">
        <f>VLOOKUP(C25, RPB!$E$2:$I$200, 5, 0)</f>
        <v>18</v>
      </c>
      <c r="Q25" s="318">
        <f t="shared" si="5"/>
        <v>1980173.0159999961</v>
      </c>
      <c r="R25" s="90" t="str">
        <f t="shared" si="6"/>
        <v>n/a</v>
      </c>
      <c r="S25" s="90" t="str">
        <f t="shared" si="7"/>
        <v>n/a</v>
      </c>
      <c r="T25" s="374" t="str">
        <f t="shared" si="8"/>
        <v>n/a</v>
      </c>
      <c r="U25" s="331">
        <f t="shared" si="9"/>
        <v>11774235.999999911</v>
      </c>
      <c r="V25" s="332">
        <f t="shared" si="10"/>
        <v>7.5542141622854411</v>
      </c>
      <c r="W25" s="90">
        <f t="shared" si="11"/>
        <v>6755753.9999999553</v>
      </c>
      <c r="X25" s="90">
        <f t="shared" si="12"/>
        <v>5113791.9999999404</v>
      </c>
      <c r="Y25" s="374">
        <f t="shared" si="13"/>
        <v>43.083299057941943</v>
      </c>
      <c r="Z25" s="296">
        <f>IFERROR(VLOOKUP(C25,'Birth registration'!$B$247:$G$275,2,0), VLOOKUP($C25,'Birth registration'!$B$11:$G$207,2,0))</f>
        <v>96.4</v>
      </c>
      <c r="AA25" s="87" t="str">
        <f>IFERROR(VLOOKUP(C25,'Birth registration'!$B$247:$G$275,4,0), VLOOKUP($C25,'Birth registration'!$B$11:$G$207,4,0))</f>
        <v>–</v>
      </c>
      <c r="AB25" s="87" t="str">
        <f>IFERROR(VLOOKUP(C25,'Birth registration'!$B$247:$G$275,6,0), VLOOKUP($C25,'Birth registration'!$B$11:$G$207,6,0))</f>
        <v>–</v>
      </c>
      <c r="AC25" s="87" t="str">
        <f>IFERROR(VLOOKUP(C25,'Birth registration'!$B$247:$O$275,10,0), VLOOKUP($C25,'Birth registration'!$B$11:$K$207,10,0))</f>
        <v>–</v>
      </c>
      <c r="AD25" s="87" t="str">
        <f>IFERROR(VLOOKUP(D25,'Birth registration'!$B$247:$O$275,8,0), VLOOKUP($C25,'Birth registration'!$B$11:$K$207,8,0))</f>
        <v>–</v>
      </c>
      <c r="AE25" s="331">
        <f>VLOOKUP($C25, RPB!$E$3:$M$200, 9,0)</f>
        <v>144088912</v>
      </c>
      <c r="AF25" s="90" t="str">
        <f>VLOOKUP($C25, RPB!E25:$J$200, 6, 0)</f>
        <v>Voter</v>
      </c>
      <c r="AG25" s="90">
        <f>VLOOKUP($C25, RPB!$E:$N, 10, 0)</f>
        <v>68767634</v>
      </c>
      <c r="AH25" s="90">
        <f>VLOOKUP($C25, RPB!$E:$O, 11,0)</f>
        <v>75226056</v>
      </c>
      <c r="AI25" s="298">
        <f t="shared" si="14"/>
        <v>210867953.99999994</v>
      </c>
      <c r="AJ25" s="332">
        <f>VLOOKUP(C25, '2018 Population by age'!$G$3:$J$300, 3, 0)*1000</f>
        <v>55004806.000000015</v>
      </c>
      <c r="AK25" s="90">
        <f>(VLOOKUP($C25, '2018 Population by age male'!$G:$J, 3, 0))*1000</f>
        <v>28075926.000000004</v>
      </c>
      <c r="AL25" s="90">
        <f>(VLOOKUP($C25, '2018 Population by age female'!$G:$J, 3, 0))*1000</f>
        <v>26928797</v>
      </c>
      <c r="AM25" s="332">
        <f>IF(I25=1, VLOOKUP(C25, '2018 Population by age'!$G$3:$J$300, 4, 0)*1000*VLOOKUP(C25, 'GCC foreign nationals share'!$B$5:$E$10, 3, 0), VLOOKUP(C25, '2018 Population by age'!$G$3:$J$300, 4, 0)*1000)</f>
        <v>155863147.99999991</v>
      </c>
      <c r="AN25" s="90">
        <f>(VLOOKUP($C25, '2018 Population by age male'!$G:$J, 4, 0))*1000</f>
        <v>75523387.999999955</v>
      </c>
      <c r="AO25" s="383">
        <f>(VLOOKUP($C25, '2018 Population by age female'!$G:$J, 4, 0))*1000</f>
        <v>80339847.99999994</v>
      </c>
    </row>
    <row r="26" spans="1:41" s="87" customFormat="1" x14ac:dyDescent="0.3">
      <c r="A26" s="87">
        <v>25</v>
      </c>
      <c r="B26" s="87" t="s">
        <v>70</v>
      </c>
      <c r="C26" s="87" t="s">
        <v>71</v>
      </c>
      <c r="D26" s="87" t="s">
        <v>37</v>
      </c>
      <c r="E26" s="87" t="s">
        <v>22</v>
      </c>
      <c r="F26" s="87" t="s">
        <v>9</v>
      </c>
      <c r="G26" s="87" t="s">
        <v>23</v>
      </c>
      <c r="H26" s="87" t="s">
        <v>9</v>
      </c>
      <c r="J26" s="295" t="s">
        <v>2320</v>
      </c>
      <c r="K26" s="326">
        <f t="shared" si="0"/>
        <v>0</v>
      </c>
      <c r="L26" s="327">
        <f t="shared" si="1"/>
        <v>0</v>
      </c>
      <c r="M26" s="289" t="str">
        <f t="shared" si="2"/>
        <v>n/a</v>
      </c>
      <c r="N26" s="289" t="str">
        <f t="shared" si="3"/>
        <v>n/a</v>
      </c>
      <c r="O26" s="321" t="str">
        <f t="shared" si="4"/>
        <v>n/a</v>
      </c>
      <c r="P26" s="290">
        <f>VLOOKUP(C26, RPB!$E$2:$I$200, 5, 0)</f>
        <v>12</v>
      </c>
      <c r="Q26" s="318">
        <f t="shared" si="5"/>
        <v>0</v>
      </c>
      <c r="R26" s="90" t="str">
        <f t="shared" si="6"/>
        <v>n/a</v>
      </c>
      <c r="S26" s="90" t="str">
        <f t="shared" si="7"/>
        <v>n/a</v>
      </c>
      <c r="T26" s="374" t="str">
        <f t="shared" si="8"/>
        <v>n/a</v>
      </c>
      <c r="U26" s="331">
        <f t="shared" si="9"/>
        <v>0</v>
      </c>
      <c r="V26" s="332">
        <f t="shared" si="10"/>
        <v>0</v>
      </c>
      <c r="W26" s="90">
        <f t="shared" si="11"/>
        <v>0</v>
      </c>
      <c r="X26" s="90">
        <f t="shared" si="12"/>
        <v>0</v>
      </c>
      <c r="Y26" s="374">
        <f t="shared" si="13"/>
        <v>0</v>
      </c>
      <c r="Z26" s="296">
        <f>IFERROR(VLOOKUP(C26,'Birth registration'!$B$247:$G$275,2,0), VLOOKUP($C26,'Birth registration'!$B$11:$G$207,2,0))</f>
        <v>100</v>
      </c>
      <c r="AA26" s="87" t="str">
        <f>IFERROR(VLOOKUP(C26,'Birth registration'!$B$247:$G$275,4,0), VLOOKUP($C26,'Birth registration'!$B$11:$G$207,4,0))</f>
        <v>–</v>
      </c>
      <c r="AB26" s="87" t="str">
        <f>IFERROR(VLOOKUP(C26,'Birth registration'!$B$247:$G$275,6,0), VLOOKUP($C26,'Birth registration'!$B$11:$G$207,6,0))</f>
        <v>–</v>
      </c>
      <c r="AC26" s="87" t="str">
        <f>IFERROR(VLOOKUP(C26,'Birth registration'!$B$247:$O$275,10,0), VLOOKUP($C26,'Birth registration'!$B$11:$K$207,10,0))</f>
        <v>–</v>
      </c>
      <c r="AD26" s="87" t="str">
        <f>IFERROR(VLOOKUP(D26,'Birth registration'!$B$247:$O$275,8,0), VLOOKUP($C26,'Birth registration'!$B$11:$K$207,8,0))</f>
        <v>–</v>
      </c>
      <c r="AE26" s="331">
        <f>VLOOKUP($C26, RPB!$E$3:$M$200, 9,0)</f>
        <v>422678</v>
      </c>
      <c r="AF26" s="90" t="str">
        <f>VLOOKUP($C26, RPB!E26:$J$200, 6, 0)</f>
        <v>Census</v>
      </c>
      <c r="AG26" s="90">
        <f>VLOOKUP($C26, RPB!$E:$N, 10, 0)</f>
        <v>216832</v>
      </c>
      <c r="AH26" s="90">
        <f>VLOOKUP($C26, RPB!$E:$O, 11,0)</f>
        <v>205846</v>
      </c>
      <c r="AI26" s="298">
        <f t="shared" si="14"/>
        <v>434075.99999999994</v>
      </c>
      <c r="AJ26" s="332">
        <f>VLOOKUP(C26, '2018 Population by age'!$G$3:$J$300, 3, 0)*1000</f>
        <v>78605.999999999985</v>
      </c>
      <c r="AK26" s="90">
        <f>(VLOOKUP($C26, '2018 Population by age male'!$G:$J, 3, 0))*1000</f>
        <v>40345.000000000007</v>
      </c>
      <c r="AL26" s="90">
        <f>(VLOOKUP($C26, '2018 Population by age female'!$G:$J, 3, 0))*1000</f>
        <v>38263.000000000007</v>
      </c>
      <c r="AM26" s="332">
        <f>IF(I26=1, VLOOKUP(C26, '2018 Population by age'!$G$3:$J$300, 4, 0)*1000*VLOOKUP(C26, 'GCC foreign nationals share'!$B$5:$E$10, 3, 0), VLOOKUP(C26, '2018 Population by age'!$G$3:$J$300, 4, 0)*1000)</f>
        <v>355469.99999999994</v>
      </c>
      <c r="AN26" s="90">
        <f>(VLOOKUP($C26, '2018 Population by age male'!$G:$J, 4, 0))*1000</f>
        <v>182982</v>
      </c>
      <c r="AO26" s="383">
        <f>(VLOOKUP($C26, '2018 Population by age female'!$G:$J, 4, 0))*1000</f>
        <v>172481.00000000009</v>
      </c>
    </row>
    <row r="27" spans="1:41" s="87" customFormat="1" x14ac:dyDescent="0.3">
      <c r="A27" s="87">
        <v>26</v>
      </c>
      <c r="B27" s="87" t="s">
        <v>72</v>
      </c>
      <c r="C27" s="87" t="s">
        <v>73</v>
      </c>
      <c r="D27" s="87" t="s">
        <v>14</v>
      </c>
      <c r="E27" s="87" t="s">
        <v>15</v>
      </c>
      <c r="F27" s="87" t="s">
        <v>9</v>
      </c>
      <c r="G27" s="87" t="s">
        <v>16</v>
      </c>
      <c r="H27" s="87" t="s">
        <v>9</v>
      </c>
      <c r="J27" s="295" t="s">
        <v>2311</v>
      </c>
      <c r="K27" s="326">
        <f t="shared" si="0"/>
        <v>0</v>
      </c>
      <c r="L27" s="327">
        <f t="shared" si="1"/>
        <v>0</v>
      </c>
      <c r="M27" s="289" t="str">
        <f t="shared" si="2"/>
        <v>n/a</v>
      </c>
      <c r="N27" s="289" t="str">
        <f t="shared" si="3"/>
        <v>n/a</v>
      </c>
      <c r="O27" s="321" t="str">
        <f t="shared" si="4"/>
        <v>n/a</v>
      </c>
      <c r="P27" s="290">
        <f>VLOOKUP(C27, RPB!$E$2:$I$200, 5, 0)</f>
        <v>18</v>
      </c>
      <c r="Q27" s="318">
        <f t="shared" si="5"/>
        <v>0</v>
      </c>
      <c r="R27" s="90" t="str">
        <f t="shared" si="6"/>
        <v>n/a</v>
      </c>
      <c r="S27" s="90" t="str">
        <f t="shared" si="7"/>
        <v>n/a</v>
      </c>
      <c r="T27" s="374" t="str">
        <f t="shared" si="8"/>
        <v>n/a</v>
      </c>
      <c r="U27" s="331">
        <f t="shared" si="9"/>
        <v>0</v>
      </c>
      <c r="V27" s="332">
        <f t="shared" si="10"/>
        <v>0</v>
      </c>
      <c r="W27" s="90" t="str">
        <f t="shared" si="11"/>
        <v>n/a</v>
      </c>
      <c r="X27" s="90" t="str">
        <f t="shared" si="12"/>
        <v>n/a</v>
      </c>
      <c r="Y27" s="374" t="str">
        <f t="shared" si="13"/>
        <v>n/a</v>
      </c>
      <c r="Z27" s="296">
        <f>IFERROR(VLOOKUP(C27,'Birth registration'!$B$247:$G$275,2,0), VLOOKUP($C27,'Birth registration'!$B$11:$G$207,2,0))</f>
        <v>100</v>
      </c>
      <c r="AA27" s="87" t="str">
        <f>IFERROR(VLOOKUP(C27,'Birth registration'!$B$247:$G$275,4,0), VLOOKUP($C27,'Birth registration'!$B$11:$G$207,4,0))</f>
        <v>–</v>
      </c>
      <c r="AB27" s="87" t="str">
        <f>IFERROR(VLOOKUP(C27,'Birth registration'!$B$247:$G$275,6,0), VLOOKUP($C27,'Birth registration'!$B$11:$G$207,6,0))</f>
        <v>–</v>
      </c>
      <c r="AC27" s="87" t="str">
        <f>IFERROR(VLOOKUP(C27,'Birth registration'!$B$247:$O$275,10,0), VLOOKUP($C27,'Birth registration'!$B$11:$K$207,10,0))</f>
        <v>–</v>
      </c>
      <c r="AD27" s="87" t="str">
        <f>IFERROR(VLOOKUP(D27,'Birth registration'!$B$247:$O$275,8,0), VLOOKUP($C27,'Birth registration'!$B$11:$K$207,8,0))</f>
        <v>–</v>
      </c>
      <c r="AE27" s="331">
        <f>VLOOKUP($C27, RPB!$E$3:$M$200, 9,0)</f>
        <v>6838235</v>
      </c>
      <c r="AF27" s="90" t="str">
        <f>VLOOKUP($C27, RPB!E27:$J$200, 6, 0)</f>
        <v>Voter</v>
      </c>
      <c r="AG27" s="90" t="str">
        <f>VLOOKUP($C27, RPB!$E:$N, 10, 0)</f>
        <v>n/a</v>
      </c>
      <c r="AH27" s="90" t="str">
        <f>VLOOKUP($C27, RPB!$E:$O, 11,0)</f>
        <v>n/a</v>
      </c>
      <c r="AI27" s="298">
        <f t="shared" si="14"/>
        <v>7036847.9999999963</v>
      </c>
      <c r="AJ27" s="332">
        <f>VLOOKUP(C27, '2018 Population by age'!$G$3:$J$300, 3, 0)*1000</f>
        <v>1195812</v>
      </c>
      <c r="AK27" s="90">
        <f>(VLOOKUP($C27, '2018 Population by age male'!$G:$J, 3, 0))*1000</f>
        <v>615030</v>
      </c>
      <c r="AL27" s="90">
        <f>(VLOOKUP($C27, '2018 Population by age female'!$G:$J, 3, 0))*1000</f>
        <v>580774.00000000012</v>
      </c>
      <c r="AM27" s="332">
        <f>IF(I27=1, VLOOKUP(C27, '2018 Population by age'!$G$3:$J$300, 4, 0)*1000*VLOOKUP(C27, 'GCC foreign nationals share'!$B$5:$E$10, 3, 0), VLOOKUP(C27, '2018 Population by age'!$G$3:$J$300, 4, 0)*1000)</f>
        <v>5841035.9999999963</v>
      </c>
      <c r="AN27" s="90">
        <f>(VLOOKUP($C27, '2018 Population by age male'!$G:$J, 4, 0))*1000</f>
        <v>2805417.9999999995</v>
      </c>
      <c r="AO27" s="383">
        <f>(VLOOKUP($C27, '2018 Population by age female'!$G:$J, 4, 0))*1000</f>
        <v>3035630</v>
      </c>
    </row>
    <row r="28" spans="1:41" s="87" customFormat="1" x14ac:dyDescent="0.3">
      <c r="A28" s="87">
        <v>27</v>
      </c>
      <c r="B28" s="87" t="s">
        <v>74</v>
      </c>
      <c r="C28" s="87" t="s">
        <v>75</v>
      </c>
      <c r="D28" s="87" t="s">
        <v>26</v>
      </c>
      <c r="E28" s="87" t="s">
        <v>8</v>
      </c>
      <c r="F28" s="87" t="s">
        <v>9</v>
      </c>
      <c r="G28" s="87" t="s">
        <v>10</v>
      </c>
      <c r="H28" s="87" t="s">
        <v>11</v>
      </c>
      <c r="J28" s="295" t="s">
        <v>2311</v>
      </c>
      <c r="K28" s="326">
        <f t="shared" si="0"/>
        <v>6375582.8849999998</v>
      </c>
      <c r="L28" s="327">
        <f t="shared" si="1"/>
        <v>32.27873399038895</v>
      </c>
      <c r="M28" s="289" t="str">
        <f t="shared" si="2"/>
        <v>n/a</v>
      </c>
      <c r="N28" s="289" t="str">
        <f t="shared" si="3"/>
        <v>n/a</v>
      </c>
      <c r="O28" s="321" t="str">
        <f t="shared" si="4"/>
        <v>n/a</v>
      </c>
      <c r="P28" s="290">
        <f>VLOOKUP(C28, RPB!$E$2:$I$200, 5, 0)</f>
        <v>18</v>
      </c>
      <c r="Q28" s="318">
        <f t="shared" si="5"/>
        <v>2360781.8850000002</v>
      </c>
      <c r="R28" s="90">
        <f t="shared" si="6"/>
        <v>1196490.3599999999</v>
      </c>
      <c r="S28" s="90">
        <f t="shared" si="7"/>
        <v>1169125.4979999999</v>
      </c>
      <c r="T28" s="374">
        <f t="shared" si="8"/>
        <v>49.522808753676955</v>
      </c>
      <c r="U28" s="331">
        <f t="shared" si="9"/>
        <v>4014801</v>
      </c>
      <c r="V28" s="332">
        <f t="shared" si="10"/>
        <v>42.120001057510969</v>
      </c>
      <c r="W28" s="90" t="str">
        <f t="shared" si="11"/>
        <v>n/a</v>
      </c>
      <c r="X28" s="90" t="str">
        <f t="shared" si="12"/>
        <v>n/a</v>
      </c>
      <c r="Y28" s="374" t="str">
        <f t="shared" si="13"/>
        <v>n/a</v>
      </c>
      <c r="Z28" s="296">
        <f>IFERROR(VLOOKUP(C28,'Birth registration'!$B$247:$G$275,2,0), VLOOKUP($C28,'Birth registration'!$B$11:$G$207,2,0))</f>
        <v>76.900000000000006</v>
      </c>
      <c r="AA28" s="87">
        <f>IFERROR(VLOOKUP(C28,'Birth registration'!$B$247:$G$275,4,0), VLOOKUP($C28,'Birth registration'!$B$11:$G$207,4,0))</f>
        <v>77</v>
      </c>
      <c r="AB28" s="87">
        <f>IFERROR(VLOOKUP(C28,'Birth registration'!$B$247:$G$275,6,0), VLOOKUP($C28,'Birth registration'!$B$11:$G$207,6,0))</f>
        <v>76.7</v>
      </c>
      <c r="AC28" s="87">
        <f>IFERROR(VLOOKUP(C28,'Birth registration'!$B$247:$O$275,10,0), VLOOKUP($C28,'Birth registration'!$B$11:$K$207,10,0))</f>
        <v>73.599999999999994</v>
      </c>
      <c r="AD28" s="87">
        <f>IFERROR(VLOOKUP(D28,'Birth registration'!$B$247:$O$275,8,0), VLOOKUP($C28,'Birth registration'!$B$11:$K$207,8,0))</f>
        <v>92.9</v>
      </c>
      <c r="AE28" s="331">
        <f>VLOOKUP($C28, RPB!$E$3:$M$200, 9,0)</f>
        <v>5517015</v>
      </c>
      <c r="AF28" s="90" t="str">
        <f>VLOOKUP($C28, RPB!E28:$J$200, 6, 0)</f>
        <v>Voter</v>
      </c>
      <c r="AG28" s="90" t="str">
        <f>VLOOKUP($C28, RPB!$E:$N, 10, 0)</f>
        <v>n/a</v>
      </c>
      <c r="AH28" s="90" t="str">
        <f>VLOOKUP($C28, RPB!$E:$O, 11,0)</f>
        <v>n/a</v>
      </c>
      <c r="AI28" s="298">
        <f t="shared" si="14"/>
        <v>19751651</v>
      </c>
      <c r="AJ28" s="332">
        <f>VLOOKUP(C28, '2018 Population by age'!$G$3:$J$300, 3, 0)*1000</f>
        <v>10219835.000000002</v>
      </c>
      <c r="AK28" s="90">
        <f>(VLOOKUP($C28, '2018 Population by age male'!$G:$J, 3, 0))*1000</f>
        <v>5202132</v>
      </c>
      <c r="AL28" s="90">
        <f>(VLOOKUP($C28, '2018 Population by age female'!$G:$J, 3, 0))*1000</f>
        <v>5017706</v>
      </c>
      <c r="AM28" s="332">
        <f>IF(I28=1, VLOOKUP(C28, '2018 Population by age'!$G$3:$J$300, 4, 0)*1000*VLOOKUP(C28, 'GCC foreign nationals share'!$B$5:$E$10, 3, 0), VLOOKUP(C28, '2018 Population by age'!$G$3:$J$300, 4, 0)*1000)</f>
        <v>9531816</v>
      </c>
      <c r="AN28" s="90">
        <f>(VLOOKUP($C28, '2018 Population by age male'!$G:$J, 4, 0))*1000</f>
        <v>4654856.9999999925</v>
      </c>
      <c r="AO28" s="383">
        <f>(VLOOKUP($C28, '2018 Population by age female'!$G:$J, 4, 0))*1000</f>
        <v>4876961.9999999981</v>
      </c>
    </row>
    <row r="29" spans="1:41" s="87" customFormat="1" x14ac:dyDescent="0.3">
      <c r="A29" s="87">
        <v>28</v>
      </c>
      <c r="B29" s="87" t="s">
        <v>76</v>
      </c>
      <c r="C29" s="87" t="s">
        <v>77</v>
      </c>
      <c r="D29" s="87" t="s">
        <v>26</v>
      </c>
      <c r="E29" s="87" t="s">
        <v>8</v>
      </c>
      <c r="F29" s="87" t="s">
        <v>9</v>
      </c>
      <c r="G29" s="87" t="s">
        <v>10</v>
      </c>
      <c r="H29" s="87" t="s">
        <v>11</v>
      </c>
      <c r="J29" s="295" t="s">
        <v>2311</v>
      </c>
      <c r="K29" s="326">
        <f t="shared" si="0"/>
        <v>3051083.2080000015</v>
      </c>
      <c r="L29" s="327">
        <f t="shared" si="1"/>
        <v>27.201861622884259</v>
      </c>
      <c r="M29" s="289" t="str">
        <f t="shared" si="2"/>
        <v>n/a</v>
      </c>
      <c r="N29" s="289" t="str">
        <f t="shared" si="3"/>
        <v>n/a</v>
      </c>
      <c r="O29" s="321" t="str">
        <f t="shared" si="4"/>
        <v>n/a</v>
      </c>
      <c r="P29" s="290">
        <f>VLOOKUP(C29, RPB!$E$2:$I$200, 5, 0)</f>
        <v>18</v>
      </c>
      <c r="Q29" s="318">
        <f t="shared" si="5"/>
        <v>1423773.2079999999</v>
      </c>
      <c r="R29" s="90">
        <f t="shared" si="6"/>
        <v>706370.30399999977</v>
      </c>
      <c r="S29" s="90">
        <f t="shared" si="7"/>
        <v>720266.58799999976</v>
      </c>
      <c r="T29" s="374">
        <f t="shared" si="8"/>
        <v>50.588575761428423</v>
      </c>
      <c r="U29" s="331">
        <f t="shared" si="9"/>
        <v>1627310.0000000019</v>
      </c>
      <c r="V29" s="332">
        <f t="shared" si="10"/>
        <v>29.720228314530267</v>
      </c>
      <c r="W29" s="90" t="str">
        <f t="shared" si="11"/>
        <v>n/a</v>
      </c>
      <c r="X29" s="90" t="str">
        <f t="shared" si="12"/>
        <v>n/a</v>
      </c>
      <c r="Y29" s="374" t="str">
        <f t="shared" si="13"/>
        <v>n/a</v>
      </c>
      <c r="Z29" s="296">
        <f>IFERROR(VLOOKUP(C29,'Birth registration'!$B$247:$G$275,2,0), VLOOKUP($C29,'Birth registration'!$B$11:$G$207,2,0))</f>
        <v>75.2</v>
      </c>
      <c r="AA29" s="87">
        <f>IFERROR(VLOOKUP(C29,'Birth registration'!$B$247:$G$275,4,0), VLOOKUP($C29,'Birth registration'!$B$11:$G$207,4,0))</f>
        <v>75.400000000000006</v>
      </c>
      <c r="AB29" s="87">
        <f>IFERROR(VLOOKUP(C29,'Birth registration'!$B$247:$G$275,6,0), VLOOKUP($C29,'Birth registration'!$B$11:$G$207,6,0))</f>
        <v>74.900000000000006</v>
      </c>
      <c r="AC29" s="87">
        <f>IFERROR(VLOOKUP(C29,'Birth registration'!$B$247:$O$275,10,0), VLOOKUP($C29,'Birth registration'!$B$11:$K$207,10,0))</f>
        <v>74.099999999999994</v>
      </c>
      <c r="AD29" s="87">
        <f>IFERROR(VLOOKUP(D29,'Birth registration'!$B$247:$O$275,8,0), VLOOKUP($C29,'Birth registration'!$B$11:$K$207,8,0))</f>
        <v>86.6</v>
      </c>
      <c r="AE29" s="331">
        <f>VLOOKUP($C29, RPB!$E$3:$M$200, 9,0)</f>
        <v>3848119</v>
      </c>
      <c r="AF29" s="90" t="str">
        <f>VLOOKUP($C29, RPB!E29:$J$200, 6, 0)</f>
        <v>Voter</v>
      </c>
      <c r="AG29" s="90" t="str">
        <f>VLOOKUP($C29, RPB!$E:$N, 10, 0)</f>
        <v>n/a</v>
      </c>
      <c r="AH29" s="90" t="str">
        <f>VLOOKUP($C29, RPB!$E:$O, 11,0)</f>
        <v>n/a</v>
      </c>
      <c r="AI29" s="298">
        <f t="shared" si="14"/>
        <v>11216450</v>
      </c>
      <c r="AJ29" s="332">
        <f>VLOOKUP(C29, '2018 Population by age'!$G$3:$J$300, 3, 0)*1000</f>
        <v>5741020.9999999991</v>
      </c>
      <c r="AK29" s="90">
        <f>(VLOOKUP($C29, '2018 Population by age male'!$G:$J, 3, 0))*1000</f>
        <v>2871423.9999999991</v>
      </c>
      <c r="AL29" s="90">
        <f>(VLOOKUP($C29, '2018 Population by age female'!$G:$J, 3, 0))*1000</f>
        <v>2869588.0000000005</v>
      </c>
      <c r="AM29" s="332">
        <f>IF(I29=1, VLOOKUP(C29, '2018 Population by age'!$G$3:$J$300, 4, 0)*1000*VLOOKUP(C29, 'GCC foreign nationals share'!$B$5:$E$10, 3, 0), VLOOKUP(C29, '2018 Population by age'!$G$3:$J$300, 4, 0)*1000)</f>
        <v>5475429.0000000019</v>
      </c>
      <c r="AN29" s="90">
        <f>(VLOOKUP($C29, '2018 Population by age male'!$G:$J, 4, 0))*1000</f>
        <v>2650631.0000000014</v>
      </c>
      <c r="AO29" s="383">
        <f>(VLOOKUP($C29, '2018 Population by age female'!$G:$J, 4, 0))*1000</f>
        <v>2824813.9999999977</v>
      </c>
    </row>
    <row r="30" spans="1:41" s="87" customFormat="1" x14ac:dyDescent="0.3">
      <c r="A30" s="87">
        <v>29</v>
      </c>
      <c r="B30" s="87" t="s">
        <v>86</v>
      </c>
      <c r="C30" s="87" t="s">
        <v>87</v>
      </c>
      <c r="D30" s="87" t="s">
        <v>26</v>
      </c>
      <c r="E30" s="87" t="s">
        <v>27</v>
      </c>
      <c r="F30" s="87" t="s">
        <v>9</v>
      </c>
      <c r="G30" s="87" t="s">
        <v>82</v>
      </c>
      <c r="H30" s="87" t="s">
        <v>9</v>
      </c>
      <c r="J30" s="295" t="s">
        <v>2311</v>
      </c>
      <c r="K30" s="326">
        <f t="shared" si="0"/>
        <v>24985.750000000284</v>
      </c>
      <c r="L30" s="327">
        <f t="shared" si="1"/>
        <v>4.5154833870982811</v>
      </c>
      <c r="M30" s="289" t="str">
        <f t="shared" si="2"/>
        <v>n/a</v>
      </c>
      <c r="N30" s="289" t="str">
        <f t="shared" si="3"/>
        <v>n/a</v>
      </c>
      <c r="O30" s="321" t="str">
        <f t="shared" si="4"/>
        <v>n/a</v>
      </c>
      <c r="P30" s="290">
        <f>VLOOKUP(C30, RPB!$E$2:$I$200, 5, 0)</f>
        <v>18</v>
      </c>
      <c r="Q30" s="318">
        <f t="shared" si="5"/>
        <v>17853.749999999993</v>
      </c>
      <c r="R30" s="90" t="str">
        <f t="shared" si="6"/>
        <v>n/a</v>
      </c>
      <c r="S30" s="90" t="str">
        <f t="shared" si="7"/>
        <v>n/a</v>
      </c>
      <c r="T30" s="374" t="str">
        <f t="shared" si="8"/>
        <v>n/a</v>
      </c>
      <c r="U30" s="331">
        <f t="shared" si="9"/>
        <v>7132.000000000291</v>
      </c>
      <c r="V30" s="332">
        <f t="shared" si="10"/>
        <v>2.0092404778003958</v>
      </c>
      <c r="W30" s="90" t="str">
        <f t="shared" si="11"/>
        <v>n/a</v>
      </c>
      <c r="X30" s="90" t="str">
        <f t="shared" si="12"/>
        <v>n/a</v>
      </c>
      <c r="Y30" s="374" t="str">
        <f t="shared" si="13"/>
        <v>n/a</v>
      </c>
      <c r="Z30" s="296">
        <f>IFERROR(VLOOKUP(C30,'Birth registration'!$B$247:$G$275,2,0), VLOOKUP($C30,'Birth registration'!$B$11:$G$207,2,0))</f>
        <v>91</v>
      </c>
      <c r="AA30" s="87" t="str">
        <f>IFERROR(VLOOKUP(C30,'Birth registration'!$B$247:$G$275,4,0), VLOOKUP($C30,'Birth registration'!$B$11:$G$207,4,0))</f>
        <v>–</v>
      </c>
      <c r="AB30" s="87" t="str">
        <f>IFERROR(VLOOKUP(C30,'Birth registration'!$B$247:$G$275,6,0), VLOOKUP($C30,'Birth registration'!$B$11:$G$207,6,0))</f>
        <v>–</v>
      </c>
      <c r="AC30" s="87" t="str">
        <f>IFERROR(VLOOKUP(C30,'Birth registration'!$B$247:$O$275,10,0), VLOOKUP($C30,'Birth registration'!$B$11:$K$207,10,0))</f>
        <v>–</v>
      </c>
      <c r="AD30" s="87" t="str">
        <f>IFERROR(VLOOKUP(D30,'Birth registration'!$B$247:$O$275,8,0), VLOOKUP($C30,'Birth registration'!$B$11:$K$207,8,0))</f>
        <v>–</v>
      </c>
      <c r="AE30" s="331">
        <f>VLOOKUP($C30, RPB!$E$3:$M$200, 9,0)</f>
        <v>347828</v>
      </c>
      <c r="AF30" s="90" t="str">
        <f>VLOOKUP($C30, RPB!E30:$J$200, 6, 0)</f>
        <v>Voter</v>
      </c>
      <c r="AG30" s="90" t="str">
        <f>VLOOKUP($C30, RPB!$E:$N, 10, 0)</f>
        <v>n/a</v>
      </c>
      <c r="AH30" s="90" t="str">
        <f>VLOOKUP($C30, RPB!$E:$O, 11,0)</f>
        <v>n/a</v>
      </c>
      <c r="AI30" s="298">
        <f t="shared" si="14"/>
        <v>553335.00000000023</v>
      </c>
      <c r="AJ30" s="332">
        <f>VLOOKUP(C30, '2018 Population by age'!$G$3:$J$300, 3, 0)*1000</f>
        <v>198375</v>
      </c>
      <c r="AK30" s="90">
        <f>(VLOOKUP($C30, '2018 Population by age male'!$G:$J, 3, 0))*1000</f>
        <v>100091</v>
      </c>
      <c r="AL30" s="90">
        <f>(VLOOKUP($C30, '2018 Population by age female'!$G:$J, 3, 0))*1000</f>
        <v>98282.999999999985</v>
      </c>
      <c r="AM30" s="332">
        <f>IF(I30=1, VLOOKUP(C30, '2018 Population by age'!$G$3:$J$300, 4, 0)*1000*VLOOKUP(C30, 'GCC foreign nationals share'!$B$5:$E$10, 3, 0), VLOOKUP(C30, '2018 Population by age'!$G$3:$J$300, 4, 0)*1000)</f>
        <v>354960.00000000029</v>
      </c>
      <c r="AN30" s="90">
        <f>(VLOOKUP($C30, '2018 Population by age male'!$G:$J, 4, 0))*1000</f>
        <v>175770.99999999997</v>
      </c>
      <c r="AO30" s="383">
        <f>(VLOOKUP($C30, '2018 Population by age female'!$G:$J, 4, 0))*1000</f>
        <v>179192.00000000009</v>
      </c>
    </row>
    <row r="31" spans="1:41" s="87" customFormat="1" x14ac:dyDescent="0.3">
      <c r="A31" s="87">
        <v>30</v>
      </c>
      <c r="B31" s="87" t="s">
        <v>78</v>
      </c>
      <c r="C31" s="87" t="s">
        <v>79</v>
      </c>
      <c r="D31" s="87" t="s">
        <v>37</v>
      </c>
      <c r="E31" s="87" t="s">
        <v>27</v>
      </c>
      <c r="F31" s="87" t="s">
        <v>9</v>
      </c>
      <c r="G31" s="87" t="s">
        <v>10</v>
      </c>
      <c r="H31" s="87" t="s">
        <v>9</v>
      </c>
      <c r="J31" s="295" t="s">
        <v>2311</v>
      </c>
      <c r="K31" s="326">
        <f t="shared" si="0"/>
        <v>2213506.517</v>
      </c>
      <c r="L31" s="327">
        <f t="shared" si="1"/>
        <v>13.625159677352736</v>
      </c>
      <c r="M31" s="289" t="str">
        <f t="shared" si="2"/>
        <v>n/a</v>
      </c>
      <c r="N31" s="289" t="str">
        <f t="shared" si="3"/>
        <v>n/a</v>
      </c>
      <c r="O31" s="321" t="str">
        <f t="shared" si="4"/>
        <v>n/a</v>
      </c>
      <c r="P31" s="290">
        <f>VLOOKUP(C31, RPB!$E$2:$I$200, 5, 0)</f>
        <v>18</v>
      </c>
      <c r="Q31" s="318">
        <f t="shared" si="5"/>
        <v>1586981.517</v>
      </c>
      <c r="R31" s="90">
        <f t="shared" si="6"/>
        <v>795249.14300000016</v>
      </c>
      <c r="S31" s="90">
        <f t="shared" si="7"/>
        <v>791327.04599999974</v>
      </c>
      <c r="T31" s="374">
        <f t="shared" si="8"/>
        <v>49.863658620039224</v>
      </c>
      <c r="U31" s="331">
        <f t="shared" si="9"/>
        <v>626525</v>
      </c>
      <c r="V31" s="332">
        <f t="shared" si="10"/>
        <v>6.0815990870879366</v>
      </c>
      <c r="W31" s="90" t="str">
        <f t="shared" si="11"/>
        <v>n/a</v>
      </c>
      <c r="X31" s="90" t="str">
        <f t="shared" si="12"/>
        <v>n/a</v>
      </c>
      <c r="Y31" s="374" t="str">
        <f t="shared" si="13"/>
        <v>n/a</v>
      </c>
      <c r="Z31" s="296">
        <f>IFERROR(VLOOKUP(C31,'Birth registration'!$B$247:$G$275,2,0), VLOOKUP($C31,'Birth registration'!$B$11:$G$207,2,0))</f>
        <v>73.3</v>
      </c>
      <c r="AA31" s="87">
        <f>IFERROR(VLOOKUP(C31,'Birth registration'!$B$247:$G$275,4,0), VLOOKUP($C31,'Birth registration'!$B$11:$G$207,4,0))</f>
        <v>73.7</v>
      </c>
      <c r="AB31" s="87">
        <f>IFERROR(VLOOKUP(C31,'Birth registration'!$B$247:$G$275,6,0), VLOOKUP($C31,'Birth registration'!$B$11:$G$207,6,0))</f>
        <v>72.900000000000006</v>
      </c>
      <c r="AC31" s="87">
        <f>IFERROR(VLOOKUP(C31,'Birth registration'!$B$247:$O$275,10,0), VLOOKUP($C31,'Birth registration'!$B$11:$K$207,10,0))</f>
        <v>71.599999999999994</v>
      </c>
      <c r="AD31" s="87">
        <f>IFERROR(VLOOKUP(D31,'Birth registration'!$B$247:$O$275,8,0), VLOOKUP($C31,'Birth registration'!$B$11:$K$207,8,0))</f>
        <v>84.4</v>
      </c>
      <c r="AE31" s="331">
        <f>VLOOKUP($C31, RPB!$E$3:$M$200, 9,0)</f>
        <v>9675453</v>
      </c>
      <c r="AF31" s="90" t="str">
        <f>VLOOKUP($C31, RPB!E31:$J$200, 6, 0)</f>
        <v>Voter</v>
      </c>
      <c r="AG31" s="90" t="str">
        <f>VLOOKUP($C31, RPB!$E:$N, 10, 0)</f>
        <v>n/a</v>
      </c>
      <c r="AH31" s="90" t="str">
        <f>VLOOKUP($C31, RPB!$E:$O, 11,0)</f>
        <v>n/a</v>
      </c>
      <c r="AI31" s="298">
        <f t="shared" si="14"/>
        <v>16245729</v>
      </c>
      <c r="AJ31" s="332">
        <f>VLOOKUP(C31, '2018 Population by age'!$G$3:$J$300, 3, 0)*1000</f>
        <v>5943751</v>
      </c>
      <c r="AK31" s="90">
        <f>(VLOOKUP($C31, '2018 Population by age male'!$G:$J, 3, 0))*1000</f>
        <v>3023761.0000000005</v>
      </c>
      <c r="AL31" s="90">
        <f>(VLOOKUP($C31, '2018 Population by age female'!$G:$J, 3, 0))*1000</f>
        <v>2920026</v>
      </c>
      <c r="AM31" s="332">
        <f>IF(I31=1, VLOOKUP(C31, '2018 Population by age'!$G$3:$J$300, 4, 0)*1000*VLOOKUP(C31, 'GCC foreign nationals share'!$B$5:$E$10, 3, 0), VLOOKUP(C31, '2018 Population by age'!$G$3:$J$300, 4, 0)*1000)</f>
        <v>10301978</v>
      </c>
      <c r="AN31" s="90">
        <f>(VLOOKUP($C31, '2018 Population by age male'!$G:$J, 4, 0))*1000</f>
        <v>4904754.0000000009</v>
      </c>
      <c r="AO31" s="383">
        <f>(VLOOKUP($C31, '2018 Population by age female'!$G:$J, 4, 0))*1000</f>
        <v>5397186</v>
      </c>
    </row>
    <row r="32" spans="1:41" s="87" customFormat="1" ht="13.05" customHeight="1" x14ac:dyDescent="0.3">
      <c r="A32" s="87">
        <v>31</v>
      </c>
      <c r="B32" s="87" t="s">
        <v>80</v>
      </c>
      <c r="C32" s="87" t="s">
        <v>81</v>
      </c>
      <c r="D32" s="87" t="s">
        <v>26</v>
      </c>
      <c r="E32" s="87" t="s">
        <v>27</v>
      </c>
      <c r="F32" s="87" t="s">
        <v>9</v>
      </c>
      <c r="G32" s="87" t="s">
        <v>82</v>
      </c>
      <c r="H32" s="87" t="s">
        <v>11</v>
      </c>
      <c r="J32" s="295" t="s">
        <v>2311</v>
      </c>
      <c r="K32" s="326">
        <f t="shared" si="0"/>
        <v>10227501.738999974</v>
      </c>
      <c r="L32" s="327">
        <f t="shared" si="1"/>
        <v>41.44341016865301</v>
      </c>
      <c r="M32" s="289" t="str">
        <f t="shared" si="2"/>
        <v>n/a</v>
      </c>
      <c r="N32" s="289" t="str">
        <f t="shared" si="3"/>
        <v>n/a</v>
      </c>
      <c r="O32" s="321" t="str">
        <f t="shared" si="4"/>
        <v>n/a</v>
      </c>
      <c r="P32" s="290">
        <f>VLOOKUP(C32, RPB!$E$2:$I$200, 5, 0)</f>
        <v>21</v>
      </c>
      <c r="Q32" s="318">
        <f t="shared" si="5"/>
        <v>4600094.739000001</v>
      </c>
      <c r="R32" s="90">
        <f t="shared" si="6"/>
        <v>2270778.7400000007</v>
      </c>
      <c r="S32" s="90">
        <f t="shared" si="7"/>
        <v>2328546.4379999996</v>
      </c>
      <c r="T32" s="374">
        <f t="shared" si="8"/>
        <v>50.619532207856096</v>
      </c>
      <c r="U32" s="331">
        <f t="shared" si="9"/>
        <v>5627406.9999999739</v>
      </c>
      <c r="V32" s="332">
        <f t="shared" si="10"/>
        <v>50.657961245096381</v>
      </c>
      <c r="W32" s="90" t="str">
        <f t="shared" si="11"/>
        <v>n/a</v>
      </c>
      <c r="X32" s="90" t="str">
        <f t="shared" si="12"/>
        <v>n/a</v>
      </c>
      <c r="Y32" s="374" t="str">
        <f t="shared" si="13"/>
        <v>n/a</v>
      </c>
      <c r="Z32" s="296">
        <f>IFERROR(VLOOKUP(C32,'Birth registration'!$B$247:$G$275,2,0), VLOOKUP($C32,'Birth registration'!$B$11:$G$207,2,0))</f>
        <v>66.099999999999994</v>
      </c>
      <c r="AA32" s="87">
        <f>IFERROR(VLOOKUP(C32,'Birth registration'!$B$247:$G$275,4,0), VLOOKUP($C32,'Birth registration'!$B$11:$G$207,4,0))</f>
        <v>66.8</v>
      </c>
      <c r="AB32" s="87">
        <f>IFERROR(VLOOKUP(C32,'Birth registration'!$B$247:$G$275,6,0), VLOOKUP($C32,'Birth registration'!$B$11:$G$207,6,0))</f>
        <v>65.400000000000006</v>
      </c>
      <c r="AC32" s="87">
        <f>IFERROR(VLOOKUP(C32,'Birth registration'!$B$247:$O$275,10,0), VLOOKUP($C32,'Birth registration'!$B$11:$K$207,10,0))</f>
        <v>53.1</v>
      </c>
      <c r="AD32" s="87">
        <f>IFERROR(VLOOKUP(D32,'Birth registration'!$B$247:$O$275,8,0), VLOOKUP($C32,'Birth registration'!$B$11:$K$207,8,0))</f>
        <v>84.2</v>
      </c>
      <c r="AE32" s="331">
        <f>VLOOKUP($C32, RPB!$E$3:$M$200, 9,0)</f>
        <v>5481226</v>
      </c>
      <c r="AF32" s="90" t="str">
        <f>VLOOKUP($C32, RPB!E32:$J$200, 6, 0)</f>
        <v>Voter</v>
      </c>
      <c r="AG32" s="90" t="str">
        <f>VLOOKUP($C32, RPB!$E:$N, 10, 0)</f>
        <v>n/a</v>
      </c>
      <c r="AH32" s="90" t="str">
        <f>VLOOKUP($C32, RPB!$E:$O, 11,0)</f>
        <v>n/a</v>
      </c>
      <c r="AI32" s="298">
        <f t="shared" si="14"/>
        <v>24678233.999999974</v>
      </c>
      <c r="AJ32" s="332">
        <f>VLOOKUP(C32, '2018 Population by age'!$G$3:$J$300, 3, 0)*1000</f>
        <v>13569601</v>
      </c>
      <c r="AK32" s="90">
        <f>(VLOOKUP($C32, '2018 Population by age male'!$G:$J, 3, 0))*1000</f>
        <v>6839695</v>
      </c>
      <c r="AL32" s="90">
        <f>(VLOOKUP($C32, '2018 Population by age female'!$G:$J, 3, 0))*1000</f>
        <v>6729903</v>
      </c>
      <c r="AM32" s="332">
        <f>IF(I32=1, VLOOKUP(C32, '2018 Population by age'!$G$3:$J$300, 4, 0)*1000*VLOOKUP(C32, 'GCC foreign nationals share'!$B$5:$E$10, 3, 0), VLOOKUP(C32, '2018 Population by age'!$G$3:$J$300, 4, 0)*1000)</f>
        <v>11108632.999999974</v>
      </c>
      <c r="AN32" s="90">
        <f>(VLOOKUP($C32, '2018 Population by age male'!$G:$J, 4, 0))*1000</f>
        <v>5513477.9999999935</v>
      </c>
      <c r="AO32" s="383">
        <f>(VLOOKUP($C32, '2018 Population by age female'!$G:$J, 4, 0))*1000</f>
        <v>5595157.0000000028</v>
      </c>
    </row>
    <row r="33" spans="1:41" s="87" customFormat="1" x14ac:dyDescent="0.3">
      <c r="A33" s="87">
        <v>32</v>
      </c>
      <c r="B33" s="87" t="s">
        <v>83</v>
      </c>
      <c r="C33" s="87" t="s">
        <v>84</v>
      </c>
      <c r="D33" s="87" t="s">
        <v>85</v>
      </c>
      <c r="E33" s="87" t="s">
        <v>22</v>
      </c>
      <c r="F33" s="87" t="s">
        <v>38</v>
      </c>
      <c r="G33" s="87" t="s">
        <v>23</v>
      </c>
      <c r="H33" s="87" t="s">
        <v>9</v>
      </c>
      <c r="J33" s="295" t="s">
        <v>2320</v>
      </c>
      <c r="K33" s="326">
        <f t="shared" si="0"/>
        <v>3897402.9999999888</v>
      </c>
      <c r="L33" s="327">
        <f t="shared" si="1"/>
        <v>10.546700721834405</v>
      </c>
      <c r="M33" s="289" t="str">
        <f t="shared" si="2"/>
        <v>n/a</v>
      </c>
      <c r="N33" s="289" t="str">
        <f t="shared" si="3"/>
        <v>n/a</v>
      </c>
      <c r="O33" s="321" t="str">
        <f t="shared" si="4"/>
        <v>n/a</v>
      </c>
      <c r="P33" s="290">
        <f>VLOOKUP(C33, RPB!$E$2:$I$200, 5, 0)</f>
        <v>18</v>
      </c>
      <c r="Q33" s="318">
        <f t="shared" si="5"/>
        <v>0</v>
      </c>
      <c r="R33" s="90" t="str">
        <f t="shared" si="6"/>
        <v>n/a</v>
      </c>
      <c r="S33" s="90" t="str">
        <f t="shared" si="7"/>
        <v>n/a</v>
      </c>
      <c r="T33" s="374" t="str">
        <f t="shared" si="8"/>
        <v>n/a</v>
      </c>
      <c r="U33" s="331">
        <f t="shared" si="9"/>
        <v>3897402.9999999888</v>
      </c>
      <c r="V33" s="332">
        <f t="shared" si="10"/>
        <v>13.062251767050736</v>
      </c>
      <c r="W33" s="90">
        <f t="shared" si="11"/>
        <v>1821726.0408684053</v>
      </c>
      <c r="X33" s="90">
        <f t="shared" si="12"/>
        <v>2075728.9591315873</v>
      </c>
      <c r="Y33" s="374">
        <f t="shared" si="13"/>
        <v>53.258574098523049</v>
      </c>
      <c r="Z33" s="296">
        <f>IFERROR(VLOOKUP(C33,'Birth registration'!$B$247:$G$275,2,0), VLOOKUP($C33,'Birth registration'!$B$11:$G$207,2,0))</f>
        <v>100</v>
      </c>
      <c r="AA33" s="87" t="str">
        <f>IFERROR(VLOOKUP(C33,'Birth registration'!$B$247:$G$275,4,0), VLOOKUP($C33,'Birth registration'!$B$11:$G$207,4,0))</f>
        <v>–</v>
      </c>
      <c r="AB33" s="87" t="str">
        <f>IFERROR(VLOOKUP(C33,'Birth registration'!$B$247:$G$275,6,0), VLOOKUP($C33,'Birth registration'!$B$11:$G$207,6,0))</f>
        <v>–</v>
      </c>
      <c r="AC33" s="87" t="str">
        <f>IFERROR(VLOOKUP(C33,'Birth registration'!$B$247:$O$275,10,0), VLOOKUP($C33,'Birth registration'!$B$11:$K$207,10,0))</f>
        <v>–</v>
      </c>
      <c r="AD33" s="87" t="str">
        <f>IFERROR(VLOOKUP(D33,'Birth registration'!$B$247:$O$275,8,0), VLOOKUP($C33,'Birth registration'!$B$11:$K$207,8,0))</f>
        <v>–</v>
      </c>
      <c r="AE33" s="331">
        <f>VLOOKUP($C33, RPB!$E$3:$M$200, 9,0)</f>
        <v>25939742</v>
      </c>
      <c r="AF33" s="90" t="str">
        <f>VLOOKUP($C33, RPB!E33:$J$200, 6, 0)</f>
        <v>Voter</v>
      </c>
      <c r="AG33" s="90">
        <f>VLOOKUP($C33, RPB!$E:$N, 10, 0)</f>
        <v>12870133.959131584</v>
      </c>
      <c r="AH33" s="90">
        <f>VLOOKUP($C33, RPB!$E:$O, 11,0)</f>
        <v>13069608.040868416</v>
      </c>
      <c r="AI33" s="298">
        <f t="shared" si="14"/>
        <v>36953764.999999993</v>
      </c>
      <c r="AJ33" s="332">
        <f>VLOOKUP(C33, '2018 Population by age'!$G$3:$J$300, 3, 0)*1000</f>
        <v>7116620.0000000009</v>
      </c>
      <c r="AK33" s="90">
        <f>(VLOOKUP($C33, '2018 Population by age male'!$G:$J, 3, 0))*1000</f>
        <v>3647968.0000000005</v>
      </c>
      <c r="AL33" s="90">
        <f>(VLOOKUP($C33, '2018 Population by age female'!$G:$J, 3, 0))*1000</f>
        <v>3468611</v>
      </c>
      <c r="AM33" s="332">
        <f>IF(I33=1, VLOOKUP(C33, '2018 Population by age'!$G$3:$J$300, 4, 0)*1000*VLOOKUP(C33, 'GCC foreign nationals share'!$B$5:$E$10, 3, 0), VLOOKUP(C33, '2018 Population by age'!$G$3:$J$300, 4, 0)*1000)</f>
        <v>29837144.999999989</v>
      </c>
      <c r="AN33" s="90">
        <f>(VLOOKUP($C33, '2018 Population by age male'!$G:$J, 4, 0))*1000</f>
        <v>14691859.999999989</v>
      </c>
      <c r="AO33" s="383">
        <f>(VLOOKUP($C33, '2018 Population by age female'!$G:$J, 4, 0))*1000</f>
        <v>15145337.000000004</v>
      </c>
    </row>
    <row r="34" spans="1:41" s="87" customFormat="1" x14ac:dyDescent="0.3">
      <c r="A34" s="87">
        <v>33</v>
      </c>
      <c r="B34" s="87" t="s">
        <v>88</v>
      </c>
      <c r="C34" s="87" t="s">
        <v>89</v>
      </c>
      <c r="D34" s="87" t="s">
        <v>26</v>
      </c>
      <c r="E34" s="87" t="s">
        <v>8</v>
      </c>
      <c r="F34" s="87" t="s">
        <v>9</v>
      </c>
      <c r="G34" s="87" t="s">
        <v>10</v>
      </c>
      <c r="H34" s="87" t="s">
        <v>11</v>
      </c>
      <c r="J34" s="295" t="s">
        <v>2311</v>
      </c>
      <c r="K34" s="326">
        <f t="shared" ref="K34:K65" si="15">Q34+U34</f>
        <v>1336188.9500000016</v>
      </c>
      <c r="L34" s="327">
        <f t="shared" ref="L34:L65" si="16">K34/AI34*100</f>
        <v>28.204974518847081</v>
      </c>
      <c r="M34" s="289" t="str">
        <f t="shared" ref="M34:M65" si="17">IFERROR(R34+W34, "n/a")</f>
        <v>n/a</v>
      </c>
      <c r="N34" s="289" t="str">
        <f t="shared" ref="N34:N65" si="18">IFERROR(S34+X34, "n/a")</f>
        <v>n/a</v>
      </c>
      <c r="O34" s="321" t="str">
        <f t="shared" ref="O34:O65" si="19">IFERROR(IF(AND(N34=0, K34=0), 0, N34/K34*100), "n/a")</f>
        <v>n/a</v>
      </c>
      <c r="P34" s="290">
        <f>VLOOKUP(C34, RPB!$E$2:$I$200, 5, 0)</f>
        <v>18</v>
      </c>
      <c r="Q34" s="318">
        <f t="shared" ref="Q34:Q65" si="20">IFERROR(AJ34*(1-Z34/100), "n/a")</f>
        <v>925003.95000000019</v>
      </c>
      <c r="R34" s="90">
        <f t="shared" ref="R34:R65" si="21">IFERROR(AK34*(1-AA34/100), "n/a")</f>
        <v>465336.06400000013</v>
      </c>
      <c r="S34" s="90">
        <f t="shared" ref="S34:S65" si="22">IFERROR(AL34*(1-AB34/100), "n/a")</f>
        <v>458437.98000000004</v>
      </c>
      <c r="T34" s="374">
        <f t="shared" ref="T34:T65" si="23">IFERROR(IF(AND(S34=0, Q34=0), 0, S34/Q34*100), "n/a")</f>
        <v>49.560651065327875</v>
      </c>
      <c r="U34" s="331">
        <f t="shared" ref="U34:U65" si="24">IF(W34="n/a", IF(AM34-AE34&lt;0, 0, AM34-AE34), IF((AN34-AG34)*(AO34-AH34)&lt;0, W34+X34, IF(AM34-AE34&lt;0, 0, AM34-AE34)))</f>
        <v>411185.0000000014</v>
      </c>
      <c r="V34" s="332">
        <f t="shared" ref="V34:V65" si="25">U34/AM34*100</f>
        <v>17.381715898340357</v>
      </c>
      <c r="W34" s="90" t="str">
        <f t="shared" ref="W34:W65" si="26">IFERROR(IF(AN34-AG34&lt;0, 0, AN34-AG34), "n/a")</f>
        <v>n/a</v>
      </c>
      <c r="X34" s="90" t="str">
        <f t="shared" ref="X34:X65" si="27">IFERROR(IF(AO34-AH34&lt;0, 0, AO34-AH34), "n/a")</f>
        <v>n/a</v>
      </c>
      <c r="Y34" s="374" t="str">
        <f t="shared" ref="Y34:Y65" si="28">IFERROR(IF(AND(X34=0, U34=0), 0, X34/SUM(W34:X34)*100), "n/a")</f>
        <v>n/a</v>
      </c>
      <c r="Z34" s="296">
        <f>IFERROR(VLOOKUP(C34,'Birth registration'!$B$247:$G$275,2,0), VLOOKUP($C34,'Birth registration'!$B$11:$G$207,2,0))</f>
        <v>61</v>
      </c>
      <c r="AA34" s="87">
        <f>IFERROR(VLOOKUP(C34,'Birth registration'!$B$247:$G$275,4,0), VLOOKUP($C34,'Birth registration'!$B$11:$G$207,4,0))</f>
        <v>60.6</v>
      </c>
      <c r="AB34" s="87">
        <f>IFERROR(VLOOKUP(C34,'Birth registration'!$B$247:$G$275,6,0), VLOOKUP($C34,'Birth registration'!$B$11:$G$207,6,0))</f>
        <v>61.5</v>
      </c>
      <c r="AC34" s="87">
        <f>IFERROR(VLOOKUP(C34,'Birth registration'!$B$247:$O$275,10,0), VLOOKUP($C34,'Birth registration'!$B$11:$K$207,10,0))</f>
        <v>51.6</v>
      </c>
      <c r="AD34" s="87">
        <f>IFERROR(VLOOKUP(D34,'Birth registration'!$B$247:$O$275,8,0), VLOOKUP($C34,'Birth registration'!$B$11:$K$207,8,0))</f>
        <v>78.400000000000006</v>
      </c>
      <c r="AE34" s="331">
        <f>VLOOKUP($C34, RPB!$E$3:$M$200, 9,0)</f>
        <v>1954433</v>
      </c>
      <c r="AF34" s="90" t="str">
        <f>VLOOKUP($C34, RPB!E34:$J$200, 6, 0)</f>
        <v>Voter</v>
      </c>
      <c r="AG34" s="90" t="str">
        <f>VLOOKUP($C34, RPB!$E:$N, 10, 0)</f>
        <v>n/a</v>
      </c>
      <c r="AH34" s="90" t="str">
        <f>VLOOKUP($C34, RPB!$E:$O, 11,0)</f>
        <v>n/a</v>
      </c>
      <c r="AI34" s="298">
        <f t="shared" ref="AI34:AI65" si="29">AJ34+AM34</f>
        <v>4737423.0000000019</v>
      </c>
      <c r="AJ34" s="332">
        <f>VLOOKUP(C34, '2018 Population by age'!$G$3:$J$300, 3, 0)*1000</f>
        <v>2371805.0000000005</v>
      </c>
      <c r="AK34" s="90">
        <f>(VLOOKUP($C34, '2018 Population by age male'!$G:$J, 3, 0))*1000</f>
        <v>1181056.0000000002</v>
      </c>
      <c r="AL34" s="90">
        <f>(VLOOKUP($C34, '2018 Population by age female'!$G:$J, 3, 0))*1000</f>
        <v>1190748</v>
      </c>
      <c r="AM34" s="332">
        <f>IF(I34=1, VLOOKUP(C34, '2018 Population by age'!$G$3:$J$300, 4, 0)*1000*VLOOKUP(C34, 'GCC foreign nationals share'!$B$5:$E$10, 3, 0), VLOOKUP(C34, '2018 Population by age'!$G$3:$J$300, 4, 0)*1000)</f>
        <v>2365618.0000000014</v>
      </c>
      <c r="AN34" s="90">
        <f>(VLOOKUP($C34, '2018 Population by age male'!$G:$J, 4, 0))*1000</f>
        <v>1155695.9999999998</v>
      </c>
      <c r="AO34" s="383">
        <f>(VLOOKUP($C34, '2018 Population by age female'!$G:$J, 4, 0))*1000</f>
        <v>1209929.0000000009</v>
      </c>
    </row>
    <row r="35" spans="1:41" s="87" customFormat="1" x14ac:dyDescent="0.3">
      <c r="A35" s="87">
        <v>34</v>
      </c>
      <c r="B35" s="87" t="s">
        <v>90</v>
      </c>
      <c r="C35" s="87" t="s">
        <v>91</v>
      </c>
      <c r="D35" s="87" t="s">
        <v>26</v>
      </c>
      <c r="E35" s="87" t="s">
        <v>8</v>
      </c>
      <c r="F35" s="87" t="s">
        <v>9</v>
      </c>
      <c r="G35" s="87" t="s">
        <v>10</v>
      </c>
      <c r="H35" s="87" t="s">
        <v>11</v>
      </c>
      <c r="J35" s="295" t="s">
        <v>2311</v>
      </c>
      <c r="K35" s="326">
        <f t="shared" si="15"/>
        <v>8108501.9199999962</v>
      </c>
      <c r="L35" s="327">
        <f t="shared" si="16"/>
        <v>52.813161882251904</v>
      </c>
      <c r="M35" s="289" t="str">
        <f t="shared" si="17"/>
        <v>n/a</v>
      </c>
      <c r="N35" s="289" t="str">
        <f t="shared" si="18"/>
        <v>n/a</v>
      </c>
      <c r="O35" s="321" t="str">
        <f t="shared" si="19"/>
        <v>n/a</v>
      </c>
      <c r="P35" s="290">
        <f>VLOOKUP(C35, RPB!$E$2:$I$200, 5, 0)</f>
        <v>18</v>
      </c>
      <c r="Q35" s="318">
        <f t="shared" si="20"/>
        <v>7275649.9199999999</v>
      </c>
      <c r="R35" s="90">
        <f t="shared" si="21"/>
        <v>3667045.3599999994</v>
      </c>
      <c r="S35" s="90">
        <f t="shared" si="22"/>
        <v>3608603.6799999988</v>
      </c>
      <c r="T35" s="374">
        <f t="shared" si="23"/>
        <v>49.598368801120088</v>
      </c>
      <c r="U35" s="331">
        <f t="shared" si="24"/>
        <v>832851.99999999627</v>
      </c>
      <c r="V35" s="332">
        <f t="shared" si="25"/>
        <v>11.754481045530198</v>
      </c>
      <c r="W35" s="90" t="str">
        <f t="shared" si="26"/>
        <v>n/a</v>
      </c>
      <c r="X35" s="90" t="str">
        <f t="shared" si="27"/>
        <v>n/a</v>
      </c>
      <c r="Y35" s="374" t="str">
        <f t="shared" si="28"/>
        <v>n/a</v>
      </c>
      <c r="Z35" s="296">
        <f>IFERROR(VLOOKUP(C35,'Birth registration'!$B$247:$G$275,2,0), VLOOKUP($C35,'Birth registration'!$B$11:$G$207,2,0))</f>
        <v>12</v>
      </c>
      <c r="AA35" s="87">
        <f>IFERROR(VLOOKUP(C35,'Birth registration'!$B$247:$G$275,4,0), VLOOKUP($C35,'Birth registration'!$B$11:$G$207,4,0))</f>
        <v>12</v>
      </c>
      <c r="AB35" s="87">
        <f>IFERROR(VLOOKUP(C35,'Birth registration'!$B$247:$G$275,6,0), VLOOKUP($C35,'Birth registration'!$B$11:$G$207,6,0))</f>
        <v>12</v>
      </c>
      <c r="AC35" s="87">
        <f>IFERROR(VLOOKUP(C35,'Birth registration'!$B$247:$O$275,10,0), VLOOKUP($C35,'Birth registration'!$B$11:$K$207,10,0))</f>
        <v>6.4</v>
      </c>
      <c r="AD35" s="87">
        <f>IFERROR(VLOOKUP(D35,'Birth registration'!$B$247:$O$275,8,0), VLOOKUP($C35,'Birth registration'!$B$11:$K$207,8,0))</f>
        <v>35.6</v>
      </c>
      <c r="AE35" s="331">
        <f>VLOOKUP($C35, RPB!$E$3:$M$200, 9,0)</f>
        <v>6252548</v>
      </c>
      <c r="AF35" s="90" t="str">
        <f>VLOOKUP($C35, RPB!E35:$J$200, 6, 0)</f>
        <v>Voter</v>
      </c>
      <c r="AG35" s="90" t="str">
        <f>VLOOKUP($C35, RPB!$E:$N, 10, 0)</f>
        <v>n/a</v>
      </c>
      <c r="AH35" s="90" t="str">
        <f>VLOOKUP($C35, RPB!$E:$O, 11,0)</f>
        <v>n/a</v>
      </c>
      <c r="AI35" s="298">
        <f t="shared" si="29"/>
        <v>15353183.999999996</v>
      </c>
      <c r="AJ35" s="332">
        <f>VLOOKUP(C35, '2018 Population by age'!$G$3:$J$300, 3, 0)*1000</f>
        <v>8267784</v>
      </c>
      <c r="AK35" s="90">
        <f>(VLOOKUP($C35, '2018 Population by age male'!$G:$J, 3, 0))*1000</f>
        <v>4167096.9999999995</v>
      </c>
      <c r="AL35" s="90">
        <f>(VLOOKUP($C35, '2018 Population by age female'!$G:$J, 3, 0))*1000</f>
        <v>4100685.9999999986</v>
      </c>
      <c r="AM35" s="332">
        <f>IF(I35=1, VLOOKUP(C35, '2018 Population by age'!$G$3:$J$300, 4, 0)*1000*VLOOKUP(C35, 'GCC foreign nationals share'!$B$5:$E$10, 3, 0), VLOOKUP(C35, '2018 Population by age'!$G$3:$J$300, 4, 0)*1000)</f>
        <v>7085399.9999999963</v>
      </c>
      <c r="AN35" s="90">
        <f>(VLOOKUP($C35, '2018 Population by age male'!$G:$J, 4, 0))*1000</f>
        <v>3518871.0000000019</v>
      </c>
      <c r="AO35" s="383">
        <f>(VLOOKUP($C35, '2018 Population by age female'!$G:$J, 4, 0))*1000</f>
        <v>3566526.0000000019</v>
      </c>
    </row>
    <row r="36" spans="1:41" s="87" customFormat="1" x14ac:dyDescent="0.3">
      <c r="A36" s="87">
        <v>35</v>
      </c>
      <c r="B36" s="87" t="s">
        <v>92</v>
      </c>
      <c r="C36" s="87" t="s">
        <v>93</v>
      </c>
      <c r="D36" s="87" t="s">
        <v>30</v>
      </c>
      <c r="E36" s="87" t="s">
        <v>22</v>
      </c>
      <c r="F36" s="87" t="s">
        <v>38</v>
      </c>
      <c r="G36" s="87" t="s">
        <v>16</v>
      </c>
      <c r="H36" s="87" t="s">
        <v>9</v>
      </c>
      <c r="J36" s="295" t="s">
        <v>2311</v>
      </c>
      <c r="K36" s="326">
        <f t="shared" si="15"/>
        <v>281936.91399998829</v>
      </c>
      <c r="L36" s="327">
        <f t="shared" si="16"/>
        <v>1.5493415171523746</v>
      </c>
      <c r="M36" s="289" t="str">
        <f t="shared" si="17"/>
        <v>n/a</v>
      </c>
      <c r="N36" s="289" t="str">
        <f t="shared" si="18"/>
        <v>n/a</v>
      </c>
      <c r="O36" s="321" t="str">
        <f t="shared" si="19"/>
        <v>n/a</v>
      </c>
      <c r="P36" s="290">
        <f>VLOOKUP(C36, RPB!$E$2:$I$200, 5, 0)</f>
        <v>20</v>
      </c>
      <c r="Q36" s="318">
        <f t="shared" si="20"/>
        <v>29686.913999999473</v>
      </c>
      <c r="R36" s="90" t="str">
        <f t="shared" si="21"/>
        <v>n/a</v>
      </c>
      <c r="S36" s="90" t="str">
        <f t="shared" si="22"/>
        <v>n/a</v>
      </c>
      <c r="T36" s="374" t="str">
        <f t="shared" si="23"/>
        <v>n/a</v>
      </c>
      <c r="U36" s="331">
        <f t="shared" si="24"/>
        <v>252249.99999998882</v>
      </c>
      <c r="V36" s="332">
        <f t="shared" si="25"/>
        <v>1.9038612343661787</v>
      </c>
      <c r="W36" s="90" t="str">
        <f t="shared" si="26"/>
        <v>n/a</v>
      </c>
      <c r="X36" s="90" t="str">
        <f t="shared" si="27"/>
        <v>n/a</v>
      </c>
      <c r="Y36" s="374" t="str">
        <f t="shared" si="28"/>
        <v>n/a</v>
      </c>
      <c r="Z36" s="296">
        <f>IFERROR(VLOOKUP(C36,'Birth registration'!$B$247:$G$275,2,0), VLOOKUP($C36,'Birth registration'!$B$11:$G$207,2,0))</f>
        <v>99.4</v>
      </c>
      <c r="AA36" s="87" t="str">
        <f>IFERROR(VLOOKUP(C36,'Birth registration'!$B$247:$G$275,4,0), VLOOKUP($C36,'Birth registration'!$B$11:$G$207,4,0))</f>
        <v>–</v>
      </c>
      <c r="AB36" s="87" t="str">
        <f>IFERROR(VLOOKUP(C36,'Birth registration'!$B$247:$G$275,6,0), VLOOKUP($C36,'Birth registration'!$B$11:$G$207,6,0))</f>
        <v>–</v>
      </c>
      <c r="AC36" s="87" t="str">
        <f>IFERROR(VLOOKUP(C36,'Birth registration'!$B$247:$O$275,10,0), VLOOKUP($C36,'Birth registration'!$B$11:$K$207,10,0))</f>
        <v>–</v>
      </c>
      <c r="AD36" s="87" t="str">
        <f>IFERROR(VLOOKUP(D36,'Birth registration'!$B$247:$O$275,8,0), VLOOKUP($C36,'Birth registration'!$B$11:$K$207,8,0))</f>
        <v>–</v>
      </c>
      <c r="AE36" s="331">
        <f>VLOOKUP($C36, RPB!$E$3:$M$200, 9,0)</f>
        <v>12997140</v>
      </c>
      <c r="AF36" s="90" t="str">
        <f>VLOOKUP($C36, RPB!E36:$J$200, 6, 0)</f>
        <v>Direct</v>
      </c>
      <c r="AG36" s="90" t="str">
        <f>VLOOKUP($C36, RPB!$E:$N, 10, 0)</f>
        <v>n/a</v>
      </c>
      <c r="AH36" s="90" t="str">
        <f>VLOOKUP($C36, RPB!$E:$O, 11,0)</f>
        <v>n/a</v>
      </c>
      <c r="AI36" s="298">
        <f t="shared" si="29"/>
        <v>18197208.999999989</v>
      </c>
      <c r="AJ36" s="332">
        <f>VLOOKUP(C36, '2018 Population by age'!$G$3:$J$300, 3, 0)*1000</f>
        <v>4947818.9999999991</v>
      </c>
      <c r="AK36" s="90">
        <f>(VLOOKUP($C36, '2018 Population by age male'!$G:$J, 3, 0))*1000</f>
        <v>2522505</v>
      </c>
      <c r="AL36" s="90">
        <f>(VLOOKUP($C36, '2018 Population by age female'!$G:$J, 3, 0))*1000</f>
        <v>2425303</v>
      </c>
      <c r="AM36" s="332">
        <f>IF(I36=1, VLOOKUP(C36, '2018 Population by age'!$G$3:$J$300, 4, 0)*1000*VLOOKUP(C36, 'GCC foreign nationals share'!$B$5:$E$10, 3, 0), VLOOKUP(C36, '2018 Population by age'!$G$3:$J$300, 4, 0)*1000)</f>
        <v>13249389.999999989</v>
      </c>
      <c r="AN36" s="90">
        <f>(VLOOKUP($C36, '2018 Population by age male'!$G:$J, 4, 0))*1000</f>
        <v>6493254.9999999963</v>
      </c>
      <c r="AO36" s="383">
        <f>(VLOOKUP($C36, '2018 Population by age female'!$G:$J, 4, 0))*1000</f>
        <v>6756149.9999999981</v>
      </c>
    </row>
    <row r="37" spans="1:41" s="87" customFormat="1" x14ac:dyDescent="0.3">
      <c r="A37" s="87">
        <v>36</v>
      </c>
      <c r="B37" s="87" t="s">
        <v>94</v>
      </c>
      <c r="C37" s="87" t="s">
        <v>95</v>
      </c>
      <c r="D37" s="87" t="s">
        <v>37</v>
      </c>
      <c r="E37" s="87" t="s">
        <v>15</v>
      </c>
      <c r="F37" s="87" t="s">
        <v>9</v>
      </c>
      <c r="G37" s="87" t="s">
        <v>16</v>
      </c>
      <c r="H37" s="87" t="s">
        <v>9</v>
      </c>
      <c r="J37" s="295" t="s">
        <v>2320</v>
      </c>
      <c r="K37" s="326">
        <f t="shared" si="15"/>
        <v>32335928.000000238</v>
      </c>
      <c r="L37" s="327">
        <f t="shared" si="16"/>
        <v>2.2851504223402306</v>
      </c>
      <c r="M37" s="289" t="str">
        <f t="shared" si="17"/>
        <v>n/a</v>
      </c>
      <c r="N37" s="289" t="str">
        <f t="shared" si="18"/>
        <v>n/a</v>
      </c>
      <c r="O37" s="321" t="str">
        <f t="shared" si="19"/>
        <v>n/a</v>
      </c>
      <c r="P37" s="290">
        <f>VLOOKUP(C37, RPB!$E$2:$I$200, 5, 0)</f>
        <v>0</v>
      </c>
      <c r="Q37" s="318">
        <f t="shared" si="20"/>
        <v>0</v>
      </c>
      <c r="R37" s="90" t="str">
        <f t="shared" si="21"/>
        <v>n/a</v>
      </c>
      <c r="S37" s="90" t="str">
        <f t="shared" si="22"/>
        <v>n/a</v>
      </c>
      <c r="T37" s="374" t="str">
        <f t="shared" si="23"/>
        <v>n/a</v>
      </c>
      <c r="U37" s="331">
        <f t="shared" si="24"/>
        <v>32335928.000000238</v>
      </c>
      <c r="V37" s="332">
        <f t="shared" si="25"/>
        <v>2.2851504223402306</v>
      </c>
      <c r="W37" s="90">
        <f t="shared" si="26"/>
        <v>21045132.000000119</v>
      </c>
      <c r="X37" s="90">
        <f t="shared" si="27"/>
        <v>11290797.999999642</v>
      </c>
      <c r="Y37" s="374">
        <f t="shared" si="28"/>
        <v>34.917189640130111</v>
      </c>
      <c r="Z37" s="296">
        <f>IFERROR(VLOOKUP(C37,'Birth registration'!$B$247:$G$275,2,0), VLOOKUP($C37,'Birth registration'!$B$11:$G$207,2,0))</f>
        <v>90</v>
      </c>
      <c r="AA37" s="87" t="str">
        <f>IFERROR(VLOOKUP(C37,'Birth registration'!$B$247:$G$275,4,0), VLOOKUP($C37,'Birth registration'!$B$11:$G$207,4,0))</f>
        <v>–</v>
      </c>
      <c r="AB37" s="87" t="str">
        <f>IFERROR(VLOOKUP(C37,'Birth registration'!$B$247:$G$275,6,0), VLOOKUP($C37,'Birth registration'!$B$11:$G$207,6,0))</f>
        <v>–</v>
      </c>
      <c r="AC37" s="87" t="str">
        <f>IFERROR(VLOOKUP(C37,'Birth registration'!$B$247:$O$275,10,0), VLOOKUP($C37,'Birth registration'!$B$11:$K$207,10,0))</f>
        <v>–</v>
      </c>
      <c r="AD37" s="87" t="str">
        <f>IFERROR(VLOOKUP(D37,'Birth registration'!$B$247:$O$275,8,0), VLOOKUP($C37,'Birth registration'!$B$11:$K$207,8,0))</f>
        <v>–</v>
      </c>
      <c r="AE37" s="331">
        <f>VLOOKUP($C37, RPB!$E$3:$M$200, 9,0)</f>
        <v>1382710000</v>
      </c>
      <c r="AF37" s="90" t="str">
        <f>VLOOKUP($C37, RPB!E37:$J$200, 6, 0)</f>
        <v>Hukou</v>
      </c>
      <c r="AG37" s="90">
        <f>VLOOKUP($C37, RPB!$E:$N, 10, 0)</f>
        <v>708150000</v>
      </c>
      <c r="AH37" s="90">
        <f>VLOOKUP($C37, RPB!$E:$O, 11,0)</f>
        <v>674560000</v>
      </c>
      <c r="AI37" s="298">
        <f t="shared" si="29"/>
        <v>1415045928.0000002</v>
      </c>
      <c r="AJ37" s="332">
        <f>VLOOKUP(C37, '2018 Population by age'!$G$3:$J$300, 3, 0)*1000</f>
        <v>0</v>
      </c>
      <c r="AK37" s="90">
        <f>(VLOOKUP($C37, '2018 Population by age male'!$G:$J, 3, 0))*1000</f>
        <v>0</v>
      </c>
      <c r="AL37" s="90">
        <f>(VLOOKUP($C37, '2018 Population by age female'!$G:$J, 3, 0))*1000</f>
        <v>0</v>
      </c>
      <c r="AM37" s="332">
        <f>IF(I37=1, VLOOKUP(C37, '2018 Population by age'!$G$3:$J$300, 4, 0)*1000*VLOOKUP(C37, 'GCC foreign nationals share'!$B$5:$E$10, 3, 0), VLOOKUP(C37, '2018 Population by age'!$G$3:$J$300, 4, 0)*1000)</f>
        <v>1415045928.0000002</v>
      </c>
      <c r="AN37" s="90">
        <f>(VLOOKUP($C37, '2018 Population by age male'!$G:$J, 4, 0))*1000</f>
        <v>729195132.00000012</v>
      </c>
      <c r="AO37" s="383">
        <f>(VLOOKUP($C37, '2018 Population by age female'!$G:$J, 4, 0))*1000</f>
        <v>685850797.99999964</v>
      </c>
    </row>
    <row r="38" spans="1:41" s="87" customFormat="1" x14ac:dyDescent="0.3">
      <c r="A38" s="87">
        <v>37</v>
      </c>
      <c r="B38" s="87" t="s">
        <v>96</v>
      </c>
      <c r="C38" s="87" t="s">
        <v>97</v>
      </c>
      <c r="D38" s="87" t="s">
        <v>30</v>
      </c>
      <c r="E38" s="87" t="s">
        <v>15</v>
      </c>
      <c r="F38" s="87" t="s">
        <v>9</v>
      </c>
      <c r="G38" s="87" t="s">
        <v>16</v>
      </c>
      <c r="H38" s="87" t="s">
        <v>9</v>
      </c>
      <c r="J38" s="295" t="s">
        <v>2311</v>
      </c>
      <c r="K38" s="326">
        <f t="shared" si="15"/>
        <v>193898.20800000016</v>
      </c>
      <c r="L38" s="327">
        <f t="shared" si="16"/>
        <v>0.39199322878507104</v>
      </c>
      <c r="M38" s="289" t="str">
        <f t="shared" si="17"/>
        <v>n/a</v>
      </c>
      <c r="N38" s="289" t="str">
        <f t="shared" si="18"/>
        <v>n/a</v>
      </c>
      <c r="O38" s="321" t="str">
        <f t="shared" si="19"/>
        <v>n/a</v>
      </c>
      <c r="P38" s="290">
        <f>VLOOKUP(C38, RPB!$E$2:$I$200, 5, 0)</f>
        <v>18</v>
      </c>
      <c r="Q38" s="318">
        <f t="shared" si="20"/>
        <v>193898.20800000016</v>
      </c>
      <c r="R38" s="90" t="str">
        <f t="shared" si="21"/>
        <v>n/a</v>
      </c>
      <c r="S38" s="90" t="str">
        <f t="shared" si="22"/>
        <v>n/a</v>
      </c>
      <c r="T38" s="374" t="str">
        <f t="shared" si="23"/>
        <v>n/a</v>
      </c>
      <c r="U38" s="331">
        <f t="shared" si="24"/>
        <v>0</v>
      </c>
      <c r="V38" s="332">
        <f t="shared" si="25"/>
        <v>0</v>
      </c>
      <c r="W38" s="90">
        <f t="shared" si="26"/>
        <v>0</v>
      </c>
      <c r="X38" s="90">
        <f t="shared" si="27"/>
        <v>0</v>
      </c>
      <c r="Y38" s="374">
        <f t="shared" si="28"/>
        <v>0</v>
      </c>
      <c r="Z38" s="296">
        <f>IFERROR(VLOOKUP(C38,'Birth registration'!$B$247:$G$275,2,0), VLOOKUP($C38,'Birth registration'!$B$11:$G$207,2,0))</f>
        <v>98.6</v>
      </c>
      <c r="AA38" s="87" t="str">
        <f>IFERROR(VLOOKUP(C38,'Birth registration'!$B$247:$G$275,4,0), VLOOKUP($C38,'Birth registration'!$B$11:$G$207,4,0))</f>
        <v>–</v>
      </c>
      <c r="AB38" s="87" t="str">
        <f>IFERROR(VLOOKUP(C38,'Birth registration'!$B$247:$G$275,6,0), VLOOKUP($C38,'Birth registration'!$B$11:$G$207,6,0))</f>
        <v>–</v>
      </c>
      <c r="AC38" s="87">
        <f>IFERROR(VLOOKUP(C38,'Birth registration'!$B$247:$O$275,10,0), VLOOKUP($C38,'Birth registration'!$B$11:$K$207,10,0))</f>
        <v>97.5</v>
      </c>
      <c r="AD38" s="87">
        <f>IFERROR(VLOOKUP(D38,'Birth registration'!$B$247:$O$275,8,0), VLOOKUP($C38,'Birth registration'!$B$11:$K$207,8,0))</f>
        <v>99.1</v>
      </c>
      <c r="AE38" s="331">
        <f>VLOOKUP($C38, RPB!$E$3:$M$200, 9,0)</f>
        <v>36025318</v>
      </c>
      <c r="AF38" s="90" t="str">
        <f>VLOOKUP($C38, RPB!E38:$J$200, 6, 0)</f>
        <v>Voter</v>
      </c>
      <c r="AG38" s="90">
        <f>VLOOKUP($C38, RPB!$E:$N, 10, 0)</f>
        <v>17419011</v>
      </c>
      <c r="AH38" s="90">
        <f>VLOOKUP($C38, RPB!$E:$O, 11,0)</f>
        <v>18606307</v>
      </c>
      <c r="AI38" s="298">
        <f t="shared" si="29"/>
        <v>49464683</v>
      </c>
      <c r="AJ38" s="332">
        <f>VLOOKUP(C38, '2018 Population by age'!$G$3:$J$300, 3, 0)*1000</f>
        <v>13849872</v>
      </c>
      <c r="AK38" s="90">
        <f>(VLOOKUP($C38, '2018 Population by age male'!$G:$J, 3, 0))*1000</f>
        <v>7068086</v>
      </c>
      <c r="AL38" s="90">
        <f>(VLOOKUP($C38, '2018 Population by age female'!$G:$J, 3, 0))*1000</f>
        <v>6781777</v>
      </c>
      <c r="AM38" s="332">
        <f>IF(I38=1, VLOOKUP(C38, '2018 Population by age'!$G$3:$J$300, 4, 0)*1000*VLOOKUP(C38, 'GCC foreign nationals share'!$B$5:$E$10, 3, 0), VLOOKUP(C38, '2018 Population by age'!$G$3:$J$300, 4, 0)*1000)</f>
        <v>35614811</v>
      </c>
      <c r="AN38" s="90">
        <f>(VLOOKUP($C38, '2018 Population by age male'!$G:$J, 4, 0))*1000</f>
        <v>17260458.000000007</v>
      </c>
      <c r="AO38" s="383">
        <f>(VLOOKUP($C38, '2018 Population by age female'!$G:$J, 4, 0))*1000</f>
        <v>18354365.999999996</v>
      </c>
    </row>
    <row r="39" spans="1:41" s="87" customFormat="1" x14ac:dyDescent="0.3">
      <c r="A39" s="87">
        <v>38</v>
      </c>
      <c r="B39" s="87" t="s">
        <v>98</v>
      </c>
      <c r="C39" s="87" t="s">
        <v>99</v>
      </c>
      <c r="D39" s="87" t="s">
        <v>26</v>
      </c>
      <c r="E39" s="87" t="s">
        <v>8</v>
      </c>
      <c r="F39" s="87" t="s">
        <v>9</v>
      </c>
      <c r="G39" s="87" t="s">
        <v>10</v>
      </c>
      <c r="H39" s="87" t="s">
        <v>11</v>
      </c>
      <c r="J39" s="295" t="s">
        <v>2311</v>
      </c>
      <c r="K39" s="326">
        <f t="shared" si="15"/>
        <v>197928.33200000017</v>
      </c>
      <c r="L39" s="327">
        <f t="shared" si="16"/>
        <v>23.779545309828727</v>
      </c>
      <c r="M39" s="289" t="str">
        <f t="shared" si="17"/>
        <v>n/a</v>
      </c>
      <c r="N39" s="289" t="str">
        <f t="shared" si="18"/>
        <v>n/a</v>
      </c>
      <c r="O39" s="321" t="str">
        <f t="shared" si="19"/>
        <v>n/a</v>
      </c>
      <c r="P39" s="290">
        <f>VLOOKUP(C39, RPB!$E$2:$I$200, 5, 0)</f>
        <v>18</v>
      </c>
      <c r="Q39" s="318">
        <f t="shared" si="20"/>
        <v>48503.332000000009</v>
      </c>
      <c r="R39" s="90">
        <f t="shared" si="21"/>
        <v>24488.225999999977</v>
      </c>
      <c r="S39" s="90">
        <f t="shared" si="22"/>
        <v>24008.319999999996</v>
      </c>
      <c r="T39" s="374">
        <f t="shared" si="23"/>
        <v>49.49829013808781</v>
      </c>
      <c r="U39" s="331">
        <f t="shared" si="24"/>
        <v>149425.00000000017</v>
      </c>
      <c r="V39" s="332">
        <f t="shared" si="25"/>
        <v>33.173782443925951</v>
      </c>
      <c r="W39" s="90" t="str">
        <f t="shared" si="26"/>
        <v>n/a</v>
      </c>
      <c r="X39" s="90" t="str">
        <f t="shared" si="27"/>
        <v>n/a</v>
      </c>
      <c r="Y39" s="374" t="str">
        <f t="shared" si="28"/>
        <v>n/a</v>
      </c>
      <c r="Z39" s="296">
        <f>IFERROR(VLOOKUP(C39,'Birth registration'!$B$247:$G$275,2,0), VLOOKUP($C39,'Birth registration'!$B$11:$G$207,2,0))</f>
        <v>87.3</v>
      </c>
      <c r="AA39" s="87">
        <f>IFERROR(VLOOKUP(C39,'Birth registration'!$B$247:$G$275,4,0), VLOOKUP($C39,'Birth registration'!$B$11:$G$207,4,0))</f>
        <v>87.4</v>
      </c>
      <c r="AB39" s="87">
        <f>IFERROR(VLOOKUP(C39,'Birth registration'!$B$247:$G$275,6,0), VLOOKUP($C39,'Birth registration'!$B$11:$G$207,6,0))</f>
        <v>87.2</v>
      </c>
      <c r="AC39" s="87">
        <f>IFERROR(VLOOKUP(C39,'Birth registration'!$B$247:$O$275,10,0), VLOOKUP($C39,'Birth registration'!$B$11:$K$207,10,0))</f>
        <v>86.5</v>
      </c>
      <c r="AD39" s="87">
        <f>IFERROR(VLOOKUP(D39,'Birth registration'!$B$247:$O$275,8,0), VLOOKUP($C39,'Birth registration'!$B$11:$K$207,8,0))</f>
        <v>89.5</v>
      </c>
      <c r="AE39" s="331">
        <f>VLOOKUP($C39, RPB!$E$3:$M$200, 9,0)</f>
        <v>301006</v>
      </c>
      <c r="AF39" s="90" t="str">
        <f>VLOOKUP($C39, RPB!E39:$J$200, 6, 0)</f>
        <v>Voter</v>
      </c>
      <c r="AG39" s="90" t="str">
        <f>VLOOKUP($C39, RPB!$E:$N, 10, 0)</f>
        <v>n/a</v>
      </c>
      <c r="AH39" s="90" t="str">
        <f>VLOOKUP($C39, RPB!$E:$O, 11,0)</f>
        <v>n/a</v>
      </c>
      <c r="AI39" s="298">
        <f t="shared" si="29"/>
        <v>832347.00000000023</v>
      </c>
      <c r="AJ39" s="332">
        <f>VLOOKUP(C39, '2018 Population by age'!$G$3:$J$300, 3, 0)*1000</f>
        <v>381916.00000000006</v>
      </c>
      <c r="AK39" s="90">
        <f>(VLOOKUP($C39, '2018 Population by age male'!$G:$J, 3, 0))*1000</f>
        <v>194351</v>
      </c>
      <c r="AL39" s="90">
        <f>(VLOOKUP($C39, '2018 Population by age female'!$G:$J, 3, 0))*1000</f>
        <v>187564.99999999997</v>
      </c>
      <c r="AM39" s="332">
        <f>IF(I39=1, VLOOKUP(C39, '2018 Population by age'!$G$3:$J$300, 4, 0)*1000*VLOOKUP(C39, 'GCC foreign nationals share'!$B$5:$E$10, 3, 0), VLOOKUP(C39, '2018 Population by age'!$G$3:$J$300, 4, 0)*1000)</f>
        <v>450431.00000000017</v>
      </c>
      <c r="AN39" s="90">
        <f>(VLOOKUP($C39, '2018 Population by age male'!$G:$J, 4, 0))*1000</f>
        <v>225497.99999999994</v>
      </c>
      <c r="AO39" s="383">
        <f>(VLOOKUP($C39, '2018 Population by age female'!$G:$J, 4, 0))*1000</f>
        <v>224933.99999999977</v>
      </c>
    </row>
    <row r="40" spans="1:41" s="87" customFormat="1" ht="13.05" customHeight="1" x14ac:dyDescent="0.3">
      <c r="A40" s="87">
        <v>39</v>
      </c>
      <c r="B40" s="87" t="s">
        <v>102</v>
      </c>
      <c r="C40" s="87" t="s">
        <v>103</v>
      </c>
      <c r="D40" s="87" t="s">
        <v>26</v>
      </c>
      <c r="E40" s="87" t="s">
        <v>8</v>
      </c>
      <c r="F40" s="87" t="s">
        <v>9</v>
      </c>
      <c r="G40" s="87" t="s">
        <v>10</v>
      </c>
      <c r="H40" s="87" t="s">
        <v>11</v>
      </c>
      <c r="J40" s="295" t="s">
        <v>2311</v>
      </c>
      <c r="K40" s="326">
        <f t="shared" si="15"/>
        <v>33361805.957999993</v>
      </c>
      <c r="L40" s="327">
        <f t="shared" si="16"/>
        <v>39.714076931787929</v>
      </c>
      <c r="M40" s="289" t="str">
        <f t="shared" si="17"/>
        <v>n/a</v>
      </c>
      <c r="N40" s="289" t="str">
        <f t="shared" si="18"/>
        <v>n/a</v>
      </c>
      <c r="O40" s="321" t="str">
        <f t="shared" si="19"/>
        <v>n/a</v>
      </c>
      <c r="P40" s="290">
        <f>VLOOKUP(C40, RPB!$E$2:$I$200, 5, 0)</f>
        <v>18</v>
      </c>
      <c r="Q40" s="318">
        <f t="shared" si="20"/>
        <v>33361805.957999993</v>
      </c>
      <c r="R40" s="90">
        <f t="shared" si="21"/>
        <v>16860755.016000006</v>
      </c>
      <c r="S40" s="90">
        <f t="shared" si="22"/>
        <v>16501767.679999998</v>
      </c>
      <c r="T40" s="374">
        <f t="shared" si="23"/>
        <v>49.463052751923811</v>
      </c>
      <c r="U40" s="331">
        <f t="shared" si="24"/>
        <v>0</v>
      </c>
      <c r="V40" s="332">
        <f t="shared" si="25"/>
        <v>0</v>
      </c>
      <c r="W40" s="90" t="str">
        <f t="shared" si="26"/>
        <v>n/a</v>
      </c>
      <c r="X40" s="90" t="str">
        <f t="shared" si="27"/>
        <v>n/a</v>
      </c>
      <c r="Y40" s="374" t="str">
        <f t="shared" si="28"/>
        <v>n/a</v>
      </c>
      <c r="Z40" s="296">
        <f>IFERROR(VLOOKUP(C40,'Birth registration'!$B$247:$G$275,2,0), VLOOKUP($C40,'Birth registration'!$B$11:$G$207,2,0))</f>
        <v>24.6</v>
      </c>
      <c r="AA40" s="87">
        <f>IFERROR(VLOOKUP(C40,'Birth registration'!$B$247:$G$275,4,0), VLOOKUP($C40,'Birth registration'!$B$11:$G$207,4,0))</f>
        <v>24.4</v>
      </c>
      <c r="AB40" s="87">
        <f>IFERROR(VLOOKUP(C40,'Birth registration'!$B$247:$G$275,6,0), VLOOKUP($C40,'Birth registration'!$B$11:$G$207,6,0))</f>
        <v>24.8</v>
      </c>
      <c r="AC40" s="87">
        <f>IFERROR(VLOOKUP(C40,'Birth registration'!$B$247:$O$275,10,0), VLOOKUP($C40,'Birth registration'!$B$11:$K$207,10,0))</f>
        <v>22.3</v>
      </c>
      <c r="AD40" s="87">
        <f>IFERROR(VLOOKUP(D40,'Birth registration'!$B$247:$O$275,8,0), VLOOKUP($C40,'Birth registration'!$B$11:$K$207,8,0))</f>
        <v>30</v>
      </c>
      <c r="AE40" s="331">
        <f>VLOOKUP($C40, RPB!$E$3:$M$200, 9,0)</f>
        <v>40287385</v>
      </c>
      <c r="AF40" s="90" t="str">
        <f>VLOOKUP($C40, RPB!E40:$J$200, 6, 0)</f>
        <v>Voter</v>
      </c>
      <c r="AG40" s="90" t="str">
        <f>VLOOKUP($C40, RPB!$E:$N, 10, 0)</f>
        <v>n/a</v>
      </c>
      <c r="AH40" s="90" t="str">
        <f>VLOOKUP($C40, RPB!$E:$O, 11,0)</f>
        <v>n/a</v>
      </c>
      <c r="AI40" s="298">
        <f t="shared" si="29"/>
        <v>84004989.000000015</v>
      </c>
      <c r="AJ40" s="332">
        <f>VLOOKUP(C40, '2018 Population by age'!$G$3:$J$300, 3, 0)*1000</f>
        <v>44246426.999999993</v>
      </c>
      <c r="AK40" s="90">
        <f>(VLOOKUP($C40, '2018 Population by age male'!$G:$J, 3, 0))*1000</f>
        <v>22302586.000000007</v>
      </c>
      <c r="AL40" s="90">
        <f>(VLOOKUP($C40, '2018 Population by age female'!$G:$J, 3, 0))*1000</f>
        <v>21943839.999999996</v>
      </c>
      <c r="AM40" s="332">
        <f>IF(I40=1, VLOOKUP(C40, '2018 Population by age'!$G$3:$J$300, 4, 0)*1000*VLOOKUP(C40, 'GCC foreign nationals share'!$B$5:$E$10, 3, 0), VLOOKUP(C40, '2018 Population by age'!$G$3:$J$300, 4, 0)*1000)</f>
        <v>39758562.000000022</v>
      </c>
      <c r="AN40" s="90">
        <f>(VLOOKUP($C40, '2018 Population by age male'!$G:$J, 4, 0))*1000</f>
        <v>19617707.000000007</v>
      </c>
      <c r="AO40" s="383">
        <f>(VLOOKUP($C40, '2018 Population by age female'!$G:$J, 4, 0))*1000</f>
        <v>20140853.000000026</v>
      </c>
    </row>
    <row r="41" spans="1:41" s="87" customFormat="1" x14ac:dyDescent="0.3">
      <c r="A41" s="87">
        <v>40</v>
      </c>
      <c r="B41" s="87" t="s">
        <v>100</v>
      </c>
      <c r="C41" s="87" t="s">
        <v>101</v>
      </c>
      <c r="D41" s="87" t="s">
        <v>26</v>
      </c>
      <c r="E41" s="87" t="s">
        <v>27</v>
      </c>
      <c r="F41" s="87" t="s">
        <v>9</v>
      </c>
      <c r="G41" s="87" t="s">
        <v>82</v>
      </c>
      <c r="H41" s="87" t="s">
        <v>11</v>
      </c>
      <c r="J41" s="295" t="s">
        <v>2311</v>
      </c>
      <c r="K41" s="326">
        <f t="shared" si="15"/>
        <v>672501.04799999844</v>
      </c>
      <c r="L41" s="327">
        <f t="shared" si="16"/>
        <v>12.453965271546922</v>
      </c>
      <c r="M41" s="289" t="str">
        <f t="shared" si="17"/>
        <v>n/a</v>
      </c>
      <c r="N41" s="289" t="str">
        <f t="shared" si="18"/>
        <v>n/a</v>
      </c>
      <c r="O41" s="321" t="str">
        <f t="shared" si="19"/>
        <v>n/a</v>
      </c>
      <c r="P41" s="290">
        <f>VLOOKUP(C41, RPB!$E$2:$I$200, 5, 0)</f>
        <v>18</v>
      </c>
      <c r="Q41" s="318">
        <f t="shared" si="20"/>
        <v>107130.04799999981</v>
      </c>
      <c r="R41" s="90" t="str">
        <f t="shared" si="21"/>
        <v>n/a</v>
      </c>
      <c r="S41" s="90" t="str">
        <f t="shared" si="22"/>
        <v>n/a</v>
      </c>
      <c r="T41" s="374" t="str">
        <f t="shared" si="23"/>
        <v>n/a</v>
      </c>
      <c r="U41" s="331">
        <f t="shared" si="24"/>
        <v>565370.9999999986</v>
      </c>
      <c r="V41" s="332">
        <f t="shared" si="25"/>
        <v>20.286246661693479</v>
      </c>
      <c r="W41" s="90" t="str">
        <f t="shared" si="26"/>
        <v>n/a</v>
      </c>
      <c r="X41" s="90" t="str">
        <f t="shared" si="27"/>
        <v>n/a</v>
      </c>
      <c r="Y41" s="374" t="str">
        <f t="shared" si="28"/>
        <v>n/a</v>
      </c>
      <c r="Z41" s="296">
        <f>IFERROR(VLOOKUP(C41,'Birth registration'!$B$247:$G$275,2,0), VLOOKUP($C41,'Birth registration'!$B$11:$G$207,2,0))</f>
        <v>95.9</v>
      </c>
      <c r="AA41" s="87" t="str">
        <f>IFERROR(VLOOKUP(C41,'Birth registration'!$B$247:$G$275,4,0), VLOOKUP($C41,'Birth registration'!$B$11:$G$207,4,0))</f>
        <v>–</v>
      </c>
      <c r="AB41" s="87" t="str">
        <f>IFERROR(VLOOKUP(C41,'Birth registration'!$B$247:$G$275,6,0), VLOOKUP($C41,'Birth registration'!$B$11:$G$207,6,0))</f>
        <v>–</v>
      </c>
      <c r="AC41" s="87" t="str">
        <f>IFERROR(VLOOKUP(C41,'Birth registration'!$B$247:$O$275,10,0), VLOOKUP($C41,'Birth registration'!$B$11:$K$207,10,0))</f>
        <v>–</v>
      </c>
      <c r="AD41" s="87" t="str">
        <f>IFERROR(VLOOKUP(D41,'Birth registration'!$B$247:$O$275,8,0), VLOOKUP($C41,'Birth registration'!$B$11:$K$207,8,0))</f>
        <v>–</v>
      </c>
      <c r="AE41" s="331">
        <f>VLOOKUP($C41, RPB!$E$3:$M$200, 9,0)</f>
        <v>2221596</v>
      </c>
      <c r="AF41" s="90" t="str">
        <f>VLOOKUP($C41, RPB!E41:$J$200, 6, 0)</f>
        <v>Voter</v>
      </c>
      <c r="AG41" s="90" t="str">
        <f>VLOOKUP($C41, RPB!$E:$N, 10, 0)</f>
        <v>n/a</v>
      </c>
      <c r="AH41" s="90" t="str">
        <f>VLOOKUP($C41, RPB!$E:$O, 11,0)</f>
        <v>n/a</v>
      </c>
      <c r="AI41" s="298">
        <f t="shared" si="29"/>
        <v>5399894.9999999981</v>
      </c>
      <c r="AJ41" s="332">
        <f>VLOOKUP(C41, '2018 Population by age'!$G$3:$J$300, 3, 0)*1000</f>
        <v>2612928</v>
      </c>
      <c r="AK41" s="90">
        <f>(VLOOKUP($C41, '2018 Population by age male'!$G:$J, 3, 0))*1000</f>
        <v>1315122</v>
      </c>
      <c r="AL41" s="90">
        <f>(VLOOKUP($C41, '2018 Population by age female'!$G:$J, 3, 0))*1000</f>
        <v>1297803</v>
      </c>
      <c r="AM41" s="332">
        <f>IF(I41=1, VLOOKUP(C41, '2018 Population by age'!$G$3:$J$300, 4, 0)*1000*VLOOKUP(C41, 'GCC foreign nationals share'!$B$5:$E$10, 3, 0), VLOOKUP(C41, '2018 Population by age'!$G$3:$J$300, 4, 0)*1000)</f>
        <v>2786966.9999999986</v>
      </c>
      <c r="AN41" s="90">
        <f>(VLOOKUP($C41, '2018 Population by age male'!$G:$J, 4, 0))*1000</f>
        <v>1386053.9999999998</v>
      </c>
      <c r="AO41" s="383">
        <f>(VLOOKUP($C41, '2018 Population by age female'!$G:$J, 4, 0))*1000</f>
        <v>1400910.9999999986</v>
      </c>
    </row>
    <row r="42" spans="1:41" s="87" customFormat="1" x14ac:dyDescent="0.3">
      <c r="A42" s="87">
        <v>41</v>
      </c>
      <c r="B42" s="87" t="s">
        <v>104</v>
      </c>
      <c r="C42" s="87" t="s">
        <v>105</v>
      </c>
      <c r="D42" s="87" t="s">
        <v>30</v>
      </c>
      <c r="E42" s="87" t="s">
        <v>15</v>
      </c>
      <c r="F42" s="87" t="s">
        <v>9</v>
      </c>
      <c r="G42" s="87" t="s">
        <v>16</v>
      </c>
      <c r="H42" s="87" t="s">
        <v>9</v>
      </c>
      <c r="J42" s="295" t="s">
        <v>2311</v>
      </c>
      <c r="K42" s="326">
        <f t="shared" si="15"/>
        <v>356630.42799999955</v>
      </c>
      <c r="L42" s="327">
        <f t="shared" si="16"/>
        <v>7.2000020188972735</v>
      </c>
      <c r="M42" s="289" t="str">
        <f t="shared" si="17"/>
        <v>n/a</v>
      </c>
      <c r="N42" s="289" t="str">
        <f t="shared" si="18"/>
        <v>n/a</v>
      </c>
      <c r="O42" s="321" t="str">
        <f t="shared" si="19"/>
        <v>n/a</v>
      </c>
      <c r="P42" s="290">
        <f>VLOOKUP(C42, RPB!$E$2:$I$200, 5, 0)</f>
        <v>18</v>
      </c>
      <c r="Q42" s="318">
        <f t="shared" si="20"/>
        <v>5117.4280000000044</v>
      </c>
      <c r="R42" s="90" t="str">
        <f t="shared" si="21"/>
        <v>n/a</v>
      </c>
      <c r="S42" s="90" t="str">
        <f t="shared" si="22"/>
        <v>n/a</v>
      </c>
      <c r="T42" s="374" t="str">
        <f t="shared" si="23"/>
        <v>n/a</v>
      </c>
      <c r="U42" s="331">
        <f t="shared" si="24"/>
        <v>351512.99999999953</v>
      </c>
      <c r="V42" s="332">
        <f t="shared" si="25"/>
        <v>9.5679944864259152</v>
      </c>
      <c r="W42" s="90" t="str">
        <f t="shared" si="26"/>
        <v>n/a</v>
      </c>
      <c r="X42" s="90" t="str">
        <f t="shared" si="27"/>
        <v>n/a</v>
      </c>
      <c r="Y42" s="374" t="str">
        <f t="shared" si="28"/>
        <v>n/a</v>
      </c>
      <c r="Z42" s="296">
        <f>IFERROR(VLOOKUP(C42,'Birth registration'!$B$247:$G$275,2,0), VLOOKUP($C42,'Birth registration'!$B$11:$G$207,2,0))</f>
        <v>99.6</v>
      </c>
      <c r="AA42" s="87" t="str">
        <f>IFERROR(VLOOKUP(C42,'Birth registration'!$B$247:$G$275,4,0), VLOOKUP($C42,'Birth registration'!$B$11:$G$207,4,0))</f>
        <v>–</v>
      </c>
      <c r="AB42" s="87" t="str">
        <f>IFERROR(VLOOKUP(C42,'Birth registration'!$B$247:$G$275,6,0), VLOOKUP($C42,'Birth registration'!$B$11:$G$207,6,0))</f>
        <v>–</v>
      </c>
      <c r="AC42" s="87" t="str">
        <f>IFERROR(VLOOKUP(C42,'Birth registration'!$B$247:$O$275,10,0), VLOOKUP($C42,'Birth registration'!$B$11:$K$207,10,0))</f>
        <v>–</v>
      </c>
      <c r="AD42" s="87" t="str">
        <f>IFERROR(VLOOKUP(D42,'Birth registration'!$B$247:$O$275,8,0), VLOOKUP($C42,'Birth registration'!$B$11:$K$207,8,0))</f>
        <v>–</v>
      </c>
      <c r="AE42" s="331">
        <f>VLOOKUP($C42, RPB!$E$3:$M$200, 9,0)</f>
        <v>3322329</v>
      </c>
      <c r="AF42" s="90" t="str">
        <f>VLOOKUP($C42, RPB!E42:$J$200, 6, 0)</f>
        <v>Voter</v>
      </c>
      <c r="AG42" s="90" t="str">
        <f>VLOOKUP($C42, RPB!$E:$N, 10, 0)</f>
        <v>n/a</v>
      </c>
      <c r="AH42" s="90" t="str">
        <f>VLOOKUP($C42, RPB!$E:$O, 11,0)</f>
        <v>n/a</v>
      </c>
      <c r="AI42" s="298">
        <f t="shared" si="29"/>
        <v>4953199</v>
      </c>
      <c r="AJ42" s="332">
        <f>VLOOKUP(C42, '2018 Population by age'!$G$3:$J$300, 3, 0)*1000</f>
        <v>1279357</v>
      </c>
      <c r="AK42" s="90">
        <f>(VLOOKUP($C42, '2018 Population by age male'!$G:$J, 3, 0))*1000</f>
        <v>654337.99999999988</v>
      </c>
      <c r="AL42" s="90">
        <f>(VLOOKUP($C42, '2018 Population by age female'!$G:$J, 3, 0))*1000</f>
        <v>625018.00000000012</v>
      </c>
      <c r="AM42" s="332">
        <f>IF(I42=1, VLOOKUP(C42, '2018 Population by age'!$G$3:$J$300, 4, 0)*1000*VLOOKUP(C42, 'GCC foreign nationals share'!$B$5:$E$10, 3, 0), VLOOKUP(C42, '2018 Population by age'!$G$3:$J$300, 4, 0)*1000)</f>
        <v>3673841.9999999995</v>
      </c>
      <c r="AN42" s="90">
        <f>(VLOOKUP($C42, '2018 Population by age male'!$G:$J, 4, 0))*1000</f>
        <v>1822501.0000000002</v>
      </c>
      <c r="AO42" s="383">
        <f>(VLOOKUP($C42, '2018 Population by age female'!$G:$J, 4, 0))*1000</f>
        <v>1851343.9999999995</v>
      </c>
    </row>
    <row r="43" spans="1:41" s="87" customFormat="1" x14ac:dyDescent="0.3">
      <c r="A43" s="87">
        <v>42</v>
      </c>
      <c r="B43" s="87" t="s">
        <v>106</v>
      </c>
      <c r="C43" s="87" t="s">
        <v>107</v>
      </c>
      <c r="D43" s="87" t="s">
        <v>26</v>
      </c>
      <c r="E43" s="87" t="s">
        <v>27</v>
      </c>
      <c r="F43" s="87" t="s">
        <v>9</v>
      </c>
      <c r="G43" s="87" t="s">
        <v>10</v>
      </c>
      <c r="H43" s="87" t="s">
        <v>11</v>
      </c>
      <c r="J43" s="295" t="s">
        <v>2311</v>
      </c>
      <c r="K43" s="326">
        <f t="shared" si="15"/>
        <v>10113501.999999989</v>
      </c>
      <c r="L43" s="327">
        <f t="shared" si="16"/>
        <v>40.606945125286437</v>
      </c>
      <c r="M43" s="289">
        <f t="shared" si="17"/>
        <v>4199453.5319999913</v>
      </c>
      <c r="N43" s="289">
        <f t="shared" si="18"/>
        <v>5919493.8160000052</v>
      </c>
      <c r="O43" s="321">
        <f t="shared" si="19"/>
        <v>58.530604097374109</v>
      </c>
      <c r="P43" s="290">
        <f>VLOOKUP(C43, RPB!$E$2:$I$200, 5, 0)</f>
        <v>16</v>
      </c>
      <c r="Q43" s="318">
        <f t="shared" si="20"/>
        <v>3883662.9999999995</v>
      </c>
      <c r="R43" s="90">
        <f t="shared" si="21"/>
        <v>1937771.5319999999</v>
      </c>
      <c r="S43" s="90">
        <f t="shared" si="22"/>
        <v>1951338.8159999996</v>
      </c>
      <c r="T43" s="374">
        <f t="shared" si="23"/>
        <v>50.244802806010711</v>
      </c>
      <c r="U43" s="331">
        <f t="shared" si="24"/>
        <v>6229838.9999999888</v>
      </c>
      <c r="V43" s="332">
        <f t="shared" si="25"/>
        <v>45.112172541791892</v>
      </c>
      <c r="W43" s="90">
        <f t="shared" si="26"/>
        <v>2261681.9999999916</v>
      </c>
      <c r="X43" s="90">
        <f t="shared" si="27"/>
        <v>3968155.0000000056</v>
      </c>
      <c r="Y43" s="374">
        <f t="shared" si="28"/>
        <v>63.695968289379124</v>
      </c>
      <c r="Z43" s="296">
        <f>IFERROR(VLOOKUP(C43,'Birth registration'!$B$247:$G$275,2,0), VLOOKUP($C43,'Birth registration'!$B$11:$G$207,2,0))</f>
        <v>65</v>
      </c>
      <c r="AA43" s="87">
        <f>IFERROR(VLOOKUP(C43,'Birth registration'!$B$247:$G$275,4,0), VLOOKUP($C43,'Birth registration'!$B$11:$G$207,4,0))</f>
        <v>65.2</v>
      </c>
      <c r="AB43" s="87">
        <f>IFERROR(VLOOKUP(C43,'Birth registration'!$B$247:$G$275,6,0), VLOOKUP($C43,'Birth registration'!$B$11:$G$207,6,0))</f>
        <v>64.7</v>
      </c>
      <c r="AC43" s="87">
        <f>IFERROR(VLOOKUP(C43,'Birth registration'!$B$247:$O$275,10,0), VLOOKUP($C43,'Birth registration'!$B$11:$K$207,10,0))</f>
        <v>53.6</v>
      </c>
      <c r="AD43" s="87">
        <f>IFERROR(VLOOKUP(D43,'Birth registration'!$B$247:$O$275,8,0), VLOOKUP($C43,'Birth registration'!$B$11:$K$207,8,0))</f>
        <v>84.5</v>
      </c>
      <c r="AE43" s="331">
        <f>VLOOKUP($C43, RPB!$E$3:$M$200, 9,0)</f>
        <v>7579824</v>
      </c>
      <c r="AF43" s="90" t="str">
        <f>VLOOKUP($C43, RPB!E43:$J$200, 6, 0)</f>
        <v>Direct</v>
      </c>
      <c r="AG43" s="90">
        <f>VLOOKUP($C43, RPB!$E:$N, 10, 0)</f>
        <v>4775289</v>
      </c>
      <c r="AH43" s="90">
        <f>VLOOKUP($C43, RPB!$E:$O, 11,0)</f>
        <v>2804535</v>
      </c>
      <c r="AI43" s="298">
        <f t="shared" si="29"/>
        <v>24905842.999999989</v>
      </c>
      <c r="AJ43" s="332">
        <f>VLOOKUP(C43, '2018 Population by age'!$G$3:$J$300, 3, 0)*1000</f>
        <v>11096180</v>
      </c>
      <c r="AK43" s="90">
        <f>(VLOOKUP($C43, '2018 Population by age male'!$G:$J, 3, 0))*1000</f>
        <v>5568309</v>
      </c>
      <c r="AL43" s="90">
        <f>(VLOOKUP($C43, '2018 Population by age female'!$G:$J, 3, 0))*1000</f>
        <v>5527871.9999999991</v>
      </c>
      <c r="AM43" s="332">
        <f>IF(I43=1, VLOOKUP(C43, '2018 Population by age'!$G$3:$J$300, 4, 0)*1000*VLOOKUP(C43, 'GCC foreign nationals share'!$B$5:$E$10, 3, 0), VLOOKUP(C43, '2018 Population by age'!$G$3:$J$300, 4, 0)*1000)</f>
        <v>13809662.999999989</v>
      </c>
      <c r="AN43" s="90">
        <f>(VLOOKUP($C43, '2018 Population by age male'!$G:$J, 4, 0))*1000</f>
        <v>7036970.9999999916</v>
      </c>
      <c r="AO43" s="383">
        <f>(VLOOKUP($C43, '2018 Population by age female'!$G:$J, 4, 0))*1000</f>
        <v>6772690.0000000056</v>
      </c>
    </row>
    <row r="44" spans="1:41" s="87" customFormat="1" x14ac:dyDescent="0.3">
      <c r="A44" s="87">
        <v>43</v>
      </c>
      <c r="B44" s="87" t="s">
        <v>108</v>
      </c>
      <c r="C44" s="87" t="s">
        <v>109</v>
      </c>
      <c r="D44" s="87" t="s">
        <v>14</v>
      </c>
      <c r="E44" s="87" t="s">
        <v>15</v>
      </c>
      <c r="F44" s="87" t="s">
        <v>9</v>
      </c>
      <c r="G44" s="87" t="s">
        <v>16</v>
      </c>
      <c r="H44" s="87" t="s">
        <v>9</v>
      </c>
      <c r="J44" s="295" t="s">
        <v>2311</v>
      </c>
      <c r="K44" s="326">
        <f t="shared" si="15"/>
        <v>73686.899999999965</v>
      </c>
      <c r="L44" s="327">
        <f t="shared" si="16"/>
        <v>1.7692854585701097</v>
      </c>
      <c r="M44" s="289" t="str">
        <f t="shared" si="17"/>
        <v>n/a</v>
      </c>
      <c r="N44" s="289" t="str">
        <f t="shared" si="18"/>
        <v>n/a</v>
      </c>
      <c r="O44" s="321" t="str">
        <f t="shared" si="19"/>
        <v>n/a</v>
      </c>
      <c r="P44" s="290">
        <f>VLOOKUP(C44, RPB!$E$2:$I$200, 5, 0)</f>
        <v>18</v>
      </c>
      <c r="Q44" s="318">
        <f t="shared" si="20"/>
        <v>73686.899999999965</v>
      </c>
      <c r="R44" s="90" t="str">
        <f t="shared" si="21"/>
        <v>n/a</v>
      </c>
      <c r="S44" s="90" t="str">
        <f t="shared" si="22"/>
        <v>n/a</v>
      </c>
      <c r="T44" s="374" t="str">
        <f t="shared" si="23"/>
        <v>n/a</v>
      </c>
      <c r="U44" s="331">
        <f t="shared" si="24"/>
        <v>0</v>
      </c>
      <c r="V44" s="332">
        <f t="shared" si="25"/>
        <v>0</v>
      </c>
      <c r="W44" s="90" t="str">
        <f t="shared" si="26"/>
        <v>n/a</v>
      </c>
      <c r="X44" s="90" t="str">
        <f t="shared" si="27"/>
        <v>n/a</v>
      </c>
      <c r="Y44" s="374" t="str">
        <f t="shared" si="28"/>
        <v>n/a</v>
      </c>
      <c r="Z44" s="296">
        <f>IFERROR(VLOOKUP(C44,'Birth registration'!$B$247:$G$275,2,0), VLOOKUP($C44,'Birth registration'!$B$11:$G$207,2,0))</f>
        <v>90</v>
      </c>
      <c r="AA44" s="87" t="str">
        <f>IFERROR(VLOOKUP(C44,'Birth registration'!$B$247:$G$275,4,0), VLOOKUP($C44,'Birth registration'!$B$11:$G$207,4,0))</f>
        <v>–</v>
      </c>
      <c r="AB44" s="87" t="str">
        <f>IFERROR(VLOOKUP(C44,'Birth registration'!$B$247:$G$275,6,0), VLOOKUP($C44,'Birth registration'!$B$11:$G$207,6,0))</f>
        <v>–</v>
      </c>
      <c r="AC44" s="87" t="str">
        <f>IFERROR(VLOOKUP(C44,'Birth registration'!$B$247:$O$275,10,0), VLOOKUP($C44,'Birth registration'!$B$11:$K$207,10,0))</f>
        <v>–</v>
      </c>
      <c r="AD44" s="87" t="str">
        <f>IFERROR(VLOOKUP(D44,'Birth registration'!$B$247:$O$275,8,0), VLOOKUP($C44,'Birth registration'!$B$11:$K$207,8,0))</f>
        <v>–</v>
      </c>
      <c r="AE44" s="331">
        <f>VLOOKUP($C44, RPB!$E$3:$M$200, 9,0)</f>
        <v>3825242</v>
      </c>
      <c r="AF44" s="90" t="str">
        <f>VLOOKUP($C44, RPB!E44:$J$200, 6, 0)</f>
        <v>Voter</v>
      </c>
      <c r="AG44" s="90" t="str">
        <f>VLOOKUP($C44, RPB!$E:$N, 10, 0)</f>
        <v>n/a</v>
      </c>
      <c r="AH44" s="90" t="str">
        <f>VLOOKUP($C44, RPB!$E:$O, 11,0)</f>
        <v>n/a</v>
      </c>
      <c r="AI44" s="298">
        <f t="shared" si="29"/>
        <v>4164782.9999999995</v>
      </c>
      <c r="AJ44" s="332">
        <f>VLOOKUP(C44, '2018 Population by age'!$G$3:$J$300, 3, 0)*1000</f>
        <v>736868.99999999988</v>
      </c>
      <c r="AK44" s="90">
        <f>(VLOOKUP($C44, '2018 Population by age male'!$G:$J, 3, 0))*1000</f>
        <v>378773.99999999988</v>
      </c>
      <c r="AL44" s="90">
        <f>(VLOOKUP($C44, '2018 Population by age female'!$G:$J, 3, 0))*1000</f>
        <v>358091.00000000006</v>
      </c>
      <c r="AM44" s="332">
        <f>IF(I44=1, VLOOKUP(C44, '2018 Population by age'!$G$3:$J$300, 4, 0)*1000*VLOOKUP(C44, 'GCC foreign nationals share'!$B$5:$E$10, 3, 0), VLOOKUP(C44, '2018 Population by age'!$G$3:$J$300, 4, 0)*1000)</f>
        <v>3427913.9999999995</v>
      </c>
      <c r="AN44" s="90">
        <f>(VLOOKUP($C44, '2018 Population by age male'!$G:$J, 4, 0))*1000</f>
        <v>1629359.0000000005</v>
      </c>
      <c r="AO44" s="383">
        <f>(VLOOKUP($C44, '2018 Population by age female'!$G:$J, 4, 0))*1000</f>
        <v>1798548.0000000009</v>
      </c>
    </row>
    <row r="45" spans="1:41" s="87" customFormat="1" x14ac:dyDescent="0.3">
      <c r="A45" s="87">
        <v>44</v>
      </c>
      <c r="B45" s="87" t="s">
        <v>110</v>
      </c>
      <c r="C45" s="87" t="s">
        <v>111</v>
      </c>
      <c r="D45" s="87" t="s">
        <v>30</v>
      </c>
      <c r="E45" s="87" t="s">
        <v>15</v>
      </c>
      <c r="F45" s="87" t="s">
        <v>9</v>
      </c>
      <c r="G45" s="87" t="s">
        <v>23</v>
      </c>
      <c r="H45" s="87" t="s">
        <v>9</v>
      </c>
      <c r="J45" s="295" t="s">
        <v>2311</v>
      </c>
      <c r="K45" s="326">
        <f t="shared" si="15"/>
        <v>612225.99999999814</v>
      </c>
      <c r="L45" s="327">
        <f t="shared" si="16"/>
        <v>5.328763429488955</v>
      </c>
      <c r="M45" s="289" t="str">
        <f t="shared" si="17"/>
        <v>n/a</v>
      </c>
      <c r="N45" s="289" t="str">
        <f t="shared" si="18"/>
        <v>n/a</v>
      </c>
      <c r="O45" s="321" t="str">
        <f t="shared" si="19"/>
        <v>n/a</v>
      </c>
      <c r="P45" s="290">
        <f>VLOOKUP(C45, RPB!$E$2:$I$200, 5, 0)</f>
        <v>16</v>
      </c>
      <c r="Q45" s="318">
        <f t="shared" si="20"/>
        <v>0</v>
      </c>
      <c r="R45" s="90">
        <f t="shared" si="21"/>
        <v>0</v>
      </c>
      <c r="S45" s="90">
        <f t="shared" si="22"/>
        <v>0</v>
      </c>
      <c r="T45" s="374">
        <f t="shared" si="23"/>
        <v>0</v>
      </c>
      <c r="U45" s="331">
        <f t="shared" si="24"/>
        <v>612225.99999999814</v>
      </c>
      <c r="V45" s="332">
        <f t="shared" si="25"/>
        <v>6.4182699691501917</v>
      </c>
      <c r="W45" s="90" t="str">
        <f t="shared" si="26"/>
        <v>n/a</v>
      </c>
      <c r="X45" s="90" t="str">
        <f t="shared" si="27"/>
        <v>n/a</v>
      </c>
      <c r="Y45" s="374" t="str">
        <f t="shared" si="28"/>
        <v>n/a</v>
      </c>
      <c r="Z45" s="296">
        <f>IFERROR(VLOOKUP(C45,'Birth registration'!$B$247:$G$275,2,0), VLOOKUP($C45,'Birth registration'!$B$11:$G$207,2,0))</f>
        <v>100</v>
      </c>
      <c r="AA45" s="87">
        <f>IFERROR(VLOOKUP(C45,'Birth registration'!$B$247:$G$275,4,0), VLOOKUP($C45,'Birth registration'!$B$11:$G$207,4,0))</f>
        <v>100</v>
      </c>
      <c r="AB45" s="87">
        <f>IFERROR(VLOOKUP(C45,'Birth registration'!$B$247:$G$275,6,0), VLOOKUP($C45,'Birth registration'!$B$11:$G$207,6,0))</f>
        <v>100</v>
      </c>
      <c r="AC45" s="87">
        <f>IFERROR(VLOOKUP(C45,'Birth registration'!$B$247:$O$275,10,0), VLOOKUP($C45,'Birth registration'!$B$11:$K$207,10,0))</f>
        <v>100</v>
      </c>
      <c r="AD45" s="87">
        <f>IFERROR(VLOOKUP(D45,'Birth registration'!$B$247:$O$275,8,0), VLOOKUP($C45,'Birth registration'!$B$11:$K$207,8,0))</f>
        <v>100</v>
      </c>
      <c r="AE45" s="331">
        <f>VLOOKUP($C45, RPB!$E$3:$M$200, 9,0)</f>
        <v>8926575</v>
      </c>
      <c r="AF45" s="90" t="str">
        <f>VLOOKUP($C45, RPB!E45:$J$200, 6, 0)</f>
        <v>Voter</v>
      </c>
      <c r="AG45" s="90" t="str">
        <f>VLOOKUP($C45, RPB!$E:$N, 10, 0)</f>
        <v>n/a</v>
      </c>
      <c r="AH45" s="90" t="str">
        <f>VLOOKUP($C45, RPB!$E:$O, 11,0)</f>
        <v>n/a</v>
      </c>
      <c r="AI45" s="298">
        <f t="shared" si="29"/>
        <v>11489081.999999998</v>
      </c>
      <c r="AJ45" s="332">
        <f>VLOOKUP(C45, '2018 Population by age'!$G$3:$J$300, 3, 0)*1000</f>
        <v>1950281.0000000005</v>
      </c>
      <c r="AK45" s="90">
        <f>(VLOOKUP($C45, '2018 Population by age male'!$G:$J, 3, 0))*1000</f>
        <v>1003219</v>
      </c>
      <c r="AL45" s="90">
        <f>(VLOOKUP($C45, '2018 Population by age female'!$G:$J, 3, 0))*1000</f>
        <v>947055.99999999988</v>
      </c>
      <c r="AM45" s="332">
        <f>IF(I45=1, VLOOKUP(C45, '2018 Population by age'!$G$3:$J$300, 4, 0)*1000*VLOOKUP(C45, 'GCC foreign nationals share'!$B$5:$E$10, 3, 0), VLOOKUP(C45, '2018 Population by age'!$G$3:$J$300, 4, 0)*1000)</f>
        <v>9538800.9999999981</v>
      </c>
      <c r="AN45" s="90">
        <f>(VLOOKUP($C45, '2018 Population by age male'!$G:$J, 4, 0))*1000</f>
        <v>4742936</v>
      </c>
      <c r="AO45" s="383">
        <f>(VLOOKUP($C45, '2018 Population by age female'!$G:$J, 4, 0))*1000</f>
        <v>4795873.0000000009</v>
      </c>
    </row>
    <row r="46" spans="1:41" s="87" customFormat="1" x14ac:dyDescent="0.3">
      <c r="A46" s="87">
        <v>45</v>
      </c>
      <c r="B46" s="87" t="s">
        <v>112</v>
      </c>
      <c r="C46" s="87" t="s">
        <v>113</v>
      </c>
      <c r="D46" s="87" t="s">
        <v>14</v>
      </c>
      <c r="E46" s="87" t="s">
        <v>22</v>
      </c>
      <c r="F46" s="87" t="s">
        <v>9</v>
      </c>
      <c r="G46" s="87" t="s">
        <v>23</v>
      </c>
      <c r="H46" s="87" t="s">
        <v>41</v>
      </c>
      <c r="J46" s="295" t="s">
        <v>2320</v>
      </c>
      <c r="K46" s="326">
        <f t="shared" si="15"/>
        <v>395374.00000000023</v>
      </c>
      <c r="L46" s="327">
        <f t="shared" si="16"/>
        <v>33.250272268172601</v>
      </c>
      <c r="M46" s="289" t="str">
        <f t="shared" si="17"/>
        <v>n/a</v>
      </c>
      <c r="N46" s="289" t="str">
        <f t="shared" si="18"/>
        <v>n/a</v>
      </c>
      <c r="O46" s="321" t="str">
        <f t="shared" si="19"/>
        <v>n/a</v>
      </c>
      <c r="P46" s="290">
        <f>VLOOKUP(C46, RPB!$E$2:$I$200, 5, 0)</f>
        <v>18</v>
      </c>
      <c r="Q46" s="318">
        <f t="shared" si="20"/>
        <v>0</v>
      </c>
      <c r="R46" s="90" t="str">
        <f t="shared" si="21"/>
        <v>n/a</v>
      </c>
      <c r="S46" s="90" t="str">
        <f t="shared" si="22"/>
        <v>n/a</v>
      </c>
      <c r="T46" s="374" t="str">
        <f t="shared" si="23"/>
        <v>n/a</v>
      </c>
      <c r="U46" s="331">
        <f t="shared" si="24"/>
        <v>395374.00000000023</v>
      </c>
      <c r="V46" s="332">
        <f t="shared" si="25"/>
        <v>41.783249669749026</v>
      </c>
      <c r="W46" s="90" t="str">
        <f t="shared" si="26"/>
        <v>n/a</v>
      </c>
      <c r="X46" s="90" t="str">
        <f t="shared" si="27"/>
        <v>n/a</v>
      </c>
      <c r="Y46" s="374" t="str">
        <f t="shared" si="28"/>
        <v>n/a</v>
      </c>
      <c r="Z46" s="296">
        <f>IFERROR(VLOOKUP(C46,'Birth registration'!$B$247:$G$275,2,0), VLOOKUP($C46,'Birth registration'!$B$11:$G$207,2,0))</f>
        <v>100</v>
      </c>
      <c r="AA46" s="87" t="str">
        <f>IFERROR(VLOOKUP(C46,'Birth registration'!$B$247:$G$275,4,0), VLOOKUP($C46,'Birth registration'!$B$11:$G$207,4,0))</f>
        <v>–</v>
      </c>
      <c r="AB46" s="87" t="str">
        <f>IFERROR(VLOOKUP(C46,'Birth registration'!$B$247:$G$275,6,0), VLOOKUP($C46,'Birth registration'!$B$11:$G$207,6,0))</f>
        <v>–</v>
      </c>
      <c r="AC46" s="87" t="str">
        <f>IFERROR(VLOOKUP(C46,'Birth registration'!$B$247:$O$275,10,0), VLOOKUP($C46,'Birth registration'!$B$11:$K$207,10,0))</f>
        <v>–</v>
      </c>
      <c r="AD46" s="87" t="str">
        <f>IFERROR(VLOOKUP(D46,'Birth registration'!$B$247:$O$275,8,0), VLOOKUP($C46,'Birth registration'!$B$11:$K$207,8,0))</f>
        <v>–</v>
      </c>
      <c r="AE46" s="331">
        <f>VLOOKUP($C46, RPB!$E$3:$M$200, 9,0)</f>
        <v>550876</v>
      </c>
      <c r="AF46" s="90" t="str">
        <f>VLOOKUP($C46, RPB!E46:$J$200, 6, 0)</f>
        <v>Voter</v>
      </c>
      <c r="AG46" s="90" t="str">
        <f>VLOOKUP($C46, RPB!$E:$N, 10, 0)</f>
        <v>n/a</v>
      </c>
      <c r="AH46" s="90" t="str">
        <f>VLOOKUP($C46, RPB!$E:$O, 11,0)</f>
        <v>n/a</v>
      </c>
      <c r="AI46" s="298">
        <f t="shared" si="29"/>
        <v>1189085.0000000002</v>
      </c>
      <c r="AJ46" s="332">
        <f>VLOOKUP(C46, '2018 Population by age'!$G$3:$J$300, 3, 0)*1000</f>
        <v>242835</v>
      </c>
      <c r="AK46" s="90">
        <f>(VLOOKUP($C46, '2018 Population by age male'!$G:$J, 3, 0))*1000</f>
        <v>125400</v>
      </c>
      <c r="AL46" s="90">
        <f>(VLOOKUP($C46, '2018 Population by age female'!$G:$J, 3, 0))*1000</f>
        <v>117434.99999999999</v>
      </c>
      <c r="AM46" s="332">
        <f>IF(I46=1, VLOOKUP(C46, '2018 Population by age'!$G$3:$J$300, 4, 0)*1000*VLOOKUP(C46, 'GCC foreign nationals share'!$B$5:$E$10, 3, 0), VLOOKUP(C46, '2018 Population by age'!$G$3:$J$300, 4, 0)*1000)</f>
        <v>946250.00000000023</v>
      </c>
      <c r="AN46" s="90">
        <f>(VLOOKUP($C46, '2018 Population by age male'!$G:$J, 4, 0))*1000</f>
        <v>469483.99999999994</v>
      </c>
      <c r="AO46" s="383">
        <f>(VLOOKUP($C46, '2018 Population by age female'!$G:$J, 4, 0))*1000</f>
        <v>476767.99999999988</v>
      </c>
    </row>
    <row r="47" spans="1:41" s="87" customFormat="1" x14ac:dyDescent="0.3">
      <c r="A47" s="87">
        <v>46</v>
      </c>
      <c r="B47" s="87" t="s">
        <v>114</v>
      </c>
      <c r="C47" s="87" t="s">
        <v>115</v>
      </c>
      <c r="D47" s="87" t="s">
        <v>14</v>
      </c>
      <c r="E47" s="87" t="s">
        <v>22</v>
      </c>
      <c r="F47" s="87" t="s">
        <v>38</v>
      </c>
      <c r="G47" s="87" t="s">
        <v>23</v>
      </c>
      <c r="H47" s="87" t="s">
        <v>9</v>
      </c>
      <c r="J47" s="295" t="s">
        <v>2320</v>
      </c>
      <c r="K47" s="326">
        <f t="shared" si="15"/>
        <v>328664.00000000373</v>
      </c>
      <c r="L47" s="327">
        <f t="shared" si="16"/>
        <v>3.0932354532834863</v>
      </c>
      <c r="M47" s="289" t="str">
        <f t="shared" si="17"/>
        <v>n/a</v>
      </c>
      <c r="N47" s="289" t="str">
        <f t="shared" si="18"/>
        <v>n/a</v>
      </c>
      <c r="O47" s="321" t="str">
        <f t="shared" si="19"/>
        <v>n/a</v>
      </c>
      <c r="P47" s="290">
        <f>VLOOKUP(C47, RPB!$E$2:$I$200, 5, 0)</f>
        <v>18</v>
      </c>
      <c r="Q47" s="318">
        <f t="shared" si="20"/>
        <v>0</v>
      </c>
      <c r="R47" s="90" t="str">
        <f t="shared" si="21"/>
        <v>n/a</v>
      </c>
      <c r="S47" s="90" t="str">
        <f t="shared" si="22"/>
        <v>n/a</v>
      </c>
      <c r="T47" s="374" t="str">
        <f t="shared" si="23"/>
        <v>n/a</v>
      </c>
      <c r="U47" s="331">
        <f t="shared" si="24"/>
        <v>328664.00000000373</v>
      </c>
      <c r="V47" s="332">
        <f t="shared" si="25"/>
        <v>3.7798773262679366</v>
      </c>
      <c r="W47" s="90" t="str">
        <f t="shared" si="26"/>
        <v>n/a</v>
      </c>
      <c r="X47" s="90" t="str">
        <f t="shared" si="27"/>
        <v>n/a</v>
      </c>
      <c r="Y47" s="374" t="str">
        <f t="shared" si="28"/>
        <v>n/a</v>
      </c>
      <c r="Z47" s="296">
        <f>IFERROR(VLOOKUP(C47,'Birth registration'!$B$247:$G$275,2,0), VLOOKUP($C47,'Birth registration'!$B$11:$G$207,2,0))</f>
        <v>100</v>
      </c>
      <c r="AA47" s="87" t="str">
        <f>IFERROR(VLOOKUP(C47,'Birth registration'!$B$247:$G$275,4,0), VLOOKUP($C47,'Birth registration'!$B$11:$G$207,4,0))</f>
        <v>–</v>
      </c>
      <c r="AB47" s="87" t="str">
        <f>IFERROR(VLOOKUP(C47,'Birth registration'!$B$247:$G$275,6,0), VLOOKUP($C47,'Birth registration'!$B$11:$G$207,6,0))</f>
        <v>–</v>
      </c>
      <c r="AC47" s="87" t="str">
        <f>IFERROR(VLOOKUP(C47,'Birth registration'!$B$247:$O$275,10,0), VLOOKUP($C47,'Birth registration'!$B$11:$K$207,10,0))</f>
        <v>–</v>
      </c>
      <c r="AD47" s="87" t="str">
        <f>IFERROR(VLOOKUP(D47,'Birth registration'!$B$247:$O$275,8,0), VLOOKUP($C47,'Birth registration'!$B$11:$K$207,8,0))</f>
        <v>–</v>
      </c>
      <c r="AE47" s="331">
        <f>VLOOKUP($C47, RPB!$E$3:$M$200, 9,0)</f>
        <v>8366433</v>
      </c>
      <c r="AF47" s="90" t="str">
        <f>VLOOKUP($C47, RPB!E47:$J$200, 6, 0)</f>
        <v>Voter</v>
      </c>
      <c r="AG47" s="90" t="str">
        <f>VLOOKUP($C47, RPB!$E:$N, 10, 0)</f>
        <v>n/a</v>
      </c>
      <c r="AH47" s="90" t="str">
        <f>VLOOKUP($C47, RPB!$E:$O, 11,0)</f>
        <v>n/a</v>
      </c>
      <c r="AI47" s="298">
        <f t="shared" si="29"/>
        <v>10625250.000000004</v>
      </c>
      <c r="AJ47" s="332">
        <f>VLOOKUP(C47, '2018 Population by age'!$G$3:$J$300, 3, 0)*1000</f>
        <v>1930153.0000000005</v>
      </c>
      <c r="AK47" s="90">
        <f>(VLOOKUP($C47, '2018 Population by age male'!$G:$J, 3, 0))*1000</f>
        <v>990925.00000000012</v>
      </c>
      <c r="AL47" s="90">
        <f>(VLOOKUP($C47, '2018 Population by age female'!$G:$J, 3, 0))*1000</f>
        <v>939224</v>
      </c>
      <c r="AM47" s="332">
        <f>IF(I47=1, VLOOKUP(C47, '2018 Population by age'!$G$3:$J$300, 4, 0)*1000*VLOOKUP(C47, 'GCC foreign nationals share'!$B$5:$E$10, 3, 0), VLOOKUP(C47, '2018 Population by age'!$G$3:$J$300, 4, 0)*1000)</f>
        <v>8695097.0000000037</v>
      </c>
      <c r="AN47" s="90">
        <f>(VLOOKUP($C47, '2018 Population by age male'!$G:$J, 4, 0))*1000</f>
        <v>4233155.0000000047</v>
      </c>
      <c r="AO47" s="383">
        <f>(VLOOKUP($C47, '2018 Population by age female'!$G:$J, 4, 0))*1000</f>
        <v>4461946.0000000009</v>
      </c>
    </row>
    <row r="48" spans="1:41" s="87" customFormat="1" x14ac:dyDescent="0.3">
      <c r="A48" s="87">
        <v>47</v>
      </c>
      <c r="B48" s="87" t="s">
        <v>116</v>
      </c>
      <c r="C48" s="87" t="s">
        <v>117</v>
      </c>
      <c r="D48" s="87" t="s">
        <v>14</v>
      </c>
      <c r="E48" s="87" t="s">
        <v>22</v>
      </c>
      <c r="F48" s="87" t="s">
        <v>38</v>
      </c>
      <c r="G48" s="87" t="s">
        <v>23</v>
      </c>
      <c r="H48" s="87" t="s">
        <v>9</v>
      </c>
      <c r="J48" s="295" t="s">
        <v>2320</v>
      </c>
      <c r="K48" s="326">
        <f t="shared" si="15"/>
        <v>460178.00000000373</v>
      </c>
      <c r="L48" s="327">
        <f t="shared" si="16"/>
        <v>7.9970373748166335</v>
      </c>
      <c r="M48" s="289" t="str">
        <f t="shared" si="17"/>
        <v>n/a</v>
      </c>
      <c r="N48" s="289" t="str">
        <f t="shared" si="18"/>
        <v>n/a</v>
      </c>
      <c r="O48" s="321" t="str">
        <f t="shared" si="19"/>
        <v>n/a</v>
      </c>
      <c r="P48" s="290">
        <f>VLOOKUP(C48, RPB!$E$2:$I$200, 5, 0)</f>
        <v>18</v>
      </c>
      <c r="Q48" s="318">
        <f t="shared" si="20"/>
        <v>0</v>
      </c>
      <c r="R48" s="90" t="str">
        <f t="shared" si="21"/>
        <v>n/a</v>
      </c>
      <c r="S48" s="90" t="str">
        <f t="shared" si="22"/>
        <v>n/a</v>
      </c>
      <c r="T48" s="374" t="str">
        <f t="shared" si="23"/>
        <v>n/a</v>
      </c>
      <c r="U48" s="331">
        <f t="shared" si="24"/>
        <v>460178.00000000373</v>
      </c>
      <c r="V48" s="332">
        <f t="shared" si="25"/>
        <v>9.9923935184874271</v>
      </c>
      <c r="W48" s="90" t="str">
        <f t="shared" si="26"/>
        <v>n/a</v>
      </c>
      <c r="X48" s="90" t="str">
        <f t="shared" si="27"/>
        <v>n/a</v>
      </c>
      <c r="Y48" s="374" t="str">
        <f t="shared" si="28"/>
        <v>n/a</v>
      </c>
      <c r="Z48" s="296">
        <f>IFERROR(VLOOKUP(C48,'Birth registration'!$B$247:$G$275,2,0), VLOOKUP($C48,'Birth registration'!$B$11:$G$207,2,0))</f>
        <v>100</v>
      </c>
      <c r="AA48" s="87" t="str">
        <f>IFERROR(VLOOKUP(C48,'Birth registration'!$B$247:$G$275,4,0), VLOOKUP($C48,'Birth registration'!$B$11:$G$207,4,0))</f>
        <v>–</v>
      </c>
      <c r="AB48" s="87" t="str">
        <f>IFERROR(VLOOKUP(C48,'Birth registration'!$B$247:$G$275,6,0), VLOOKUP($C48,'Birth registration'!$B$11:$G$207,6,0))</f>
        <v>–</v>
      </c>
      <c r="AC48" s="87" t="str">
        <f>IFERROR(VLOOKUP(C48,'Birth registration'!$B$247:$O$275,10,0), VLOOKUP($C48,'Birth registration'!$B$11:$K$207,10,0))</f>
        <v>–</v>
      </c>
      <c r="AD48" s="87" t="str">
        <f>IFERROR(VLOOKUP(D48,'Birth registration'!$B$247:$O$275,8,0), VLOOKUP($C48,'Birth registration'!$B$11:$K$207,8,0))</f>
        <v>–</v>
      </c>
      <c r="AE48" s="331">
        <f>VLOOKUP($C48, RPB!$E$3:$M$200, 9,0)</f>
        <v>4145105</v>
      </c>
      <c r="AF48" s="90" t="str">
        <f>VLOOKUP($C48, RPB!E48:$J$200, 6, 0)</f>
        <v>Voter</v>
      </c>
      <c r="AG48" s="90" t="str">
        <f>VLOOKUP($C48, RPB!$E:$N, 10, 0)</f>
        <v>n/a</v>
      </c>
      <c r="AH48" s="90" t="str">
        <f>VLOOKUP($C48, RPB!$E:$O, 11,0)</f>
        <v>n/a</v>
      </c>
      <c r="AI48" s="298">
        <f t="shared" si="29"/>
        <v>5754356.0000000037</v>
      </c>
      <c r="AJ48" s="332">
        <f>VLOOKUP(C48, '2018 Population by age'!$G$3:$J$300, 3, 0)*1000</f>
        <v>1149073</v>
      </c>
      <c r="AK48" s="90">
        <f>(VLOOKUP($C48, '2018 Population by age male'!$G:$J, 3, 0))*1000</f>
        <v>589021.00000000012</v>
      </c>
      <c r="AL48" s="90">
        <f>(VLOOKUP($C48, '2018 Population by age female'!$G:$J, 3, 0))*1000</f>
        <v>560056</v>
      </c>
      <c r="AM48" s="332">
        <f>IF(I48=1, VLOOKUP(C48, '2018 Population by age'!$G$3:$J$300, 4, 0)*1000*VLOOKUP(C48, 'GCC foreign nationals share'!$B$5:$E$10, 3, 0), VLOOKUP(C48, '2018 Population by age'!$G$3:$J$300, 4, 0)*1000)</f>
        <v>4605283.0000000037</v>
      </c>
      <c r="AN48" s="90">
        <f>(VLOOKUP($C48, '2018 Population by age male'!$G:$J, 4, 0))*1000</f>
        <v>2272985.9999999995</v>
      </c>
      <c r="AO48" s="383">
        <f>(VLOOKUP($C48, '2018 Population by age female'!$G:$J, 4, 0))*1000</f>
        <v>2332301.9999999991</v>
      </c>
    </row>
    <row r="49" spans="1:41" s="87" customFormat="1" x14ac:dyDescent="0.3">
      <c r="A49" s="87">
        <v>48</v>
      </c>
      <c r="B49" s="87" t="s">
        <v>118</v>
      </c>
      <c r="C49" s="87" t="s">
        <v>119</v>
      </c>
      <c r="D49" s="87" t="s">
        <v>19</v>
      </c>
      <c r="E49" s="87" t="s">
        <v>27</v>
      </c>
      <c r="F49" s="87" t="s">
        <v>9</v>
      </c>
      <c r="G49" s="87" t="s">
        <v>10</v>
      </c>
      <c r="H49" s="87" t="s">
        <v>9</v>
      </c>
      <c r="J49" s="295" t="s">
        <v>2311</v>
      </c>
      <c r="K49" s="326">
        <f t="shared" si="15"/>
        <v>450605.70600000047</v>
      </c>
      <c r="L49" s="327">
        <f t="shared" si="16"/>
        <v>46.386863810057186</v>
      </c>
      <c r="M49" s="289" t="str">
        <f t="shared" si="17"/>
        <v>n/a</v>
      </c>
      <c r="N49" s="289" t="str">
        <f t="shared" si="18"/>
        <v>n/a</v>
      </c>
      <c r="O49" s="321" t="str">
        <f t="shared" si="19"/>
        <v>n/a</v>
      </c>
      <c r="P49" s="290">
        <f>VLOOKUP(C49, RPB!$E$2:$I$200, 5, 0)</f>
        <v>18</v>
      </c>
      <c r="Q49" s="318">
        <f t="shared" si="20"/>
        <v>29579.705999999987</v>
      </c>
      <c r="R49" s="90">
        <f t="shared" si="21"/>
        <v>13168.469999999994</v>
      </c>
      <c r="S49" s="90">
        <f t="shared" si="22"/>
        <v>16719.049999999996</v>
      </c>
      <c r="T49" s="374">
        <f t="shared" si="23"/>
        <v>56.522028988388193</v>
      </c>
      <c r="U49" s="331">
        <f t="shared" si="24"/>
        <v>421026.00000000047</v>
      </c>
      <c r="V49" s="332">
        <f t="shared" si="25"/>
        <v>68.456618094194411</v>
      </c>
      <c r="W49" s="90" t="str">
        <f t="shared" si="26"/>
        <v>n/a</v>
      </c>
      <c r="X49" s="90" t="str">
        <f t="shared" si="27"/>
        <v>n/a</v>
      </c>
      <c r="Y49" s="374" t="str">
        <f t="shared" si="28"/>
        <v>n/a</v>
      </c>
      <c r="Z49" s="296">
        <f>IFERROR(VLOOKUP(C49,'Birth registration'!$B$247:$G$275,2,0), VLOOKUP($C49,'Birth registration'!$B$11:$G$207,2,0))</f>
        <v>91.7</v>
      </c>
      <c r="AA49" s="87">
        <f>IFERROR(VLOOKUP(C49,'Birth registration'!$B$247:$G$275,4,0), VLOOKUP($C49,'Birth registration'!$B$11:$G$207,4,0))</f>
        <v>92.7</v>
      </c>
      <c r="AB49" s="87">
        <f>IFERROR(VLOOKUP(C49,'Birth registration'!$B$247:$G$275,6,0), VLOOKUP($C49,'Birth registration'!$B$11:$G$207,6,0))</f>
        <v>90.5</v>
      </c>
      <c r="AC49" s="87">
        <f>IFERROR(VLOOKUP(C49,'Birth registration'!$B$247:$O$275,10,0), VLOOKUP($C49,'Birth registration'!$B$11:$K$207,10,0))</f>
        <v>84.3</v>
      </c>
      <c r="AD49" s="87">
        <f>IFERROR(VLOOKUP(D49,'Birth registration'!$B$247:$O$275,8,0), VLOOKUP($C49,'Birth registration'!$B$11:$K$207,8,0))</f>
        <v>92</v>
      </c>
      <c r="AE49" s="331">
        <f>VLOOKUP($C49, RPB!$E$3:$M$200, 9,0)</f>
        <v>194000</v>
      </c>
      <c r="AF49" s="90" t="str">
        <f>VLOOKUP($C49, RPB!E49:$J$200, 6, 0)</f>
        <v>Voter</v>
      </c>
      <c r="AG49" s="90" t="str">
        <f>VLOOKUP($C49, RPB!$E:$N, 10, 0)</f>
        <v>n/a</v>
      </c>
      <c r="AH49" s="90" t="str">
        <f>VLOOKUP($C49, RPB!$E:$O, 11,0)</f>
        <v>n/a</v>
      </c>
      <c r="AI49" s="298">
        <f t="shared" si="29"/>
        <v>971408.00000000047</v>
      </c>
      <c r="AJ49" s="332">
        <f>VLOOKUP(C49, '2018 Population by age'!$G$3:$J$300, 3, 0)*1000</f>
        <v>356382</v>
      </c>
      <c r="AK49" s="90">
        <f>(VLOOKUP($C49, '2018 Population by age male'!$G:$J, 3, 0))*1000</f>
        <v>180390.00000000003</v>
      </c>
      <c r="AL49" s="90">
        <f>(VLOOKUP($C49, '2018 Population by age female'!$G:$J, 3, 0))*1000</f>
        <v>175990</v>
      </c>
      <c r="AM49" s="332">
        <f>IF(I49=1, VLOOKUP(C49, '2018 Population by age'!$G$3:$J$300, 4, 0)*1000*VLOOKUP(C49, 'GCC foreign nationals share'!$B$5:$E$10, 3, 0), VLOOKUP(C49, '2018 Population by age'!$G$3:$J$300, 4, 0)*1000)</f>
        <v>615026.00000000047</v>
      </c>
      <c r="AN49" s="90">
        <f>(VLOOKUP($C49, '2018 Population by age male'!$G:$J, 4, 0))*1000</f>
        <v>307020.99999999971</v>
      </c>
      <c r="AO49" s="383">
        <f>(VLOOKUP($C49, '2018 Population by age female'!$G:$J, 4, 0))*1000</f>
        <v>308010.00000000006</v>
      </c>
    </row>
    <row r="50" spans="1:41" s="87" customFormat="1" x14ac:dyDescent="0.3">
      <c r="A50" s="87">
        <v>49</v>
      </c>
      <c r="B50" s="87" t="s">
        <v>120</v>
      </c>
      <c r="C50" s="87" t="s">
        <v>121</v>
      </c>
      <c r="D50" s="87" t="s">
        <v>30</v>
      </c>
      <c r="E50" s="87" t="s">
        <v>15</v>
      </c>
      <c r="F50" s="87" t="s">
        <v>9</v>
      </c>
      <c r="G50" s="87" t="s">
        <v>82</v>
      </c>
      <c r="H50" s="87" t="s">
        <v>9</v>
      </c>
      <c r="J50" s="295" t="s">
        <v>2311</v>
      </c>
      <c r="K50" s="326">
        <f t="shared" si="15"/>
        <v>2506.6799999999994</v>
      </c>
      <c r="L50" s="327">
        <f t="shared" si="16"/>
        <v>3.5215577190542415</v>
      </c>
      <c r="M50" s="289" t="str">
        <f t="shared" si="17"/>
        <v>n/a</v>
      </c>
      <c r="N50" s="289" t="str">
        <f t="shared" si="18"/>
        <v>n/a</v>
      </c>
      <c r="O50" s="321" t="str">
        <f t="shared" si="19"/>
        <v>n/a</v>
      </c>
      <c r="P50" s="290">
        <f>VLOOKUP(C50, RPB!$E$2:$I$200, 5, 0)</f>
        <v>18</v>
      </c>
      <c r="Q50" s="318">
        <f t="shared" si="20"/>
        <v>2506.6799999999994</v>
      </c>
      <c r="R50" s="90" t="str">
        <f t="shared" si="21"/>
        <v>n/a</v>
      </c>
      <c r="S50" s="90" t="str">
        <f t="shared" si="22"/>
        <v>n/a</v>
      </c>
      <c r="T50" s="374" t="str">
        <f t="shared" si="23"/>
        <v>n/a</v>
      </c>
      <c r="U50" s="331">
        <f t="shared" si="24"/>
        <v>0</v>
      </c>
      <c r="V50" s="332">
        <f t="shared" si="25"/>
        <v>0</v>
      </c>
      <c r="W50" s="90" t="str">
        <f t="shared" si="26"/>
        <v>n/a</v>
      </c>
      <c r="X50" s="90" t="str">
        <f t="shared" si="27"/>
        <v>n/a</v>
      </c>
      <c r="Y50" s="374" t="str">
        <f t="shared" si="28"/>
        <v>n/a</v>
      </c>
      <c r="Z50" s="296">
        <f>IFERROR(VLOOKUP(C50,'Birth registration'!$B$247:$G$275,2,0), VLOOKUP($C50,'Birth registration'!$B$11:$G$207,2,0))</f>
        <v>90</v>
      </c>
      <c r="AA50" s="87" t="str">
        <f>IFERROR(VLOOKUP(C50,'Birth registration'!$B$247:$G$275,4,0), VLOOKUP($C50,'Birth registration'!$B$11:$G$207,4,0))</f>
        <v>–</v>
      </c>
      <c r="AB50" s="87" t="str">
        <f>IFERROR(VLOOKUP(C50,'Birth registration'!$B$247:$G$275,6,0), VLOOKUP($C50,'Birth registration'!$B$11:$G$207,6,0))</f>
        <v>–</v>
      </c>
      <c r="AC50" s="87" t="str">
        <f>IFERROR(VLOOKUP(C50,'Birth registration'!$B$247:$O$275,10,0), VLOOKUP($C50,'Birth registration'!$B$11:$K$207,10,0))</f>
        <v>–</v>
      </c>
      <c r="AD50" s="87" t="str">
        <f>IFERROR(VLOOKUP(D50,'Birth registration'!$B$247:$O$275,8,0), VLOOKUP($C50,'Birth registration'!$B$11:$K$207,8,0))</f>
        <v>–</v>
      </c>
      <c r="AE50" s="331">
        <f>VLOOKUP($C50, RPB!$E$3:$M$200, 9,0)</f>
        <v>70541</v>
      </c>
      <c r="AF50" s="90" t="str">
        <f>VLOOKUP($C50, RPB!E50:$J$200, 6, 0)</f>
        <v>Voter</v>
      </c>
      <c r="AG50" s="90" t="str">
        <f>VLOOKUP($C50, RPB!$E:$N, 10, 0)</f>
        <v>n/a</v>
      </c>
      <c r="AH50" s="90" t="str">
        <f>VLOOKUP($C50, RPB!$E:$O, 11,0)</f>
        <v>n/a</v>
      </c>
      <c r="AI50" s="298">
        <f t="shared" si="29"/>
        <v>71181</v>
      </c>
      <c r="AJ50" s="332">
        <f>VLOOKUP(C50, '2018 Population by age'!$G$3:$J$300, 3, 0)*1000</f>
        <v>25066.799999999999</v>
      </c>
      <c r="AK50" s="90">
        <f>(VLOOKUP($C50, '2018 Population by age male'!$G:$J, 3, 0))*1000</f>
        <v>12830.2</v>
      </c>
      <c r="AL50" s="90">
        <f>(VLOOKUP($C50, '2018 Population by age female'!$G:$J, 3, 0))*1000</f>
        <v>12236.6</v>
      </c>
      <c r="AM50" s="332">
        <f>IF(I50=1, VLOOKUP(C50, '2018 Population by age'!$G$3:$J$300, 4, 0)*1000*VLOOKUP(C50, 'GCC foreign nationals share'!$B$5:$E$10, 3, 0), VLOOKUP(C50, '2018 Population by age'!$G$3:$J$300, 4, 0)*1000)</f>
        <v>46114.2</v>
      </c>
      <c r="AN50" s="90">
        <f>(VLOOKUP($C50, '2018 Population by age male'!$G:$J, 4, 0))*1000</f>
        <v>23408.799999999988</v>
      </c>
      <c r="AO50" s="383">
        <f>(VLOOKUP($C50, '2018 Population by age female'!$G:$J, 4, 0))*1000</f>
        <v>22705.399999999991</v>
      </c>
    </row>
    <row r="51" spans="1:41" s="87" customFormat="1" x14ac:dyDescent="0.3">
      <c r="A51" s="87">
        <v>50</v>
      </c>
      <c r="B51" s="87" t="s">
        <v>122</v>
      </c>
      <c r="C51" s="87" t="s">
        <v>123</v>
      </c>
      <c r="D51" s="87" t="s">
        <v>30</v>
      </c>
      <c r="E51" s="87" t="s">
        <v>15</v>
      </c>
      <c r="F51" s="87" t="s">
        <v>9</v>
      </c>
      <c r="G51" s="87" t="s">
        <v>16</v>
      </c>
      <c r="H51" s="87" t="s">
        <v>9</v>
      </c>
      <c r="J51" s="295" t="s">
        <v>2311</v>
      </c>
      <c r="K51" s="326">
        <f t="shared" si="15"/>
        <v>625577.68000000366</v>
      </c>
      <c r="L51" s="327">
        <f t="shared" si="16"/>
        <v>5.748211981333113</v>
      </c>
      <c r="M51" s="289">
        <f t="shared" si="17"/>
        <v>209544.54600000233</v>
      </c>
      <c r="N51" s="289">
        <f t="shared" si="18"/>
        <v>414200.9</v>
      </c>
      <c r="O51" s="321">
        <f t="shared" si="19"/>
        <v>66.210946017127341</v>
      </c>
      <c r="P51" s="290">
        <f>VLOOKUP(C51, RPB!$E$2:$I$200, 5, 0)</f>
        <v>16</v>
      </c>
      <c r="Q51" s="318">
        <f t="shared" si="20"/>
        <v>402634.68</v>
      </c>
      <c r="R51" s="90">
        <f t="shared" si="21"/>
        <v>199875.546</v>
      </c>
      <c r="S51" s="90">
        <f t="shared" si="22"/>
        <v>200927.90000000002</v>
      </c>
      <c r="T51" s="374">
        <f t="shared" si="23"/>
        <v>49.90327708482539</v>
      </c>
      <c r="U51" s="331">
        <f t="shared" si="24"/>
        <v>222943.00000000373</v>
      </c>
      <c r="V51" s="332">
        <f t="shared" si="25"/>
        <v>2.9616322739448231</v>
      </c>
      <c r="W51" s="90">
        <f t="shared" si="26"/>
        <v>9669.0000000023283</v>
      </c>
      <c r="X51" s="90">
        <f t="shared" si="27"/>
        <v>213273</v>
      </c>
      <c r="Y51" s="374">
        <f t="shared" si="28"/>
        <v>95.662997550931522</v>
      </c>
      <c r="Z51" s="296">
        <f>IFERROR(VLOOKUP(C51,'Birth registration'!$B$247:$G$275,2,0), VLOOKUP($C51,'Birth registration'!$B$11:$G$207,2,0))</f>
        <v>88</v>
      </c>
      <c r="AA51" s="87">
        <f>IFERROR(VLOOKUP(C51,'Birth registration'!$B$247:$G$275,4,0), VLOOKUP($C51,'Birth registration'!$B$11:$G$207,4,0))</f>
        <v>88.3</v>
      </c>
      <c r="AB51" s="87">
        <f>IFERROR(VLOOKUP(C51,'Birth registration'!$B$247:$G$275,6,0), VLOOKUP($C51,'Birth registration'!$B$11:$G$207,6,0))</f>
        <v>87.8</v>
      </c>
      <c r="AC51" s="87">
        <f>IFERROR(VLOOKUP(C51,'Birth registration'!$B$247:$O$275,10,0), VLOOKUP($C51,'Birth registration'!$B$11:$K$207,10,0))</f>
        <v>82.2</v>
      </c>
      <c r="AD51" s="87">
        <f>IFERROR(VLOOKUP(D51,'Birth registration'!$B$247:$O$275,8,0), VLOOKUP($C51,'Birth registration'!$B$11:$K$207,8,0))</f>
        <v>90</v>
      </c>
      <c r="AE51" s="331">
        <f>VLOOKUP($C51, RPB!$E$3:$M$200, 9,0)</f>
        <v>7304764</v>
      </c>
      <c r="AF51" s="90" t="str">
        <f>VLOOKUP($C51, RPB!E51:$J$200, 6, 0)</f>
        <v>Direct</v>
      </c>
      <c r="AG51" s="90">
        <f>VLOOKUP($C51, RPB!$E:$N, 10, 0)</f>
        <v>3699271</v>
      </c>
      <c r="AH51" s="90">
        <f>VLOOKUP($C51, RPB!$E:$O, 11,0)</f>
        <v>3605493</v>
      </c>
      <c r="AI51" s="298">
        <f t="shared" si="29"/>
        <v>10882996.000000004</v>
      </c>
      <c r="AJ51" s="332">
        <f>VLOOKUP(C51, '2018 Population by age'!$G$3:$J$300, 3, 0)*1000</f>
        <v>3355289</v>
      </c>
      <c r="AK51" s="90">
        <f>(VLOOKUP($C51, '2018 Population by age male'!$G:$J, 3, 0))*1000</f>
        <v>1708338</v>
      </c>
      <c r="AL51" s="90">
        <f>(VLOOKUP($C51, '2018 Population by age female'!$G:$J, 3, 0))*1000</f>
        <v>1646950.0000000002</v>
      </c>
      <c r="AM51" s="332">
        <f>IF(I51=1, VLOOKUP(C51, '2018 Population by age'!$G$3:$J$300, 4, 0)*1000*VLOOKUP(C51, 'GCC foreign nationals share'!$B$5:$E$10, 3, 0), VLOOKUP(C51, '2018 Population by age'!$G$3:$J$300, 4, 0)*1000)</f>
        <v>7527707.0000000037</v>
      </c>
      <c r="AN51" s="90">
        <f>(VLOOKUP($C51, '2018 Population by age male'!$G:$J, 4, 0))*1000</f>
        <v>3708940.0000000023</v>
      </c>
      <c r="AO51" s="383">
        <f>(VLOOKUP($C51, '2018 Population by age female'!$G:$J, 4, 0))*1000</f>
        <v>3818766</v>
      </c>
    </row>
    <row r="52" spans="1:41" s="87" customFormat="1" ht="13.05" customHeight="1" x14ac:dyDescent="0.3">
      <c r="A52" s="87">
        <v>51</v>
      </c>
      <c r="B52" s="87" t="s">
        <v>124</v>
      </c>
      <c r="C52" s="87" t="s">
        <v>125</v>
      </c>
      <c r="D52" s="87" t="s">
        <v>30</v>
      </c>
      <c r="E52" s="87" t="s">
        <v>15</v>
      </c>
      <c r="F52" s="87" t="s">
        <v>9</v>
      </c>
      <c r="G52" s="87" t="s">
        <v>16</v>
      </c>
      <c r="H52" s="87" t="s">
        <v>9</v>
      </c>
      <c r="J52" s="295" t="s">
        <v>2311</v>
      </c>
      <c r="K52" s="326">
        <f t="shared" si="15"/>
        <v>0</v>
      </c>
      <c r="L52" s="327">
        <f t="shared" si="16"/>
        <v>0</v>
      </c>
      <c r="M52" s="289">
        <f t="shared" si="17"/>
        <v>0</v>
      </c>
      <c r="N52" s="289">
        <f t="shared" si="18"/>
        <v>0</v>
      </c>
      <c r="O52" s="321">
        <f t="shared" si="19"/>
        <v>0</v>
      </c>
      <c r="P52" s="290">
        <f>VLOOKUP(C52, RPB!$E$2:$I$200, 5, 0)</f>
        <v>0</v>
      </c>
      <c r="Q52" s="318">
        <f t="shared" si="20"/>
        <v>0</v>
      </c>
      <c r="R52" s="90">
        <f t="shared" si="21"/>
        <v>0</v>
      </c>
      <c r="S52" s="90">
        <f t="shared" si="22"/>
        <v>0</v>
      </c>
      <c r="T52" s="374">
        <f t="shared" si="23"/>
        <v>0</v>
      </c>
      <c r="U52" s="331">
        <f t="shared" si="24"/>
        <v>0</v>
      </c>
      <c r="V52" s="332">
        <f t="shared" si="25"/>
        <v>0</v>
      </c>
      <c r="W52" s="90">
        <f t="shared" si="26"/>
        <v>0</v>
      </c>
      <c r="X52" s="90">
        <f t="shared" si="27"/>
        <v>0</v>
      </c>
      <c r="Y52" s="374">
        <f t="shared" si="28"/>
        <v>0</v>
      </c>
      <c r="Z52" s="296">
        <f>IFERROR(VLOOKUP(C52,'Birth registration'!$B$247:$G$275,2,0), VLOOKUP($C52,'Birth registration'!$B$11:$G$207,2,0))</f>
        <v>94</v>
      </c>
      <c r="AA52" s="87">
        <f>IFERROR(VLOOKUP(C52,'Birth registration'!$B$247:$G$275,4,0), VLOOKUP($C52,'Birth registration'!$B$11:$G$207,4,0))</f>
        <v>94</v>
      </c>
      <c r="AB52" s="87">
        <f>IFERROR(VLOOKUP(C52,'Birth registration'!$B$247:$G$275,6,0), VLOOKUP($C52,'Birth registration'!$B$11:$G$207,6,0))</f>
        <v>94</v>
      </c>
      <c r="AC52" s="87">
        <f>IFERROR(VLOOKUP(C52,'Birth registration'!$B$247:$O$275,10,0), VLOOKUP($C52,'Birth registration'!$B$11:$K$207,10,0))</f>
        <v>91</v>
      </c>
      <c r="AD52" s="87">
        <f>IFERROR(VLOOKUP(D52,'Birth registration'!$B$247:$O$275,8,0), VLOOKUP($C52,'Birth registration'!$B$11:$K$207,8,0))</f>
        <v>95</v>
      </c>
      <c r="AE52" s="331">
        <f>VLOOKUP($C52, RPB!$E$3:$M$200, 9,0)</f>
        <v>18733517</v>
      </c>
      <c r="AF52" s="90" t="str">
        <f>VLOOKUP($C52, RPB!E52:$J$200, 6, 0)</f>
        <v>Direct</v>
      </c>
      <c r="AG52" s="90">
        <f>VLOOKUP($C52, RPB!$E:$N, 10, 0)</f>
        <v>9387651</v>
      </c>
      <c r="AH52" s="90">
        <f>VLOOKUP($C52, RPB!$E:$O, 11,0)</f>
        <v>9345866</v>
      </c>
      <c r="AI52" s="298">
        <f t="shared" si="29"/>
        <v>16863425</v>
      </c>
      <c r="AJ52" s="332">
        <f>VLOOKUP(C52, '2018 Population by age'!$G$3:$J$300, 3, 0)*1000</f>
        <v>0</v>
      </c>
      <c r="AK52" s="90">
        <f>(VLOOKUP($C52, '2018 Population by age male'!$G:$J, 3, 0))*1000</f>
        <v>0</v>
      </c>
      <c r="AL52" s="90">
        <f>(VLOOKUP($C52, '2018 Population by age female'!$G:$J, 3, 0))*1000</f>
        <v>0</v>
      </c>
      <c r="AM52" s="332">
        <f>IF(I52=1, VLOOKUP(C52, '2018 Population by age'!$G$3:$J$300, 4, 0)*1000*VLOOKUP(C52, 'GCC foreign nationals share'!$B$5:$E$10, 3, 0), VLOOKUP(C52, '2018 Population by age'!$G$3:$J$300, 4, 0)*1000)</f>
        <v>16863425</v>
      </c>
      <c r="AN52" s="90">
        <f>(VLOOKUP($C52, '2018 Population by age male'!$G:$J, 4, 0))*1000</f>
        <v>8426834.9999999981</v>
      </c>
      <c r="AO52" s="383">
        <f>(VLOOKUP($C52, '2018 Population by age female'!$G:$J, 4, 0))*1000</f>
        <v>8436591.9999999981</v>
      </c>
    </row>
    <row r="53" spans="1:41" s="87" customFormat="1" ht="13.05" customHeight="1" x14ac:dyDescent="0.3">
      <c r="A53" s="87">
        <v>52</v>
      </c>
      <c r="B53" s="87" t="s">
        <v>126</v>
      </c>
      <c r="C53" s="87" t="s">
        <v>127</v>
      </c>
      <c r="D53" s="87" t="s">
        <v>19</v>
      </c>
      <c r="E53" s="87" t="s">
        <v>27</v>
      </c>
      <c r="F53" s="87" t="s">
        <v>9</v>
      </c>
      <c r="G53" s="87" t="s">
        <v>16</v>
      </c>
      <c r="H53" s="87" t="s">
        <v>9</v>
      </c>
      <c r="J53" s="295" t="s">
        <v>2311</v>
      </c>
      <c r="K53" s="326">
        <f t="shared" si="15"/>
        <v>2171798.6400000481</v>
      </c>
      <c r="L53" s="327">
        <f t="shared" si="16"/>
        <v>2.1854414549724432</v>
      </c>
      <c r="M53" s="289" t="str">
        <f t="shared" si="17"/>
        <v>n/a</v>
      </c>
      <c r="N53" s="289" t="str">
        <f t="shared" si="18"/>
        <v>n/a</v>
      </c>
      <c r="O53" s="321" t="str">
        <f t="shared" si="19"/>
        <v>n/a</v>
      </c>
      <c r="P53" s="290">
        <f>VLOOKUP(C53, RPB!$E$2:$I$200, 5, 0)</f>
        <v>18</v>
      </c>
      <c r="Q53" s="318">
        <f t="shared" si="20"/>
        <v>230135.63999999594</v>
      </c>
      <c r="R53" s="90">
        <f t="shared" si="21"/>
        <v>98739.900000000111</v>
      </c>
      <c r="S53" s="90">
        <f t="shared" si="22"/>
        <v>130255.91600000011</v>
      </c>
      <c r="T53" s="374">
        <f t="shared" si="23"/>
        <v>56.599627941157834</v>
      </c>
      <c r="U53" s="331">
        <f t="shared" si="24"/>
        <v>1941663.0000000522</v>
      </c>
      <c r="V53" s="332">
        <f t="shared" si="25"/>
        <v>3.1820211934156433</v>
      </c>
      <c r="W53" s="90" t="str">
        <f t="shared" si="26"/>
        <v>n/a</v>
      </c>
      <c r="X53" s="90" t="str">
        <f t="shared" si="27"/>
        <v>n/a</v>
      </c>
      <c r="Y53" s="374" t="str">
        <f t="shared" si="28"/>
        <v>n/a</v>
      </c>
      <c r="Z53" s="296">
        <f>IFERROR(VLOOKUP(C53,'Birth registration'!$B$247:$G$275,2,0), VLOOKUP($C53,'Birth registration'!$B$11:$G$207,2,0))</f>
        <v>99.4</v>
      </c>
      <c r="AA53" s="87">
        <f>IFERROR(VLOOKUP(C53,'Birth registration'!$B$247:$G$275,4,0), VLOOKUP($C53,'Birth registration'!$B$11:$G$207,4,0))</f>
        <v>99.5</v>
      </c>
      <c r="AB53" s="87">
        <f>IFERROR(VLOOKUP(C53,'Birth registration'!$B$247:$G$275,6,0), VLOOKUP($C53,'Birth registration'!$B$11:$G$207,6,0))</f>
        <v>99.3</v>
      </c>
      <c r="AC53" s="87">
        <f>IFERROR(VLOOKUP(C53,'Birth registration'!$B$247:$O$275,10,0), VLOOKUP($C53,'Birth registration'!$B$11:$K$207,10,0))</f>
        <v>99.3</v>
      </c>
      <c r="AD53" s="87">
        <f>IFERROR(VLOOKUP(D53,'Birth registration'!$B$247:$O$275,8,0), VLOOKUP($C53,'Birth registration'!$B$11:$K$207,8,0))</f>
        <v>99.7</v>
      </c>
      <c r="AE53" s="331">
        <f>VLOOKUP($C53, RPB!$E$3:$M$200, 9,0)</f>
        <v>59078138</v>
      </c>
      <c r="AF53" s="90" t="str">
        <f>VLOOKUP($C53, RPB!E53:$J$200, 6, 0)</f>
        <v>Voter</v>
      </c>
      <c r="AG53" s="90" t="str">
        <f>VLOOKUP($C53, RPB!$E:$N, 10, 0)</f>
        <v>n/a</v>
      </c>
      <c r="AH53" s="90" t="str">
        <f>VLOOKUP($C53, RPB!$E:$O, 11,0)</f>
        <v>n/a</v>
      </c>
      <c r="AI53" s="298">
        <f t="shared" si="29"/>
        <v>99375741.00000006</v>
      </c>
      <c r="AJ53" s="332">
        <f>VLOOKUP(C53, '2018 Population by age'!$G$3:$J$300, 3, 0)*1000</f>
        <v>38355940</v>
      </c>
      <c r="AK53" s="90">
        <f>(VLOOKUP($C53, '2018 Population by age male'!$G:$J, 3, 0))*1000</f>
        <v>19747980.000000004</v>
      </c>
      <c r="AL53" s="90">
        <f>(VLOOKUP($C53, '2018 Population by age female'!$G:$J, 3, 0))*1000</f>
        <v>18607988</v>
      </c>
      <c r="AM53" s="332">
        <f>IF(I53=1, VLOOKUP(C53, '2018 Population by age'!$G$3:$J$300, 4, 0)*1000*VLOOKUP(C53, 'GCC foreign nationals share'!$B$5:$E$10, 3, 0), VLOOKUP(C53, '2018 Population by age'!$G$3:$J$300, 4, 0)*1000)</f>
        <v>61019801.000000052</v>
      </c>
      <c r="AN53" s="90">
        <f>(VLOOKUP($C53, '2018 Population by age male'!$G:$J, 4, 0))*1000</f>
        <v>30498788.000000015</v>
      </c>
      <c r="AO53" s="383">
        <f>(VLOOKUP($C53, '2018 Population by age female'!$G:$J, 4, 0))*1000</f>
        <v>30520989.000000019</v>
      </c>
    </row>
    <row r="54" spans="1:41" s="87" customFormat="1" ht="13.05" customHeight="1" x14ac:dyDescent="0.3">
      <c r="A54" s="87">
        <v>53</v>
      </c>
      <c r="B54" s="87" t="s">
        <v>128</v>
      </c>
      <c r="C54" s="87" t="s">
        <v>129</v>
      </c>
      <c r="D54" s="87" t="s">
        <v>30</v>
      </c>
      <c r="E54" s="87" t="s">
        <v>27</v>
      </c>
      <c r="F54" s="87" t="s">
        <v>9</v>
      </c>
      <c r="G54" s="87" t="s">
        <v>16</v>
      </c>
      <c r="H54" s="87" t="s">
        <v>9</v>
      </c>
      <c r="J54" s="295" t="s">
        <v>2311</v>
      </c>
      <c r="K54" s="326">
        <f t="shared" si="15"/>
        <v>31472.970000000027</v>
      </c>
      <c r="L54" s="327">
        <f t="shared" si="16"/>
        <v>0.49087866006983044</v>
      </c>
      <c r="M54" s="289">
        <f t="shared" si="17"/>
        <v>14971.530000000013</v>
      </c>
      <c r="N54" s="289">
        <f t="shared" si="18"/>
        <v>16460.159999999898</v>
      </c>
      <c r="O54" s="321">
        <f t="shared" si="19"/>
        <v>52.299354017113366</v>
      </c>
      <c r="P54" s="290">
        <f>VLOOKUP(C54, RPB!$E$2:$I$200, 5, 0)</f>
        <v>18</v>
      </c>
      <c r="Q54" s="318">
        <f t="shared" si="20"/>
        <v>31472.970000000027</v>
      </c>
      <c r="R54" s="90">
        <f t="shared" si="21"/>
        <v>14971.530000000013</v>
      </c>
      <c r="S54" s="90">
        <f t="shared" si="22"/>
        <v>16460.159999999898</v>
      </c>
      <c r="T54" s="374">
        <f t="shared" si="23"/>
        <v>52.299354017113366</v>
      </c>
      <c r="U54" s="331">
        <f t="shared" si="24"/>
        <v>0</v>
      </c>
      <c r="V54" s="332">
        <f t="shared" si="25"/>
        <v>0</v>
      </c>
      <c r="W54" s="90">
        <f t="shared" si="26"/>
        <v>0</v>
      </c>
      <c r="X54" s="90">
        <f t="shared" si="27"/>
        <v>0</v>
      </c>
      <c r="Y54" s="374">
        <f t="shared" si="28"/>
        <v>0</v>
      </c>
      <c r="Z54" s="296">
        <f>IFERROR(VLOOKUP(C54,'Birth registration'!$B$247:$G$275,2,0), VLOOKUP($C54,'Birth registration'!$B$11:$G$207,2,0))</f>
        <v>98.5</v>
      </c>
      <c r="AA54" s="87">
        <f>IFERROR(VLOOKUP(C54,'Birth registration'!$B$247:$G$275,4,0), VLOOKUP($C54,'Birth registration'!$B$11:$G$207,4,0))</f>
        <v>98.6</v>
      </c>
      <c r="AB54" s="87">
        <f>IFERROR(VLOOKUP(C54,'Birth registration'!$B$247:$G$275,6,0), VLOOKUP($C54,'Birth registration'!$B$11:$G$207,6,0))</f>
        <v>98.4</v>
      </c>
      <c r="AC54" s="87">
        <f>IFERROR(VLOOKUP(C54,'Birth registration'!$B$247:$O$275,10,0), VLOOKUP($C54,'Birth registration'!$B$11:$K$207,10,0))</f>
        <v>98.7</v>
      </c>
      <c r="AD54" s="87">
        <f>IFERROR(VLOOKUP(D54,'Birth registration'!$B$247:$O$275,8,0), VLOOKUP($C54,'Birth registration'!$B$11:$K$207,8,0))</f>
        <v>98.3</v>
      </c>
      <c r="AE54" s="331">
        <f>VLOOKUP($C54, RPB!$E$3:$M$200, 9,0)</f>
        <v>6020209</v>
      </c>
      <c r="AF54" s="90" t="str">
        <f>VLOOKUP($C54, RPB!E54:$J$200, 6, 0)</f>
        <v>Direct</v>
      </c>
      <c r="AG54" s="90">
        <f>VLOOKUP($C54, RPB!$E:$N, 10, 0)</f>
        <v>2911016</v>
      </c>
      <c r="AH54" s="90">
        <f>VLOOKUP($C54, RPB!$E:$O, 11,0)</f>
        <v>3109193</v>
      </c>
      <c r="AI54" s="298">
        <f t="shared" si="29"/>
        <v>6411558.0000000009</v>
      </c>
      <c r="AJ54" s="332">
        <f>VLOOKUP(C54, '2018 Population by age'!$G$3:$J$300, 3, 0)*1000</f>
        <v>2098198</v>
      </c>
      <c r="AK54" s="90">
        <f>(VLOOKUP($C54, '2018 Population by age male'!$G:$J, 3, 0))*1000</f>
        <v>1069395</v>
      </c>
      <c r="AL54" s="90">
        <f>(VLOOKUP($C54, '2018 Population by age female'!$G:$J, 3, 0))*1000</f>
        <v>1028759.9999999998</v>
      </c>
      <c r="AM54" s="332">
        <f>IF(I54=1, VLOOKUP(C54, '2018 Population by age'!$G$3:$J$300, 4, 0)*1000*VLOOKUP(C54, 'GCC foreign nationals share'!$B$5:$E$10, 3, 0), VLOOKUP(C54, '2018 Population by age'!$G$3:$J$300, 4, 0)*1000)</f>
        <v>4313360.0000000009</v>
      </c>
      <c r="AN54" s="90">
        <f>(VLOOKUP($C54, '2018 Population by age male'!$G:$J, 4, 0))*1000</f>
        <v>1939111.9999999995</v>
      </c>
      <c r="AO54" s="383">
        <f>(VLOOKUP($C54, '2018 Population by age female'!$G:$J, 4, 0))*1000</f>
        <v>2374290.0000000009</v>
      </c>
    </row>
    <row r="55" spans="1:41" s="87" customFormat="1" x14ac:dyDescent="0.3">
      <c r="A55" s="87">
        <v>54</v>
      </c>
      <c r="B55" s="87" t="s">
        <v>130</v>
      </c>
      <c r="C55" s="87" t="s">
        <v>131</v>
      </c>
      <c r="D55" s="87" t="s">
        <v>26</v>
      </c>
      <c r="E55" s="87" t="s">
        <v>15</v>
      </c>
      <c r="F55" s="87" t="s">
        <v>9</v>
      </c>
      <c r="G55" s="87" t="s">
        <v>16</v>
      </c>
      <c r="H55" s="87" t="s">
        <v>9</v>
      </c>
      <c r="J55" s="295" t="s">
        <v>2311</v>
      </c>
      <c r="K55" s="326">
        <f t="shared" si="15"/>
        <v>690326.88000000047</v>
      </c>
      <c r="L55" s="327">
        <f t="shared" si="16"/>
        <v>52.540530666857464</v>
      </c>
      <c r="M55" s="289" t="str">
        <f t="shared" si="17"/>
        <v>n/a</v>
      </c>
      <c r="N55" s="289" t="str">
        <f t="shared" si="18"/>
        <v>n/a</v>
      </c>
      <c r="O55" s="321" t="str">
        <f t="shared" si="19"/>
        <v>n/a</v>
      </c>
      <c r="P55" s="290">
        <f>VLOOKUP(C55, RPB!$E$2:$I$200, 5, 0)</f>
        <v>18</v>
      </c>
      <c r="Q55" s="318">
        <f t="shared" si="20"/>
        <v>259019.87999999992</v>
      </c>
      <c r="R55" s="90">
        <f t="shared" si="21"/>
        <v>131781.79600000006</v>
      </c>
      <c r="S55" s="90">
        <f t="shared" si="22"/>
        <v>127510.91199999997</v>
      </c>
      <c r="T55" s="374">
        <f t="shared" si="23"/>
        <v>49.228233755648411</v>
      </c>
      <c r="U55" s="331">
        <f t="shared" si="24"/>
        <v>431307.00000000058</v>
      </c>
      <c r="V55" s="332">
        <f t="shared" si="25"/>
        <v>56.986214131506173</v>
      </c>
      <c r="W55" s="90" t="str">
        <f t="shared" si="26"/>
        <v>n/a</v>
      </c>
      <c r="X55" s="90" t="str">
        <f t="shared" si="27"/>
        <v>n/a</v>
      </c>
      <c r="Y55" s="374" t="str">
        <f t="shared" si="28"/>
        <v>n/a</v>
      </c>
      <c r="Z55" s="296">
        <f>IFERROR(VLOOKUP(C55,'Birth registration'!$B$247:$G$275,2,0), VLOOKUP($C55,'Birth registration'!$B$11:$G$207,2,0))</f>
        <v>53.5</v>
      </c>
      <c r="AA55" s="87">
        <f>IFERROR(VLOOKUP(C55,'Birth registration'!$B$247:$G$275,4,0), VLOOKUP($C55,'Birth registration'!$B$11:$G$207,4,0))</f>
        <v>53.3</v>
      </c>
      <c r="AB55" s="87">
        <f>IFERROR(VLOOKUP(C55,'Birth registration'!$B$247:$G$275,6,0), VLOOKUP($C55,'Birth registration'!$B$11:$G$207,6,0))</f>
        <v>53.6</v>
      </c>
      <c r="AC55" s="87">
        <f>IFERROR(VLOOKUP(C55,'Birth registration'!$B$247:$O$275,10,0), VLOOKUP($C55,'Birth registration'!$B$11:$K$207,10,0))</f>
        <v>47.4</v>
      </c>
      <c r="AD55" s="87">
        <f>IFERROR(VLOOKUP(D55,'Birth registration'!$B$247:$O$275,8,0), VLOOKUP($C55,'Birth registration'!$B$11:$K$207,8,0))</f>
        <v>60.2</v>
      </c>
      <c r="AE55" s="331">
        <f>VLOOKUP($C55, RPB!$E$3:$M$200, 9,0)</f>
        <v>325555</v>
      </c>
      <c r="AF55" s="90" t="str">
        <f>VLOOKUP($C55, RPB!E55:$J$200, 6, 0)</f>
        <v>Voter</v>
      </c>
      <c r="AG55" s="90" t="str">
        <f>VLOOKUP($C55, RPB!$E:$N, 10, 0)</f>
        <v>n/a</v>
      </c>
      <c r="AH55" s="90" t="str">
        <f>VLOOKUP($C55, RPB!$E:$O, 11,0)</f>
        <v>n/a</v>
      </c>
      <c r="AI55" s="298">
        <f t="shared" si="29"/>
        <v>1313894.0000000005</v>
      </c>
      <c r="AJ55" s="332">
        <f>VLOOKUP(C55, '2018 Population by age'!$G$3:$J$300, 3, 0)*1000</f>
        <v>557031.99999999988</v>
      </c>
      <c r="AK55" s="90">
        <f>(VLOOKUP($C55, '2018 Population by age male'!$G:$J, 3, 0))*1000</f>
        <v>282188.00000000006</v>
      </c>
      <c r="AL55" s="90">
        <f>(VLOOKUP($C55, '2018 Population by age female'!$G:$J, 3, 0))*1000</f>
        <v>274807.99999999994</v>
      </c>
      <c r="AM55" s="332">
        <f>IF(I55=1, VLOOKUP(C55, '2018 Population by age'!$G$3:$J$300, 4, 0)*1000*VLOOKUP(C55, 'GCC foreign nationals share'!$B$5:$E$10, 3, 0), VLOOKUP(C55, '2018 Population by age'!$G$3:$J$300, 4, 0)*1000)</f>
        <v>756862.00000000058</v>
      </c>
      <c r="AN55" s="90">
        <f>(VLOOKUP($C55, '2018 Population by age male'!$G:$J, 4, 0))*1000</f>
        <v>446011.99999999965</v>
      </c>
      <c r="AO55" s="383">
        <f>(VLOOKUP($C55, '2018 Population by age female'!$G:$J, 4, 0))*1000</f>
        <v>310886.99999999988</v>
      </c>
    </row>
    <row r="56" spans="1:41" s="87" customFormat="1" ht="13.05" customHeight="1" x14ac:dyDescent="0.3">
      <c r="A56" s="87">
        <v>55</v>
      </c>
      <c r="B56" s="87" t="s">
        <v>132</v>
      </c>
      <c r="C56" s="87" t="s">
        <v>133</v>
      </c>
      <c r="D56" s="87" t="s">
        <v>26</v>
      </c>
      <c r="E56" s="87" t="s">
        <v>8</v>
      </c>
      <c r="F56" s="87" t="s">
        <v>9</v>
      </c>
      <c r="G56" s="87" t="s">
        <v>10</v>
      </c>
      <c r="H56" s="87" t="s">
        <v>11</v>
      </c>
      <c r="J56" s="295" t="s">
        <v>2311</v>
      </c>
      <c r="K56" s="326">
        <f t="shared" si="15"/>
        <v>3640144.2500000019</v>
      </c>
      <c r="L56" s="327">
        <f t="shared" si="16"/>
        <v>70.165395836658362</v>
      </c>
      <c r="M56" s="289" t="str">
        <f t="shared" si="17"/>
        <v>n/a</v>
      </c>
      <c r="N56" s="289" t="str">
        <f t="shared" si="18"/>
        <v>n/a</v>
      </c>
      <c r="O56" s="321" t="str">
        <f t="shared" si="19"/>
        <v>n/a</v>
      </c>
      <c r="P56" s="290">
        <f>VLOOKUP(C56, RPB!$E$2:$I$200, 5, 0)</f>
        <v>18</v>
      </c>
      <c r="Q56" s="318">
        <f t="shared" si="20"/>
        <v>2119887.25</v>
      </c>
      <c r="R56" s="90" t="str">
        <f t="shared" si="21"/>
        <v>n/a</v>
      </c>
      <c r="S56" s="90" t="str">
        <f t="shared" si="22"/>
        <v>n/a</v>
      </c>
      <c r="T56" s="374" t="str">
        <f t="shared" si="23"/>
        <v>n/a</v>
      </c>
      <c r="U56" s="331">
        <f t="shared" si="24"/>
        <v>1520257.0000000019</v>
      </c>
      <c r="V56" s="332">
        <f t="shared" si="25"/>
        <v>56.431992570053893</v>
      </c>
      <c r="W56" s="90" t="str">
        <f t="shared" si="26"/>
        <v>n/a</v>
      </c>
      <c r="X56" s="90" t="str">
        <f t="shared" si="27"/>
        <v>n/a</v>
      </c>
      <c r="Y56" s="374" t="str">
        <f t="shared" si="28"/>
        <v>n/a</v>
      </c>
      <c r="Z56" s="296">
        <f>IFERROR(VLOOKUP(C56,'Birth registration'!$B$247:$G$275,2,0), VLOOKUP($C56,'Birth registration'!$B$11:$G$207,2,0))</f>
        <v>15</v>
      </c>
      <c r="AA56" s="87" t="str">
        <f>IFERROR(VLOOKUP(C56,'Birth registration'!$B$247:$G$275,4,0), VLOOKUP($C56,'Birth registration'!$B$11:$G$207,4,0))</f>
        <v>–</v>
      </c>
      <c r="AB56" s="87" t="str">
        <f>IFERROR(VLOOKUP(C56,'Birth registration'!$B$247:$G$275,6,0), VLOOKUP($C56,'Birth registration'!$B$11:$G$207,6,0))</f>
        <v>–</v>
      </c>
      <c r="AC56" s="87" t="str">
        <f>IFERROR(VLOOKUP(C56,'Birth registration'!$B$247:$O$275,10,0), VLOOKUP($C56,'Birth registration'!$B$11:$K$207,10,0))</f>
        <v>–</v>
      </c>
      <c r="AD56" s="87" t="str">
        <f>IFERROR(VLOOKUP(D56,'Birth registration'!$B$247:$O$275,8,0), VLOOKUP($C56,'Birth registration'!$B$11:$K$207,8,0))</f>
        <v>–</v>
      </c>
      <c r="AE56" s="331">
        <f>VLOOKUP($C56, RPB!$E$3:$M$200, 9,0)</f>
        <v>1173706</v>
      </c>
      <c r="AF56" s="90" t="str">
        <f>VLOOKUP($C56, RPB!E56:$J$200, 6, 0)</f>
        <v>Voter</v>
      </c>
      <c r="AG56" s="90" t="str">
        <f>VLOOKUP($C56, RPB!$E:$N, 10, 0)</f>
        <v>n/a</v>
      </c>
      <c r="AH56" s="90" t="str">
        <f>VLOOKUP($C56, RPB!$E:$O, 11,0)</f>
        <v>n/a</v>
      </c>
      <c r="AI56" s="298">
        <f t="shared" si="29"/>
        <v>5187948.0000000019</v>
      </c>
      <c r="AJ56" s="332">
        <f>VLOOKUP(C56, '2018 Population by age'!$G$3:$J$300, 3, 0)*1000</f>
        <v>2493985</v>
      </c>
      <c r="AK56" s="90">
        <f>(VLOOKUP($C56, '2018 Population by age male'!$G:$J, 3, 0))*1000</f>
        <v>1271299</v>
      </c>
      <c r="AL56" s="90">
        <f>(VLOOKUP($C56, '2018 Population by age female'!$G:$J, 3, 0))*1000</f>
        <v>1222687</v>
      </c>
      <c r="AM56" s="332">
        <f>IF(I56=1, VLOOKUP(C56, '2018 Population by age'!$G$3:$J$300, 4, 0)*1000*VLOOKUP(C56, 'GCC foreign nationals share'!$B$5:$E$10, 3, 0), VLOOKUP(C56, '2018 Population by age'!$G$3:$J$300, 4, 0)*1000)</f>
        <v>2693963.0000000019</v>
      </c>
      <c r="AN56" s="90">
        <f>(VLOOKUP($C56, '2018 Population by age male'!$G:$J, 4, 0))*1000</f>
        <v>1328657.9999999995</v>
      </c>
      <c r="AO56" s="383">
        <f>(VLOOKUP($C56, '2018 Population by age female'!$G:$J, 4, 0))*1000</f>
        <v>1365303.0000000012</v>
      </c>
    </row>
    <row r="57" spans="1:41" s="87" customFormat="1" ht="13.05" customHeight="1" x14ac:dyDescent="0.3">
      <c r="A57" s="87">
        <v>56</v>
      </c>
      <c r="B57" s="87" t="s">
        <v>134</v>
      </c>
      <c r="C57" s="87" t="s">
        <v>135</v>
      </c>
      <c r="D57" s="87" t="s">
        <v>14</v>
      </c>
      <c r="E57" s="87" t="s">
        <v>22</v>
      </c>
      <c r="F57" s="87" t="s">
        <v>38</v>
      </c>
      <c r="G57" s="87" t="s">
        <v>23</v>
      </c>
      <c r="H57" s="87" t="s">
        <v>41</v>
      </c>
      <c r="J57" s="295" t="s">
        <v>2320</v>
      </c>
      <c r="K57" s="326">
        <f t="shared" si="15"/>
        <v>0</v>
      </c>
      <c r="L57" s="327">
        <f t="shared" si="16"/>
        <v>0</v>
      </c>
      <c r="M57" s="289" t="str">
        <f t="shared" si="17"/>
        <v>n/a</v>
      </c>
      <c r="N57" s="289" t="str">
        <f t="shared" si="18"/>
        <v>n/a</v>
      </c>
      <c r="O57" s="321" t="str">
        <f t="shared" si="19"/>
        <v>n/a</v>
      </c>
      <c r="P57" s="290">
        <f>VLOOKUP(C57, RPB!$E$2:$I$200, 5, 0)</f>
        <v>15</v>
      </c>
      <c r="Q57" s="318">
        <f t="shared" si="20"/>
        <v>0</v>
      </c>
      <c r="R57" s="90" t="str">
        <f t="shared" si="21"/>
        <v>n/a</v>
      </c>
      <c r="S57" s="90" t="str">
        <f t="shared" si="22"/>
        <v>n/a</v>
      </c>
      <c r="T57" s="374" t="str">
        <f t="shared" si="23"/>
        <v>n/a</v>
      </c>
      <c r="U57" s="331">
        <f t="shared" si="24"/>
        <v>0</v>
      </c>
      <c r="V57" s="332">
        <f t="shared" si="25"/>
        <v>0</v>
      </c>
      <c r="W57" s="90">
        <f t="shared" si="26"/>
        <v>0</v>
      </c>
      <c r="X57" s="90">
        <f t="shared" si="27"/>
        <v>0</v>
      </c>
      <c r="Y57" s="374">
        <f t="shared" si="28"/>
        <v>0</v>
      </c>
      <c r="Z57" s="296">
        <f>IFERROR(VLOOKUP(C57,'Birth registration'!$B$247:$G$275,2,0), VLOOKUP($C57,'Birth registration'!$B$11:$G$207,2,0))</f>
        <v>100</v>
      </c>
      <c r="AA57" s="87" t="str">
        <f>IFERROR(VLOOKUP(C57,'Birth registration'!$B$247:$G$275,4,0), VLOOKUP($C57,'Birth registration'!$B$11:$G$207,4,0))</f>
        <v>–</v>
      </c>
      <c r="AB57" s="87" t="str">
        <f>IFERROR(VLOOKUP(C57,'Birth registration'!$B$247:$G$275,6,0), VLOOKUP($C57,'Birth registration'!$B$11:$G$207,6,0))</f>
        <v>–</v>
      </c>
      <c r="AC57" s="87" t="str">
        <f>IFERROR(VLOOKUP(C57,'Birth registration'!$B$247:$O$275,10,0), VLOOKUP($C57,'Birth registration'!$B$11:$K$207,10,0))</f>
        <v>–</v>
      </c>
      <c r="AD57" s="87" t="str">
        <f>IFERROR(VLOOKUP(D57,'Birth registration'!$B$247:$O$275,8,0), VLOOKUP($C57,'Birth registration'!$B$11:$K$207,8,0))</f>
        <v>–</v>
      </c>
      <c r="AE57" s="331">
        <f>VLOOKUP($C57, RPB!$E$3:$M$200, 9,0)</f>
        <v>1282902</v>
      </c>
      <c r="AF57" s="90" t="str">
        <f>VLOOKUP($C57, RPB!E57:$J$200, 6, 0)</f>
        <v>Direct</v>
      </c>
      <c r="AG57" s="90">
        <f>VLOOKUP($C57, RPB!$E:$N, 10, 0)</f>
        <v>597661</v>
      </c>
      <c r="AH57" s="90">
        <f>VLOOKUP($C57, RPB!$E:$O, 11,0)</f>
        <v>685241</v>
      </c>
      <c r="AI57" s="298">
        <f t="shared" si="29"/>
        <v>1306788</v>
      </c>
      <c r="AJ57" s="332">
        <f>VLOOKUP(C57, '2018 Population by age'!$G$3:$J$300, 3, 0)*1000</f>
        <v>216478</v>
      </c>
      <c r="AK57" s="90">
        <f>(VLOOKUP($C57, '2018 Population by age male'!$G:$J, 3, 0))*1000</f>
        <v>111245</v>
      </c>
      <c r="AL57" s="90">
        <f>(VLOOKUP($C57, '2018 Population by age female'!$G:$J, 3, 0))*1000</f>
        <v>105234.99999999999</v>
      </c>
      <c r="AM57" s="332">
        <f>IF(I57=1, VLOOKUP(C57, '2018 Population by age'!$G$3:$J$300, 4, 0)*1000*VLOOKUP(C57, 'GCC foreign nationals share'!$B$5:$E$10, 3, 0), VLOOKUP(C57, '2018 Population by age'!$G$3:$J$300, 4, 0)*1000)</f>
        <v>1090310</v>
      </c>
      <c r="AN57" s="90">
        <f>(VLOOKUP($C57, '2018 Population by age male'!$G:$J, 4, 0))*1000</f>
        <v>501590.99999999977</v>
      </c>
      <c r="AO57" s="383">
        <f>(VLOOKUP($C57, '2018 Population by age female'!$G:$J, 4, 0))*1000</f>
        <v>588718.99999999988</v>
      </c>
    </row>
    <row r="58" spans="1:41" s="87" customFormat="1" ht="13.05" customHeight="1" x14ac:dyDescent="0.3">
      <c r="A58" s="87">
        <v>57</v>
      </c>
      <c r="B58" s="87" t="s">
        <v>136</v>
      </c>
      <c r="C58" s="87" t="s">
        <v>137</v>
      </c>
      <c r="D58" s="87" t="s">
        <v>26</v>
      </c>
      <c r="E58" s="87" t="s">
        <v>8</v>
      </c>
      <c r="F58" s="87" t="s">
        <v>9</v>
      </c>
      <c r="G58" s="87" t="s">
        <v>10</v>
      </c>
      <c r="H58" s="87" t="s">
        <v>11</v>
      </c>
      <c r="J58" s="295" t="s">
        <v>2311</v>
      </c>
      <c r="K58" s="326">
        <f t="shared" si="15"/>
        <v>69383062.524999917</v>
      </c>
      <c r="L58" s="327">
        <f t="shared" si="16"/>
        <v>64.52144758479389</v>
      </c>
      <c r="M58" s="289" t="str">
        <f t="shared" si="17"/>
        <v>n/a</v>
      </c>
      <c r="N58" s="289" t="str">
        <f t="shared" si="18"/>
        <v>n/a</v>
      </c>
      <c r="O58" s="321" t="str">
        <f t="shared" si="19"/>
        <v>n/a</v>
      </c>
      <c r="P58" s="290">
        <f>VLOOKUP(C58, RPB!$E$2:$I$200, 5, 0)</f>
        <v>17</v>
      </c>
      <c r="Q58" s="318">
        <f t="shared" si="20"/>
        <v>46861066.524999999</v>
      </c>
      <c r="R58" s="90">
        <f t="shared" si="21"/>
        <v>23712579.204999998</v>
      </c>
      <c r="S58" s="90">
        <f t="shared" si="22"/>
        <v>23172268.419999998</v>
      </c>
      <c r="T58" s="374">
        <f t="shared" si="23"/>
        <v>49.448871181021417</v>
      </c>
      <c r="U58" s="331">
        <f t="shared" si="24"/>
        <v>22521995.999999925</v>
      </c>
      <c r="V58" s="332">
        <f t="shared" si="25"/>
        <v>37.93276850967252</v>
      </c>
      <c r="W58" s="90" t="str">
        <f t="shared" si="26"/>
        <v>n/a</v>
      </c>
      <c r="X58" s="90" t="str">
        <f t="shared" si="27"/>
        <v>n/a</v>
      </c>
      <c r="Y58" s="374" t="str">
        <f t="shared" si="28"/>
        <v>n/a</v>
      </c>
      <c r="Z58" s="296">
        <f>IFERROR(VLOOKUP(C58,'Birth registration'!$B$247:$G$275,2,0), VLOOKUP($C58,'Birth registration'!$B$11:$G$207,2,0))</f>
        <v>2.7</v>
      </c>
      <c r="AA58" s="87">
        <f>IFERROR(VLOOKUP(C58,'Birth registration'!$B$247:$G$275,4,0), VLOOKUP($C58,'Birth registration'!$B$11:$G$207,4,0))</f>
        <v>2.7</v>
      </c>
      <c r="AB58" s="87">
        <f>IFERROR(VLOOKUP(C58,'Birth registration'!$B$247:$G$275,6,0), VLOOKUP($C58,'Birth registration'!$B$11:$G$207,6,0))</f>
        <v>2.6</v>
      </c>
      <c r="AC58" s="87">
        <f>IFERROR(VLOOKUP(C58,'Birth registration'!$B$247:$O$275,10,0), VLOOKUP($C58,'Birth registration'!$B$11:$K$207,10,0))</f>
        <v>1.6</v>
      </c>
      <c r="AD58" s="87">
        <f>IFERROR(VLOOKUP(D58,'Birth registration'!$B$247:$O$275,8,0), VLOOKUP($C58,'Birth registration'!$B$11:$K$207,8,0))</f>
        <v>11.5</v>
      </c>
      <c r="AE58" s="331">
        <f>VLOOKUP($C58, RPB!$E$3:$M$200, 9,0)</f>
        <v>36851461</v>
      </c>
      <c r="AF58" s="90" t="str">
        <f>VLOOKUP($C58, RPB!E58:$J$200, 6, 0)</f>
        <v>Voter</v>
      </c>
      <c r="AG58" s="90" t="str">
        <f>VLOOKUP($C58, RPB!$E:$N, 10, 0)</f>
        <v>n/a</v>
      </c>
      <c r="AH58" s="90" t="str">
        <f>VLOOKUP($C58, RPB!$E:$O, 11,0)</f>
        <v>n/a</v>
      </c>
      <c r="AI58" s="298">
        <f t="shared" si="29"/>
        <v>107534881.99999993</v>
      </c>
      <c r="AJ58" s="332">
        <f>VLOOKUP(C58, '2018 Population by age'!$G$3:$J$300, 3, 0)*1000</f>
        <v>48161425</v>
      </c>
      <c r="AK58" s="90">
        <f>(VLOOKUP($C58, '2018 Population by age male'!$G:$J, 3, 0))*1000</f>
        <v>24370585</v>
      </c>
      <c r="AL58" s="90">
        <f>(VLOOKUP($C58, '2018 Population by age female'!$G:$J, 3, 0))*1000</f>
        <v>23790830</v>
      </c>
      <c r="AM58" s="332">
        <f>IF(I58=1, VLOOKUP(C58, '2018 Population by age'!$G$3:$J$300, 4, 0)*1000*VLOOKUP(C58, 'GCC foreign nationals share'!$B$5:$E$10, 3, 0), VLOOKUP(C58, '2018 Population by age'!$G$3:$J$300, 4, 0)*1000)</f>
        <v>59373456.999999925</v>
      </c>
      <c r="AN58" s="90">
        <f>(VLOOKUP($C58, '2018 Population by age male'!$G:$J, 4, 0))*1000</f>
        <v>29325519</v>
      </c>
      <c r="AO58" s="383">
        <f>(VLOOKUP($C58, '2018 Population by age female'!$G:$J, 4, 0))*1000</f>
        <v>30047944.000000004</v>
      </c>
    </row>
    <row r="59" spans="1:41" s="87" customFormat="1" ht="13.05" customHeight="1" x14ac:dyDescent="0.3">
      <c r="A59" s="87">
        <v>58</v>
      </c>
      <c r="B59" s="87" t="s">
        <v>138</v>
      </c>
      <c r="C59" s="87" t="s">
        <v>139</v>
      </c>
      <c r="D59" s="87" t="s">
        <v>37</v>
      </c>
      <c r="E59" s="87" t="s">
        <v>15</v>
      </c>
      <c r="F59" s="87" t="s">
        <v>9</v>
      </c>
      <c r="G59" s="87" t="s">
        <v>16</v>
      </c>
      <c r="H59" s="87" t="s">
        <v>9</v>
      </c>
      <c r="J59" s="295" t="s">
        <v>2311</v>
      </c>
      <c r="K59" s="326">
        <f t="shared" si="15"/>
        <v>30521.799999999992</v>
      </c>
      <c r="L59" s="327">
        <f t="shared" si="16"/>
        <v>3.3458044529899422</v>
      </c>
      <c r="M59" s="289" t="str">
        <f t="shared" si="17"/>
        <v>n/a</v>
      </c>
      <c r="N59" s="289" t="str">
        <f t="shared" si="18"/>
        <v>n/a</v>
      </c>
      <c r="O59" s="321" t="str">
        <f t="shared" si="19"/>
        <v>n/a</v>
      </c>
      <c r="P59" s="290">
        <f>VLOOKUP(C59, RPB!$E$2:$I$200, 5, 0)</f>
        <v>18</v>
      </c>
      <c r="Q59" s="318">
        <f t="shared" si="20"/>
        <v>30521.799999999992</v>
      </c>
      <c r="R59" s="90" t="str">
        <f t="shared" si="21"/>
        <v>n/a</v>
      </c>
      <c r="S59" s="90" t="str">
        <f t="shared" si="22"/>
        <v>n/a</v>
      </c>
      <c r="T59" s="374" t="str">
        <f t="shared" si="23"/>
        <v>n/a</v>
      </c>
      <c r="U59" s="331">
        <f t="shared" si="24"/>
        <v>0</v>
      </c>
      <c r="V59" s="332">
        <f t="shared" si="25"/>
        <v>0</v>
      </c>
      <c r="W59" s="90">
        <f t="shared" si="26"/>
        <v>0</v>
      </c>
      <c r="X59" s="90">
        <f t="shared" si="27"/>
        <v>0</v>
      </c>
      <c r="Y59" s="374">
        <f t="shared" si="28"/>
        <v>0</v>
      </c>
      <c r="Z59" s="296">
        <f>IFERROR(VLOOKUP(C59,'Birth registration'!$B$247:$G$275,2,0), VLOOKUP($C59,'Birth registration'!$B$11:$G$207,2,0))</f>
        <v>90</v>
      </c>
      <c r="AA59" s="87" t="str">
        <f>IFERROR(VLOOKUP(C59,'Birth registration'!$B$247:$G$275,4,0), VLOOKUP($C59,'Birth registration'!$B$11:$G$207,4,0))</f>
        <v>–</v>
      </c>
      <c r="AB59" s="87" t="str">
        <f>IFERROR(VLOOKUP(C59,'Birth registration'!$B$247:$G$275,6,0), VLOOKUP($C59,'Birth registration'!$B$11:$G$207,6,0))</f>
        <v>–</v>
      </c>
      <c r="AC59" s="87" t="str">
        <f>IFERROR(VLOOKUP(C59,'Birth registration'!$B$247:$O$275,10,0), VLOOKUP($C59,'Birth registration'!$B$11:$K$207,10,0))</f>
        <v>–</v>
      </c>
      <c r="AD59" s="87" t="str">
        <f>IFERROR(VLOOKUP(D59,'Birth registration'!$B$247:$O$275,8,0), VLOOKUP($C59,'Birth registration'!$B$11:$K$207,8,0))</f>
        <v>–</v>
      </c>
      <c r="AE59" s="331">
        <f>VLOOKUP($C59, RPB!$E$3:$M$200, 9,0)</f>
        <v>624404</v>
      </c>
      <c r="AF59" s="90" t="str">
        <f>VLOOKUP($C59, RPB!E59:$J$200, 6, 0)</f>
        <v>Voter</v>
      </c>
      <c r="AG59" s="90">
        <f>VLOOKUP($C59, RPB!$E:$N, 10, 0)</f>
        <v>315624</v>
      </c>
      <c r="AH59" s="90">
        <f>VLOOKUP($C59, RPB!$E:$O, 11,0)</f>
        <v>308780</v>
      </c>
      <c r="AI59" s="298">
        <f t="shared" si="29"/>
        <v>912241.00000000035</v>
      </c>
      <c r="AJ59" s="332">
        <f>VLOOKUP(C59, '2018 Population by age'!$G$3:$J$300, 3, 0)*1000</f>
        <v>305218</v>
      </c>
      <c r="AK59" s="90">
        <f>(VLOOKUP($C59, '2018 Population by age male'!$G:$J, 3, 0))*1000</f>
        <v>157316.99999999997</v>
      </c>
      <c r="AL59" s="90">
        <f>(VLOOKUP($C59, '2018 Population by age female'!$G:$J, 3, 0))*1000</f>
        <v>147903.00000000003</v>
      </c>
      <c r="AM59" s="332">
        <f>IF(I59=1, VLOOKUP(C59, '2018 Population by age'!$G$3:$J$300, 4, 0)*1000*VLOOKUP(C59, 'GCC foreign nationals share'!$B$5:$E$10, 3, 0), VLOOKUP(C59, '2018 Population by age'!$G$3:$J$300, 4, 0)*1000)</f>
        <v>607023.00000000035</v>
      </c>
      <c r="AN59" s="90">
        <f>(VLOOKUP($C59, '2018 Population by age male'!$G:$J, 4, 0))*1000</f>
        <v>305423.00000000012</v>
      </c>
      <c r="AO59" s="383">
        <f>(VLOOKUP($C59, '2018 Population by age female'!$G:$J, 4, 0))*1000</f>
        <v>301601.00000000006</v>
      </c>
    </row>
    <row r="60" spans="1:41" s="87" customFormat="1" ht="13.05" customHeight="1" x14ac:dyDescent="0.3">
      <c r="A60" s="87">
        <v>59</v>
      </c>
      <c r="B60" s="87" t="s">
        <v>140</v>
      </c>
      <c r="C60" s="87" t="s">
        <v>141</v>
      </c>
      <c r="D60" s="87" t="s">
        <v>14</v>
      </c>
      <c r="E60" s="87" t="s">
        <v>22</v>
      </c>
      <c r="F60" s="87" t="s">
        <v>38</v>
      </c>
      <c r="G60" s="87" t="s">
        <v>23</v>
      </c>
      <c r="H60" s="87" t="s">
        <v>41</v>
      </c>
      <c r="J60" s="295" t="s">
        <v>2320</v>
      </c>
      <c r="K60" s="326">
        <f t="shared" si="15"/>
        <v>12063.000000000931</v>
      </c>
      <c r="L60" s="327">
        <f t="shared" si="16"/>
        <v>0.21764479928525127</v>
      </c>
      <c r="M60" s="289" t="str">
        <f t="shared" si="17"/>
        <v>n/a</v>
      </c>
      <c r="N60" s="289" t="str">
        <f t="shared" si="18"/>
        <v>n/a</v>
      </c>
      <c r="O60" s="321" t="str">
        <f t="shared" si="19"/>
        <v>n/a</v>
      </c>
      <c r="P60" s="290">
        <f>VLOOKUP(C60, RPB!$E$2:$I$200, 5, 0)</f>
        <v>18</v>
      </c>
      <c r="Q60" s="318">
        <f t="shared" si="20"/>
        <v>0</v>
      </c>
      <c r="R60" s="90" t="str">
        <f t="shared" si="21"/>
        <v>n/a</v>
      </c>
      <c r="S60" s="90" t="str">
        <f t="shared" si="22"/>
        <v>n/a</v>
      </c>
      <c r="T60" s="374" t="str">
        <f t="shared" si="23"/>
        <v>n/a</v>
      </c>
      <c r="U60" s="331">
        <f t="shared" si="24"/>
        <v>12063.000000000931</v>
      </c>
      <c r="V60" s="332">
        <f t="shared" si="25"/>
        <v>0.2708473662939721</v>
      </c>
      <c r="W60" s="90">
        <f t="shared" si="26"/>
        <v>12063.000000000931</v>
      </c>
      <c r="X60" s="90">
        <f t="shared" si="27"/>
        <v>0</v>
      </c>
      <c r="Y60" s="374">
        <f t="shared" si="28"/>
        <v>0</v>
      </c>
      <c r="Z60" s="296">
        <f>IFERROR(VLOOKUP(C60,'Birth registration'!$B$247:$G$275,2,0), VLOOKUP($C60,'Birth registration'!$B$11:$G$207,2,0))</f>
        <v>100</v>
      </c>
      <c r="AA60" s="87" t="str">
        <f>IFERROR(VLOOKUP(C60,'Birth registration'!$B$247:$G$275,4,0), VLOOKUP($C60,'Birth registration'!$B$11:$G$207,4,0))</f>
        <v>–</v>
      </c>
      <c r="AB60" s="87" t="str">
        <f>IFERROR(VLOOKUP(C60,'Birth registration'!$B$247:$G$275,6,0), VLOOKUP($C60,'Birth registration'!$B$11:$G$207,6,0))</f>
        <v>–</v>
      </c>
      <c r="AC60" s="87" t="str">
        <f>IFERROR(VLOOKUP(C60,'Birth registration'!$B$247:$O$275,10,0), VLOOKUP($C60,'Birth registration'!$B$11:$K$207,10,0))</f>
        <v>–</v>
      </c>
      <c r="AD60" s="87" t="str">
        <f>IFERROR(VLOOKUP(D60,'Birth registration'!$B$247:$O$275,8,0), VLOOKUP($C60,'Birth registration'!$B$11:$K$207,8,0))</f>
        <v>–</v>
      </c>
      <c r="AE60" s="331">
        <f>VLOOKUP($C60, RPB!$E$3:$M$200, 9,0)</f>
        <v>4498004</v>
      </c>
      <c r="AF60" s="90" t="str">
        <f>VLOOKUP($C60, RPB!E60:$J$200, 6, 0)</f>
        <v>Voter</v>
      </c>
      <c r="AG60" s="90">
        <f>VLOOKUP($C60, RPB!$E:$N, 10, 0)</f>
        <v>2164139</v>
      </c>
      <c r="AH60" s="90">
        <f>VLOOKUP($C60, RPB!$E:$O, 11,0)</f>
        <v>2333865</v>
      </c>
      <c r="AI60" s="298">
        <f t="shared" si="29"/>
        <v>5542517.0000000009</v>
      </c>
      <c r="AJ60" s="332">
        <f>VLOOKUP(C60, '2018 Population by age'!$G$3:$J$300, 3, 0)*1000</f>
        <v>1088717</v>
      </c>
      <c r="AK60" s="90">
        <f>(VLOOKUP($C60, '2018 Population by age male'!$G:$J, 3, 0))*1000</f>
        <v>556965</v>
      </c>
      <c r="AL60" s="90">
        <f>(VLOOKUP($C60, '2018 Population by age female'!$G:$J, 3, 0))*1000</f>
        <v>531749.99999999988</v>
      </c>
      <c r="AM60" s="332">
        <f>IF(I60=1, VLOOKUP(C60, '2018 Population by age'!$G$3:$J$300, 4, 0)*1000*VLOOKUP(C60, 'GCC foreign nationals share'!$B$5:$E$10, 3, 0), VLOOKUP(C60, '2018 Population by age'!$G$3:$J$300, 4, 0)*1000)</f>
        <v>4453800.0000000009</v>
      </c>
      <c r="AN60" s="90">
        <f>(VLOOKUP($C60, '2018 Population by age male'!$G:$J, 4, 0))*1000</f>
        <v>2176202.0000000009</v>
      </c>
      <c r="AO60" s="383">
        <f>(VLOOKUP($C60, '2018 Population by age female'!$G:$J, 4, 0))*1000</f>
        <v>2277608.9999999995</v>
      </c>
    </row>
    <row r="61" spans="1:41" s="87" customFormat="1" ht="13.05" customHeight="1" x14ac:dyDescent="0.3">
      <c r="A61" s="87">
        <v>60</v>
      </c>
      <c r="B61" s="87" t="s">
        <v>142</v>
      </c>
      <c r="C61" s="87" t="s">
        <v>143</v>
      </c>
      <c r="D61" s="87" t="s">
        <v>14</v>
      </c>
      <c r="E61" s="87" t="s">
        <v>22</v>
      </c>
      <c r="F61" s="87" t="s">
        <v>38</v>
      </c>
      <c r="G61" s="87" t="s">
        <v>23</v>
      </c>
      <c r="H61" s="87" t="s">
        <v>41</v>
      </c>
      <c r="J61" s="295" t="s">
        <v>2320</v>
      </c>
      <c r="K61" s="326">
        <f t="shared" si="15"/>
        <v>3577954.0000000075</v>
      </c>
      <c r="L61" s="327">
        <f t="shared" si="16"/>
        <v>5.4848606319312223</v>
      </c>
      <c r="M61" s="289" t="str">
        <f t="shared" si="17"/>
        <v>n/a</v>
      </c>
      <c r="N61" s="289" t="str">
        <f t="shared" si="18"/>
        <v>n/a</v>
      </c>
      <c r="O61" s="321" t="str">
        <f t="shared" si="19"/>
        <v>n/a</v>
      </c>
      <c r="P61" s="290">
        <f>VLOOKUP(C61, RPB!$E$2:$I$200, 5, 0)</f>
        <v>18</v>
      </c>
      <c r="Q61" s="318">
        <f t="shared" si="20"/>
        <v>0</v>
      </c>
      <c r="R61" s="90" t="str">
        <f t="shared" si="21"/>
        <v>n/a</v>
      </c>
      <c r="S61" s="90" t="str">
        <f t="shared" si="22"/>
        <v>n/a</v>
      </c>
      <c r="T61" s="374" t="str">
        <f t="shared" si="23"/>
        <v>n/a</v>
      </c>
      <c r="U61" s="331">
        <f t="shared" si="24"/>
        <v>3577954.0000000075</v>
      </c>
      <c r="V61" s="332">
        <f t="shared" si="25"/>
        <v>6.9954954139421721</v>
      </c>
      <c r="W61" s="90" t="str">
        <f t="shared" si="26"/>
        <v>n/a</v>
      </c>
      <c r="X61" s="90" t="str">
        <f t="shared" si="27"/>
        <v>n/a</v>
      </c>
      <c r="Y61" s="374" t="str">
        <f t="shared" si="28"/>
        <v>n/a</v>
      </c>
      <c r="Z61" s="296">
        <f>IFERROR(VLOOKUP(C61,'Birth registration'!$B$247:$G$275,2,0), VLOOKUP($C61,'Birth registration'!$B$11:$G$207,2,0))</f>
        <v>100</v>
      </c>
      <c r="AA61" s="87" t="str">
        <f>IFERROR(VLOOKUP(C61,'Birth registration'!$B$247:$G$275,4,0), VLOOKUP($C61,'Birth registration'!$B$11:$G$207,4,0))</f>
        <v>–</v>
      </c>
      <c r="AB61" s="87" t="str">
        <f>IFERROR(VLOOKUP(C61,'Birth registration'!$B$247:$G$275,6,0), VLOOKUP($C61,'Birth registration'!$B$11:$G$207,6,0))</f>
        <v>–</v>
      </c>
      <c r="AC61" s="87" t="str">
        <f>IFERROR(VLOOKUP(C61,'Birth registration'!$B$247:$O$275,10,0), VLOOKUP($C61,'Birth registration'!$B$11:$K$207,10,0))</f>
        <v>–</v>
      </c>
      <c r="AD61" s="87" t="str">
        <f>IFERROR(VLOOKUP(D61,'Birth registration'!$B$247:$O$275,8,0), VLOOKUP($C61,'Birth registration'!$B$11:$K$207,8,0))</f>
        <v>–</v>
      </c>
      <c r="AE61" s="331">
        <f>VLOOKUP($C61, RPB!$E$3:$M$200, 9,0)</f>
        <v>47568588</v>
      </c>
      <c r="AF61" s="90" t="str">
        <f>VLOOKUP($C61, RPB!E61:$J$200, 6, 0)</f>
        <v>Voter</v>
      </c>
      <c r="AG61" s="90" t="str">
        <f>VLOOKUP($C61, RPB!$E:$N, 10, 0)</f>
        <v>n/a</v>
      </c>
      <c r="AH61" s="90" t="str">
        <f>VLOOKUP($C61, RPB!$E:$O, 11,0)</f>
        <v>n/a</v>
      </c>
      <c r="AI61" s="298">
        <f t="shared" si="29"/>
        <v>65233271.000000007</v>
      </c>
      <c r="AJ61" s="332">
        <f>VLOOKUP(C61, '2018 Population by age'!$G$3:$J$300, 3, 0)*1000</f>
        <v>14086729</v>
      </c>
      <c r="AK61" s="90">
        <f>(VLOOKUP($C61, '2018 Population by age male'!$G:$J, 3, 0))*1000</f>
        <v>7214090.9999999991</v>
      </c>
      <c r="AL61" s="90">
        <f>(VLOOKUP($C61, '2018 Population by age female'!$G:$J, 3, 0))*1000</f>
        <v>6872620.9999999991</v>
      </c>
      <c r="AM61" s="332">
        <f>IF(I61=1, VLOOKUP(C61, '2018 Population by age'!$G$3:$J$300, 4, 0)*1000*VLOOKUP(C61, 'GCC foreign nationals share'!$B$5:$E$10, 3, 0), VLOOKUP(C61, '2018 Population by age'!$G$3:$J$300, 4, 0)*1000)</f>
        <v>51146542.000000007</v>
      </c>
      <c r="AN61" s="90">
        <f>(VLOOKUP($C61, '2018 Population by age male'!$G:$J, 4, 0))*1000</f>
        <v>24869265.000000004</v>
      </c>
      <c r="AO61" s="383">
        <f>(VLOOKUP($C61, '2018 Population by age female'!$G:$J, 4, 0))*1000</f>
        <v>26277302.000000011</v>
      </c>
    </row>
    <row r="62" spans="1:41" s="87" customFormat="1" ht="13.05" customHeight="1" x14ac:dyDescent="0.3">
      <c r="A62" s="87">
        <v>61</v>
      </c>
      <c r="B62" s="87" t="s">
        <v>144</v>
      </c>
      <c r="C62" s="87" t="s">
        <v>145</v>
      </c>
      <c r="D62" s="87" t="s">
        <v>26</v>
      </c>
      <c r="E62" s="87" t="s">
        <v>15</v>
      </c>
      <c r="F62" s="87" t="s">
        <v>9</v>
      </c>
      <c r="G62" s="87" t="s">
        <v>16</v>
      </c>
      <c r="H62" s="87" t="s">
        <v>9</v>
      </c>
      <c r="J62" s="295" t="s">
        <v>2311</v>
      </c>
      <c r="K62" s="326">
        <f t="shared" si="15"/>
        <v>672062.30400000012</v>
      </c>
      <c r="L62" s="327">
        <f t="shared" si="16"/>
        <v>32.505077431814591</v>
      </c>
      <c r="M62" s="289" t="str">
        <f t="shared" si="17"/>
        <v>n/a</v>
      </c>
      <c r="N62" s="289" t="str">
        <f t="shared" si="18"/>
        <v>n/a</v>
      </c>
      <c r="O62" s="321" t="str">
        <f t="shared" si="19"/>
        <v>n/a</v>
      </c>
      <c r="P62" s="290">
        <f>VLOOKUP(C62, RPB!$E$2:$I$200, 5, 0)</f>
        <v>18</v>
      </c>
      <c r="Q62" s="318">
        <f t="shared" si="20"/>
        <v>89107.304000000091</v>
      </c>
      <c r="R62" s="90">
        <f t="shared" si="21"/>
        <v>38919.869999999995</v>
      </c>
      <c r="S62" s="90">
        <f t="shared" si="22"/>
        <v>50922</v>
      </c>
      <c r="T62" s="374">
        <f t="shared" si="23"/>
        <v>57.1468305224451</v>
      </c>
      <c r="U62" s="331">
        <f t="shared" si="24"/>
        <v>582955</v>
      </c>
      <c r="V62" s="332">
        <f t="shared" si="25"/>
        <v>48.147857544021939</v>
      </c>
      <c r="W62" s="90" t="str">
        <f t="shared" si="26"/>
        <v>n/a</v>
      </c>
      <c r="X62" s="90" t="str">
        <f t="shared" si="27"/>
        <v>n/a</v>
      </c>
      <c r="Y62" s="374" t="str">
        <f t="shared" si="28"/>
        <v>n/a</v>
      </c>
      <c r="Z62" s="296">
        <f>IFERROR(VLOOKUP(C62,'Birth registration'!$B$247:$G$275,2,0), VLOOKUP($C62,'Birth registration'!$B$11:$G$207,2,0))</f>
        <v>89.6</v>
      </c>
      <c r="AA62" s="87">
        <f>IFERROR(VLOOKUP(C62,'Birth registration'!$B$247:$G$275,4,0), VLOOKUP($C62,'Birth registration'!$B$11:$G$207,4,0))</f>
        <v>91</v>
      </c>
      <c r="AB62" s="87">
        <f>IFERROR(VLOOKUP(C62,'Birth registration'!$B$247:$G$275,6,0), VLOOKUP($C62,'Birth registration'!$B$11:$G$207,6,0))</f>
        <v>88</v>
      </c>
      <c r="AC62" s="87">
        <f>IFERROR(VLOOKUP(C62,'Birth registration'!$B$247:$O$275,10,0), VLOOKUP($C62,'Birth registration'!$B$11:$K$207,10,0))</f>
        <v>91</v>
      </c>
      <c r="AD62" s="87">
        <f>IFERROR(VLOOKUP(D62,'Birth registration'!$B$247:$O$275,8,0), VLOOKUP($C62,'Birth registration'!$B$11:$K$207,8,0))</f>
        <v>89.3</v>
      </c>
      <c r="AE62" s="331">
        <f>VLOOKUP($C62, RPB!$E$3:$M$200, 9,0)</f>
        <v>627805</v>
      </c>
      <c r="AF62" s="90" t="str">
        <f>VLOOKUP($C62, RPB!E62:$J$200, 6, 0)</f>
        <v>Voter</v>
      </c>
      <c r="AG62" s="90" t="str">
        <f>VLOOKUP($C62, RPB!$E:$N, 10, 0)</f>
        <v>n/a</v>
      </c>
      <c r="AH62" s="90" t="str">
        <f>VLOOKUP($C62, RPB!$E:$O, 11,0)</f>
        <v>n/a</v>
      </c>
      <c r="AI62" s="298">
        <f t="shared" si="29"/>
        <v>2067561</v>
      </c>
      <c r="AJ62" s="332">
        <f>VLOOKUP(C62, '2018 Population by age'!$G$3:$J$300, 3, 0)*1000</f>
        <v>856801.00000000012</v>
      </c>
      <c r="AK62" s="90">
        <f>(VLOOKUP($C62, '2018 Population by age male'!$G:$J, 3, 0))*1000</f>
        <v>432443.00000000006</v>
      </c>
      <c r="AL62" s="90">
        <f>(VLOOKUP($C62, '2018 Population by age female'!$G:$J, 3, 0))*1000</f>
        <v>424350</v>
      </c>
      <c r="AM62" s="332">
        <f>IF(I62=1, VLOOKUP(C62, '2018 Population by age'!$G$3:$J$300, 4, 0)*1000*VLOOKUP(C62, 'GCC foreign nationals share'!$B$5:$E$10, 3, 0), VLOOKUP(C62, '2018 Population by age'!$G$3:$J$300, 4, 0)*1000)</f>
        <v>1210760</v>
      </c>
      <c r="AN62" s="90">
        <f>(VLOOKUP($C62, '2018 Population by age male'!$G:$J, 4, 0))*1000</f>
        <v>628887.00000000035</v>
      </c>
      <c r="AO62" s="383">
        <f>(VLOOKUP($C62, '2018 Population by age female'!$G:$J, 4, 0))*1000</f>
        <v>581876.99999999988</v>
      </c>
    </row>
    <row r="63" spans="1:41" s="87" customFormat="1" ht="13.05" customHeight="1" x14ac:dyDescent="0.3">
      <c r="A63" s="87">
        <v>62</v>
      </c>
      <c r="B63" s="87" t="s">
        <v>146</v>
      </c>
      <c r="C63" s="87" t="s">
        <v>147</v>
      </c>
      <c r="D63" s="87" t="s">
        <v>26</v>
      </c>
      <c r="E63" s="87" t="s">
        <v>8</v>
      </c>
      <c r="F63" s="87" t="s">
        <v>9</v>
      </c>
      <c r="G63" s="87" t="s">
        <v>10</v>
      </c>
      <c r="H63" s="87" t="s">
        <v>11</v>
      </c>
      <c r="J63" s="295" t="s">
        <v>2311</v>
      </c>
      <c r="K63" s="326">
        <f t="shared" si="15"/>
        <v>469330.44000000064</v>
      </c>
      <c r="L63" s="327">
        <f t="shared" si="16"/>
        <v>21.690453445730036</v>
      </c>
      <c r="M63" s="289" t="str">
        <f t="shared" si="17"/>
        <v>n/a</v>
      </c>
      <c r="N63" s="289" t="str">
        <f t="shared" si="18"/>
        <v>n/a</v>
      </c>
      <c r="O63" s="321" t="str">
        <f t="shared" si="19"/>
        <v>n/a</v>
      </c>
      <c r="P63" s="290">
        <f>VLOOKUP(C63, RPB!$E$2:$I$200, 5, 0)</f>
        <v>18</v>
      </c>
      <c r="Q63" s="318">
        <f t="shared" si="20"/>
        <v>314166.43999999994</v>
      </c>
      <c r="R63" s="90">
        <f t="shared" si="21"/>
        <v>151027.21500000003</v>
      </c>
      <c r="S63" s="90">
        <f t="shared" si="22"/>
        <v>163576.60199999998</v>
      </c>
      <c r="T63" s="374">
        <f t="shared" si="23"/>
        <v>52.066860483252128</v>
      </c>
      <c r="U63" s="331">
        <f t="shared" si="24"/>
        <v>155164.0000000007</v>
      </c>
      <c r="V63" s="332">
        <f t="shared" si="25"/>
        <v>14.8946668176958</v>
      </c>
      <c r="W63" s="90" t="str">
        <f t="shared" si="26"/>
        <v>n/a</v>
      </c>
      <c r="X63" s="90" t="str">
        <f t="shared" si="27"/>
        <v>n/a</v>
      </c>
      <c r="Y63" s="374" t="str">
        <f t="shared" si="28"/>
        <v>n/a</v>
      </c>
      <c r="Z63" s="296">
        <f>IFERROR(VLOOKUP(C63,'Birth registration'!$B$247:$G$275,2,0), VLOOKUP($C63,'Birth registration'!$B$11:$G$207,2,0))</f>
        <v>72</v>
      </c>
      <c r="AA63" s="87">
        <f>IFERROR(VLOOKUP(C63,'Birth registration'!$B$247:$G$275,4,0), VLOOKUP($C63,'Birth registration'!$B$11:$G$207,4,0))</f>
        <v>73.3</v>
      </c>
      <c r="AB63" s="87">
        <f>IFERROR(VLOOKUP(C63,'Birth registration'!$B$247:$G$275,6,0), VLOOKUP($C63,'Birth registration'!$B$11:$G$207,6,0))</f>
        <v>70.599999999999994</v>
      </c>
      <c r="AC63" s="87">
        <f>IFERROR(VLOOKUP(C63,'Birth registration'!$B$247:$O$275,10,0), VLOOKUP($C63,'Birth registration'!$B$11:$K$207,10,0))</f>
        <v>72.2</v>
      </c>
      <c r="AD63" s="87">
        <f>IFERROR(VLOOKUP(D63,'Birth registration'!$B$247:$O$275,8,0), VLOOKUP($C63,'Birth registration'!$B$11:$K$207,8,0))</f>
        <v>71.7</v>
      </c>
      <c r="AE63" s="331">
        <f>VLOOKUP($C63, RPB!$E$3:$M$200, 9,0)</f>
        <v>886578</v>
      </c>
      <c r="AF63" s="90" t="str">
        <f>VLOOKUP($C63, RPB!E63:$J$200, 6, 0)</f>
        <v>Voter</v>
      </c>
      <c r="AG63" s="90" t="str">
        <f>VLOOKUP($C63, RPB!$E:$N, 10, 0)</f>
        <v>n/a</v>
      </c>
      <c r="AH63" s="90" t="str">
        <f>VLOOKUP($C63, RPB!$E:$O, 11,0)</f>
        <v>n/a</v>
      </c>
      <c r="AI63" s="298">
        <f t="shared" si="29"/>
        <v>2163765.0000000005</v>
      </c>
      <c r="AJ63" s="332">
        <f>VLOOKUP(C63, '2018 Population by age'!$G$3:$J$300, 3, 0)*1000</f>
        <v>1122022.9999999998</v>
      </c>
      <c r="AK63" s="90">
        <f>(VLOOKUP($C63, '2018 Population by age male'!$G:$J, 3, 0))*1000</f>
        <v>565645.00000000012</v>
      </c>
      <c r="AL63" s="90">
        <f>(VLOOKUP($C63, '2018 Population by age female'!$G:$J, 3, 0))*1000</f>
        <v>556382.99999999988</v>
      </c>
      <c r="AM63" s="332">
        <f>IF(I63=1, VLOOKUP(C63, '2018 Population by age'!$G$3:$J$300, 4, 0)*1000*VLOOKUP(C63, 'GCC foreign nationals share'!$B$5:$E$10, 3, 0), VLOOKUP(C63, '2018 Population by age'!$G$3:$J$300, 4, 0)*1000)</f>
        <v>1041742.0000000007</v>
      </c>
      <c r="AN63" s="90">
        <f>(VLOOKUP($C63, '2018 Population by age male'!$G:$J, 4, 0))*1000</f>
        <v>505330.99999999953</v>
      </c>
      <c r="AO63" s="383">
        <f>(VLOOKUP($C63, '2018 Population by age female'!$G:$J, 4, 0))*1000</f>
        <v>536416.0000000007</v>
      </c>
    </row>
    <row r="64" spans="1:41" s="87" customFormat="1" ht="13.05" customHeight="1" x14ac:dyDescent="0.3">
      <c r="A64" s="87">
        <v>63</v>
      </c>
      <c r="B64" s="87" t="s">
        <v>148</v>
      </c>
      <c r="C64" s="87" t="s">
        <v>149</v>
      </c>
      <c r="D64" s="87" t="s">
        <v>14</v>
      </c>
      <c r="E64" s="87" t="s">
        <v>27</v>
      </c>
      <c r="F64" s="87" t="s">
        <v>9</v>
      </c>
      <c r="G64" s="87" t="s">
        <v>16</v>
      </c>
      <c r="H64" s="87" t="s">
        <v>9</v>
      </c>
      <c r="J64" s="295" t="s">
        <v>2311</v>
      </c>
      <c r="K64" s="326">
        <f t="shared" si="15"/>
        <v>3533.5320000000038</v>
      </c>
      <c r="L64" s="327">
        <f t="shared" si="16"/>
        <v>9.0438022170231919E-2</v>
      </c>
      <c r="M64" s="289" t="str">
        <f t="shared" si="17"/>
        <v>n/a</v>
      </c>
      <c r="N64" s="289" t="str">
        <f t="shared" si="18"/>
        <v>n/a</v>
      </c>
      <c r="O64" s="321" t="str">
        <f t="shared" si="19"/>
        <v>n/a</v>
      </c>
      <c r="P64" s="290">
        <f>VLOOKUP(C64, RPB!$E$2:$I$200, 5, 0)</f>
        <v>18</v>
      </c>
      <c r="Q64" s="318">
        <f t="shared" si="20"/>
        <v>3533.5320000000038</v>
      </c>
      <c r="R64" s="90">
        <f t="shared" si="21"/>
        <v>1389.2460000000012</v>
      </c>
      <c r="S64" s="90">
        <f t="shared" si="22"/>
        <v>2101.5950000000021</v>
      </c>
      <c r="T64" s="374">
        <f t="shared" si="23"/>
        <v>59.475759664833937</v>
      </c>
      <c r="U64" s="331">
        <f t="shared" si="24"/>
        <v>0</v>
      </c>
      <c r="V64" s="332">
        <f t="shared" si="25"/>
        <v>0</v>
      </c>
      <c r="W64" s="90" t="str">
        <f t="shared" si="26"/>
        <v>n/a</v>
      </c>
      <c r="X64" s="90" t="str">
        <f t="shared" si="27"/>
        <v>n/a</v>
      </c>
      <c r="Y64" s="374" t="str">
        <f t="shared" si="28"/>
        <v>n/a</v>
      </c>
      <c r="Z64" s="296">
        <f>IFERROR(VLOOKUP(C64,'Birth registration'!$B$247:$G$275,2,0), VLOOKUP($C64,'Birth registration'!$B$11:$G$207,2,0))</f>
        <v>99.6</v>
      </c>
      <c r="AA64" s="87">
        <f>IFERROR(VLOOKUP(C64,'Birth registration'!$B$247:$G$275,4,0), VLOOKUP($C64,'Birth registration'!$B$11:$G$207,4,0))</f>
        <v>99.7</v>
      </c>
      <c r="AB64" s="87">
        <f>IFERROR(VLOOKUP(C64,'Birth registration'!$B$247:$G$275,6,0), VLOOKUP($C64,'Birth registration'!$B$11:$G$207,6,0))</f>
        <v>99.5</v>
      </c>
      <c r="AC64" s="87">
        <f>IFERROR(VLOOKUP(C64,'Birth registration'!$B$247:$O$275,10,0), VLOOKUP($C64,'Birth registration'!$B$11:$K$207,10,0))</f>
        <v>99.5</v>
      </c>
      <c r="AD64" s="87">
        <f>IFERROR(VLOOKUP(D64,'Birth registration'!$B$247:$O$275,8,0), VLOOKUP($C64,'Birth registration'!$B$11:$K$207,8,0))</f>
        <v>99.7</v>
      </c>
      <c r="AE64" s="331">
        <f>VLOOKUP($C64, RPB!$E$3:$M$200, 9,0)</f>
        <v>3513884</v>
      </c>
      <c r="AF64" s="90" t="str">
        <f>VLOOKUP($C64, RPB!E64:$J$200, 6, 0)</f>
        <v>Voter</v>
      </c>
      <c r="AG64" s="90" t="str">
        <f>VLOOKUP($C64, RPB!$E:$N, 10, 0)</f>
        <v>n/a</v>
      </c>
      <c r="AH64" s="90" t="str">
        <f>VLOOKUP($C64, RPB!$E:$O, 11,0)</f>
        <v>n/a</v>
      </c>
      <c r="AI64" s="298">
        <f t="shared" si="29"/>
        <v>3907130.9999999995</v>
      </c>
      <c r="AJ64" s="332">
        <f>VLOOKUP(C64, '2018 Population by age'!$G$3:$J$300, 3, 0)*1000</f>
        <v>883383.00000000012</v>
      </c>
      <c r="AK64" s="90">
        <f>(VLOOKUP($C64, '2018 Population by age male'!$G:$J, 3, 0))*1000</f>
        <v>463082</v>
      </c>
      <c r="AL64" s="90">
        <f>(VLOOKUP($C64, '2018 Population by age female'!$G:$J, 3, 0))*1000</f>
        <v>420319</v>
      </c>
      <c r="AM64" s="332">
        <f>IF(I64=1, VLOOKUP(C64, '2018 Population by age'!$G$3:$J$300, 4, 0)*1000*VLOOKUP(C64, 'GCC foreign nationals share'!$B$5:$E$10, 3, 0), VLOOKUP(C64, '2018 Population by age'!$G$3:$J$300, 4, 0)*1000)</f>
        <v>3023747.9999999995</v>
      </c>
      <c r="AN64" s="90">
        <f>(VLOOKUP($C64, '2018 Population by age male'!$G:$J, 4, 0))*1000</f>
        <v>1402146.9999999995</v>
      </c>
      <c r="AO64" s="383">
        <f>(VLOOKUP($C64, '2018 Population by age female'!$G:$J, 4, 0))*1000</f>
        <v>1621578.9999999991</v>
      </c>
    </row>
    <row r="65" spans="1:41" s="87" customFormat="1" ht="13.05" customHeight="1" x14ac:dyDescent="0.3">
      <c r="A65" s="87">
        <v>64</v>
      </c>
      <c r="B65" s="87" t="s">
        <v>150</v>
      </c>
      <c r="C65" s="87" t="s">
        <v>151</v>
      </c>
      <c r="D65" s="87" t="s">
        <v>14</v>
      </c>
      <c r="E65" s="87" t="s">
        <v>22</v>
      </c>
      <c r="F65" s="87" t="s">
        <v>38</v>
      </c>
      <c r="G65" s="87" t="s">
        <v>23</v>
      </c>
      <c r="H65" s="87" t="s">
        <v>41</v>
      </c>
      <c r="J65" s="295" t="s">
        <v>2320</v>
      </c>
      <c r="K65" s="326">
        <f t="shared" si="15"/>
        <v>7534926</v>
      </c>
      <c r="L65" s="327">
        <f t="shared" si="16"/>
        <v>9.1561665710555822</v>
      </c>
      <c r="M65" s="289" t="str">
        <f t="shared" si="17"/>
        <v>n/a</v>
      </c>
      <c r="N65" s="289" t="str">
        <f t="shared" si="18"/>
        <v>n/a</v>
      </c>
      <c r="O65" s="321" t="str">
        <f t="shared" si="19"/>
        <v>n/a</v>
      </c>
      <c r="P65" s="290">
        <f>VLOOKUP(C65, RPB!$E$2:$I$200, 5, 0)</f>
        <v>18</v>
      </c>
      <c r="Q65" s="318">
        <f t="shared" si="20"/>
        <v>0</v>
      </c>
      <c r="R65" s="90" t="str">
        <f t="shared" si="21"/>
        <v>n/a</v>
      </c>
      <c r="S65" s="90" t="str">
        <f t="shared" si="22"/>
        <v>n/a</v>
      </c>
      <c r="T65" s="374" t="str">
        <f t="shared" si="23"/>
        <v>n/a</v>
      </c>
      <c r="U65" s="331">
        <f t="shared" si="24"/>
        <v>7534926</v>
      </c>
      <c r="V65" s="332">
        <f t="shared" si="25"/>
        <v>10.884938911779427</v>
      </c>
      <c r="W65" s="90" t="str">
        <f t="shared" si="26"/>
        <v>n/a</v>
      </c>
      <c r="X65" s="90" t="str">
        <f t="shared" si="27"/>
        <v>n/a</v>
      </c>
      <c r="Y65" s="374" t="str">
        <f t="shared" si="28"/>
        <v>n/a</v>
      </c>
      <c r="Z65" s="296">
        <f>IFERROR(VLOOKUP(C65,'Birth registration'!$B$247:$G$275,2,0), VLOOKUP($C65,'Birth registration'!$B$11:$G$207,2,0))</f>
        <v>100</v>
      </c>
      <c r="AA65" s="87" t="str">
        <f>IFERROR(VLOOKUP(C65,'Birth registration'!$B$247:$G$275,4,0), VLOOKUP($C65,'Birth registration'!$B$11:$G$207,4,0))</f>
        <v>–</v>
      </c>
      <c r="AB65" s="87" t="str">
        <f>IFERROR(VLOOKUP(C65,'Birth registration'!$B$247:$G$275,6,0), VLOOKUP($C65,'Birth registration'!$B$11:$G$207,6,0))</f>
        <v>–</v>
      </c>
      <c r="AC65" s="87" t="str">
        <f>IFERROR(VLOOKUP(C65,'Birth registration'!$B$247:$O$275,10,0), VLOOKUP($C65,'Birth registration'!$B$11:$K$207,10,0))</f>
        <v>–</v>
      </c>
      <c r="AD65" s="87" t="str">
        <f>IFERROR(VLOOKUP(D65,'Birth registration'!$B$247:$O$275,8,0), VLOOKUP($C65,'Birth registration'!$B$11:$K$207,8,0))</f>
        <v>–</v>
      </c>
      <c r="AE65" s="331">
        <f>VLOOKUP($C65, RPB!$E$3:$M$200, 9,0)</f>
        <v>61688485</v>
      </c>
      <c r="AF65" s="90" t="str">
        <f>VLOOKUP($C65, RPB!E65:$J$200, 6, 0)</f>
        <v>Voter</v>
      </c>
      <c r="AG65" s="90" t="str">
        <f>VLOOKUP($C65, RPB!$E:$N, 10, 0)</f>
        <v>n/a</v>
      </c>
      <c r="AH65" s="90" t="str">
        <f>VLOOKUP($C65, RPB!$E:$O, 11,0)</f>
        <v>n/a</v>
      </c>
      <c r="AI65" s="298">
        <f t="shared" si="29"/>
        <v>82293457</v>
      </c>
      <c r="AJ65" s="332">
        <f>VLOOKUP(C65, '2018 Population by age'!$G$3:$J$300, 3, 0)*1000</f>
        <v>13070046</v>
      </c>
      <c r="AK65" s="90">
        <f>(VLOOKUP($C65, '2018 Population by age male'!$G:$J, 3, 0))*1000</f>
        <v>6705844.9999999972</v>
      </c>
      <c r="AL65" s="90">
        <f>(VLOOKUP($C65, '2018 Population by age female'!$G:$J, 3, 0))*1000</f>
        <v>6364204.0000000009</v>
      </c>
      <c r="AM65" s="332">
        <f>IF(I65=1, VLOOKUP(C65, '2018 Population by age'!$G$3:$J$300, 4, 0)*1000*VLOOKUP(C65, 'GCC foreign nationals share'!$B$5:$E$10, 3, 0), VLOOKUP(C65, '2018 Population by age'!$G$3:$J$300, 4, 0)*1000)</f>
        <v>69223411</v>
      </c>
      <c r="AN65" s="90">
        <f>(VLOOKUP($C65, '2018 Population by age male'!$G:$J, 4, 0))*1000</f>
        <v>33839753.000000015</v>
      </c>
      <c r="AO65" s="383">
        <f>(VLOOKUP($C65, '2018 Population by age female'!$G:$J, 4, 0))*1000</f>
        <v>35383660.000000007</v>
      </c>
    </row>
    <row r="66" spans="1:41" s="87" customFormat="1" ht="13.05" customHeight="1" x14ac:dyDescent="0.3">
      <c r="A66" s="87">
        <v>65</v>
      </c>
      <c r="B66" s="87" t="s">
        <v>152</v>
      </c>
      <c r="C66" s="87" t="s">
        <v>153</v>
      </c>
      <c r="D66" s="87" t="s">
        <v>26</v>
      </c>
      <c r="E66" s="87" t="s">
        <v>27</v>
      </c>
      <c r="F66" s="87" t="s">
        <v>9</v>
      </c>
      <c r="G66" s="87" t="s">
        <v>10</v>
      </c>
      <c r="H66" s="87" t="s">
        <v>11</v>
      </c>
      <c r="J66" s="295" t="s">
        <v>2311</v>
      </c>
      <c r="K66" s="326">
        <f t="shared" ref="K66:K97" si="30">Q66+U66</f>
        <v>4501676.5400000056</v>
      </c>
      <c r="L66" s="327">
        <f t="shared" ref="L66:L97" si="31">K66/AI66*100</f>
        <v>15.278750628359179</v>
      </c>
      <c r="M66" s="289" t="str">
        <f t="shared" ref="M66:M97" si="32">IFERROR(R66+W66, "n/a")</f>
        <v>n/a</v>
      </c>
      <c r="N66" s="289" t="str">
        <f t="shared" ref="N66:N97" si="33">IFERROR(S66+X66, "n/a")</f>
        <v>n/a</v>
      </c>
      <c r="O66" s="321" t="str">
        <f t="shared" ref="O66:O97" si="34">IFERROR(IF(AND(N66=0, K66=0), 0, N66/K66*100), "n/a")</f>
        <v>n/a</v>
      </c>
      <c r="P66" s="290">
        <f>VLOOKUP(C66, RPB!$E$2:$I$200, 5, 0)</f>
        <v>18</v>
      </c>
      <c r="Q66" s="318">
        <f t="shared" ref="Q66:Q97" si="35">IFERROR(AJ66*(1-Z66/100), "n/a")</f>
        <v>3870344.54</v>
      </c>
      <c r="R66" s="90">
        <f t="shared" ref="R66:R97" si="36">IFERROR(AK66*(1-AA66/100), "n/a")</f>
        <v>1956908.08</v>
      </c>
      <c r="S66" s="90">
        <f t="shared" ref="S66:S97" si="37">IFERROR(AL66*(1-AB66/100), "n/a")</f>
        <v>1919024.7570000002</v>
      </c>
      <c r="T66" s="374">
        <f t="shared" ref="T66:T97" si="38">IFERROR(IF(AND(S66=0, Q66=0), 0, S66/Q66*100), "n/a")</f>
        <v>49.582788745727534</v>
      </c>
      <c r="U66" s="331">
        <f t="shared" ref="U66:U97" si="39">IF(W66="n/a", IF(AM66-AE66&lt;0, 0, AM66-AE66), IF((AN66-AG66)*(AO66-AH66)&lt;0, W66+X66, IF(AM66-AE66&lt;0, 0, AM66-AE66)))</f>
        <v>631332.00000000559</v>
      </c>
      <c r="V66" s="332">
        <f t="shared" ref="V66:V97" si="40">U66/AM66*100</f>
        <v>3.862815272624915</v>
      </c>
      <c r="W66" s="90" t="str">
        <f t="shared" ref="W66:W97" si="41">IFERROR(IF(AN66-AG66&lt;0, 0, AN66-AG66), "n/a")</f>
        <v>n/a</v>
      </c>
      <c r="X66" s="90" t="str">
        <f t="shared" ref="X66:X97" si="42">IFERROR(IF(AO66-AH66&lt;0, 0, AO66-AH66), "n/a")</f>
        <v>n/a</v>
      </c>
      <c r="Y66" s="374" t="str">
        <f t="shared" ref="Y66:Y97" si="43">IFERROR(IF(AND(X66=0, U66=0), 0, X66/SUM(W66:X66)*100), "n/a")</f>
        <v>n/a</v>
      </c>
      <c r="Z66" s="296">
        <f>IFERROR(VLOOKUP(C66,'Birth registration'!$B$247:$G$275,2,0), VLOOKUP($C66,'Birth registration'!$B$11:$G$207,2,0))</f>
        <v>70.5</v>
      </c>
      <c r="AA66" s="87">
        <f>IFERROR(VLOOKUP(C66,'Birth registration'!$B$247:$G$275,4,0), VLOOKUP($C66,'Birth registration'!$B$11:$G$207,4,0))</f>
        <v>70.8</v>
      </c>
      <c r="AB66" s="87">
        <f>IFERROR(VLOOKUP(C66,'Birth registration'!$B$247:$G$275,6,0), VLOOKUP($C66,'Birth registration'!$B$11:$G$207,6,0))</f>
        <v>70.099999999999994</v>
      </c>
      <c r="AC66" s="87">
        <f>IFERROR(VLOOKUP(C66,'Birth registration'!$B$247:$O$275,10,0), VLOOKUP($C66,'Birth registration'!$B$11:$K$207,10,0))</f>
        <v>63.2</v>
      </c>
      <c r="AD66" s="87">
        <f>IFERROR(VLOOKUP(D66,'Birth registration'!$B$247:$O$275,8,0), VLOOKUP($C66,'Birth registration'!$B$11:$K$207,8,0))</f>
        <v>79</v>
      </c>
      <c r="AE66" s="331">
        <f>VLOOKUP($C66, RPB!$E$3:$M$200, 9,0)</f>
        <v>15712499</v>
      </c>
      <c r="AF66" s="90" t="str">
        <f>VLOOKUP($C66, RPB!E66:$J$200, 6, 0)</f>
        <v>Voter</v>
      </c>
      <c r="AG66" s="90" t="str">
        <f>VLOOKUP($C66, RPB!$E:$N, 10, 0)</f>
        <v>n/a</v>
      </c>
      <c r="AH66" s="90" t="str">
        <f>VLOOKUP($C66, RPB!$E:$O, 11,0)</f>
        <v>n/a</v>
      </c>
      <c r="AI66" s="298">
        <f t="shared" ref="AI66:AI97" si="44">AJ66+AM66</f>
        <v>29463643.000000004</v>
      </c>
      <c r="AJ66" s="332">
        <f>VLOOKUP(C66, '2018 Population by age'!$G$3:$J$300, 3, 0)*1000</f>
        <v>13119811.999999998</v>
      </c>
      <c r="AK66" s="90">
        <f>(VLOOKUP($C66, '2018 Population by age male'!$G:$J, 3, 0))*1000</f>
        <v>6701739.9999999991</v>
      </c>
      <c r="AL66" s="90">
        <f>(VLOOKUP($C66, '2018 Population by age female'!$G:$J, 3, 0))*1000</f>
        <v>6418143</v>
      </c>
      <c r="AM66" s="332">
        <f>IF(I66=1, VLOOKUP(C66, '2018 Population by age'!$G$3:$J$300, 4, 0)*1000*VLOOKUP(C66, 'GCC foreign nationals share'!$B$5:$E$10, 3, 0), VLOOKUP(C66, '2018 Population by age'!$G$3:$J$300, 4, 0)*1000)</f>
        <v>16343831.000000006</v>
      </c>
      <c r="AN66" s="90">
        <f>(VLOOKUP($C66, '2018 Population by age male'!$G:$J, 4, 0))*1000</f>
        <v>7986828.0000000037</v>
      </c>
      <c r="AO66" s="383">
        <f>(VLOOKUP($C66, '2018 Population by age female'!$G:$J, 4, 0))*1000</f>
        <v>8356933.0000000009</v>
      </c>
    </row>
    <row r="67" spans="1:41" s="87" customFormat="1" ht="13.05" customHeight="1" x14ac:dyDescent="0.3">
      <c r="A67" s="87">
        <v>66</v>
      </c>
      <c r="B67" s="87" t="s">
        <v>154</v>
      </c>
      <c r="C67" s="87" t="s">
        <v>155</v>
      </c>
      <c r="D67" s="87" t="s">
        <v>14</v>
      </c>
      <c r="E67" s="87" t="s">
        <v>22</v>
      </c>
      <c r="F67" s="87" t="s">
        <v>38</v>
      </c>
      <c r="G67" s="87" t="s">
        <v>23</v>
      </c>
      <c r="H67" s="87" t="s">
        <v>41</v>
      </c>
      <c r="J67" s="295" t="s">
        <v>2320</v>
      </c>
      <c r="K67" s="326">
        <f t="shared" si="30"/>
        <v>1252016.0000000019</v>
      </c>
      <c r="L67" s="327">
        <f t="shared" si="31"/>
        <v>11.236743033959048</v>
      </c>
      <c r="M67" s="289" t="str">
        <f t="shared" si="32"/>
        <v>n/a</v>
      </c>
      <c r="N67" s="289" t="str">
        <f t="shared" si="33"/>
        <v>n/a</v>
      </c>
      <c r="O67" s="321" t="str">
        <f t="shared" si="34"/>
        <v>n/a</v>
      </c>
      <c r="P67" s="290">
        <f>VLOOKUP(C67, RPB!$E$2:$I$200, 5, 0)</f>
        <v>12</v>
      </c>
      <c r="Q67" s="318">
        <f t="shared" si="35"/>
        <v>0</v>
      </c>
      <c r="R67" s="90" t="str">
        <f t="shared" si="36"/>
        <v>n/a</v>
      </c>
      <c r="S67" s="90" t="str">
        <f t="shared" si="37"/>
        <v>n/a</v>
      </c>
      <c r="T67" s="374" t="str">
        <f t="shared" si="38"/>
        <v>n/a</v>
      </c>
      <c r="U67" s="331">
        <f t="shared" si="39"/>
        <v>1252016.0000000019</v>
      </c>
      <c r="V67" s="332">
        <f t="shared" si="40"/>
        <v>12.635962276280994</v>
      </c>
      <c r="W67" s="90">
        <f t="shared" si="41"/>
        <v>575635.00000000279</v>
      </c>
      <c r="X67" s="90">
        <f t="shared" si="42"/>
        <v>676389.00000000373</v>
      </c>
      <c r="Y67" s="374">
        <f t="shared" si="43"/>
        <v>54.023644914155014</v>
      </c>
      <c r="Z67" s="296">
        <f>IFERROR(VLOOKUP(C67,'Birth registration'!$B$247:$G$275,2,0), VLOOKUP($C67,'Birth registration'!$B$11:$G$207,2,0))</f>
        <v>100</v>
      </c>
      <c r="AA67" s="87" t="str">
        <f>IFERROR(VLOOKUP(C67,'Birth registration'!$B$247:$G$275,4,0), VLOOKUP($C67,'Birth registration'!$B$11:$G$207,4,0))</f>
        <v>–</v>
      </c>
      <c r="AB67" s="87" t="str">
        <f>IFERROR(VLOOKUP(C67,'Birth registration'!$B$247:$G$275,6,0), VLOOKUP($C67,'Birth registration'!$B$11:$G$207,6,0))</f>
        <v>–</v>
      </c>
      <c r="AC67" s="87" t="str">
        <f>IFERROR(VLOOKUP(C67,'Birth registration'!$B$247:$O$275,10,0), VLOOKUP($C67,'Birth registration'!$B$11:$K$207,10,0))</f>
        <v>–</v>
      </c>
      <c r="AD67" s="87" t="str">
        <f>IFERROR(VLOOKUP(D67,'Birth registration'!$B$247:$O$275,8,0), VLOOKUP($C67,'Birth registration'!$B$11:$K$207,8,0))</f>
        <v>–</v>
      </c>
      <c r="AE67" s="331">
        <f>VLOOKUP($C67, RPB!$E$3:$M$200, 9,0)</f>
        <v>8656339</v>
      </c>
      <c r="AF67" s="90" t="str">
        <f>VLOOKUP($C67, RPB!E67:$J$200, 6, 0)</f>
        <v>Direct</v>
      </c>
      <c r="AG67" s="90">
        <f>VLOOKUP($C67, RPB!$E:$N, 10, 0)</f>
        <v>4271331</v>
      </c>
      <c r="AH67" s="90">
        <f>VLOOKUP($C67, RPB!$E:$O, 11,0)</f>
        <v>4385008</v>
      </c>
      <c r="AI67" s="298">
        <f t="shared" si="44"/>
        <v>11142161.000000002</v>
      </c>
      <c r="AJ67" s="332">
        <f>VLOOKUP(C67, '2018 Population by age'!$G$3:$J$300, 3, 0)*1000</f>
        <v>1233806</v>
      </c>
      <c r="AK67" s="90">
        <f>(VLOOKUP($C67, '2018 Population by age male'!$G:$J, 3, 0))*1000</f>
        <v>636191</v>
      </c>
      <c r="AL67" s="90">
        <f>(VLOOKUP($C67, '2018 Population by age female'!$G:$J, 3, 0))*1000</f>
        <v>597604</v>
      </c>
      <c r="AM67" s="332">
        <f>IF(I67=1, VLOOKUP(C67, '2018 Population by age'!$G$3:$J$300, 4, 0)*1000*VLOOKUP(C67, 'GCC foreign nationals share'!$B$5:$E$10, 3, 0), VLOOKUP(C67, '2018 Population by age'!$G$3:$J$300, 4, 0)*1000)</f>
        <v>9908355.0000000019</v>
      </c>
      <c r="AN67" s="90">
        <f>(VLOOKUP($C67, '2018 Population by age male'!$G:$J, 4, 0))*1000</f>
        <v>4846966.0000000028</v>
      </c>
      <c r="AO67" s="383">
        <f>(VLOOKUP($C67, '2018 Population by age female'!$G:$J, 4, 0))*1000</f>
        <v>5061397.0000000037</v>
      </c>
    </row>
    <row r="68" spans="1:41" s="87" customFormat="1" ht="13.05" customHeight="1" x14ac:dyDescent="0.3">
      <c r="A68" s="87">
        <v>67</v>
      </c>
      <c r="B68" s="87" t="s">
        <v>156</v>
      </c>
      <c r="C68" s="87" t="s">
        <v>157</v>
      </c>
      <c r="D68" s="87" t="s">
        <v>30</v>
      </c>
      <c r="E68" s="87" t="s">
        <v>15</v>
      </c>
      <c r="F68" s="87" t="s">
        <v>9</v>
      </c>
      <c r="G68" s="87" t="s">
        <v>82</v>
      </c>
      <c r="H68" s="87" t="s">
        <v>9</v>
      </c>
      <c r="J68" s="295" t="s">
        <v>2311</v>
      </c>
      <c r="K68" s="326">
        <f t="shared" si="30"/>
        <v>15815.2</v>
      </c>
      <c r="L68" s="327">
        <f t="shared" si="31"/>
        <v>14.59788257229622</v>
      </c>
      <c r="M68" s="289" t="str">
        <f t="shared" si="32"/>
        <v>n/a</v>
      </c>
      <c r="N68" s="289" t="str">
        <f t="shared" si="33"/>
        <v>n/a</v>
      </c>
      <c r="O68" s="321" t="str">
        <f t="shared" si="34"/>
        <v>n/a</v>
      </c>
      <c r="P68" s="290">
        <f>VLOOKUP(C68, RPB!$E$2:$I$200, 5, 0)</f>
        <v>18</v>
      </c>
      <c r="Q68" s="318">
        <f t="shared" si="35"/>
        <v>3375.2</v>
      </c>
      <c r="R68" s="90" t="str">
        <f t="shared" si="36"/>
        <v>n/a</v>
      </c>
      <c r="S68" s="90" t="str">
        <f t="shared" si="37"/>
        <v>n/a</v>
      </c>
      <c r="T68" s="374" t="str">
        <f t="shared" si="38"/>
        <v>n/a</v>
      </c>
      <c r="U68" s="331">
        <f t="shared" si="39"/>
        <v>12440</v>
      </c>
      <c r="V68" s="332">
        <f t="shared" si="40"/>
        <v>16.678509659860296</v>
      </c>
      <c r="W68" s="90" t="str">
        <f t="shared" si="41"/>
        <v>n/a</v>
      </c>
      <c r="X68" s="90" t="str">
        <f t="shared" si="42"/>
        <v>n/a</v>
      </c>
      <c r="Y68" s="374" t="str">
        <f t="shared" si="43"/>
        <v>n/a</v>
      </c>
      <c r="Z68" s="296">
        <f>IFERROR(VLOOKUP(C68,'Birth registration'!$B$247:$G$275,2,0), VLOOKUP($C68,'Birth registration'!$B$11:$G$207,2,0))</f>
        <v>90</v>
      </c>
      <c r="AA68" s="87" t="str">
        <f>IFERROR(VLOOKUP(C68,'Birth registration'!$B$247:$G$275,4,0), VLOOKUP($C68,'Birth registration'!$B$11:$G$207,4,0))</f>
        <v>–</v>
      </c>
      <c r="AB68" s="87" t="str">
        <f>IFERROR(VLOOKUP(C68,'Birth registration'!$B$247:$G$275,6,0), VLOOKUP($C68,'Birth registration'!$B$11:$G$207,6,0))</f>
        <v>–</v>
      </c>
      <c r="AC68" s="87" t="str">
        <f>IFERROR(VLOOKUP(C68,'Birth registration'!$B$247:$O$275,10,0), VLOOKUP($C68,'Birth registration'!$B$11:$K$207,10,0))</f>
        <v>–</v>
      </c>
      <c r="AD68" s="87" t="str">
        <f>IFERROR(VLOOKUP(D68,'Birth registration'!$B$247:$O$275,8,0), VLOOKUP($C68,'Birth registration'!$B$11:$K$207,8,0))</f>
        <v>–</v>
      </c>
      <c r="AE68" s="331">
        <f>VLOOKUP($C68, RPB!$E$3:$M$200, 9,0)</f>
        <v>62147</v>
      </c>
      <c r="AF68" s="90" t="str">
        <f>VLOOKUP($C68, RPB!E68:$J$200, 6, 0)</f>
        <v>Voter</v>
      </c>
      <c r="AG68" s="90" t="str">
        <f>VLOOKUP($C68, RPB!$E:$N, 10, 0)</f>
        <v>n/a</v>
      </c>
      <c r="AH68" s="90" t="str">
        <f>VLOOKUP($C68, RPB!$E:$O, 11,0)</f>
        <v>n/a</v>
      </c>
      <c r="AI68" s="298">
        <f t="shared" si="44"/>
        <v>108339</v>
      </c>
      <c r="AJ68" s="332">
        <f>VLOOKUP(C68, '2018 Population by age'!$G$3:$J$300, 3, 0)*1000</f>
        <v>33752.000000000007</v>
      </c>
      <c r="AK68" s="90">
        <f>(VLOOKUP($C68, '2018 Population by age male'!$G:$J, 3, 0))*1000</f>
        <v>17304.000000000004</v>
      </c>
      <c r="AL68" s="90">
        <f>(VLOOKUP($C68, '2018 Population by age female'!$G:$J, 3, 0))*1000</f>
        <v>16447</v>
      </c>
      <c r="AM68" s="332">
        <f>IF(I68=1, VLOOKUP(C68, '2018 Population by age'!$G$3:$J$300, 4, 0)*1000*VLOOKUP(C68, 'GCC foreign nationals share'!$B$5:$E$10, 3, 0), VLOOKUP(C68, '2018 Population by age'!$G$3:$J$300, 4, 0)*1000)</f>
        <v>74587</v>
      </c>
      <c r="AN68" s="90">
        <f>(VLOOKUP($C68, '2018 Population by age male'!$G:$J, 4, 0))*1000</f>
        <v>37130.999999999971</v>
      </c>
      <c r="AO68" s="383">
        <f>(VLOOKUP($C68, '2018 Population by age female'!$G:$J, 4, 0))*1000</f>
        <v>37451.999999999985</v>
      </c>
    </row>
    <row r="69" spans="1:41" s="87" customFormat="1" ht="13.05" customHeight="1" x14ac:dyDescent="0.3">
      <c r="A69" s="87">
        <v>68</v>
      </c>
      <c r="B69" s="87" t="s">
        <v>158</v>
      </c>
      <c r="C69" s="87" t="s">
        <v>159</v>
      </c>
      <c r="D69" s="87" t="s">
        <v>30</v>
      </c>
      <c r="E69" s="87" t="s">
        <v>27</v>
      </c>
      <c r="F69" s="87" t="s">
        <v>9</v>
      </c>
      <c r="G69" s="87" t="s">
        <v>16</v>
      </c>
      <c r="H69" s="87" t="s">
        <v>9</v>
      </c>
      <c r="J69" s="295" t="s">
        <v>2311</v>
      </c>
      <c r="K69" s="326">
        <f t="shared" si="30"/>
        <v>2872887.8799999994</v>
      </c>
      <c r="L69" s="327">
        <f t="shared" si="31"/>
        <v>16.658917020278974</v>
      </c>
      <c r="M69" s="289" t="str">
        <f t="shared" si="32"/>
        <v>n/a</v>
      </c>
      <c r="N69" s="289" t="str">
        <f t="shared" si="33"/>
        <v>n/a</v>
      </c>
      <c r="O69" s="321" t="str">
        <f t="shared" si="34"/>
        <v>n/a</v>
      </c>
      <c r="P69" s="290">
        <f>VLOOKUP(C69, RPB!$E$2:$I$200, 5, 0)</f>
        <v>18</v>
      </c>
      <c r="Q69" s="318">
        <f t="shared" si="35"/>
        <v>255791.87999999948</v>
      </c>
      <c r="R69" s="90" t="str">
        <f t="shared" si="36"/>
        <v>n/a</v>
      </c>
      <c r="S69" s="90" t="str">
        <f t="shared" si="37"/>
        <v>n/a</v>
      </c>
      <c r="T69" s="374" t="str">
        <f t="shared" si="38"/>
        <v>n/a</v>
      </c>
      <c r="U69" s="331">
        <f t="shared" si="39"/>
        <v>2617096</v>
      </c>
      <c r="V69" s="332">
        <f t="shared" si="40"/>
        <v>25.809584521365647</v>
      </c>
      <c r="W69" s="90" t="str">
        <f t="shared" si="41"/>
        <v>n/a</v>
      </c>
      <c r="X69" s="90" t="str">
        <f t="shared" si="42"/>
        <v>n/a</v>
      </c>
      <c r="Y69" s="374" t="str">
        <f t="shared" si="43"/>
        <v>n/a</v>
      </c>
      <c r="Z69" s="296">
        <f>IFERROR(VLOOKUP(C69,'Birth registration'!$B$247:$G$275,2,0), VLOOKUP($C69,'Birth registration'!$B$11:$G$207,2,0))</f>
        <v>96.4</v>
      </c>
      <c r="AA69" s="87" t="str">
        <f>IFERROR(VLOOKUP(C69,'Birth registration'!$B$247:$G$275,4,0), VLOOKUP($C69,'Birth registration'!$B$11:$G$207,4,0))</f>
        <v>–</v>
      </c>
      <c r="AB69" s="87" t="str">
        <f>IFERROR(VLOOKUP(C69,'Birth registration'!$B$247:$G$275,6,0), VLOOKUP($C69,'Birth registration'!$B$11:$G$207,6,0))</f>
        <v>–</v>
      </c>
      <c r="AC69" s="87">
        <f>IFERROR(VLOOKUP(C69,'Birth registration'!$B$247:$O$275,10,0), VLOOKUP($C69,'Birth registration'!$B$11:$K$207,10,0))</f>
        <v>96.2</v>
      </c>
      <c r="AD69" s="87">
        <f>IFERROR(VLOOKUP(D69,'Birth registration'!$B$247:$O$275,8,0), VLOOKUP($C69,'Birth registration'!$B$11:$K$207,8,0))</f>
        <v>96.8</v>
      </c>
      <c r="AE69" s="331">
        <f>VLOOKUP($C69, RPB!$E$3:$M$200, 9,0)</f>
        <v>7522920</v>
      </c>
      <c r="AF69" s="90" t="str">
        <f>VLOOKUP($C69, RPB!E69:$J$200, 6, 0)</f>
        <v>Voter</v>
      </c>
      <c r="AG69" s="90" t="str">
        <f>VLOOKUP($C69, RPB!$E:$N, 10, 0)</f>
        <v>n/a</v>
      </c>
      <c r="AH69" s="90" t="str">
        <f>VLOOKUP($C69, RPB!$E:$O, 11,0)</f>
        <v>n/a</v>
      </c>
      <c r="AI69" s="298">
        <f t="shared" si="44"/>
        <v>17245346</v>
      </c>
      <c r="AJ69" s="332">
        <f>VLOOKUP(C69, '2018 Population by age'!$G$3:$J$300, 3, 0)*1000</f>
        <v>7105330.0000000009</v>
      </c>
      <c r="AK69" s="90">
        <f>(VLOOKUP($C69, '2018 Population by age male'!$G:$J, 3, 0))*1000</f>
        <v>3628259.0000000005</v>
      </c>
      <c r="AL69" s="90">
        <f>(VLOOKUP($C69, '2018 Population by age female'!$G:$J, 3, 0))*1000</f>
        <v>3477070</v>
      </c>
      <c r="AM69" s="332">
        <f>IF(I69=1, VLOOKUP(C69, '2018 Population by age'!$G$3:$J$300, 4, 0)*1000*VLOOKUP(C69, 'GCC foreign nationals share'!$B$5:$E$10, 3, 0), VLOOKUP(C69, '2018 Population by age'!$G$3:$J$300, 4, 0)*1000)</f>
        <v>10140016</v>
      </c>
      <c r="AN69" s="90">
        <f>(VLOOKUP($C69, '2018 Population by age male'!$G:$J, 4, 0))*1000</f>
        <v>4861273.9999999972</v>
      </c>
      <c r="AO69" s="383">
        <f>(VLOOKUP($C69, '2018 Population by age female'!$G:$J, 4, 0))*1000</f>
        <v>5278739.9999999981</v>
      </c>
    </row>
    <row r="70" spans="1:41" s="87" customFormat="1" ht="13.05" customHeight="1" x14ac:dyDescent="0.3">
      <c r="A70" s="87">
        <v>69</v>
      </c>
      <c r="B70" s="87" t="s">
        <v>160</v>
      </c>
      <c r="C70" s="87" t="s">
        <v>161</v>
      </c>
      <c r="D70" s="87" t="s">
        <v>26</v>
      </c>
      <c r="E70" s="87" t="s">
        <v>8</v>
      </c>
      <c r="F70" s="87" t="s">
        <v>9</v>
      </c>
      <c r="G70" s="87" t="s">
        <v>10</v>
      </c>
      <c r="H70" s="87" t="s">
        <v>11</v>
      </c>
      <c r="J70" s="295" t="s">
        <v>2311</v>
      </c>
      <c r="K70" s="326">
        <f t="shared" si="30"/>
        <v>3334113.1770000039</v>
      </c>
      <c r="L70" s="327">
        <f t="shared" si="31"/>
        <v>25.543655160715794</v>
      </c>
      <c r="M70" s="289" t="str">
        <f t="shared" si="32"/>
        <v>n/a</v>
      </c>
      <c r="N70" s="289" t="str">
        <f t="shared" si="33"/>
        <v>n/a</v>
      </c>
      <c r="O70" s="321" t="str">
        <f t="shared" si="34"/>
        <v>n/a</v>
      </c>
      <c r="P70" s="290">
        <f>VLOOKUP(C70, RPB!$E$2:$I$200, 5, 0)</f>
        <v>18</v>
      </c>
      <c r="Q70" s="318">
        <f t="shared" si="35"/>
        <v>2672776.1770000001</v>
      </c>
      <c r="R70" s="90">
        <f t="shared" si="36"/>
        <v>1330076.3840000003</v>
      </c>
      <c r="S70" s="90">
        <f t="shared" si="37"/>
        <v>1342471.2659999998</v>
      </c>
      <c r="T70" s="374">
        <f t="shared" si="38"/>
        <v>50.227597714778639</v>
      </c>
      <c r="U70" s="331">
        <f t="shared" si="39"/>
        <v>661337.00000000373</v>
      </c>
      <c r="V70" s="332">
        <f t="shared" si="40"/>
        <v>9.8648547256544425</v>
      </c>
      <c r="W70" s="90" t="str">
        <f t="shared" si="41"/>
        <v>n/a</v>
      </c>
      <c r="X70" s="90" t="str">
        <f t="shared" si="42"/>
        <v>n/a</v>
      </c>
      <c r="Y70" s="374" t="str">
        <f t="shared" si="43"/>
        <v>n/a</v>
      </c>
      <c r="Z70" s="296">
        <f>IFERROR(VLOOKUP(C70,'Birth registration'!$B$247:$G$275,2,0), VLOOKUP($C70,'Birth registration'!$B$11:$G$207,2,0))</f>
        <v>57.9</v>
      </c>
      <c r="AA70" s="87">
        <f>IFERROR(VLOOKUP(C70,'Birth registration'!$B$247:$G$275,4,0), VLOOKUP($C70,'Birth registration'!$B$11:$G$207,4,0))</f>
        <v>58.4</v>
      </c>
      <c r="AB70" s="87">
        <f>IFERROR(VLOOKUP(C70,'Birth registration'!$B$247:$G$275,6,0), VLOOKUP($C70,'Birth registration'!$B$11:$G$207,6,0))</f>
        <v>57.4</v>
      </c>
      <c r="AC70" s="87">
        <f>IFERROR(VLOOKUP(C70,'Birth registration'!$B$247:$O$275,10,0), VLOOKUP($C70,'Birth registration'!$B$11:$K$207,10,0))</f>
        <v>48.8</v>
      </c>
      <c r="AD70" s="87">
        <f>IFERROR(VLOOKUP(D70,'Birth registration'!$B$247:$O$275,8,0), VLOOKUP($C70,'Birth registration'!$B$11:$K$207,8,0))</f>
        <v>82.6</v>
      </c>
      <c r="AE70" s="331">
        <f>VLOOKUP($C70, RPB!$E$3:$M$200, 9,0)</f>
        <v>6042634</v>
      </c>
      <c r="AF70" s="90" t="str">
        <f>VLOOKUP($C70, RPB!E70:$J$200, 6, 0)</f>
        <v>Voter</v>
      </c>
      <c r="AG70" s="90" t="str">
        <f>VLOOKUP($C70, RPB!$E:$N, 10, 0)</f>
        <v>n/a</v>
      </c>
      <c r="AH70" s="90" t="str">
        <f>VLOOKUP($C70, RPB!$E:$O, 11,0)</f>
        <v>n/a</v>
      </c>
      <c r="AI70" s="298">
        <f t="shared" si="44"/>
        <v>13052608.000000004</v>
      </c>
      <c r="AJ70" s="332">
        <f>VLOOKUP(C70, '2018 Population by age'!$G$3:$J$300, 3, 0)*1000</f>
        <v>6348637</v>
      </c>
      <c r="AK70" s="90">
        <f>(VLOOKUP($C70, '2018 Population by age male'!$G:$J, 3, 0))*1000</f>
        <v>3197299.0000000005</v>
      </c>
      <c r="AL70" s="90">
        <f>(VLOOKUP($C70, '2018 Population by age female'!$G:$J, 3, 0))*1000</f>
        <v>3151340.9999999995</v>
      </c>
      <c r="AM70" s="332">
        <f>IF(I70=1, VLOOKUP(C70, '2018 Population by age'!$G$3:$J$300, 4, 0)*1000*VLOOKUP(C70, 'GCC foreign nationals share'!$B$5:$E$10, 3, 0), VLOOKUP(C70, '2018 Population by age'!$G$3:$J$300, 4, 0)*1000)</f>
        <v>6703971.0000000037</v>
      </c>
      <c r="AN70" s="90">
        <f>(VLOOKUP($C70, '2018 Population by age male'!$G:$J, 4, 0))*1000</f>
        <v>3348661.0000000014</v>
      </c>
      <c r="AO70" s="383">
        <f>(VLOOKUP($C70, '2018 Population by age female'!$G:$J, 4, 0))*1000</f>
        <v>3355304.9999999995</v>
      </c>
    </row>
    <row r="71" spans="1:41" s="87" customFormat="1" ht="13.05" customHeight="1" x14ac:dyDescent="0.3">
      <c r="A71" s="87">
        <v>70</v>
      </c>
      <c r="B71" s="87" t="s">
        <v>162</v>
      </c>
      <c r="C71" s="87" t="s">
        <v>163</v>
      </c>
      <c r="D71" s="87" t="s">
        <v>26</v>
      </c>
      <c r="E71" s="87" t="s">
        <v>8</v>
      </c>
      <c r="F71" s="87" t="s">
        <v>9</v>
      </c>
      <c r="G71" s="87" t="s">
        <v>10</v>
      </c>
      <c r="H71" s="87" t="s">
        <v>11</v>
      </c>
      <c r="J71" s="295" t="s">
        <v>2311</v>
      </c>
      <c r="K71" s="326">
        <f t="shared" si="30"/>
        <v>916337.66499999911</v>
      </c>
      <c r="L71" s="327">
        <f t="shared" si="31"/>
        <v>48.044515243793718</v>
      </c>
      <c r="M71" s="289" t="str">
        <f t="shared" si="32"/>
        <v>n/a</v>
      </c>
      <c r="N71" s="289" t="str">
        <f t="shared" si="33"/>
        <v>n/a</v>
      </c>
      <c r="O71" s="321" t="str">
        <f t="shared" si="34"/>
        <v>n/a</v>
      </c>
      <c r="P71" s="290">
        <f>VLOOKUP(C71, RPB!$E$2:$I$200, 5, 0)</f>
        <v>18</v>
      </c>
      <c r="Q71" s="318">
        <f t="shared" si="35"/>
        <v>693532.66499999992</v>
      </c>
      <c r="R71" s="90">
        <f t="shared" si="36"/>
        <v>347348.88300000003</v>
      </c>
      <c r="S71" s="90">
        <f t="shared" si="37"/>
        <v>346635.96800000005</v>
      </c>
      <c r="T71" s="374">
        <f t="shared" si="38"/>
        <v>49.981202832025232</v>
      </c>
      <c r="U71" s="331">
        <f t="shared" si="39"/>
        <v>222804.99999999919</v>
      </c>
      <c r="V71" s="332">
        <f t="shared" si="40"/>
        <v>22.318150720265024</v>
      </c>
      <c r="W71" s="90" t="str">
        <f t="shared" si="41"/>
        <v>n/a</v>
      </c>
      <c r="X71" s="90" t="str">
        <f t="shared" si="42"/>
        <v>n/a</v>
      </c>
      <c r="Y71" s="374" t="str">
        <f t="shared" si="43"/>
        <v>n/a</v>
      </c>
      <c r="Z71" s="296">
        <f>IFERROR(VLOOKUP(C71,'Birth registration'!$B$247:$G$275,2,0), VLOOKUP($C71,'Birth registration'!$B$11:$G$207,2,0))</f>
        <v>23.7</v>
      </c>
      <c r="AA71" s="87">
        <f>IFERROR(VLOOKUP(C71,'Birth registration'!$B$247:$G$275,4,0), VLOOKUP($C71,'Birth registration'!$B$11:$G$207,4,0))</f>
        <v>23.7</v>
      </c>
      <c r="AB71" s="87">
        <f>IFERROR(VLOOKUP(C71,'Birth registration'!$B$247:$G$275,6,0), VLOOKUP($C71,'Birth registration'!$B$11:$G$207,6,0))</f>
        <v>23.6</v>
      </c>
      <c r="AC71" s="87">
        <f>IFERROR(VLOOKUP(C71,'Birth registration'!$B$247:$O$275,10,0), VLOOKUP($C71,'Birth registration'!$B$11:$K$207,10,0))</f>
        <v>17.5</v>
      </c>
      <c r="AD71" s="87">
        <f>IFERROR(VLOOKUP(D71,'Birth registration'!$B$247:$O$275,8,0), VLOOKUP($C71,'Birth registration'!$B$11:$K$207,8,0))</f>
        <v>34.4</v>
      </c>
      <c r="AE71" s="331">
        <f>VLOOKUP($C71, RPB!$E$3:$M$200, 9,0)</f>
        <v>775508</v>
      </c>
      <c r="AF71" s="90" t="str">
        <f>VLOOKUP($C71, RPB!E71:$J$200, 6, 0)</f>
        <v>Voter</v>
      </c>
      <c r="AG71" s="90" t="str">
        <f>VLOOKUP($C71, RPB!$E:$N, 10, 0)</f>
        <v>n/a</v>
      </c>
      <c r="AH71" s="90" t="str">
        <f>VLOOKUP($C71, RPB!$E:$O, 11,0)</f>
        <v>n/a</v>
      </c>
      <c r="AI71" s="298">
        <f t="shared" si="44"/>
        <v>1907267.9999999991</v>
      </c>
      <c r="AJ71" s="332">
        <f>VLOOKUP(C71, '2018 Population by age'!$G$3:$J$300, 3, 0)*1000</f>
        <v>908954.99999999988</v>
      </c>
      <c r="AK71" s="90">
        <f>(VLOOKUP($C71, '2018 Population by age male'!$G:$J, 3, 0))*1000</f>
        <v>455241</v>
      </c>
      <c r="AL71" s="90">
        <f>(VLOOKUP($C71, '2018 Population by age female'!$G:$J, 3, 0))*1000</f>
        <v>453712.00000000006</v>
      </c>
      <c r="AM71" s="332">
        <f>IF(I71=1, VLOOKUP(C71, '2018 Population by age'!$G$3:$J$300, 4, 0)*1000*VLOOKUP(C71, 'GCC foreign nationals share'!$B$5:$E$10, 3, 0), VLOOKUP(C71, '2018 Population by age'!$G$3:$J$300, 4, 0)*1000)</f>
        <v>998312.99999999919</v>
      </c>
      <c r="AN71" s="90">
        <f>(VLOOKUP($C71, '2018 Population by age male'!$G:$J, 4, 0))*1000</f>
        <v>483597</v>
      </c>
      <c r="AO71" s="383">
        <f>(VLOOKUP($C71, '2018 Population by age female'!$G:$J, 4, 0))*1000</f>
        <v>514717.99999999983</v>
      </c>
    </row>
    <row r="72" spans="1:41" s="87" customFormat="1" ht="13.05" customHeight="1" x14ac:dyDescent="0.3">
      <c r="A72" s="87">
        <v>71</v>
      </c>
      <c r="B72" s="87" t="s">
        <v>164</v>
      </c>
      <c r="C72" s="87" t="s">
        <v>165</v>
      </c>
      <c r="D72" s="87" t="s">
        <v>30</v>
      </c>
      <c r="E72" s="87" t="s">
        <v>15</v>
      </c>
      <c r="F72" s="87" t="s">
        <v>9</v>
      </c>
      <c r="G72" s="87" t="s">
        <v>10</v>
      </c>
      <c r="H72" s="87" t="s">
        <v>11</v>
      </c>
      <c r="J72" s="295" t="s">
        <v>2311</v>
      </c>
      <c r="K72" s="326">
        <f t="shared" si="30"/>
        <v>30690.460999999996</v>
      </c>
      <c r="L72" s="327">
        <f t="shared" si="31"/>
        <v>3.923482501837706</v>
      </c>
      <c r="M72" s="289" t="str">
        <f t="shared" si="32"/>
        <v>n/a</v>
      </c>
      <c r="N72" s="289" t="str">
        <f t="shared" si="33"/>
        <v>n/a</v>
      </c>
      <c r="O72" s="321" t="str">
        <f t="shared" si="34"/>
        <v>n/a</v>
      </c>
      <c r="P72" s="290">
        <f>VLOOKUP(C72, RPB!$E$2:$I$200, 5, 0)</f>
        <v>18</v>
      </c>
      <c r="Q72" s="318">
        <f t="shared" si="35"/>
        <v>30690.460999999996</v>
      </c>
      <c r="R72" s="90">
        <f t="shared" si="36"/>
        <v>16178.635999999999</v>
      </c>
      <c r="S72" s="90">
        <f t="shared" si="37"/>
        <v>14401.516000000012</v>
      </c>
      <c r="T72" s="374">
        <f t="shared" si="38"/>
        <v>46.925055964457535</v>
      </c>
      <c r="U72" s="331">
        <f t="shared" si="39"/>
        <v>0</v>
      </c>
      <c r="V72" s="332">
        <f t="shared" si="40"/>
        <v>0</v>
      </c>
      <c r="W72" s="90" t="str">
        <f t="shared" si="41"/>
        <v>n/a</v>
      </c>
      <c r="X72" s="90" t="str">
        <f t="shared" si="42"/>
        <v>n/a</v>
      </c>
      <c r="Y72" s="374" t="str">
        <f t="shared" si="43"/>
        <v>n/a</v>
      </c>
      <c r="Z72" s="296">
        <f>IFERROR(VLOOKUP(C72,'Birth registration'!$B$247:$G$275,2,0), VLOOKUP($C72,'Birth registration'!$B$11:$G$207,2,0))</f>
        <v>88.7</v>
      </c>
      <c r="AA72" s="87">
        <f>IFERROR(VLOOKUP(C72,'Birth registration'!$B$247:$G$275,4,0), VLOOKUP($C72,'Birth registration'!$B$11:$G$207,4,0))</f>
        <v>88.4</v>
      </c>
      <c r="AB72" s="87">
        <f>IFERROR(VLOOKUP(C72,'Birth registration'!$B$247:$G$275,6,0), VLOOKUP($C72,'Birth registration'!$B$11:$G$207,6,0))</f>
        <v>89.1</v>
      </c>
      <c r="AC72" s="87">
        <f>IFERROR(VLOOKUP(C72,'Birth registration'!$B$247:$O$275,10,0), VLOOKUP($C72,'Birth registration'!$B$11:$K$207,10,0))</f>
        <v>88.2</v>
      </c>
      <c r="AD72" s="87">
        <f>IFERROR(VLOOKUP(D72,'Birth registration'!$B$247:$O$275,8,0), VLOOKUP($C72,'Birth registration'!$B$11:$K$207,8,0))</f>
        <v>90.5</v>
      </c>
      <c r="AE72" s="331">
        <f>VLOOKUP($C72, RPB!$E$3:$M$200, 9,0)</f>
        <v>570708</v>
      </c>
      <c r="AF72" s="90" t="str">
        <f>VLOOKUP($C72, RPB!E72:$J$200, 6, 0)</f>
        <v>Voter</v>
      </c>
      <c r="AG72" s="90" t="str">
        <f>VLOOKUP($C72, RPB!$E:$N, 10, 0)</f>
        <v>n/a</v>
      </c>
      <c r="AH72" s="90" t="str">
        <f>VLOOKUP($C72, RPB!$E:$O, 11,0)</f>
        <v>n/a</v>
      </c>
      <c r="AI72" s="298">
        <f t="shared" si="44"/>
        <v>782225</v>
      </c>
      <c r="AJ72" s="332">
        <f>VLOOKUP(C72, '2018 Population by age'!$G$3:$J$300, 3, 0)*1000</f>
        <v>271597</v>
      </c>
      <c r="AK72" s="90">
        <f>(VLOOKUP($C72, '2018 Population by age male'!$G:$J, 3, 0))*1000</f>
        <v>139471</v>
      </c>
      <c r="AL72" s="90">
        <f>(VLOOKUP($C72, '2018 Population by age female'!$G:$J, 3, 0))*1000</f>
        <v>132124</v>
      </c>
      <c r="AM72" s="332">
        <f>IF(I72=1, VLOOKUP(C72, '2018 Population by age'!$G$3:$J$300, 4, 0)*1000*VLOOKUP(C72, 'GCC foreign nationals share'!$B$5:$E$10, 3, 0), VLOOKUP(C72, '2018 Population by age'!$G$3:$J$300, 4, 0)*1000)</f>
        <v>510627.99999999994</v>
      </c>
      <c r="AN72" s="90">
        <f>(VLOOKUP($C72, '2018 Population by age male'!$G:$J, 4, 0))*1000</f>
        <v>255791.99999999968</v>
      </c>
      <c r="AO72" s="383">
        <f>(VLOOKUP($C72, '2018 Population by age female'!$G:$J, 4, 0))*1000</f>
        <v>254835.00000000012</v>
      </c>
    </row>
    <row r="73" spans="1:41" s="87" customFormat="1" ht="13.05" customHeight="1" x14ac:dyDescent="0.3">
      <c r="A73" s="87">
        <v>72</v>
      </c>
      <c r="B73" s="87" t="s">
        <v>166</v>
      </c>
      <c r="C73" s="87" t="s">
        <v>167</v>
      </c>
      <c r="D73" s="87" t="s">
        <v>30</v>
      </c>
      <c r="E73" s="87" t="s">
        <v>8</v>
      </c>
      <c r="F73" s="87" t="s">
        <v>9</v>
      </c>
      <c r="G73" s="87" t="s">
        <v>10</v>
      </c>
      <c r="H73" s="87" t="s">
        <v>11</v>
      </c>
      <c r="J73" s="295" t="s">
        <v>2311</v>
      </c>
      <c r="K73" s="326">
        <f t="shared" si="30"/>
        <v>1492435.6449999954</v>
      </c>
      <c r="L73" s="327">
        <f t="shared" si="31"/>
        <v>13.42970423231642</v>
      </c>
      <c r="M73" s="289">
        <f t="shared" si="32"/>
        <v>672795.00799999596</v>
      </c>
      <c r="N73" s="289">
        <f t="shared" si="33"/>
        <v>817445.95399999898</v>
      </c>
      <c r="O73" s="321">
        <f t="shared" si="34"/>
        <v>54.772609910426084</v>
      </c>
      <c r="P73" s="290">
        <f>VLOOKUP(C73, RPB!$E$2:$I$200, 5, 0)</f>
        <v>18</v>
      </c>
      <c r="Q73" s="318">
        <f t="shared" si="35"/>
        <v>873958.64500000002</v>
      </c>
      <c r="R73" s="90">
        <f t="shared" si="36"/>
        <v>441593.00800000015</v>
      </c>
      <c r="S73" s="90">
        <f t="shared" si="37"/>
        <v>430180.95399999991</v>
      </c>
      <c r="T73" s="374">
        <f t="shared" si="38"/>
        <v>49.2221178268681</v>
      </c>
      <c r="U73" s="331">
        <f t="shared" si="39"/>
        <v>618476.99999999534</v>
      </c>
      <c r="V73" s="332">
        <f t="shared" si="40"/>
        <v>9.0849225806545775</v>
      </c>
      <c r="W73" s="90">
        <f t="shared" si="41"/>
        <v>231201.99999999581</v>
      </c>
      <c r="X73" s="90">
        <f t="shared" si="42"/>
        <v>387264.99999999907</v>
      </c>
      <c r="Y73" s="374">
        <f t="shared" si="43"/>
        <v>62.616922163996179</v>
      </c>
      <c r="Z73" s="296">
        <f>IFERROR(VLOOKUP(C73,'Birth registration'!$B$247:$G$275,2,0), VLOOKUP($C73,'Birth registration'!$B$11:$G$207,2,0))</f>
        <v>79.7</v>
      </c>
      <c r="AA73" s="87">
        <f>IFERROR(VLOOKUP(C73,'Birth registration'!$B$247:$G$275,4,0), VLOOKUP($C73,'Birth registration'!$B$11:$G$207,4,0))</f>
        <v>79.8</v>
      </c>
      <c r="AB73" s="87">
        <f>IFERROR(VLOOKUP(C73,'Birth registration'!$B$247:$G$275,6,0), VLOOKUP($C73,'Birth registration'!$B$11:$G$207,6,0))</f>
        <v>79.7</v>
      </c>
      <c r="AC73" s="87">
        <f>IFERROR(VLOOKUP(C73,'Birth registration'!$B$247:$O$275,10,0), VLOOKUP($C73,'Birth registration'!$B$11:$K$207,10,0))</f>
        <v>77.099999999999994</v>
      </c>
      <c r="AD73" s="87">
        <f>IFERROR(VLOOKUP(D73,'Birth registration'!$B$247:$O$275,8,0), VLOOKUP($C73,'Birth registration'!$B$11:$K$207,8,0))</f>
        <v>85</v>
      </c>
      <c r="AE73" s="331">
        <f>VLOOKUP($C73, RPB!$E$3:$M$200, 9,0)</f>
        <v>6189253</v>
      </c>
      <c r="AF73" s="90" t="str">
        <f>VLOOKUP($C73, RPB!E73:$J$200, 6, 0)</f>
        <v>Voter</v>
      </c>
      <c r="AG73" s="90">
        <f>VLOOKUP($C73, RPB!$E:$N, 10, 0)</f>
        <v>3076918</v>
      </c>
      <c r="AH73" s="90">
        <f>VLOOKUP($C73, RPB!$E:$O, 11,0)</f>
        <v>3112335</v>
      </c>
      <c r="AI73" s="298">
        <f t="shared" si="44"/>
        <v>11112944.999999996</v>
      </c>
      <c r="AJ73" s="332">
        <f>VLOOKUP(C73, '2018 Population by age'!$G$3:$J$300, 3, 0)*1000</f>
        <v>4305215.0000000009</v>
      </c>
      <c r="AK73" s="90">
        <f>(VLOOKUP($C73, '2018 Population by age male'!$G:$J, 3, 0))*1000</f>
        <v>2186104</v>
      </c>
      <c r="AL73" s="90">
        <f>(VLOOKUP($C73, '2018 Population by age female'!$G:$J, 3, 0))*1000</f>
        <v>2119118</v>
      </c>
      <c r="AM73" s="332">
        <f>IF(I73=1, VLOOKUP(C73, '2018 Population by age'!$G$3:$J$300, 4, 0)*1000*VLOOKUP(C73, 'GCC foreign nationals share'!$B$5:$E$10, 3, 0), VLOOKUP(C73, '2018 Population by age'!$G$3:$J$300, 4, 0)*1000)</f>
        <v>6807729.9999999953</v>
      </c>
      <c r="AN73" s="90">
        <f>(VLOOKUP($C73, '2018 Population by age male'!$G:$J, 4, 0))*1000</f>
        <v>3308119.9999999958</v>
      </c>
      <c r="AO73" s="383">
        <f>(VLOOKUP($C73, '2018 Population by age female'!$G:$J, 4, 0))*1000</f>
        <v>3499599.9999999991</v>
      </c>
    </row>
    <row r="74" spans="1:41" s="87" customFormat="1" ht="13.05" customHeight="1" x14ac:dyDescent="0.3">
      <c r="A74" s="87">
        <v>73</v>
      </c>
      <c r="B74" s="87" t="s">
        <v>168</v>
      </c>
      <c r="C74" s="87" t="s">
        <v>169</v>
      </c>
      <c r="D74" s="87" t="s">
        <v>30</v>
      </c>
      <c r="E74" s="87" t="s">
        <v>27</v>
      </c>
      <c r="F74" s="87" t="s">
        <v>9</v>
      </c>
      <c r="G74" s="87" t="s">
        <v>10</v>
      </c>
      <c r="H74" s="87" t="s">
        <v>11</v>
      </c>
      <c r="J74" s="295" t="s">
        <v>2311</v>
      </c>
      <c r="K74" s="326">
        <f t="shared" si="30"/>
        <v>225690.62400000021</v>
      </c>
      <c r="L74" s="327">
        <f t="shared" si="31"/>
        <v>2.3965872538949378</v>
      </c>
      <c r="M74" s="289">
        <f t="shared" si="32"/>
        <v>114936.1280000001</v>
      </c>
      <c r="N74" s="289">
        <f t="shared" si="33"/>
        <v>112484.7099999999</v>
      </c>
      <c r="O74" s="321">
        <f t="shared" si="34"/>
        <v>49.840222870755937</v>
      </c>
      <c r="P74" s="290">
        <f>VLOOKUP(C74, RPB!$E$2:$I$200, 5, 0)</f>
        <v>18</v>
      </c>
      <c r="Q74" s="318">
        <f t="shared" si="35"/>
        <v>225690.62400000021</v>
      </c>
      <c r="R74" s="90">
        <f t="shared" si="36"/>
        <v>114936.1280000001</v>
      </c>
      <c r="S74" s="90">
        <f t="shared" si="37"/>
        <v>112484.7099999999</v>
      </c>
      <c r="T74" s="374">
        <f t="shared" si="38"/>
        <v>49.840222870755937</v>
      </c>
      <c r="U74" s="331">
        <f t="shared" si="39"/>
        <v>0</v>
      </c>
      <c r="V74" s="332">
        <f t="shared" si="40"/>
        <v>0</v>
      </c>
      <c r="W74" s="90">
        <f t="shared" si="41"/>
        <v>0</v>
      </c>
      <c r="X74" s="90">
        <f t="shared" si="42"/>
        <v>0</v>
      </c>
      <c r="Y74" s="374">
        <f t="shared" si="43"/>
        <v>0</v>
      </c>
      <c r="Z74" s="296">
        <f>IFERROR(VLOOKUP(C74,'Birth registration'!$B$247:$G$275,2,0), VLOOKUP($C74,'Birth registration'!$B$11:$G$207,2,0))</f>
        <v>93.6</v>
      </c>
      <c r="AA74" s="87">
        <f>IFERROR(VLOOKUP(C74,'Birth registration'!$B$247:$G$275,4,0), VLOOKUP($C74,'Birth registration'!$B$11:$G$207,4,0))</f>
        <v>93.6</v>
      </c>
      <c r="AB74" s="87">
        <f>IFERROR(VLOOKUP(C74,'Birth registration'!$B$247:$G$275,6,0), VLOOKUP($C74,'Birth registration'!$B$11:$G$207,6,0))</f>
        <v>93.5</v>
      </c>
      <c r="AC74" s="87">
        <f>IFERROR(VLOOKUP(C74,'Birth registration'!$B$247:$O$275,10,0), VLOOKUP($C74,'Birth registration'!$B$11:$K$207,10,0))</f>
        <v>92.7</v>
      </c>
      <c r="AD74" s="87">
        <f>IFERROR(VLOOKUP(D74,'Birth registration'!$B$247:$O$275,8,0), VLOOKUP($C74,'Birth registration'!$B$11:$K$207,8,0))</f>
        <v>94.6</v>
      </c>
      <c r="AE74" s="331">
        <f>VLOOKUP($C74, RPB!$E$3:$M$200, 9,0)</f>
        <v>6149112</v>
      </c>
      <c r="AF74" s="90" t="str">
        <f>VLOOKUP($C74, RPB!E74:$J$200, 6, 0)</f>
        <v>Direct</v>
      </c>
      <c r="AG74" s="90">
        <f>VLOOKUP($C74, RPB!$E:$N, 10, 0)</f>
        <v>3034974</v>
      </c>
      <c r="AH74" s="90">
        <f>VLOOKUP($C74, RPB!$E:$O, 11,0)</f>
        <v>3114138</v>
      </c>
      <c r="AI74" s="298">
        <f t="shared" si="44"/>
        <v>9417166.9999999963</v>
      </c>
      <c r="AJ74" s="332">
        <f>VLOOKUP(C74, '2018 Population by age'!$G$3:$J$300, 3, 0)*1000</f>
        <v>3526416</v>
      </c>
      <c r="AK74" s="90">
        <f>(VLOOKUP($C74, '2018 Population by age male'!$G:$J, 3, 0))*1000</f>
        <v>1795877</v>
      </c>
      <c r="AL74" s="90">
        <f>(VLOOKUP($C74, '2018 Population by age female'!$G:$J, 3, 0))*1000</f>
        <v>1730534</v>
      </c>
      <c r="AM74" s="332">
        <f>IF(I74=1, VLOOKUP(C74, '2018 Population by age'!$G$3:$J$300, 4, 0)*1000*VLOOKUP(C74, 'GCC foreign nationals share'!$B$5:$E$10, 3, 0), VLOOKUP(C74, '2018 Population by age'!$G$3:$J$300, 4, 0)*1000)</f>
        <v>5890750.9999999953</v>
      </c>
      <c r="AN74" s="90">
        <f>(VLOOKUP($C74, '2018 Population by age male'!$G:$J, 4, 0))*1000</f>
        <v>2899833</v>
      </c>
      <c r="AO74" s="383">
        <f>(VLOOKUP($C74, '2018 Population by age female'!$G:$J, 4, 0))*1000</f>
        <v>2990920.9999999981</v>
      </c>
    </row>
    <row r="75" spans="1:41" s="87" customFormat="1" ht="13.05" customHeight="1" x14ac:dyDescent="0.3">
      <c r="A75" s="87">
        <v>74</v>
      </c>
      <c r="B75" s="87" t="s">
        <v>170</v>
      </c>
      <c r="C75" s="87" t="s">
        <v>171</v>
      </c>
      <c r="D75" s="87" t="s">
        <v>37</v>
      </c>
      <c r="E75" s="87" t="s">
        <v>22</v>
      </c>
      <c r="F75" s="87" t="s">
        <v>9</v>
      </c>
      <c r="G75" s="87" t="s">
        <v>23</v>
      </c>
      <c r="H75" s="87" t="s">
        <v>9</v>
      </c>
      <c r="J75" s="295" t="s">
        <v>2311</v>
      </c>
      <c r="K75" s="326">
        <f t="shared" si="30"/>
        <v>2706299.6000000038</v>
      </c>
      <c r="L75" s="327">
        <f t="shared" si="31"/>
        <v>36.42940860454604</v>
      </c>
      <c r="M75" s="289" t="str">
        <f t="shared" si="32"/>
        <v>n/a</v>
      </c>
      <c r="N75" s="289" t="str">
        <f t="shared" si="33"/>
        <v>n/a</v>
      </c>
      <c r="O75" s="321" t="str">
        <f t="shared" si="34"/>
        <v>n/a</v>
      </c>
      <c r="P75" s="290">
        <f>VLOOKUP(C75, RPB!$E$2:$I$200, 5, 0)</f>
        <v>18</v>
      </c>
      <c r="Q75" s="318">
        <f t="shared" si="35"/>
        <v>104833.60000000001</v>
      </c>
      <c r="R75" s="90" t="str">
        <f t="shared" si="36"/>
        <v>n/a</v>
      </c>
      <c r="S75" s="90" t="str">
        <f t="shared" si="37"/>
        <v>n/a</v>
      </c>
      <c r="T75" s="374" t="str">
        <f t="shared" si="38"/>
        <v>n/a</v>
      </c>
      <c r="U75" s="331">
        <f t="shared" si="39"/>
        <v>2601466.0000000037</v>
      </c>
      <c r="V75" s="332">
        <f t="shared" si="40"/>
        <v>40.771807952009191</v>
      </c>
      <c r="W75" s="90" t="str">
        <f t="shared" si="41"/>
        <v>n/a</v>
      </c>
      <c r="X75" s="90" t="str">
        <f t="shared" si="42"/>
        <v>n/a</v>
      </c>
      <c r="Y75" s="374" t="str">
        <f t="shared" si="43"/>
        <v>n/a</v>
      </c>
      <c r="Z75" s="296">
        <f>IFERROR(VLOOKUP(C75,'Birth registration'!$B$247:$G$275,2,0), VLOOKUP($C75,'Birth registration'!$B$11:$G$207,2,0))</f>
        <v>90</v>
      </c>
      <c r="AA75" s="87" t="str">
        <f>IFERROR(VLOOKUP(C75,'Birth registration'!$B$247:$G$275,4,0), VLOOKUP($C75,'Birth registration'!$B$11:$G$207,4,0))</f>
        <v>–</v>
      </c>
      <c r="AB75" s="87" t="str">
        <f>IFERROR(VLOOKUP(C75,'Birth registration'!$B$247:$G$275,6,0), VLOOKUP($C75,'Birth registration'!$B$11:$G$207,6,0))</f>
        <v>–</v>
      </c>
      <c r="AC75" s="87" t="str">
        <f>IFERROR(VLOOKUP(C75,'Birth registration'!$B$247:$O$275,10,0), VLOOKUP($C75,'Birth registration'!$B$11:$K$207,10,0))</f>
        <v>–</v>
      </c>
      <c r="AD75" s="87" t="e">
        <f>IFERROR(VLOOKUP(D75,'Birth registration'!$B$247:$O$275,8,0), VLOOKUP($C75,'Birth registration'!$B$11:$K$207,8,0))</f>
        <v>#N/A</v>
      </c>
      <c r="AE75" s="331">
        <f>VLOOKUP($C75, RPB!$E$3:$M$200, 9,0)</f>
        <v>3779085</v>
      </c>
      <c r="AF75" s="90" t="str">
        <f>VLOOKUP($C75, RPB!E75:$J$200, 6, 0)</f>
        <v>Voter</v>
      </c>
      <c r="AG75" s="90" t="str">
        <f>VLOOKUP($C75, RPB!$E:$N, 10, 0)</f>
        <v>n/a</v>
      </c>
      <c r="AH75" s="90" t="str">
        <f>VLOOKUP($C75, RPB!$E:$O, 11,0)</f>
        <v>n/a</v>
      </c>
      <c r="AI75" s="298">
        <f t="shared" si="44"/>
        <v>7428887.0000000037</v>
      </c>
      <c r="AJ75" s="332">
        <f>VLOOKUP(C75, '2018 Population by age'!$G$3:$J$300, 3, 0)*1000</f>
        <v>1048336.0000000002</v>
      </c>
      <c r="AK75" s="90">
        <f>(VLOOKUP($C75, '2018 Population by age male'!$G:$J, 3, 0))*1000</f>
        <v>540312.99999999988</v>
      </c>
      <c r="AL75" s="90">
        <f>(VLOOKUP($C75, '2018 Population by age female'!$G:$J, 3, 0))*1000</f>
        <v>507994</v>
      </c>
      <c r="AM75" s="332">
        <f>IF(I75=1, VLOOKUP(C75, '2018 Population by age'!$G$3:$J$300, 4, 0)*1000*VLOOKUP(C75, 'GCC foreign nationals share'!$B$5:$E$10, 3, 0), VLOOKUP(C75, '2018 Population by age'!$G$3:$J$300, 4, 0)*1000)</f>
        <v>6380551.0000000037</v>
      </c>
      <c r="AN75" s="90">
        <f>(VLOOKUP($C75, '2018 Population by age male'!$G:$J, 4, 0))*1000</f>
        <v>2867803.9999999991</v>
      </c>
      <c r="AO75" s="383">
        <f>(VLOOKUP($C75, '2018 Population by age female'!$G:$J, 4, 0))*1000</f>
        <v>3512771.9999999986</v>
      </c>
    </row>
    <row r="76" spans="1:41" s="87" customFormat="1" ht="13.05" customHeight="1" x14ac:dyDescent="0.3">
      <c r="A76" s="87">
        <v>75</v>
      </c>
      <c r="B76" s="87" t="s">
        <v>172</v>
      </c>
      <c r="C76" s="87" t="s">
        <v>173</v>
      </c>
      <c r="D76" s="87" t="s">
        <v>14</v>
      </c>
      <c r="E76" s="87" t="s">
        <v>22</v>
      </c>
      <c r="F76" s="87" t="s">
        <v>38</v>
      </c>
      <c r="G76" s="87" t="s">
        <v>23</v>
      </c>
      <c r="H76" s="87" t="s">
        <v>9</v>
      </c>
      <c r="J76" s="295" t="s">
        <v>2320</v>
      </c>
      <c r="K76" s="326">
        <f t="shared" si="30"/>
        <v>0</v>
      </c>
      <c r="L76" s="327">
        <f t="shared" si="31"/>
        <v>0</v>
      </c>
      <c r="M76" s="289" t="str">
        <f t="shared" si="32"/>
        <v>n/a</v>
      </c>
      <c r="N76" s="289" t="str">
        <f t="shared" si="33"/>
        <v>n/a</v>
      </c>
      <c r="O76" s="321" t="str">
        <f t="shared" si="34"/>
        <v>n/a</v>
      </c>
      <c r="P76" s="290">
        <f>VLOOKUP(C76, RPB!$E$2:$I$200, 5, 0)</f>
        <v>0</v>
      </c>
      <c r="Q76" s="318">
        <f t="shared" si="35"/>
        <v>0</v>
      </c>
      <c r="R76" s="90" t="str">
        <f t="shared" si="36"/>
        <v>n/a</v>
      </c>
      <c r="S76" s="90" t="str">
        <f t="shared" si="37"/>
        <v>n/a</v>
      </c>
      <c r="T76" s="374" t="str">
        <f t="shared" si="38"/>
        <v>n/a</v>
      </c>
      <c r="U76" s="331">
        <f t="shared" si="39"/>
        <v>0</v>
      </c>
      <c r="V76" s="332">
        <f t="shared" si="40"/>
        <v>0</v>
      </c>
      <c r="W76" s="90">
        <f t="shared" si="41"/>
        <v>0</v>
      </c>
      <c r="X76" s="90">
        <f t="shared" si="42"/>
        <v>0</v>
      </c>
      <c r="Y76" s="374">
        <f t="shared" si="43"/>
        <v>0</v>
      </c>
      <c r="Z76" s="296">
        <f>IFERROR(VLOOKUP(C76,'Birth registration'!$B$247:$G$275,2,0), VLOOKUP($C76,'Birth registration'!$B$11:$G$207,2,0))</f>
        <v>100</v>
      </c>
      <c r="AA76" s="87" t="str">
        <f>IFERROR(VLOOKUP(C76,'Birth registration'!$B$247:$G$275,4,0), VLOOKUP($C76,'Birth registration'!$B$11:$G$207,4,0))</f>
        <v>–</v>
      </c>
      <c r="AB76" s="87" t="str">
        <f>IFERROR(VLOOKUP(C76,'Birth registration'!$B$247:$G$275,6,0), VLOOKUP($C76,'Birth registration'!$B$11:$G$207,6,0))</f>
        <v>–</v>
      </c>
      <c r="AC76" s="87" t="str">
        <f>IFERROR(VLOOKUP(C76,'Birth registration'!$B$247:$O$275,10,0), VLOOKUP($C76,'Birth registration'!$B$11:$K$207,10,0))</f>
        <v>–</v>
      </c>
      <c r="AD76" s="87" t="str">
        <f>IFERROR(VLOOKUP(D76,'Birth registration'!$B$247:$O$275,8,0), VLOOKUP($C76,'Birth registration'!$B$11:$K$207,8,0))</f>
        <v>–</v>
      </c>
      <c r="AE76" s="331">
        <f>VLOOKUP($C76, RPB!$E$3:$M$200, 9,0)</f>
        <v>9970906</v>
      </c>
      <c r="AF76" s="90" t="str">
        <f>VLOOKUP($C76, RPB!E76:$J$200, 6, 0)</f>
        <v>Direct</v>
      </c>
      <c r="AG76" s="90">
        <f>VLOOKUP($C76, RPB!$E:$N, 10, 0)</f>
        <v>4798425</v>
      </c>
      <c r="AH76" s="90">
        <f>VLOOKUP($C76, RPB!$E:$O, 11,0)</f>
        <v>5172481</v>
      </c>
      <c r="AI76" s="298">
        <f t="shared" si="44"/>
        <v>9688847.0000000019</v>
      </c>
      <c r="AJ76" s="332">
        <f>VLOOKUP(C76, '2018 Population by age'!$G$3:$J$300, 3, 0)*1000</f>
        <v>0</v>
      </c>
      <c r="AK76" s="90">
        <f>(VLOOKUP($C76, '2018 Population by age male'!$G:$J, 3, 0))*1000</f>
        <v>0</v>
      </c>
      <c r="AL76" s="90">
        <f>(VLOOKUP($C76, '2018 Population by age female'!$G:$J, 3, 0))*1000</f>
        <v>0</v>
      </c>
      <c r="AM76" s="332">
        <f>IF(I76=1, VLOOKUP(C76, '2018 Population by age'!$G$3:$J$300, 4, 0)*1000*VLOOKUP(C76, 'GCC foreign nationals share'!$B$5:$E$10, 3, 0), VLOOKUP(C76, '2018 Population by age'!$G$3:$J$300, 4, 0)*1000)</f>
        <v>9688847.0000000019</v>
      </c>
      <c r="AN76" s="90">
        <f>(VLOOKUP($C76, '2018 Population by age male'!$G:$J, 4, 0))*1000</f>
        <v>4610879.0000000019</v>
      </c>
      <c r="AO76" s="383">
        <f>(VLOOKUP($C76, '2018 Population by age female'!$G:$J, 4, 0))*1000</f>
        <v>5077966.9999999991</v>
      </c>
    </row>
    <row r="77" spans="1:41" s="87" customFormat="1" ht="13.05" customHeight="1" x14ac:dyDescent="0.3">
      <c r="A77" s="87">
        <v>76</v>
      </c>
      <c r="B77" s="87" t="s">
        <v>174</v>
      </c>
      <c r="C77" s="87" t="s">
        <v>175</v>
      </c>
      <c r="D77" s="87" t="s">
        <v>14</v>
      </c>
      <c r="E77" s="87" t="s">
        <v>22</v>
      </c>
      <c r="F77" s="87" t="s">
        <v>38</v>
      </c>
      <c r="G77" s="87" t="s">
        <v>23</v>
      </c>
      <c r="H77" s="87" t="s">
        <v>9</v>
      </c>
      <c r="J77" s="295" t="s">
        <v>2320</v>
      </c>
      <c r="K77" s="326">
        <f t="shared" si="30"/>
        <v>10836.000000000204</v>
      </c>
      <c r="L77" s="327">
        <f t="shared" si="31"/>
        <v>3.2080052104920953</v>
      </c>
      <c r="M77" s="289" t="str">
        <f t="shared" si="32"/>
        <v>n/a</v>
      </c>
      <c r="N77" s="289" t="str">
        <f t="shared" si="33"/>
        <v>n/a</v>
      </c>
      <c r="O77" s="321" t="str">
        <f t="shared" si="34"/>
        <v>n/a</v>
      </c>
      <c r="P77" s="290">
        <f>VLOOKUP(C77, RPB!$E$2:$I$200, 5, 0)</f>
        <v>18</v>
      </c>
      <c r="Q77" s="318">
        <f t="shared" si="35"/>
        <v>0</v>
      </c>
      <c r="R77" s="90" t="str">
        <f t="shared" si="36"/>
        <v>n/a</v>
      </c>
      <c r="S77" s="90" t="str">
        <f t="shared" si="37"/>
        <v>n/a</v>
      </c>
      <c r="T77" s="374" t="str">
        <f t="shared" si="38"/>
        <v>n/a</v>
      </c>
      <c r="U77" s="331">
        <f t="shared" si="39"/>
        <v>10836.000000000204</v>
      </c>
      <c r="V77" s="332">
        <f t="shared" si="40"/>
        <v>4.2101500516750443</v>
      </c>
      <c r="W77" s="90">
        <f t="shared" si="41"/>
        <v>5637</v>
      </c>
      <c r="X77" s="90">
        <f t="shared" si="42"/>
        <v>5204.0000000000437</v>
      </c>
      <c r="Y77" s="374">
        <f t="shared" si="43"/>
        <v>48.002951757218177</v>
      </c>
      <c r="Z77" s="296">
        <f>IFERROR(VLOOKUP(C77,'Birth registration'!$B$247:$G$275,2,0), VLOOKUP($C77,'Birth registration'!$B$11:$G$207,2,0))</f>
        <v>100</v>
      </c>
      <c r="AA77" s="87" t="str">
        <f>IFERROR(VLOOKUP(C77,'Birth registration'!$B$247:$G$275,4,0), VLOOKUP($C77,'Birth registration'!$B$11:$G$207,4,0))</f>
        <v>–</v>
      </c>
      <c r="AB77" s="87" t="str">
        <f>IFERROR(VLOOKUP(C77,'Birth registration'!$B$247:$G$275,6,0), VLOOKUP($C77,'Birth registration'!$B$11:$G$207,6,0))</f>
        <v>–</v>
      </c>
      <c r="AC77" s="87" t="str">
        <f>IFERROR(VLOOKUP(C77,'Birth registration'!$B$247:$O$275,10,0), VLOOKUP($C77,'Birth registration'!$B$11:$K$207,10,0))</f>
        <v>–</v>
      </c>
      <c r="AD77" s="87" t="str">
        <f>IFERROR(VLOOKUP(D77,'Birth registration'!$B$247:$O$275,8,0), VLOOKUP($C77,'Birth registration'!$B$11:$K$207,8,0))</f>
        <v>–</v>
      </c>
      <c r="AE77" s="331">
        <f>VLOOKUP($C77, RPB!$E$3:$M$200, 9,0)</f>
        <v>246542</v>
      </c>
      <c r="AF77" s="90" t="str">
        <f>VLOOKUP($C77, RPB!E77:$J$200, 6, 0)</f>
        <v>Voter</v>
      </c>
      <c r="AG77" s="90">
        <f>VLOOKUP($C77, RPB!$E:$N, 10, 0)</f>
        <v>122899</v>
      </c>
      <c r="AH77" s="90">
        <f>VLOOKUP($C77, RPB!$E:$O, 11,0)</f>
        <v>123643</v>
      </c>
      <c r="AI77" s="298">
        <f t="shared" si="44"/>
        <v>337780.00000000017</v>
      </c>
      <c r="AJ77" s="332">
        <f>VLOOKUP(C77, '2018 Population by age'!$G$3:$J$300, 3, 0)*1000</f>
        <v>80401.999999999985</v>
      </c>
      <c r="AK77" s="90">
        <f>(VLOOKUP($C77, '2018 Population by age male'!$G:$J, 3, 0))*1000</f>
        <v>41027</v>
      </c>
      <c r="AL77" s="90">
        <f>(VLOOKUP($C77, '2018 Population by age female'!$G:$J, 3, 0))*1000</f>
        <v>39371.999999999993</v>
      </c>
      <c r="AM77" s="332">
        <f>IF(I77=1, VLOOKUP(C77, '2018 Population by age'!$G$3:$J$300, 4, 0)*1000*VLOOKUP(C77, 'GCC foreign nationals share'!$B$5:$E$10, 3, 0), VLOOKUP(C77, '2018 Population by age'!$G$3:$J$300, 4, 0)*1000)</f>
        <v>257378.0000000002</v>
      </c>
      <c r="AN77" s="90">
        <f>(VLOOKUP($C77, '2018 Population by age male'!$G:$J, 4, 0))*1000</f>
        <v>128536</v>
      </c>
      <c r="AO77" s="383">
        <f>(VLOOKUP($C77, '2018 Population by age female'!$G:$J, 4, 0))*1000</f>
        <v>128847.00000000004</v>
      </c>
    </row>
    <row r="78" spans="1:41" s="87" customFormat="1" ht="13.05" customHeight="1" x14ac:dyDescent="0.3">
      <c r="A78" s="87">
        <v>77</v>
      </c>
      <c r="B78" s="87" t="s">
        <v>176</v>
      </c>
      <c r="C78" s="87" t="s">
        <v>177</v>
      </c>
      <c r="D78" s="87" t="s">
        <v>7</v>
      </c>
      <c r="E78" s="87" t="s">
        <v>27</v>
      </c>
      <c r="F78" s="87" t="s">
        <v>9</v>
      </c>
      <c r="G78" s="87" t="s">
        <v>16</v>
      </c>
      <c r="H78" s="87" t="s">
        <v>9</v>
      </c>
      <c r="J78" s="295" t="s">
        <v>2311</v>
      </c>
      <c r="K78" s="326">
        <f t="shared" si="30"/>
        <v>161910117</v>
      </c>
      <c r="L78" s="327">
        <f t="shared" si="31"/>
        <v>11.957453218774589</v>
      </c>
      <c r="M78" s="289">
        <f t="shared" si="32"/>
        <v>85209701.970999599</v>
      </c>
      <c r="N78" s="289">
        <f t="shared" si="33"/>
        <v>76700419.028999925</v>
      </c>
      <c r="O78" s="321">
        <f t="shared" si="34"/>
        <v>47.372221359706586</v>
      </c>
      <c r="P78" s="290">
        <f>VLOOKUP(C78, RPB!$E$2:$I$200, 5, 0)</f>
        <v>0</v>
      </c>
      <c r="Q78" s="318">
        <f t="shared" si="35"/>
        <v>0</v>
      </c>
      <c r="R78" s="90">
        <f t="shared" si="36"/>
        <v>0</v>
      </c>
      <c r="S78" s="90">
        <f t="shared" si="37"/>
        <v>0</v>
      </c>
      <c r="T78" s="374">
        <f t="shared" si="38"/>
        <v>0</v>
      </c>
      <c r="U78" s="331">
        <f t="shared" si="39"/>
        <v>161910117</v>
      </c>
      <c r="V78" s="332">
        <f t="shared" si="40"/>
        <v>11.957453218774589</v>
      </c>
      <c r="W78" s="90">
        <f t="shared" si="41"/>
        <v>85209701.970999599</v>
      </c>
      <c r="X78" s="90">
        <f t="shared" si="42"/>
        <v>76700419.028999925</v>
      </c>
      <c r="Y78" s="374">
        <f t="shared" si="43"/>
        <v>47.372220189372939</v>
      </c>
      <c r="Z78" s="296">
        <f>IFERROR(VLOOKUP(C78,'Birth registration'!$B$247:$G$275,2,0), VLOOKUP($C78,'Birth registration'!$B$11:$G$207,2,0))</f>
        <v>71.900000000000006</v>
      </c>
      <c r="AA78" s="87">
        <f>IFERROR(VLOOKUP(C78,'Birth registration'!$B$247:$G$275,4,0), VLOOKUP($C78,'Birth registration'!$B$11:$G$207,4,0))</f>
        <v>71.3</v>
      </c>
      <c r="AB78" s="87">
        <f>IFERROR(VLOOKUP(C78,'Birth registration'!$B$247:$G$275,6,0), VLOOKUP($C78,'Birth registration'!$B$11:$G$207,6,0))</f>
        <v>72.7</v>
      </c>
      <c r="AC78" s="87">
        <f>IFERROR(VLOOKUP(C78,'Birth registration'!$B$247:$O$275,10,0), VLOOKUP($C78,'Birth registration'!$B$11:$K$207,10,0))</f>
        <v>67.099999999999994</v>
      </c>
      <c r="AD78" s="87">
        <f>IFERROR(VLOOKUP(D78,'Birth registration'!$B$247:$O$275,8,0), VLOOKUP($C78,'Birth registration'!$B$11:$K$207,8,0))</f>
        <v>83.2</v>
      </c>
      <c r="AE78" s="331">
        <f>VLOOKUP($C78, RPB!$E$3:$M$200, 9,0)</f>
        <v>1192141737</v>
      </c>
      <c r="AF78" s="90" t="str">
        <f>VLOOKUP($C78, RPB!E78:$J$200, 6, 0)</f>
        <v>Direct/Web</v>
      </c>
      <c r="AG78" s="90">
        <f>VLOOKUP($C78, RPB!$E:$N, 10, 0)</f>
        <v>616337278.02900004</v>
      </c>
      <c r="AH78" s="90">
        <f>VLOOKUP($C78, RPB!$E:$O, 11,0)</f>
        <v>575804458.97099996</v>
      </c>
      <c r="AI78" s="298">
        <f t="shared" si="44"/>
        <v>1354051854</v>
      </c>
      <c r="AJ78" s="332">
        <f>VLOOKUP(C78, '2018 Population by age'!$G$3:$J$300, 3, 0)*1000</f>
        <v>0</v>
      </c>
      <c r="AK78" s="90">
        <f>(VLOOKUP($C78, '2018 Population by age male'!$G:$J, 3, 0))*1000</f>
        <v>0</v>
      </c>
      <c r="AL78" s="90">
        <f>(VLOOKUP($C78, '2018 Population by age female'!$G:$J, 3, 0))*1000</f>
        <v>0</v>
      </c>
      <c r="AM78" s="332">
        <f>IF(I78=1, VLOOKUP(C78, '2018 Population by age'!$G$3:$J$300, 4, 0)*1000*VLOOKUP(C78, 'GCC foreign nationals share'!$B$5:$E$10, 3, 0), VLOOKUP(C78, '2018 Population by age'!$G$3:$J$300, 4, 0)*1000)</f>
        <v>1354051854</v>
      </c>
      <c r="AN78" s="90">
        <f>(VLOOKUP($C78, '2018 Population by age male'!$G:$J, 4, 0))*1000</f>
        <v>701546979.99999964</v>
      </c>
      <c r="AO78" s="383">
        <f>(VLOOKUP($C78, '2018 Population by age female'!$G:$J, 4, 0))*1000</f>
        <v>652504877.99999988</v>
      </c>
    </row>
    <row r="79" spans="1:41" s="87" customFormat="1" ht="13.05" customHeight="1" x14ac:dyDescent="0.3">
      <c r="A79" s="87">
        <v>78</v>
      </c>
      <c r="B79" s="87" t="s">
        <v>178</v>
      </c>
      <c r="C79" s="87" t="s">
        <v>179</v>
      </c>
      <c r="D79" s="87" t="s">
        <v>37</v>
      </c>
      <c r="E79" s="87" t="s">
        <v>27</v>
      </c>
      <c r="F79" s="87" t="s">
        <v>9</v>
      </c>
      <c r="G79" s="87" t="s">
        <v>16</v>
      </c>
      <c r="H79" s="87" t="s">
        <v>9</v>
      </c>
      <c r="J79" s="295" t="s">
        <v>2311</v>
      </c>
      <c r="K79" s="326">
        <f t="shared" si="30"/>
        <v>22417919.150000002</v>
      </c>
      <c r="L79" s="327">
        <f t="shared" si="31"/>
        <v>8.4026765233738612</v>
      </c>
      <c r="M79" s="289" t="str">
        <f t="shared" si="32"/>
        <v>n/a</v>
      </c>
      <c r="N79" s="289" t="str">
        <f t="shared" si="33"/>
        <v>n/a</v>
      </c>
      <c r="O79" s="321" t="str">
        <f t="shared" si="34"/>
        <v>n/a</v>
      </c>
      <c r="P79" s="290">
        <f>VLOOKUP(C79, RPB!$E$2:$I$200, 5, 0)</f>
        <v>17</v>
      </c>
      <c r="Q79" s="318">
        <f t="shared" si="35"/>
        <v>22417919.150000002</v>
      </c>
      <c r="R79" s="90" t="str">
        <f t="shared" si="36"/>
        <v>n/a</v>
      </c>
      <c r="S79" s="90" t="str">
        <f t="shared" si="37"/>
        <v>n/a</v>
      </c>
      <c r="T79" s="374" t="str">
        <f t="shared" si="38"/>
        <v>n/a</v>
      </c>
      <c r="U79" s="331">
        <f t="shared" si="39"/>
        <v>0</v>
      </c>
      <c r="V79" s="332">
        <f t="shared" si="40"/>
        <v>0</v>
      </c>
      <c r="W79" s="90" t="str">
        <f t="shared" si="41"/>
        <v>n/a</v>
      </c>
      <c r="X79" s="90" t="str">
        <f t="shared" si="42"/>
        <v>n/a</v>
      </c>
      <c r="Y79" s="374" t="str">
        <f t="shared" si="43"/>
        <v>n/a</v>
      </c>
      <c r="Z79" s="296">
        <f>IFERROR(VLOOKUP(C79,'Birth registration'!$B$247:$G$275,2,0), VLOOKUP($C79,'Birth registration'!$B$11:$G$207,2,0))</f>
        <v>72.5</v>
      </c>
      <c r="AA79" s="87" t="str">
        <f>IFERROR(VLOOKUP(C79,'Birth registration'!$B$247:$G$275,4,0), VLOOKUP($C79,'Birth registration'!$B$11:$G$207,4,0))</f>
        <v>–</v>
      </c>
      <c r="AB79" s="87" t="str">
        <f>IFERROR(VLOOKUP(C79,'Birth registration'!$B$247:$G$275,6,0), VLOOKUP($C79,'Birth registration'!$B$11:$G$207,6,0))</f>
        <v>–</v>
      </c>
      <c r="AC79" s="87">
        <f>IFERROR(VLOOKUP(C79,'Birth registration'!$B$247:$O$275,10,0), VLOOKUP($C79,'Birth registration'!$B$11:$K$207,10,0))</f>
        <v>65.34</v>
      </c>
      <c r="AD79" s="87">
        <f>IFERROR(VLOOKUP(D79,'Birth registration'!$B$247:$O$275,8,0), VLOOKUP($C79,'Birth registration'!$B$11:$K$207,8,0))</f>
        <v>79.45</v>
      </c>
      <c r="AE79" s="331">
        <f>VLOOKUP($C79, RPB!$E$3:$M$200, 9,0)</f>
        <v>193944150</v>
      </c>
      <c r="AF79" s="90" t="str">
        <f>VLOOKUP($C79, RPB!E79:$J$200, 6, 0)</f>
        <v>Voter</v>
      </c>
      <c r="AG79" s="90" t="str">
        <f>VLOOKUP($C79, RPB!$E:$N, 10, 0)</f>
        <v>n/a</v>
      </c>
      <c r="AH79" s="90" t="str">
        <f>VLOOKUP($C79, RPB!$E:$O, 11,0)</f>
        <v>n/a</v>
      </c>
      <c r="AI79" s="298">
        <f t="shared" si="44"/>
        <v>266794980.00000015</v>
      </c>
      <c r="AJ79" s="332">
        <f>VLOOKUP(C79, '2018 Population by age'!$G$3:$J$300, 3, 0)*1000</f>
        <v>81519706</v>
      </c>
      <c r="AK79" s="90">
        <f>(VLOOKUP($C79, '2018 Population by age male'!$G:$J, 3, 0))*1000</f>
        <v>41697765.999999993</v>
      </c>
      <c r="AL79" s="90">
        <f>(VLOOKUP($C79, '2018 Population by age female'!$G:$J, 3, 0))*1000</f>
        <v>39821931.000000007</v>
      </c>
      <c r="AM79" s="332">
        <f>IF(I79=1, VLOOKUP(C79, '2018 Population by age'!$G$3:$J$300, 4, 0)*1000*VLOOKUP(C79, 'GCC foreign nationals share'!$B$5:$E$10, 3, 0), VLOOKUP(C79, '2018 Population by age'!$G$3:$J$300, 4, 0)*1000)</f>
        <v>185275274.00000015</v>
      </c>
      <c r="AN79" s="90">
        <f>(VLOOKUP($C79, '2018 Population by age male'!$G:$J, 4, 0))*1000</f>
        <v>92575538.00000006</v>
      </c>
      <c r="AO79" s="383">
        <f>(VLOOKUP($C79, '2018 Population by age female'!$G:$J, 4, 0))*1000</f>
        <v>92699753</v>
      </c>
    </row>
    <row r="80" spans="1:41" s="87" customFormat="1" ht="13.05" customHeight="1" x14ac:dyDescent="0.3">
      <c r="A80" s="87">
        <v>79</v>
      </c>
      <c r="B80" s="87" t="s">
        <v>180</v>
      </c>
      <c r="C80" s="87" t="s">
        <v>181</v>
      </c>
      <c r="D80" s="87" t="s">
        <v>19</v>
      </c>
      <c r="E80" s="87" t="s">
        <v>15</v>
      </c>
      <c r="F80" s="87" t="s">
        <v>9</v>
      </c>
      <c r="G80" s="87" t="s">
        <v>16</v>
      </c>
      <c r="H80" s="87" t="s">
        <v>9</v>
      </c>
      <c r="J80" s="295" t="s">
        <v>2311</v>
      </c>
      <c r="K80" s="326">
        <f t="shared" si="30"/>
        <v>3353515.3199999854</v>
      </c>
      <c r="L80" s="327">
        <f t="shared" si="31"/>
        <v>4.0890676437951061</v>
      </c>
      <c r="M80" s="289" t="str">
        <f t="shared" si="32"/>
        <v>n/a</v>
      </c>
      <c r="N80" s="289" t="str">
        <f t="shared" si="33"/>
        <v>n/a</v>
      </c>
      <c r="O80" s="321" t="str">
        <f t="shared" si="34"/>
        <v>n/a</v>
      </c>
      <c r="P80" s="290">
        <f>VLOOKUP(C80, RPB!$E$2:$I$200, 5, 0)</f>
        <v>18</v>
      </c>
      <c r="Q80" s="318">
        <f t="shared" si="35"/>
        <v>315894.3200000003</v>
      </c>
      <c r="R80" s="90">
        <f t="shared" si="36"/>
        <v>149878.56000000011</v>
      </c>
      <c r="S80" s="90">
        <f t="shared" si="37"/>
        <v>154485.74400000015</v>
      </c>
      <c r="T80" s="374">
        <f t="shared" si="38"/>
        <v>48.904248737362551</v>
      </c>
      <c r="U80" s="331">
        <f t="shared" si="39"/>
        <v>3037620.9999999851</v>
      </c>
      <c r="V80" s="332">
        <f t="shared" si="40"/>
        <v>5.1097234710991435</v>
      </c>
      <c r="W80" s="90" t="str">
        <f t="shared" si="41"/>
        <v>n/a</v>
      </c>
      <c r="X80" s="90" t="str">
        <f t="shared" si="42"/>
        <v>n/a</v>
      </c>
      <c r="Y80" s="374" t="str">
        <f t="shared" si="43"/>
        <v>n/a</v>
      </c>
      <c r="Z80" s="296">
        <f>IFERROR(VLOOKUP(C80,'Birth registration'!$B$247:$G$275,2,0), VLOOKUP($C80,'Birth registration'!$B$11:$G$207,2,0))</f>
        <v>98.6</v>
      </c>
      <c r="AA80" s="87">
        <f>IFERROR(VLOOKUP(C80,'Birth registration'!$B$247:$G$275,4,0), VLOOKUP($C80,'Birth registration'!$B$11:$G$207,4,0))</f>
        <v>98.7</v>
      </c>
      <c r="AB80" s="87">
        <f>IFERROR(VLOOKUP(C80,'Birth registration'!$B$247:$G$275,6,0), VLOOKUP($C80,'Birth registration'!$B$11:$G$207,6,0))</f>
        <v>98.6</v>
      </c>
      <c r="AC80" s="87">
        <f>IFERROR(VLOOKUP(C80,'Birth registration'!$B$247:$O$275,10,0), VLOOKUP($C80,'Birth registration'!$B$11:$K$207,10,0))</f>
        <v>98.1</v>
      </c>
      <c r="AD80" s="87">
        <f>IFERROR(VLOOKUP(D80,'Birth registration'!$B$247:$O$275,8,0), VLOOKUP($C80,'Birth registration'!$B$11:$K$207,8,0))</f>
        <v>98.9</v>
      </c>
      <c r="AE80" s="331">
        <f>VLOOKUP($C80, RPB!$E$3:$M$200, 9,0)</f>
        <v>56410234</v>
      </c>
      <c r="AF80" s="90" t="str">
        <f>VLOOKUP($C80, RPB!E80:$J$200, 6, 0)</f>
        <v>Voter</v>
      </c>
      <c r="AG80" s="90" t="str">
        <f>VLOOKUP($C80, RPB!$E:$N, 10, 0)</f>
        <v>n/a</v>
      </c>
      <c r="AH80" s="90" t="str">
        <f>VLOOKUP($C80, RPB!$E:$O, 11,0)</f>
        <v>n/a</v>
      </c>
      <c r="AI80" s="298">
        <f t="shared" si="44"/>
        <v>82011734.999999985</v>
      </c>
      <c r="AJ80" s="332">
        <f>VLOOKUP(C80, '2018 Population by age'!$G$3:$J$300, 3, 0)*1000</f>
        <v>22563880</v>
      </c>
      <c r="AK80" s="90">
        <f>(VLOOKUP($C80, '2018 Population by age male'!$G:$J, 3, 0))*1000</f>
        <v>11529119.999999998</v>
      </c>
      <c r="AL80" s="90">
        <f>(VLOOKUP($C80, '2018 Population by age female'!$G:$J, 3, 0))*1000</f>
        <v>11034696.000000002</v>
      </c>
      <c r="AM80" s="332">
        <f>IF(I80=1, VLOOKUP(C80, '2018 Population by age'!$G$3:$J$300, 4, 0)*1000*VLOOKUP(C80, 'GCC foreign nationals share'!$B$5:$E$10, 3, 0), VLOOKUP(C80, '2018 Population by age'!$G$3:$J$300, 4, 0)*1000)</f>
        <v>59447854.999999985</v>
      </c>
      <c r="AN80" s="90">
        <f>(VLOOKUP($C80, '2018 Population by age male'!$G:$J, 4, 0))*1000</f>
        <v>29704409.000000011</v>
      </c>
      <c r="AO80" s="383">
        <f>(VLOOKUP($C80, '2018 Population by age female'!$G:$J, 4, 0))*1000</f>
        <v>29743512.000000004</v>
      </c>
    </row>
    <row r="81" spans="1:41" s="87" customFormat="1" ht="13.05" customHeight="1" x14ac:dyDescent="0.3">
      <c r="A81" s="87">
        <v>80</v>
      </c>
      <c r="B81" s="87" t="s">
        <v>182</v>
      </c>
      <c r="C81" s="87" t="s">
        <v>183</v>
      </c>
      <c r="D81" s="87" t="s">
        <v>19</v>
      </c>
      <c r="E81" s="87" t="s">
        <v>15</v>
      </c>
      <c r="F81" s="87" t="s">
        <v>9</v>
      </c>
      <c r="G81" s="87" t="s">
        <v>16</v>
      </c>
      <c r="H81" s="87" t="s">
        <v>9</v>
      </c>
      <c r="J81" s="295" t="s">
        <v>2311</v>
      </c>
      <c r="K81" s="326">
        <f t="shared" si="30"/>
        <v>146372.04000000012</v>
      </c>
      <c r="L81" s="327">
        <f t="shared" si="31"/>
        <v>0.37207157858871182</v>
      </c>
      <c r="M81" s="289" t="str">
        <f t="shared" si="32"/>
        <v>n/a</v>
      </c>
      <c r="N81" s="289" t="str">
        <f t="shared" si="33"/>
        <v>n/a</v>
      </c>
      <c r="O81" s="321" t="str">
        <f t="shared" si="34"/>
        <v>n/a</v>
      </c>
      <c r="P81" s="290">
        <f>VLOOKUP(C81, RPB!$E$2:$I$200, 5, 0)</f>
        <v>18</v>
      </c>
      <c r="Q81" s="318">
        <f t="shared" si="35"/>
        <v>146372.04000000012</v>
      </c>
      <c r="R81" s="90">
        <f t="shared" si="36"/>
        <v>56441.699999999008</v>
      </c>
      <c r="S81" s="90">
        <f t="shared" si="37"/>
        <v>88895.690000000075</v>
      </c>
      <c r="T81" s="374">
        <f t="shared" si="38"/>
        <v>60.732698676605182</v>
      </c>
      <c r="U81" s="331">
        <f t="shared" si="39"/>
        <v>0</v>
      </c>
      <c r="V81" s="332">
        <f t="shared" si="40"/>
        <v>0</v>
      </c>
      <c r="W81" s="90" t="str">
        <f t="shared" si="41"/>
        <v>n/a</v>
      </c>
      <c r="X81" s="90" t="str">
        <f t="shared" si="42"/>
        <v>n/a</v>
      </c>
      <c r="Y81" s="374" t="str">
        <f t="shared" si="43"/>
        <v>n/a</v>
      </c>
      <c r="Z81" s="296">
        <f>IFERROR(VLOOKUP(C81,'Birth registration'!$B$247:$G$275,2,0), VLOOKUP($C81,'Birth registration'!$B$11:$G$207,2,0))</f>
        <v>99.2</v>
      </c>
      <c r="AA81" s="87">
        <f>IFERROR(VLOOKUP(C81,'Birth registration'!$B$247:$G$275,4,0), VLOOKUP($C81,'Birth registration'!$B$11:$G$207,4,0))</f>
        <v>99.4</v>
      </c>
      <c r="AB81" s="87">
        <f>IFERROR(VLOOKUP(C81,'Birth registration'!$B$247:$G$275,6,0), VLOOKUP($C81,'Birth registration'!$B$11:$G$207,6,0))</f>
        <v>99</v>
      </c>
      <c r="AC81" s="87">
        <f>IFERROR(VLOOKUP(C81,'Birth registration'!$B$247:$O$275,10,0), VLOOKUP($C81,'Birth registration'!$B$11:$K$207,10,0))</f>
        <v>98.9</v>
      </c>
      <c r="AD81" s="87">
        <f>IFERROR(VLOOKUP(D81,'Birth registration'!$B$247:$O$275,8,0), VLOOKUP($C81,'Birth registration'!$B$11:$K$207,8,0))</f>
        <v>99.4</v>
      </c>
      <c r="AE81" s="331">
        <f>VLOOKUP($C81, RPB!$E$3:$M$200, 9,0)</f>
        <v>21500000</v>
      </c>
      <c r="AF81" s="90" t="str">
        <f>VLOOKUP($C81, RPB!E81:$J$200, 6, 0)</f>
        <v>Voter</v>
      </c>
      <c r="AG81" s="90" t="str">
        <f>VLOOKUP($C81, RPB!$E:$N, 10, 0)</f>
        <v>n/a</v>
      </c>
      <c r="AH81" s="90" t="str">
        <f>VLOOKUP($C81, RPB!$E:$O, 11,0)</f>
        <v>n/a</v>
      </c>
      <c r="AI81" s="298">
        <f t="shared" si="44"/>
        <v>39339753</v>
      </c>
      <c r="AJ81" s="332">
        <f>VLOOKUP(C81, '2018 Population by age'!$G$3:$J$300, 3, 0)*1000</f>
        <v>18296505</v>
      </c>
      <c r="AK81" s="90">
        <f>(VLOOKUP($C81, '2018 Population by age male'!$G:$J, 3, 0))*1000</f>
        <v>9406950</v>
      </c>
      <c r="AL81" s="90">
        <f>(VLOOKUP($C81, '2018 Population by age female'!$G:$J, 3, 0))*1000</f>
        <v>8889569</v>
      </c>
      <c r="AM81" s="332">
        <f>IF(I81=1, VLOOKUP(C81, '2018 Population by age'!$G$3:$J$300, 4, 0)*1000*VLOOKUP(C81, 'GCC foreign nationals share'!$B$5:$E$10, 3, 0), VLOOKUP(C81, '2018 Population by age'!$G$3:$J$300, 4, 0)*1000)</f>
        <v>21043248.000000004</v>
      </c>
      <c r="AN81" s="90">
        <f>(VLOOKUP($C81, '2018 Population by age male'!$G:$J, 4, 0))*1000</f>
        <v>10511460</v>
      </c>
      <c r="AO81" s="383">
        <f>(VLOOKUP($C81, '2018 Population by age female'!$G:$J, 4, 0))*1000</f>
        <v>10531774.999999991</v>
      </c>
    </row>
    <row r="82" spans="1:41" s="87" customFormat="1" ht="13.05" customHeight="1" x14ac:dyDescent="0.3">
      <c r="A82" s="87">
        <v>81</v>
      </c>
      <c r="B82" s="87" t="s">
        <v>184</v>
      </c>
      <c r="C82" s="87" t="s">
        <v>185</v>
      </c>
      <c r="D82" s="87" t="s">
        <v>14</v>
      </c>
      <c r="E82" s="87" t="s">
        <v>22</v>
      </c>
      <c r="F82" s="87" t="s">
        <v>38</v>
      </c>
      <c r="G82" s="87" t="s">
        <v>23</v>
      </c>
      <c r="H82" s="87" t="s">
        <v>41</v>
      </c>
      <c r="J82" s="295" t="s">
        <v>2320</v>
      </c>
      <c r="K82" s="326">
        <f t="shared" si="30"/>
        <v>282496</v>
      </c>
      <c r="L82" s="327">
        <f t="shared" si="31"/>
        <v>5.8807414543810372</v>
      </c>
      <c r="M82" s="289" t="str">
        <f t="shared" si="32"/>
        <v>n/a</v>
      </c>
      <c r="N82" s="289" t="str">
        <f t="shared" si="33"/>
        <v>n/a</v>
      </c>
      <c r="O82" s="321" t="str">
        <f t="shared" si="34"/>
        <v>n/a</v>
      </c>
      <c r="P82" s="290">
        <f>VLOOKUP(C82, RPB!$E$2:$I$200, 5, 0)</f>
        <v>18</v>
      </c>
      <c r="Q82" s="318">
        <f t="shared" si="35"/>
        <v>0</v>
      </c>
      <c r="R82" s="90" t="str">
        <f t="shared" si="36"/>
        <v>n/a</v>
      </c>
      <c r="S82" s="90" t="str">
        <f t="shared" si="37"/>
        <v>n/a</v>
      </c>
      <c r="T82" s="374" t="str">
        <f t="shared" si="38"/>
        <v>n/a</v>
      </c>
      <c r="U82" s="331">
        <f t="shared" si="39"/>
        <v>282496</v>
      </c>
      <c r="V82" s="332">
        <f t="shared" si="40"/>
        <v>7.8742203017834171</v>
      </c>
      <c r="W82" s="90" t="str">
        <f t="shared" si="41"/>
        <v>n/a</v>
      </c>
      <c r="X82" s="90" t="str">
        <f t="shared" si="42"/>
        <v>n/a</v>
      </c>
      <c r="Y82" s="374" t="str">
        <f t="shared" si="43"/>
        <v>n/a</v>
      </c>
      <c r="Z82" s="296">
        <f>IFERROR(VLOOKUP(C82,'Birth registration'!$B$247:$G$275,2,0), VLOOKUP($C82,'Birth registration'!$B$11:$G$207,2,0))</f>
        <v>100</v>
      </c>
      <c r="AA82" s="87" t="str">
        <f>IFERROR(VLOOKUP(C82,'Birth registration'!$B$247:$G$275,4,0), VLOOKUP($C82,'Birth registration'!$B$11:$G$207,4,0))</f>
        <v>–</v>
      </c>
      <c r="AB82" s="87" t="str">
        <f>IFERROR(VLOOKUP(C82,'Birth registration'!$B$247:$G$275,6,0), VLOOKUP($C82,'Birth registration'!$B$11:$G$207,6,0))</f>
        <v>–</v>
      </c>
      <c r="AC82" s="87" t="str">
        <f>IFERROR(VLOOKUP(C82,'Birth registration'!$B$247:$O$275,10,0), VLOOKUP($C82,'Birth registration'!$B$11:$K$207,10,0))</f>
        <v>–</v>
      </c>
      <c r="AD82" s="87" t="str">
        <f>IFERROR(VLOOKUP(D82,'Birth registration'!$B$247:$O$275,8,0), VLOOKUP($C82,'Birth registration'!$B$11:$K$207,8,0))</f>
        <v>–</v>
      </c>
      <c r="AE82" s="331">
        <f>VLOOKUP($C82, RPB!$E$3:$M$200, 9,0)</f>
        <v>3305110</v>
      </c>
      <c r="AF82" s="90" t="str">
        <f>VLOOKUP($C82, RPB!E82:$J$200, 6, 0)</f>
        <v>Voter</v>
      </c>
      <c r="AG82" s="90" t="str">
        <f>VLOOKUP($C82, RPB!$E:$N, 10, 0)</f>
        <v>n/a</v>
      </c>
      <c r="AH82" s="90" t="str">
        <f>VLOOKUP($C82, RPB!$E:$O, 11,0)</f>
        <v>n/a</v>
      </c>
      <c r="AI82" s="298">
        <f t="shared" si="44"/>
        <v>4803748</v>
      </c>
      <c r="AJ82" s="332">
        <f>VLOOKUP(C82, '2018 Population by age'!$G$3:$J$300, 3, 0)*1000</f>
        <v>1216142</v>
      </c>
      <c r="AK82" s="90">
        <f>(VLOOKUP($C82, '2018 Population by age male'!$G:$J, 3, 0))*1000</f>
        <v>623800.00000000012</v>
      </c>
      <c r="AL82" s="90">
        <f>(VLOOKUP($C82, '2018 Population by age female'!$G:$J, 3, 0))*1000</f>
        <v>592324.00000000012</v>
      </c>
      <c r="AM82" s="332">
        <f>IF(I82=1, VLOOKUP(C82, '2018 Population by age'!$G$3:$J$300, 4, 0)*1000*VLOOKUP(C82, 'GCC foreign nationals share'!$B$5:$E$10, 3, 0), VLOOKUP(C82, '2018 Population by age'!$G$3:$J$300, 4, 0)*1000)</f>
        <v>3587606</v>
      </c>
      <c r="AN82" s="90">
        <f>(VLOOKUP($C82, '2018 Population by age male'!$G:$J, 4, 0))*1000</f>
        <v>1759486.9999999995</v>
      </c>
      <c r="AO82" s="383">
        <f>(VLOOKUP($C82, '2018 Population by age female'!$G:$J, 4, 0))*1000</f>
        <v>1828132.0000000005</v>
      </c>
    </row>
    <row r="83" spans="1:41" s="87" customFormat="1" ht="13.05" customHeight="1" x14ac:dyDescent="0.3">
      <c r="A83" s="87">
        <v>82</v>
      </c>
      <c r="B83" s="87" t="s">
        <v>186</v>
      </c>
      <c r="C83" s="87" t="s">
        <v>187</v>
      </c>
      <c r="D83" s="87" t="s">
        <v>19</v>
      </c>
      <c r="E83" s="87" t="s">
        <v>22</v>
      </c>
      <c r="F83" s="87" t="s">
        <v>38</v>
      </c>
      <c r="G83" s="87" t="s">
        <v>23</v>
      </c>
      <c r="H83" s="87" t="s">
        <v>9</v>
      </c>
      <c r="J83" s="295" t="s">
        <v>2320</v>
      </c>
      <c r="K83" s="326">
        <f t="shared" si="30"/>
        <v>0</v>
      </c>
      <c r="L83" s="327">
        <f t="shared" si="31"/>
        <v>0</v>
      </c>
      <c r="M83" s="289" t="str">
        <f t="shared" si="32"/>
        <v>n/a</v>
      </c>
      <c r="N83" s="289" t="str">
        <f t="shared" si="33"/>
        <v>n/a</v>
      </c>
      <c r="O83" s="321" t="str">
        <f t="shared" si="34"/>
        <v>n/a</v>
      </c>
      <c r="P83" s="290">
        <f>VLOOKUP(C83, RPB!$E$2:$I$200, 5, 0)</f>
        <v>18</v>
      </c>
      <c r="Q83" s="318">
        <f t="shared" si="35"/>
        <v>0</v>
      </c>
      <c r="R83" s="90" t="str">
        <f t="shared" si="36"/>
        <v>n/a</v>
      </c>
      <c r="S83" s="90" t="str">
        <f t="shared" si="37"/>
        <v>n/a</v>
      </c>
      <c r="T83" s="374" t="str">
        <f t="shared" si="38"/>
        <v>n/a</v>
      </c>
      <c r="U83" s="331">
        <f t="shared" si="39"/>
        <v>0</v>
      </c>
      <c r="V83" s="332">
        <f t="shared" si="40"/>
        <v>0</v>
      </c>
      <c r="W83" s="90" t="str">
        <f t="shared" si="41"/>
        <v>n/a</v>
      </c>
      <c r="X83" s="90" t="str">
        <f t="shared" si="42"/>
        <v>n/a</v>
      </c>
      <c r="Y83" s="374" t="str">
        <f t="shared" si="43"/>
        <v>n/a</v>
      </c>
      <c r="Z83" s="296">
        <f>IFERROR(VLOOKUP(C83,'Birth registration'!$B$247:$G$275,2,0), VLOOKUP($C83,'Birth registration'!$B$11:$G$207,2,0))</f>
        <v>100</v>
      </c>
      <c r="AA83" s="87" t="str">
        <f>IFERROR(VLOOKUP(C83,'Birth registration'!$B$247:$G$275,4,0), VLOOKUP($C83,'Birth registration'!$B$11:$G$207,4,0))</f>
        <v>–</v>
      </c>
      <c r="AB83" s="87" t="str">
        <f>IFERROR(VLOOKUP(C83,'Birth registration'!$B$247:$G$275,6,0), VLOOKUP($C83,'Birth registration'!$B$11:$G$207,6,0))</f>
        <v>–</v>
      </c>
      <c r="AC83" s="87" t="str">
        <f>IFERROR(VLOOKUP(C83,'Birth registration'!$B$247:$O$275,10,0), VLOOKUP($C83,'Birth registration'!$B$11:$K$207,10,0))</f>
        <v>–</v>
      </c>
      <c r="AD83" s="87" t="str">
        <f>IFERROR(VLOOKUP(D83,'Birth registration'!$B$247:$O$275,8,0), VLOOKUP($C83,'Birth registration'!$B$11:$K$207,8,0))</f>
        <v>–</v>
      </c>
      <c r="AE83" s="331">
        <f>VLOOKUP($C83, RPB!$E$3:$M$200, 9,0)</f>
        <v>5881696</v>
      </c>
      <c r="AF83" s="90" t="str">
        <f>VLOOKUP($C83, RPB!E83:$J$200, 6, 0)</f>
        <v>Voter</v>
      </c>
      <c r="AG83" s="90" t="str">
        <f>VLOOKUP($C83, RPB!$E:$N, 10, 0)</f>
        <v>n/a</v>
      </c>
      <c r="AH83" s="90" t="str">
        <f>VLOOKUP($C83, RPB!$E:$O, 11,0)</f>
        <v>n/a</v>
      </c>
      <c r="AI83" s="298">
        <f t="shared" si="44"/>
        <v>8452841.0000000037</v>
      </c>
      <c r="AJ83" s="332">
        <f>VLOOKUP(C83, '2018 Population by age'!$G$3:$J$300, 3, 0)*1000</f>
        <v>2743865.0000000005</v>
      </c>
      <c r="AK83" s="90">
        <f>(VLOOKUP($C83, '2018 Population by age male'!$G:$J, 3, 0))*1000</f>
        <v>1408754</v>
      </c>
      <c r="AL83" s="90">
        <f>(VLOOKUP($C83, '2018 Population by age female'!$G:$J, 3, 0))*1000</f>
        <v>1335106</v>
      </c>
      <c r="AM83" s="332">
        <f>IF(I83=1, VLOOKUP(C83, '2018 Population by age'!$G$3:$J$300, 4, 0)*1000*VLOOKUP(C83, 'GCC foreign nationals share'!$B$5:$E$10, 3, 0), VLOOKUP(C83, '2018 Population by age'!$G$3:$J$300, 4, 0)*1000)</f>
        <v>5708976.0000000037</v>
      </c>
      <c r="AN83" s="90">
        <f>(VLOOKUP($C83, '2018 Population by age male'!$G:$J, 4, 0))*1000</f>
        <v>2792708.9999999991</v>
      </c>
      <c r="AO83" s="383">
        <f>(VLOOKUP($C83, '2018 Population by age female'!$G:$J, 4, 0))*1000</f>
        <v>2916274.0000000014</v>
      </c>
    </row>
    <row r="84" spans="1:41" s="87" customFormat="1" ht="13.05" customHeight="1" x14ac:dyDescent="0.3">
      <c r="A84" s="87">
        <v>83</v>
      </c>
      <c r="B84" s="87" t="s">
        <v>188</v>
      </c>
      <c r="C84" s="87" t="s">
        <v>189</v>
      </c>
      <c r="D84" s="87" t="s">
        <v>14</v>
      </c>
      <c r="E84" s="87" t="s">
        <v>22</v>
      </c>
      <c r="F84" s="87" t="s">
        <v>38</v>
      </c>
      <c r="G84" s="87" t="s">
        <v>23</v>
      </c>
      <c r="H84" s="87" t="s">
        <v>41</v>
      </c>
      <c r="J84" s="295" t="s">
        <v>2320</v>
      </c>
      <c r="K84" s="326">
        <f t="shared" si="30"/>
        <v>3132751.9999999851</v>
      </c>
      <c r="L84" s="327">
        <f t="shared" si="31"/>
        <v>5.2836916866715162</v>
      </c>
      <c r="M84" s="289" t="str">
        <f t="shared" si="32"/>
        <v>n/a</v>
      </c>
      <c r="N84" s="289" t="str">
        <f t="shared" si="33"/>
        <v>n/a</v>
      </c>
      <c r="O84" s="321" t="str">
        <f t="shared" si="34"/>
        <v>n/a</v>
      </c>
      <c r="P84" s="290">
        <f>VLOOKUP(C84, RPB!$E$2:$I$200, 5, 0)</f>
        <v>18</v>
      </c>
      <c r="Q84" s="318">
        <f t="shared" si="35"/>
        <v>0</v>
      </c>
      <c r="R84" s="90" t="str">
        <f t="shared" si="36"/>
        <v>n/a</v>
      </c>
      <c r="S84" s="90" t="str">
        <f t="shared" si="37"/>
        <v>n/a</v>
      </c>
      <c r="T84" s="374" t="str">
        <f t="shared" si="38"/>
        <v>n/a</v>
      </c>
      <c r="U84" s="331">
        <f t="shared" si="39"/>
        <v>3132751.9999999851</v>
      </c>
      <c r="V84" s="332">
        <f t="shared" si="40"/>
        <v>6.3111651536634241</v>
      </c>
      <c r="W84" s="90" t="str">
        <f t="shared" si="41"/>
        <v>n/a</v>
      </c>
      <c r="X84" s="90" t="str">
        <f t="shared" si="42"/>
        <v>n/a</v>
      </c>
      <c r="Y84" s="374" t="str">
        <f t="shared" si="43"/>
        <v>n/a</v>
      </c>
      <c r="Z84" s="296">
        <f>IFERROR(VLOOKUP(C84,'Birth registration'!$B$247:$G$275,2,0), VLOOKUP($C84,'Birth registration'!$B$11:$G$207,2,0))</f>
        <v>100</v>
      </c>
      <c r="AA84" s="87" t="str">
        <f>IFERROR(VLOOKUP(C84,'Birth registration'!$B$247:$G$275,4,0), VLOOKUP($C84,'Birth registration'!$B$11:$G$207,4,0))</f>
        <v>–</v>
      </c>
      <c r="AB84" s="87" t="str">
        <f>IFERROR(VLOOKUP(C84,'Birth registration'!$B$247:$G$275,6,0), VLOOKUP($C84,'Birth registration'!$B$11:$G$207,6,0))</f>
        <v>–</v>
      </c>
      <c r="AC84" s="87" t="str">
        <f>IFERROR(VLOOKUP(C84,'Birth registration'!$B$247:$O$275,10,0), VLOOKUP($C84,'Birth registration'!$B$11:$K$207,10,0))</f>
        <v>–</v>
      </c>
      <c r="AD84" s="87" t="str">
        <f>IFERROR(VLOOKUP(D84,'Birth registration'!$B$247:$O$275,8,0), VLOOKUP($C84,'Birth registration'!$B$11:$K$207,8,0))</f>
        <v>–</v>
      </c>
      <c r="AE84" s="331">
        <f>VLOOKUP($C84, RPB!$E$3:$M$200, 9,0)</f>
        <v>46505499</v>
      </c>
      <c r="AF84" s="90" t="str">
        <f>VLOOKUP($C84, RPB!E84:$J$200, 6, 0)</f>
        <v>Voter</v>
      </c>
      <c r="AG84" s="90" t="str">
        <f>VLOOKUP($C84, RPB!$E:$N, 10, 0)</f>
        <v>n/a</v>
      </c>
      <c r="AH84" s="90" t="str">
        <f>VLOOKUP($C84, RPB!$E:$O, 11,0)</f>
        <v>n/a</v>
      </c>
      <c r="AI84" s="298">
        <f t="shared" si="44"/>
        <v>59290968.999999985</v>
      </c>
      <c r="AJ84" s="332">
        <f>VLOOKUP(C84, '2018 Population by age'!$G$3:$J$300, 3, 0)*1000</f>
        <v>9652717.9999999981</v>
      </c>
      <c r="AK84" s="90">
        <f>(VLOOKUP($C84, '2018 Population by age male'!$G:$J, 3, 0))*1000</f>
        <v>4964689.9999999991</v>
      </c>
      <c r="AL84" s="90">
        <f>(VLOOKUP($C84, '2018 Population by age female'!$G:$J, 3, 0))*1000</f>
        <v>4687977.9999999991</v>
      </c>
      <c r="AM84" s="332">
        <f>IF(I84=1, VLOOKUP(C84, '2018 Population by age'!$G$3:$J$300, 4, 0)*1000*VLOOKUP(C84, 'GCC foreign nationals share'!$B$5:$E$10, 3, 0), VLOOKUP(C84, '2018 Population by age'!$G$3:$J$300, 4, 0)*1000)</f>
        <v>49638250.999999985</v>
      </c>
      <c r="AN84" s="90">
        <f>(VLOOKUP($C84, '2018 Population by age male'!$G:$J, 4, 0))*1000</f>
        <v>23951182.000000019</v>
      </c>
      <c r="AO84" s="383">
        <f>(VLOOKUP($C84, '2018 Population by age female'!$G:$J, 4, 0))*1000</f>
        <v>25687123.000000004</v>
      </c>
    </row>
    <row r="85" spans="1:41" s="87" customFormat="1" ht="13.05" customHeight="1" x14ac:dyDescent="0.3">
      <c r="A85" s="87">
        <v>84</v>
      </c>
      <c r="B85" s="87" t="s">
        <v>190</v>
      </c>
      <c r="C85" s="87" t="s">
        <v>191</v>
      </c>
      <c r="D85" s="87" t="s">
        <v>30</v>
      </c>
      <c r="E85" s="87" t="s">
        <v>15</v>
      </c>
      <c r="F85" s="87" t="s">
        <v>9</v>
      </c>
      <c r="G85" s="87" t="s">
        <v>16</v>
      </c>
      <c r="H85" s="87" t="s">
        <v>9</v>
      </c>
      <c r="J85" s="295" t="s">
        <v>2311</v>
      </c>
      <c r="K85" s="326">
        <f t="shared" si="30"/>
        <v>196443.80499999906</v>
      </c>
      <c r="L85" s="327">
        <f t="shared" si="31"/>
        <v>6.7770160317965438</v>
      </c>
      <c r="M85" s="289" t="str">
        <f t="shared" si="32"/>
        <v>n/a</v>
      </c>
      <c r="N85" s="289" t="str">
        <f t="shared" si="33"/>
        <v>n/a</v>
      </c>
      <c r="O85" s="321" t="str">
        <f t="shared" si="34"/>
        <v>n/a</v>
      </c>
      <c r="P85" s="290">
        <f>VLOOKUP(C85, RPB!$E$2:$I$200, 5, 0)</f>
        <v>18</v>
      </c>
      <c r="Q85" s="318">
        <f t="shared" si="35"/>
        <v>4004.8050000000026</v>
      </c>
      <c r="R85" s="90">
        <f t="shared" si="36"/>
        <v>3277.7440000000029</v>
      </c>
      <c r="S85" s="90">
        <f t="shared" si="37"/>
        <v>782.49400000000071</v>
      </c>
      <c r="T85" s="374">
        <f t="shared" si="38"/>
        <v>19.538878921695318</v>
      </c>
      <c r="U85" s="331">
        <f t="shared" si="39"/>
        <v>192438.99999999907</v>
      </c>
      <c r="V85" s="332">
        <f t="shared" si="40"/>
        <v>9.1737394385130866</v>
      </c>
      <c r="W85" s="90" t="str">
        <f t="shared" si="41"/>
        <v>n/a</v>
      </c>
      <c r="X85" s="90" t="str">
        <f t="shared" si="42"/>
        <v>n/a</v>
      </c>
      <c r="Y85" s="374" t="str">
        <f t="shared" si="43"/>
        <v>n/a</v>
      </c>
      <c r="Z85" s="296">
        <f>IFERROR(VLOOKUP(C85,'Birth registration'!$B$247:$G$275,2,0), VLOOKUP($C85,'Birth registration'!$B$11:$G$207,2,0))</f>
        <v>99.5</v>
      </c>
      <c r="AA85" s="87">
        <f>IFERROR(VLOOKUP(C85,'Birth registration'!$B$247:$G$275,4,0), VLOOKUP($C85,'Birth registration'!$B$11:$G$207,4,0))</f>
        <v>99.2</v>
      </c>
      <c r="AB85" s="87">
        <f>IFERROR(VLOOKUP(C85,'Birth registration'!$B$247:$G$275,6,0), VLOOKUP($C85,'Birth registration'!$B$11:$G$207,6,0))</f>
        <v>99.8</v>
      </c>
      <c r="AC85" s="87">
        <f>IFERROR(VLOOKUP(C85,'Birth registration'!$B$247:$O$275,10,0), VLOOKUP($C85,'Birth registration'!$B$11:$K$207,10,0))</f>
        <v>99.3</v>
      </c>
      <c r="AD85" s="87">
        <f>IFERROR(VLOOKUP(D85,'Birth registration'!$B$247:$O$275,8,0), VLOOKUP($C85,'Birth registration'!$B$11:$K$207,8,0))</f>
        <v>99.7</v>
      </c>
      <c r="AE85" s="331">
        <f>VLOOKUP($C85, RPB!$E$3:$M$200, 9,0)</f>
        <v>1905277</v>
      </c>
      <c r="AF85" s="90" t="str">
        <f>VLOOKUP($C85, RPB!E85:$J$200, 6, 0)</f>
        <v>Voter</v>
      </c>
      <c r="AG85" s="90" t="str">
        <f>VLOOKUP($C85, RPB!$E:$N, 10, 0)</f>
        <v>            933,405</v>
      </c>
      <c r="AH85" s="90" t="str">
        <f>VLOOKUP($C85, RPB!$E:$O, 11,0)</f>
        <v>            971,872</v>
      </c>
      <c r="AI85" s="298">
        <f t="shared" si="44"/>
        <v>2898676.9999999991</v>
      </c>
      <c r="AJ85" s="332">
        <f>VLOOKUP(C85, '2018 Population by age'!$G$3:$J$300, 3, 0)*1000</f>
        <v>800960.99999999977</v>
      </c>
      <c r="AK85" s="90">
        <f>(VLOOKUP($C85, '2018 Population by age male'!$G:$J, 3, 0))*1000</f>
        <v>409718</v>
      </c>
      <c r="AL85" s="90">
        <f>(VLOOKUP($C85, '2018 Population by age female'!$G:$J, 3, 0))*1000</f>
        <v>391247</v>
      </c>
      <c r="AM85" s="332">
        <f>IF(I85=1, VLOOKUP(C85, '2018 Population by age'!$G$3:$J$300, 4, 0)*1000*VLOOKUP(C85, 'GCC foreign nationals share'!$B$5:$E$10, 3, 0), VLOOKUP(C85, '2018 Population by age'!$G$3:$J$300, 4, 0)*1000)</f>
        <v>2097715.9999999991</v>
      </c>
      <c r="AN85" s="90">
        <f>(VLOOKUP($C85, '2018 Population by age male'!$G:$J, 4, 0))*1000</f>
        <v>1032347</v>
      </c>
      <c r="AO85" s="383">
        <f>(VLOOKUP($C85, '2018 Population by age female'!$G:$J, 4, 0))*1000</f>
        <v>1065362.0000000007</v>
      </c>
    </row>
    <row r="86" spans="1:41" s="87" customFormat="1" ht="13.05" customHeight="1" x14ac:dyDescent="0.3">
      <c r="A86" s="87">
        <v>85</v>
      </c>
      <c r="B86" s="87" t="s">
        <v>192</v>
      </c>
      <c r="C86" s="87" t="s">
        <v>193</v>
      </c>
      <c r="D86" s="87" t="s">
        <v>37</v>
      </c>
      <c r="E86" s="87" t="s">
        <v>22</v>
      </c>
      <c r="F86" s="87" t="s">
        <v>38</v>
      </c>
      <c r="G86" s="87" t="s">
        <v>23</v>
      </c>
      <c r="H86" s="87" t="s">
        <v>9</v>
      </c>
      <c r="J86" s="295" t="s">
        <v>2320</v>
      </c>
      <c r="K86" s="326">
        <f t="shared" si="30"/>
        <v>6134642</v>
      </c>
      <c r="L86" s="327">
        <f t="shared" si="31"/>
        <v>4.823387967411211</v>
      </c>
      <c r="M86" s="289" t="str">
        <f t="shared" si="32"/>
        <v>n/a</v>
      </c>
      <c r="N86" s="289" t="str">
        <f t="shared" si="33"/>
        <v>n/a</v>
      </c>
      <c r="O86" s="321" t="str">
        <f t="shared" si="34"/>
        <v>n/a</v>
      </c>
      <c r="P86" s="290">
        <f>VLOOKUP(C86, RPB!$E$2:$I$200, 5, 0)</f>
        <v>18</v>
      </c>
      <c r="Q86" s="318">
        <f t="shared" si="35"/>
        <v>0</v>
      </c>
      <c r="R86" s="90" t="str">
        <f t="shared" si="36"/>
        <v>n/a</v>
      </c>
      <c r="S86" s="90" t="str">
        <f t="shared" si="37"/>
        <v>n/a</v>
      </c>
      <c r="T86" s="374" t="str">
        <f t="shared" si="38"/>
        <v>n/a</v>
      </c>
      <c r="U86" s="331">
        <f t="shared" si="39"/>
        <v>6134642</v>
      </c>
      <c r="V86" s="332">
        <f t="shared" si="40"/>
        <v>5.7111382539188984</v>
      </c>
      <c r="W86" s="90" t="str">
        <f t="shared" si="41"/>
        <v>n/a</v>
      </c>
      <c r="X86" s="90" t="str">
        <f t="shared" si="42"/>
        <v>n/a</v>
      </c>
      <c r="Y86" s="374" t="str">
        <f t="shared" si="43"/>
        <v>n/a</v>
      </c>
      <c r="Z86" s="296">
        <f>IFERROR(VLOOKUP(C86,'Birth registration'!$B$247:$G$275,2,0), VLOOKUP($C86,'Birth registration'!$B$11:$G$207,2,0))</f>
        <v>100</v>
      </c>
      <c r="AA86" s="87" t="str">
        <f>IFERROR(VLOOKUP(C86,'Birth registration'!$B$247:$G$275,4,0), VLOOKUP($C86,'Birth registration'!$B$11:$G$207,4,0))</f>
        <v>–</v>
      </c>
      <c r="AB86" s="87" t="str">
        <f>IFERROR(VLOOKUP(C86,'Birth registration'!$B$247:$G$275,6,0), VLOOKUP($C86,'Birth registration'!$B$11:$G$207,6,0))</f>
        <v>–</v>
      </c>
      <c r="AC86" s="87" t="str">
        <f>IFERROR(VLOOKUP(C86,'Birth registration'!$B$247:$O$275,10,0), VLOOKUP($C86,'Birth registration'!$B$11:$K$207,10,0))</f>
        <v>–</v>
      </c>
      <c r="AD86" s="87" t="str">
        <f>IFERROR(VLOOKUP(D86,'Birth registration'!$B$247:$O$275,8,0), VLOOKUP($C86,'Birth registration'!$B$11:$K$207,8,0))</f>
        <v>–</v>
      </c>
      <c r="AE86" s="331">
        <f>VLOOKUP($C86, RPB!$E$3:$M$200, 9,0)</f>
        <v>101280758</v>
      </c>
      <c r="AF86" s="90" t="str">
        <f>VLOOKUP($C86, RPB!E86:$J$200, 6, 0)</f>
        <v>Voter</v>
      </c>
      <c r="AG86" s="90" t="str">
        <f>VLOOKUP($C86, RPB!$E:$N, 10, 0)</f>
        <v>n/a</v>
      </c>
      <c r="AH86" s="90" t="str">
        <f>VLOOKUP($C86, RPB!$E:$O, 11,0)</f>
        <v>n/a</v>
      </c>
      <c r="AI86" s="298">
        <f t="shared" si="44"/>
        <v>127185332</v>
      </c>
      <c r="AJ86" s="332">
        <f>VLOOKUP(C86, '2018 Population by age'!$G$3:$J$300, 3, 0)*1000</f>
        <v>19769931.999999996</v>
      </c>
      <c r="AK86" s="90">
        <f>(VLOOKUP($C86, '2018 Population by age male'!$G:$J, 3, 0))*1000</f>
        <v>10148651</v>
      </c>
      <c r="AL86" s="90">
        <f>(VLOOKUP($C86, '2018 Population by age female'!$G:$J, 3, 0))*1000</f>
        <v>9621051</v>
      </c>
      <c r="AM86" s="332">
        <f>IF(I86=1, VLOOKUP(C86, '2018 Population by age'!$G$3:$J$300, 4, 0)*1000*VLOOKUP(C86, 'GCC foreign nationals share'!$B$5:$E$10, 3, 0), VLOOKUP(C86, '2018 Population by age'!$G$3:$J$300, 4, 0)*1000)</f>
        <v>107415400</v>
      </c>
      <c r="AN86" s="90">
        <f>(VLOOKUP($C86, '2018 Population by age male'!$G:$J, 4, 0))*1000</f>
        <v>51945538.000000015</v>
      </c>
      <c r="AO86" s="383">
        <f>(VLOOKUP($C86, '2018 Population by age female'!$G:$J, 4, 0))*1000</f>
        <v>55470088.999999978</v>
      </c>
    </row>
    <row r="87" spans="1:41" s="87" customFormat="1" ht="13.05" customHeight="1" x14ac:dyDescent="0.3">
      <c r="A87" s="87">
        <v>86</v>
      </c>
      <c r="B87" s="87" t="s">
        <v>194</v>
      </c>
      <c r="C87" s="87" t="s">
        <v>195</v>
      </c>
      <c r="D87" s="87" t="s">
        <v>19</v>
      </c>
      <c r="E87" s="87" t="s">
        <v>27</v>
      </c>
      <c r="F87" s="87" t="s">
        <v>9</v>
      </c>
      <c r="G87" s="87" t="s">
        <v>16</v>
      </c>
      <c r="H87" s="87" t="s">
        <v>9</v>
      </c>
      <c r="J87" s="295" t="s">
        <v>2311</v>
      </c>
      <c r="K87" s="326">
        <f t="shared" si="30"/>
        <v>1733001.1680000066</v>
      </c>
      <c r="L87" s="327">
        <f t="shared" si="31"/>
        <v>17.498342232609307</v>
      </c>
      <c r="M87" s="289" t="str">
        <f t="shared" si="32"/>
        <v>n/a</v>
      </c>
      <c r="N87" s="289" t="str">
        <f t="shared" si="33"/>
        <v>n/a</v>
      </c>
      <c r="O87" s="321" t="str">
        <f t="shared" si="34"/>
        <v>n/a</v>
      </c>
      <c r="P87" s="290">
        <f>VLOOKUP(C87, RPB!$E$2:$I$200, 5, 0)</f>
        <v>18</v>
      </c>
      <c r="Q87" s="318">
        <f t="shared" si="35"/>
        <v>36696.168000000034</v>
      </c>
      <c r="R87" s="90">
        <f t="shared" si="36"/>
        <v>14494.956000000013</v>
      </c>
      <c r="S87" s="90">
        <f t="shared" si="37"/>
        <v>24079.692000000014</v>
      </c>
      <c r="T87" s="374">
        <f t="shared" si="38"/>
        <v>65.619091344905527</v>
      </c>
      <c r="U87" s="331">
        <f t="shared" si="39"/>
        <v>1696305.0000000065</v>
      </c>
      <c r="V87" s="332">
        <f t="shared" si="40"/>
        <v>29.113868650722218</v>
      </c>
      <c r="W87" s="90" t="str">
        <f t="shared" si="41"/>
        <v>n/a</v>
      </c>
      <c r="X87" s="90" t="str">
        <f t="shared" si="42"/>
        <v>n/a</v>
      </c>
      <c r="Y87" s="374" t="str">
        <f t="shared" si="43"/>
        <v>n/a</v>
      </c>
      <c r="Z87" s="296">
        <f>IFERROR(VLOOKUP(C87,'Birth registration'!$B$247:$G$275,2,0), VLOOKUP($C87,'Birth registration'!$B$11:$G$207,2,0))</f>
        <v>99.1</v>
      </c>
      <c r="AA87" s="87">
        <f>IFERROR(VLOOKUP(C87,'Birth registration'!$B$247:$G$275,4,0), VLOOKUP($C87,'Birth registration'!$B$11:$G$207,4,0))</f>
        <v>99.3</v>
      </c>
      <c r="AB87" s="87">
        <f>IFERROR(VLOOKUP(C87,'Birth registration'!$B$247:$G$275,6,0), VLOOKUP($C87,'Birth registration'!$B$11:$G$207,6,0))</f>
        <v>98.8</v>
      </c>
      <c r="AC87" s="87">
        <f>IFERROR(VLOOKUP(C87,'Birth registration'!$B$247:$O$275,10,0), VLOOKUP($C87,'Birth registration'!$B$11:$K$207,10,0))</f>
        <v>99.5</v>
      </c>
      <c r="AD87" s="87">
        <f>IFERROR(VLOOKUP(D87,'Birth registration'!$B$247:$O$275,8,0), VLOOKUP($C87,'Birth registration'!$B$11:$K$207,8,0))</f>
        <v>99</v>
      </c>
      <c r="AE87" s="331">
        <f>VLOOKUP($C87, RPB!$E$3:$M$200, 9,0)</f>
        <v>4130145</v>
      </c>
      <c r="AF87" s="90" t="str">
        <f>VLOOKUP($C87, RPB!E87:$J$200, 6, 0)</f>
        <v>Voter</v>
      </c>
      <c r="AG87" s="90" t="str">
        <f>VLOOKUP($C87, RPB!$E:$N, 10, 0)</f>
        <v>n/a</v>
      </c>
      <c r="AH87" s="90" t="str">
        <f>VLOOKUP($C87, RPB!$E:$O, 11,0)</f>
        <v>n/a</v>
      </c>
      <c r="AI87" s="298">
        <f t="shared" si="44"/>
        <v>9903802.0000000075</v>
      </c>
      <c r="AJ87" s="332">
        <f>VLOOKUP(C87, '2018 Population by age'!$G$3:$J$300, 3, 0)*1000</f>
        <v>4077352.0000000005</v>
      </c>
      <c r="AK87" s="90">
        <f>(VLOOKUP($C87, '2018 Population by age male'!$G:$J, 3, 0))*1000</f>
        <v>2070708</v>
      </c>
      <c r="AL87" s="90">
        <f>(VLOOKUP($C87, '2018 Population by age female'!$G:$J, 3, 0))*1000</f>
        <v>2006640.9999999993</v>
      </c>
      <c r="AM87" s="332">
        <f>IF(I87=1, VLOOKUP(C87, '2018 Population by age'!$G$3:$J$300, 4, 0)*1000*VLOOKUP(C87, 'GCC foreign nationals share'!$B$5:$E$10, 3, 0), VLOOKUP(C87, '2018 Population by age'!$G$3:$J$300, 4, 0)*1000)</f>
        <v>5826450.0000000065</v>
      </c>
      <c r="AN87" s="90">
        <f>(VLOOKUP($C87, '2018 Population by age male'!$G:$J, 4, 0))*1000</f>
        <v>2944612.0000000042</v>
      </c>
      <c r="AO87" s="383">
        <f>(VLOOKUP($C87, '2018 Population by age female'!$G:$J, 4, 0))*1000</f>
        <v>2881837.0000000014</v>
      </c>
    </row>
    <row r="88" spans="1:41" s="87" customFormat="1" ht="13.05" customHeight="1" x14ac:dyDescent="0.3">
      <c r="A88" s="87">
        <v>87</v>
      </c>
      <c r="B88" s="87" t="s">
        <v>196</v>
      </c>
      <c r="C88" s="87" t="s">
        <v>197</v>
      </c>
      <c r="D88" s="87" t="s">
        <v>14</v>
      </c>
      <c r="E88" s="87" t="s">
        <v>15</v>
      </c>
      <c r="F88" s="87" t="s">
        <v>9</v>
      </c>
      <c r="G88" s="87" t="s">
        <v>16</v>
      </c>
      <c r="H88" s="87" t="s">
        <v>9</v>
      </c>
      <c r="J88" s="295" t="s">
        <v>2311</v>
      </c>
      <c r="K88" s="326">
        <f t="shared" si="30"/>
        <v>2750858.9799999907</v>
      </c>
      <c r="L88" s="327">
        <f t="shared" si="31"/>
        <v>14.947184884040585</v>
      </c>
      <c r="M88" s="289" t="str">
        <f t="shared" si="32"/>
        <v>n/a</v>
      </c>
      <c r="N88" s="289" t="str">
        <f t="shared" si="33"/>
        <v>n/a</v>
      </c>
      <c r="O88" s="321" t="str">
        <f t="shared" si="34"/>
        <v>n/a</v>
      </c>
      <c r="P88" s="290">
        <f>VLOOKUP(C88, RPB!$E$2:$I$200, 5, 0)</f>
        <v>18</v>
      </c>
      <c r="Q88" s="318">
        <f t="shared" si="35"/>
        <v>17578.980000000014</v>
      </c>
      <c r="R88" s="90">
        <f t="shared" si="36"/>
        <v>9030.6750000000084</v>
      </c>
      <c r="S88" s="90">
        <f t="shared" si="37"/>
        <v>8548.3950000000077</v>
      </c>
      <c r="T88" s="374">
        <f t="shared" si="38"/>
        <v>48.628504042896694</v>
      </c>
      <c r="U88" s="331">
        <f t="shared" si="39"/>
        <v>2733279.9999999907</v>
      </c>
      <c r="V88" s="332">
        <f t="shared" si="40"/>
        <v>21.789193412094772</v>
      </c>
      <c r="W88" s="90" t="str">
        <f t="shared" si="41"/>
        <v>n/a</v>
      </c>
      <c r="X88" s="90" t="str">
        <f t="shared" si="42"/>
        <v>n/a</v>
      </c>
      <c r="Y88" s="374" t="str">
        <f t="shared" si="43"/>
        <v>n/a</v>
      </c>
      <c r="Z88" s="296">
        <f>IFERROR(VLOOKUP(C88,'Birth registration'!$B$247:$G$275,2,0), VLOOKUP($C88,'Birth registration'!$B$11:$G$207,2,0))</f>
        <v>99.7</v>
      </c>
      <c r="AA88" s="87">
        <f>IFERROR(VLOOKUP(C88,'Birth registration'!$B$247:$G$275,4,0), VLOOKUP($C88,'Birth registration'!$B$11:$G$207,4,0))</f>
        <v>99.7</v>
      </c>
      <c r="AB88" s="87">
        <f>IFERROR(VLOOKUP(C88,'Birth registration'!$B$247:$G$275,6,0), VLOOKUP($C88,'Birth registration'!$B$11:$G$207,6,0))</f>
        <v>99.7</v>
      </c>
      <c r="AC88" s="87">
        <f>IFERROR(VLOOKUP(C88,'Birth registration'!$B$247:$O$275,10,0), VLOOKUP($C88,'Birth registration'!$B$11:$K$207,10,0))</f>
        <v>99.5</v>
      </c>
      <c r="AD88" s="87">
        <f>IFERROR(VLOOKUP(D88,'Birth registration'!$B$247:$O$275,8,0), VLOOKUP($C88,'Birth registration'!$B$11:$K$207,8,0))</f>
        <v>99.9</v>
      </c>
      <c r="AE88" s="331">
        <f>VLOOKUP($C88, RPB!$E$3:$M$200, 9,0)</f>
        <v>9810920</v>
      </c>
      <c r="AF88" s="90" t="str">
        <f>VLOOKUP($C88, RPB!E88:$J$200, 6, 0)</f>
        <v>Voter</v>
      </c>
      <c r="AG88" s="90" t="str">
        <f>VLOOKUP($C88, RPB!$E:$N, 10, 0)</f>
        <v>n/a</v>
      </c>
      <c r="AH88" s="90" t="str">
        <f>VLOOKUP($C88, RPB!$E:$O, 11,0)</f>
        <v>n/a</v>
      </c>
      <c r="AI88" s="298">
        <f t="shared" si="44"/>
        <v>18403859.999999993</v>
      </c>
      <c r="AJ88" s="332">
        <f>VLOOKUP(C88, '2018 Population by age'!$G$3:$J$300, 3, 0)*1000</f>
        <v>5859660</v>
      </c>
      <c r="AK88" s="90">
        <f>(VLOOKUP($C88, '2018 Population by age male'!$G:$J, 3, 0))*1000</f>
        <v>3010225</v>
      </c>
      <c r="AL88" s="90">
        <f>(VLOOKUP($C88, '2018 Population by age female'!$G:$J, 3, 0))*1000</f>
        <v>2849465</v>
      </c>
      <c r="AM88" s="332">
        <f>IF(I88=1, VLOOKUP(C88, '2018 Population by age'!$G$3:$J$300, 4, 0)*1000*VLOOKUP(C88, 'GCC foreign nationals share'!$B$5:$E$10, 3, 0), VLOOKUP(C88, '2018 Population by age'!$G$3:$J$300, 4, 0)*1000)</f>
        <v>12544199.999999991</v>
      </c>
      <c r="AN88" s="90">
        <f>(VLOOKUP($C88, '2018 Population by age male'!$G:$J, 4, 0))*1000</f>
        <v>5903259.9999999981</v>
      </c>
      <c r="AO88" s="383">
        <f>(VLOOKUP($C88, '2018 Population by age female'!$G:$J, 4, 0))*1000</f>
        <v>6640910.0000000056</v>
      </c>
    </row>
    <row r="89" spans="1:41" s="87" customFormat="1" ht="13.05" customHeight="1" x14ac:dyDescent="0.3">
      <c r="A89" s="87">
        <v>88</v>
      </c>
      <c r="B89" s="87" t="s">
        <v>198</v>
      </c>
      <c r="C89" s="87" t="s">
        <v>199</v>
      </c>
      <c r="D89" s="87" t="s">
        <v>26</v>
      </c>
      <c r="E89" s="87" t="s">
        <v>27</v>
      </c>
      <c r="F89" s="87" t="s">
        <v>9</v>
      </c>
      <c r="G89" s="87" t="s">
        <v>82</v>
      </c>
      <c r="J89" s="295" t="s">
        <v>2311</v>
      </c>
      <c r="K89" s="326">
        <f t="shared" si="30"/>
        <v>8960172.3180000037</v>
      </c>
      <c r="L89" s="327">
        <f t="shared" si="31"/>
        <v>17.585903312875136</v>
      </c>
      <c r="M89" s="289">
        <f t="shared" si="32"/>
        <v>4147820.5059999968</v>
      </c>
      <c r="N89" s="289">
        <f t="shared" si="33"/>
        <v>4811357.3759999853</v>
      </c>
      <c r="O89" s="321">
        <f t="shared" si="34"/>
        <v>53.697152300681715</v>
      </c>
      <c r="P89" s="290">
        <f>VLOOKUP(C89, RPB!$E$2:$I$200, 5, 0)</f>
        <v>18</v>
      </c>
      <c r="Q89" s="318">
        <f t="shared" si="35"/>
        <v>7892224.318</v>
      </c>
      <c r="R89" s="90">
        <f t="shared" si="36"/>
        <v>3918986.5059999987</v>
      </c>
      <c r="S89" s="90">
        <f t="shared" si="37"/>
        <v>3972239.3759999988</v>
      </c>
      <c r="T89" s="374">
        <f t="shared" si="38"/>
        <v>50.331050106373809</v>
      </c>
      <c r="U89" s="331">
        <f t="shared" si="39"/>
        <v>1067948.0000000037</v>
      </c>
      <c r="V89" s="332">
        <f t="shared" si="40"/>
        <v>3.9397061330451288</v>
      </c>
      <c r="W89" s="90">
        <f t="shared" si="41"/>
        <v>228833.99999999814</v>
      </c>
      <c r="X89" s="90">
        <f t="shared" si="42"/>
        <v>839117.99999998696</v>
      </c>
      <c r="Y89" s="374">
        <f t="shared" si="43"/>
        <v>78.572632477864047</v>
      </c>
      <c r="Z89" s="296">
        <f>IFERROR(VLOOKUP(C89,'Birth registration'!$B$247:$G$275,2,0), VLOOKUP($C89,'Birth registration'!$B$11:$G$207,2,0))</f>
        <v>66.900000000000006</v>
      </c>
      <c r="AA89" s="87">
        <f>IFERROR(VLOOKUP(C89,'Birth registration'!$B$247:$G$275,4,0), VLOOKUP($C89,'Birth registration'!$B$11:$G$207,4,0))</f>
        <v>67.400000000000006</v>
      </c>
      <c r="AB89" s="87">
        <f>IFERROR(VLOOKUP(C89,'Birth registration'!$B$247:$G$275,6,0), VLOOKUP($C89,'Birth registration'!$B$11:$G$207,6,0))</f>
        <v>66.400000000000006</v>
      </c>
      <c r="AC89" s="87">
        <f>IFERROR(VLOOKUP(C89,'Birth registration'!$B$247:$O$275,10,0), VLOOKUP($C89,'Birth registration'!$B$11:$K$207,10,0))</f>
        <v>61</v>
      </c>
      <c r="AD89" s="87">
        <f>IFERROR(VLOOKUP(D89,'Birth registration'!$B$247:$O$275,8,0), VLOOKUP($C89,'Birth registration'!$B$11:$K$207,8,0))</f>
        <v>78.8</v>
      </c>
      <c r="AE89" s="331">
        <f>VLOOKUP($C89, RPB!$E$3:$M$200, 9,0)</f>
        <v>26039353</v>
      </c>
      <c r="AF89" s="90" t="str">
        <f>VLOOKUP($C89, RPB!E89:$J$200, 6, 0)</f>
        <v>Direct</v>
      </c>
      <c r="AG89" s="90">
        <f>VLOOKUP($C89, RPB!$E:$N, 10, 0)</f>
        <v>13072113</v>
      </c>
      <c r="AH89" s="90">
        <f>VLOOKUP($C89, RPB!$E:$O, 11,0)</f>
        <v>12967240</v>
      </c>
      <c r="AI89" s="298">
        <f t="shared" si="44"/>
        <v>50950879.000000007</v>
      </c>
      <c r="AJ89" s="332">
        <f>VLOOKUP(C89, '2018 Population by age'!$G$3:$J$300, 3, 0)*1000</f>
        <v>23843578.000000004</v>
      </c>
      <c r="AK89" s="90">
        <f>(VLOOKUP($C89, '2018 Population by age male'!$G:$J, 3, 0))*1000</f>
        <v>12021430.999999998</v>
      </c>
      <c r="AL89" s="90">
        <f>(VLOOKUP($C89, '2018 Population by age female'!$G:$J, 3, 0))*1000</f>
        <v>11822140.999999998</v>
      </c>
      <c r="AM89" s="332">
        <f>IF(I89=1, VLOOKUP(C89, '2018 Population by age'!$G$3:$J$300, 4, 0)*1000*VLOOKUP(C89, 'GCC foreign nationals share'!$B$5:$E$10, 3, 0), VLOOKUP(C89, '2018 Population by age'!$G$3:$J$300, 4, 0)*1000)</f>
        <v>27107301.000000004</v>
      </c>
      <c r="AN89" s="90">
        <f>(VLOOKUP($C89, '2018 Population by age male'!$G:$J, 4, 0))*1000</f>
        <v>13300946.999999998</v>
      </c>
      <c r="AO89" s="383">
        <f>(VLOOKUP($C89, '2018 Population by age female'!$G:$J, 4, 0))*1000</f>
        <v>13806357.999999987</v>
      </c>
    </row>
    <row r="90" spans="1:41" s="87" customFormat="1" ht="13.05" customHeight="1" x14ac:dyDescent="0.3">
      <c r="A90" s="87">
        <v>89</v>
      </c>
      <c r="B90" s="87" t="s">
        <v>200</v>
      </c>
      <c r="C90" s="87" t="s">
        <v>201</v>
      </c>
      <c r="D90" s="87" t="s">
        <v>37</v>
      </c>
      <c r="E90" s="87" t="s">
        <v>27</v>
      </c>
      <c r="F90" s="87" t="s">
        <v>9</v>
      </c>
      <c r="G90" s="87" t="s">
        <v>10</v>
      </c>
      <c r="H90" s="87" t="s">
        <v>9</v>
      </c>
      <c r="J90" s="295" t="s">
        <v>2311</v>
      </c>
      <c r="K90" s="326">
        <f t="shared" si="30"/>
        <v>33511.560000000041</v>
      </c>
      <c r="L90" s="327">
        <f t="shared" si="31"/>
        <v>28.300336108906066</v>
      </c>
      <c r="M90" s="289" t="str">
        <f t="shared" si="32"/>
        <v>n/a</v>
      </c>
      <c r="N90" s="289" t="str">
        <f t="shared" si="33"/>
        <v>n/a</v>
      </c>
      <c r="O90" s="321" t="str">
        <f t="shared" si="34"/>
        <v>n/a</v>
      </c>
      <c r="P90" s="290">
        <f>VLOOKUP(C90, RPB!$E$2:$I$200, 5, 0)</f>
        <v>18</v>
      </c>
      <c r="Q90" s="318">
        <f t="shared" si="35"/>
        <v>3121.5599999999972</v>
      </c>
      <c r="R90" s="90">
        <f t="shared" si="36"/>
        <v>1348.9300000000012</v>
      </c>
      <c r="S90" s="90">
        <f t="shared" si="37"/>
        <v>1762.1249999999989</v>
      </c>
      <c r="T90" s="374">
        <f t="shared" si="38"/>
        <v>56.450140314458174</v>
      </c>
      <c r="U90" s="331">
        <f t="shared" si="39"/>
        <v>30390.000000000044</v>
      </c>
      <c r="V90" s="332">
        <f t="shared" si="40"/>
        <v>43.173746270777137</v>
      </c>
      <c r="W90" s="90" t="str">
        <f t="shared" si="41"/>
        <v>n/a</v>
      </c>
      <c r="X90" s="90" t="str">
        <f t="shared" si="42"/>
        <v>n/a</v>
      </c>
      <c r="Y90" s="374" t="str">
        <f t="shared" si="43"/>
        <v>n/a</v>
      </c>
      <c r="Z90" s="296">
        <f>IFERROR(VLOOKUP(C90,'Birth registration'!$B$247:$G$275,2,0), VLOOKUP($C90,'Birth registration'!$B$11:$G$207,2,0))</f>
        <v>93.5</v>
      </c>
      <c r="AA90" s="87">
        <f>IFERROR(VLOOKUP(C90,'Birth registration'!$B$247:$G$275,4,0), VLOOKUP($C90,'Birth registration'!$B$11:$G$207,4,0))</f>
        <v>94.5</v>
      </c>
      <c r="AB90" s="87">
        <f>IFERROR(VLOOKUP(C90,'Birth registration'!$B$247:$G$275,6,0), VLOOKUP($C90,'Birth registration'!$B$11:$G$207,6,0))</f>
        <v>92.5</v>
      </c>
      <c r="AC90" s="87">
        <f>IFERROR(VLOOKUP(C90,'Birth registration'!$B$247:$O$275,10,0), VLOOKUP($C90,'Birth registration'!$B$11:$K$207,10,0))</f>
        <v>92.8</v>
      </c>
      <c r="AD90" s="87">
        <f>IFERROR(VLOOKUP(D90,'Birth registration'!$B$247:$O$275,8,0), VLOOKUP($C90,'Birth registration'!$B$11:$K$207,8,0))</f>
        <v>94.5</v>
      </c>
      <c r="AE90" s="331">
        <f>VLOOKUP($C90, RPB!$E$3:$M$200, 9,0)</f>
        <v>40000</v>
      </c>
      <c r="AF90" s="90" t="str">
        <f>VLOOKUP($C90, RPB!E90:$J$200, 6, 0)</f>
        <v>Voter</v>
      </c>
      <c r="AG90" s="90" t="str">
        <f>VLOOKUP($C90, RPB!$E:$N, 10, 0)</f>
        <v>n/a</v>
      </c>
      <c r="AH90" s="90" t="str">
        <f>VLOOKUP($C90, RPB!$E:$O, 11,0)</f>
        <v>n/a</v>
      </c>
      <c r="AI90" s="298">
        <f t="shared" si="44"/>
        <v>118414.00000000004</v>
      </c>
      <c r="AJ90" s="332">
        <f>VLOOKUP(C90, '2018 Population by age'!$G$3:$J$300, 3, 0)*1000</f>
        <v>48024</v>
      </c>
      <c r="AK90" s="90">
        <f>(VLOOKUP($C90, '2018 Population by age male'!$G:$J, 3, 0))*1000</f>
        <v>24526</v>
      </c>
      <c r="AL90" s="90">
        <f>(VLOOKUP($C90, '2018 Population by age female'!$G:$J, 3, 0))*1000</f>
        <v>23495</v>
      </c>
      <c r="AM90" s="332">
        <f>IF(I90=1, VLOOKUP(C90, '2018 Population by age'!$G$3:$J$300, 4, 0)*1000*VLOOKUP(C90, 'GCC foreign nationals share'!$B$5:$E$10, 3, 0), VLOOKUP(C90, '2018 Population by age'!$G$3:$J$300, 4, 0)*1000)</f>
        <v>70390.000000000044</v>
      </c>
      <c r="AN90" s="90">
        <f>(VLOOKUP($C90, '2018 Population by age male'!$G:$J, 4, 0))*1000</f>
        <v>33860</v>
      </c>
      <c r="AO90" s="383">
        <f>(VLOOKUP($C90, '2018 Population by age female'!$G:$J, 4, 0))*1000</f>
        <v>36527.999999999993</v>
      </c>
    </row>
    <row r="91" spans="1:41" s="87" customFormat="1" ht="13.05" customHeight="1" x14ac:dyDescent="0.3">
      <c r="A91" s="87">
        <v>90</v>
      </c>
      <c r="B91" s="87" t="s">
        <v>202</v>
      </c>
      <c r="C91" s="87" t="s">
        <v>203</v>
      </c>
      <c r="D91" s="87" t="s">
        <v>37</v>
      </c>
      <c r="E91" s="87" t="s">
        <v>8</v>
      </c>
      <c r="F91" s="87" t="s">
        <v>9</v>
      </c>
      <c r="G91" s="87" t="s">
        <v>23</v>
      </c>
      <c r="H91" s="87" t="s">
        <v>9</v>
      </c>
      <c r="J91" s="295" t="s">
        <v>2311</v>
      </c>
      <c r="K91" s="326">
        <f t="shared" si="30"/>
        <v>1987567.0000000037</v>
      </c>
      <c r="L91" s="327">
        <f t="shared" si="31"/>
        <v>7.7606983526242637</v>
      </c>
      <c r="M91" s="289" t="str">
        <f t="shared" si="32"/>
        <v>n/a</v>
      </c>
      <c r="N91" s="289" t="str">
        <f t="shared" si="33"/>
        <v>n/a</v>
      </c>
      <c r="O91" s="321" t="str">
        <f t="shared" si="34"/>
        <v>n/a</v>
      </c>
      <c r="P91" s="290">
        <f>VLOOKUP(C91, RPB!$E$2:$I$200, 5, 0)</f>
        <v>17</v>
      </c>
      <c r="Q91" s="318">
        <f t="shared" si="35"/>
        <v>0</v>
      </c>
      <c r="R91" s="90">
        <f t="shared" si="36"/>
        <v>0</v>
      </c>
      <c r="S91" s="90">
        <f t="shared" si="37"/>
        <v>0</v>
      </c>
      <c r="T91" s="374">
        <f t="shared" si="38"/>
        <v>0</v>
      </c>
      <c r="U91" s="331">
        <f t="shared" si="39"/>
        <v>1987567.0000000037</v>
      </c>
      <c r="V91" s="332">
        <f t="shared" si="40"/>
        <v>10.123394286421552</v>
      </c>
      <c r="W91" s="90" t="str">
        <f t="shared" si="41"/>
        <v>n/a</v>
      </c>
      <c r="X91" s="90" t="str">
        <f t="shared" si="42"/>
        <v>n/a</v>
      </c>
      <c r="Y91" s="374" t="str">
        <f t="shared" si="43"/>
        <v>n/a</v>
      </c>
      <c r="Z91" s="296">
        <f>IFERROR(VLOOKUP(C91,'Birth registration'!$B$247:$G$275,2,0), VLOOKUP($C91,'Birth registration'!$B$11:$G$207,2,0))</f>
        <v>100</v>
      </c>
      <c r="AA91" s="87">
        <f>IFERROR(VLOOKUP(C91,'Birth registration'!$B$247:$G$275,4,0), VLOOKUP($C91,'Birth registration'!$B$11:$G$207,4,0))</f>
        <v>100</v>
      </c>
      <c r="AB91" s="87">
        <f>IFERROR(VLOOKUP(C91,'Birth registration'!$B$247:$G$275,6,0), VLOOKUP($C91,'Birth registration'!$B$11:$G$207,6,0))</f>
        <v>100</v>
      </c>
      <c r="AC91" s="87">
        <f>IFERROR(VLOOKUP(C91,'Birth registration'!$B$247:$O$275,10,0), VLOOKUP($C91,'Birth registration'!$B$11:$K$207,10,0))</f>
        <v>100</v>
      </c>
      <c r="AD91" s="87">
        <f>IFERROR(VLOOKUP(D91,'Birth registration'!$B$247:$O$275,8,0), VLOOKUP($C91,'Birth registration'!$B$11:$K$207,8,0))</f>
        <v>100</v>
      </c>
      <c r="AE91" s="331">
        <f>VLOOKUP($C91, RPB!$E$3:$M$200, 9,0)</f>
        <v>17645838</v>
      </c>
      <c r="AF91" s="90" t="str">
        <f>VLOOKUP($C91, RPB!E91:$J$200, 6, 0)</f>
        <v>Voter</v>
      </c>
      <c r="AG91" s="90" t="str">
        <f>VLOOKUP($C91, RPB!$E:$N, 10, 0)</f>
        <v>n/a</v>
      </c>
      <c r="AH91" s="90" t="str">
        <f>VLOOKUP($C91, RPB!$E:$O, 11,0)</f>
        <v>n/a</v>
      </c>
      <c r="AI91" s="298">
        <f t="shared" si="44"/>
        <v>25610672.000000004</v>
      </c>
      <c r="AJ91" s="332">
        <f>VLOOKUP(C91, '2018 Population by age'!$G$3:$J$300, 3, 0)*1000</f>
        <v>5977267</v>
      </c>
      <c r="AK91" s="90">
        <f>(VLOOKUP($C91, '2018 Population by age male'!$G:$J, 3, 0))*1000</f>
        <v>3054871.0000000005</v>
      </c>
      <c r="AL91" s="90">
        <f>(VLOOKUP($C91, '2018 Population by age female'!$G:$J, 3, 0))*1000</f>
        <v>2922409.0000000005</v>
      </c>
      <c r="AM91" s="332">
        <f>IF(I91=1, VLOOKUP(C91, '2018 Population by age'!$G$3:$J$300, 4, 0)*1000*VLOOKUP(C91, 'GCC foreign nationals share'!$B$5:$E$10, 3, 0), VLOOKUP(C91, '2018 Population by age'!$G$3:$J$300, 4, 0)*1000)</f>
        <v>19633405.000000004</v>
      </c>
      <c r="AN91" s="90">
        <f>(VLOOKUP($C91, '2018 Population by age male'!$G:$J, 4, 0))*1000</f>
        <v>9472188</v>
      </c>
      <c r="AO91" s="383">
        <f>(VLOOKUP($C91, '2018 Population by age female'!$G:$J, 4, 0))*1000</f>
        <v>10161203.000000009</v>
      </c>
    </row>
    <row r="92" spans="1:41" s="87" customFormat="1" ht="13.05" customHeight="1" x14ac:dyDescent="0.3">
      <c r="A92" s="87">
        <v>91</v>
      </c>
      <c r="B92" s="87" t="s">
        <v>204</v>
      </c>
      <c r="C92" s="87" t="s">
        <v>205</v>
      </c>
      <c r="D92" s="87" t="s">
        <v>37</v>
      </c>
      <c r="E92" s="87" t="s">
        <v>22</v>
      </c>
      <c r="F92" s="87" t="s">
        <v>38</v>
      </c>
      <c r="G92" s="87" t="s">
        <v>23</v>
      </c>
      <c r="H92" s="87" t="s">
        <v>9</v>
      </c>
      <c r="J92" s="295" t="s">
        <v>2320</v>
      </c>
      <c r="K92" s="326">
        <f t="shared" si="30"/>
        <v>785.30850000078533</v>
      </c>
      <c r="L92" s="327">
        <f t="shared" si="31"/>
        <v>1.5348718304048219E-3</v>
      </c>
      <c r="M92" s="289" t="str">
        <f t="shared" si="32"/>
        <v>n/a</v>
      </c>
      <c r="N92" s="289" t="str">
        <f t="shared" si="33"/>
        <v>n/a</v>
      </c>
      <c r="O92" s="321" t="str">
        <f t="shared" si="34"/>
        <v>n/a</v>
      </c>
      <c r="P92" s="290">
        <f>VLOOKUP(C92, RPB!$E$2:$I$200, 5, 0)</f>
        <v>17</v>
      </c>
      <c r="Q92" s="318">
        <f t="shared" si="35"/>
        <v>785.30850000078533</v>
      </c>
      <c r="R92" s="90" t="str">
        <f t="shared" si="36"/>
        <v>n/a</v>
      </c>
      <c r="S92" s="90" t="str">
        <f t="shared" si="37"/>
        <v>n/a</v>
      </c>
      <c r="T92" s="374" t="str">
        <f t="shared" si="38"/>
        <v>n/a</v>
      </c>
      <c r="U92" s="331">
        <f t="shared" si="39"/>
        <v>0</v>
      </c>
      <c r="V92" s="332">
        <f t="shared" si="40"/>
        <v>0</v>
      </c>
      <c r="W92" s="90">
        <f t="shared" si="41"/>
        <v>0</v>
      </c>
      <c r="X92" s="90">
        <f t="shared" si="42"/>
        <v>0</v>
      </c>
      <c r="Y92" s="374">
        <f t="shared" si="43"/>
        <v>0</v>
      </c>
      <c r="Z92" s="296">
        <f>IFERROR(VLOOKUP(C92,'Birth registration'!$B$247:$G$275,2,0), VLOOKUP($C92,'Birth registration'!$B$11:$G$207,2,0))</f>
        <v>99.99</v>
      </c>
      <c r="AA92" s="87" t="str">
        <f>IFERROR(VLOOKUP(C92,'Birth registration'!$B$247:$G$275,4,0), VLOOKUP($C92,'Birth registration'!$B$11:$G$207,4,0))</f>
        <v>–</v>
      </c>
      <c r="AB92" s="87" t="str">
        <f>IFERROR(VLOOKUP(C92,'Birth registration'!$B$247:$G$275,6,0), VLOOKUP($C92,'Birth registration'!$B$11:$G$207,6,0))</f>
        <v>–</v>
      </c>
      <c r="AC92" s="87" t="str">
        <f>IFERROR(VLOOKUP(C92,'Birth registration'!$B$247:$O$275,10,0), VLOOKUP($C92,'Birth registration'!$B$11:$K$207,10,0))</f>
        <v>–</v>
      </c>
      <c r="AD92" s="87" t="str">
        <f>IFERROR(VLOOKUP(D92,'Birth registration'!$B$247:$O$275,8,0), VLOOKUP($C92,'Birth registration'!$B$11:$K$207,8,0))</f>
        <v>–</v>
      </c>
      <c r="AE92" s="331">
        <f>VLOOKUP($C92, RPB!$E$3:$M$200, 9,0)</f>
        <v>51778544</v>
      </c>
      <c r="AF92" s="90" t="str">
        <f>VLOOKUP($C92, RPB!E92:$J$200, 6, 0)</f>
        <v>Direct</v>
      </c>
      <c r="AG92" s="90">
        <f>VLOOKUP($C92, RPB!$E:$N, 10, 0)</f>
        <v>25855919</v>
      </c>
      <c r="AH92" s="90">
        <f>VLOOKUP($C92, RPB!$E:$O, 11,0)</f>
        <v>25922625</v>
      </c>
      <c r="AI92" s="298">
        <f t="shared" si="44"/>
        <v>51164435</v>
      </c>
      <c r="AJ92" s="332">
        <f>VLOOKUP(C92, '2018 Population by age'!$G$3:$J$300, 3, 0)*1000</f>
        <v>7853085</v>
      </c>
      <c r="AK92" s="90">
        <f>(VLOOKUP($C92, '2018 Population by age male'!$G:$J, 3, 0))*1000</f>
        <v>4071328.9999999995</v>
      </c>
      <c r="AL92" s="90">
        <f>(VLOOKUP($C92, '2018 Population by age female'!$G:$J, 3, 0))*1000</f>
        <v>3781744.0000000005</v>
      </c>
      <c r="AM92" s="332">
        <f>IF(I92=1, VLOOKUP(C92, '2018 Population by age'!$G$3:$J$300, 4, 0)*1000*VLOOKUP(C92, 'GCC foreign nationals share'!$B$5:$E$10, 3, 0), VLOOKUP(C92, '2018 Population by age'!$G$3:$J$300, 4, 0)*1000)</f>
        <v>43311350</v>
      </c>
      <c r="AN92" s="90">
        <f>(VLOOKUP($C92, '2018 Population by age male'!$G:$J, 4, 0))*1000</f>
        <v>21525924.000000015</v>
      </c>
      <c r="AO92" s="383">
        <f>(VLOOKUP($C92, '2018 Population by age female'!$G:$J, 4, 0))*1000</f>
        <v>21785442.000000019</v>
      </c>
    </row>
    <row r="93" spans="1:41" s="87" customFormat="1" ht="13.05" customHeight="1" x14ac:dyDescent="0.3">
      <c r="A93" s="87">
        <v>92</v>
      </c>
      <c r="B93" s="87" t="s">
        <v>206</v>
      </c>
      <c r="C93" s="87" t="s">
        <v>207</v>
      </c>
      <c r="D93" s="87" t="s">
        <v>14</v>
      </c>
      <c r="E93" s="87" t="s">
        <v>27</v>
      </c>
      <c r="F93" s="87" t="s">
        <v>9</v>
      </c>
      <c r="G93" s="87" t="s">
        <v>10</v>
      </c>
      <c r="J93" s="295" t="s">
        <v>2311</v>
      </c>
      <c r="K93" s="326">
        <f t="shared" si="30"/>
        <v>40884.997800000034</v>
      </c>
      <c r="L93" s="327">
        <f t="shared" si="31"/>
        <v>2.3499488626729717</v>
      </c>
      <c r="M93" s="289" t="str">
        <f t="shared" si="32"/>
        <v>n/a</v>
      </c>
      <c r="N93" s="289" t="str">
        <f t="shared" si="33"/>
        <v>n/a</v>
      </c>
      <c r="O93" s="321" t="str">
        <f t="shared" si="34"/>
        <v>n/a</v>
      </c>
      <c r="P93" s="290">
        <f>VLOOKUP(C93, RPB!$E$2:$I$200, 5, 0)</f>
        <v>18</v>
      </c>
      <c r="Q93" s="318">
        <f t="shared" si="35"/>
        <v>40884.997800000034</v>
      </c>
      <c r="R93" s="90">
        <f t="shared" si="36"/>
        <v>27911.574599999989</v>
      </c>
      <c r="S93" s="90">
        <f t="shared" si="37"/>
        <v>13719.148799999983</v>
      </c>
      <c r="T93" s="374">
        <f t="shared" si="38"/>
        <v>33.55545930835288</v>
      </c>
      <c r="U93" s="331">
        <f t="shared" si="39"/>
        <v>0</v>
      </c>
      <c r="V93" s="332">
        <f t="shared" si="40"/>
        <v>0</v>
      </c>
      <c r="W93" s="90" t="str">
        <f t="shared" si="41"/>
        <v>n/a</v>
      </c>
      <c r="X93" s="90" t="str">
        <f t="shared" si="42"/>
        <v>n/a</v>
      </c>
      <c r="Y93" s="374" t="str">
        <f t="shared" si="43"/>
        <v>n/a</v>
      </c>
      <c r="Z93" s="296">
        <f>IFERROR(VLOOKUP(C93,'Birth registration'!$B$247:$G$275,2,0), VLOOKUP($C93,'Birth registration'!$B$11:$G$207,2,0))</f>
        <v>93.1</v>
      </c>
      <c r="AA93" s="87">
        <f>IFERROR(VLOOKUP(C93,'Birth registration'!$B$247:$G$275,4,0), VLOOKUP($C93,'Birth registration'!$B$11:$G$207,4,0))</f>
        <v>90.9</v>
      </c>
      <c r="AB93" s="87">
        <f>IFERROR(VLOOKUP(C93,'Birth registration'!$B$247:$G$275,6,0), VLOOKUP($C93,'Birth registration'!$B$11:$G$207,6,0))</f>
        <v>95.2</v>
      </c>
      <c r="AC93" s="87" t="str">
        <f>IFERROR(VLOOKUP(C93,'Birth registration'!$B$247:$O$275,10,0), VLOOKUP($C93,'Birth registration'!$B$11:$K$207,10,0))</f>
        <v>–</v>
      </c>
      <c r="AD93" s="87" t="e">
        <f>IFERROR(VLOOKUP(D93,'Birth registration'!$B$247:$O$275,8,0), VLOOKUP($C93,'Birth registration'!$B$11:$K$207,8,0))</f>
        <v>#N/A</v>
      </c>
      <c r="AE93" s="331">
        <f>VLOOKUP($C93, RPB!$E$3:$M$200, 9,0)</f>
        <v>1888059</v>
      </c>
      <c r="AF93" s="90" t="str">
        <f>VLOOKUP($C93, RPB!E93:$J$200, 6, 0)</f>
        <v>Voter</v>
      </c>
      <c r="AG93" s="90" t="str">
        <f>VLOOKUP($C93, RPB!$E:$N, 10, 0)</f>
        <v>n/a</v>
      </c>
      <c r="AH93" s="90" t="str">
        <f>VLOOKUP($C93, RPB!$E:$O, 11,0)</f>
        <v>n/a</v>
      </c>
      <c r="AI93" s="298">
        <f t="shared" si="44"/>
        <v>1739825.0000000002</v>
      </c>
      <c r="AJ93" s="332">
        <f>VLOOKUP(C93, '2018 Population by age'!$G$3:$J$300, 3, 0)*1000</f>
        <v>592536.19999999995</v>
      </c>
      <c r="AK93" s="90">
        <f>(VLOOKUP($C93, '2018 Population by age male'!$G:$J, 3, 0))*1000</f>
        <v>306720.59999999998</v>
      </c>
      <c r="AL93" s="90">
        <f>(VLOOKUP($C93, '2018 Population by age female'!$G:$J, 3, 0))*1000</f>
        <v>285815.60000000003</v>
      </c>
      <c r="AM93" s="332">
        <f>IF(I93=1, VLOOKUP(C93, '2018 Population by age'!$G$3:$J$300, 4, 0)*1000*VLOOKUP(C93, 'GCC foreign nationals share'!$B$5:$E$10, 3, 0), VLOOKUP(C93, '2018 Population by age'!$G$3:$J$300, 4, 0)*1000)</f>
        <v>1147288.8000000003</v>
      </c>
      <c r="AN93" s="90">
        <f>(VLOOKUP($C93, '2018 Population by age male'!$G:$J, 4, 0))*1000</f>
        <v>569179.4</v>
      </c>
      <c r="AO93" s="383">
        <f>(VLOOKUP($C93, '2018 Population by age female'!$G:$J, 4, 0))*1000</f>
        <v>578109.39999999991</v>
      </c>
    </row>
    <row r="94" spans="1:41" s="87" customFormat="1" ht="13.05" customHeight="1" x14ac:dyDescent="0.3">
      <c r="A94" s="87">
        <v>93</v>
      </c>
      <c r="B94" s="87" t="s">
        <v>208</v>
      </c>
      <c r="C94" s="87" t="s">
        <v>209</v>
      </c>
      <c r="D94" s="87" t="s">
        <v>19</v>
      </c>
      <c r="E94" s="87" t="s">
        <v>22</v>
      </c>
      <c r="F94" s="87" t="s">
        <v>9</v>
      </c>
      <c r="G94" s="87" t="s">
        <v>23</v>
      </c>
      <c r="H94" s="87" t="s">
        <v>9</v>
      </c>
      <c r="J94" s="295" t="s">
        <v>2311</v>
      </c>
      <c r="K94" s="326">
        <f t="shared" si="30"/>
        <v>125270.00000000047</v>
      </c>
      <c r="L94" s="327">
        <f t="shared" si="31"/>
        <v>2.9846599865431886</v>
      </c>
      <c r="M94" s="289" t="str">
        <f t="shared" si="32"/>
        <v>n/a</v>
      </c>
      <c r="N94" s="289" t="str">
        <f t="shared" si="33"/>
        <v>n/a</v>
      </c>
      <c r="O94" s="321" t="str">
        <f t="shared" si="34"/>
        <v>n/a</v>
      </c>
      <c r="P94" s="290">
        <f>VLOOKUP(C94, RPB!$E$2:$I$200, 5, 0)</f>
        <v>0</v>
      </c>
      <c r="Q94" s="318">
        <f t="shared" si="35"/>
        <v>0</v>
      </c>
      <c r="R94" s="90" t="str">
        <f t="shared" si="36"/>
        <v>n/a</v>
      </c>
      <c r="S94" s="90" t="str">
        <f t="shared" si="37"/>
        <v>n/a</v>
      </c>
      <c r="T94" s="374" t="str">
        <f t="shared" si="38"/>
        <v>n/a</v>
      </c>
      <c r="U94" s="331">
        <f t="shared" si="39"/>
        <v>125270.00000000047</v>
      </c>
      <c r="V94" s="332">
        <f t="shared" si="40"/>
        <v>2.9846599865431886</v>
      </c>
      <c r="W94" s="90">
        <f t="shared" si="41"/>
        <v>0</v>
      </c>
      <c r="X94" s="90">
        <f t="shared" si="42"/>
        <v>125270.00000000047</v>
      </c>
      <c r="Y94" s="374">
        <f t="shared" si="43"/>
        <v>100</v>
      </c>
      <c r="Z94" s="296">
        <f>IFERROR(VLOOKUP(C94,'Birth registration'!$B$247:$G$275,2,0), VLOOKUP($C94,'Birth registration'!$B$11:$G$207,2,0))</f>
        <v>90</v>
      </c>
      <c r="AA94" s="87" t="str">
        <f>IFERROR(VLOOKUP(C94,'Birth registration'!$B$247:$G$275,4,0), VLOOKUP($C94,'Birth registration'!$B$11:$G$207,4,0))</f>
        <v>–</v>
      </c>
      <c r="AB94" s="87" t="str">
        <f>IFERROR(VLOOKUP(C94,'Birth registration'!$B$247:$G$275,6,0), VLOOKUP($C94,'Birth registration'!$B$11:$G$207,6,0))</f>
        <v>–</v>
      </c>
      <c r="AC94" s="87" t="str">
        <f>IFERROR(VLOOKUP(C94,'Birth registration'!$B$247:$O$275,10,0), VLOOKUP($C94,'Birth registration'!$B$11:$K$207,10,0))</f>
        <v>–</v>
      </c>
      <c r="AD94" s="87" t="str">
        <f>IFERROR(VLOOKUP(D94,'Birth registration'!$B$247:$O$275,8,0), VLOOKUP($C94,'Birth registration'!$B$11:$K$207,8,0))</f>
        <v>–</v>
      </c>
      <c r="AE94" s="331">
        <f>VLOOKUP($C94, RPB!$E$3:$M$200, 9,0)</f>
        <v>4500476</v>
      </c>
      <c r="AF94" s="90" t="str">
        <f>VLOOKUP($C94, RPB!E94:$J$200, 6, 0)</f>
        <v>Direct</v>
      </c>
      <c r="AG94" s="90">
        <f>VLOOKUP($C94, RPB!$E:$N, 10, 0)</f>
        <v>2838421</v>
      </c>
      <c r="AH94" s="90">
        <f>VLOOKUP($C94, RPB!$E:$O, 11,0)</f>
        <v>1662055</v>
      </c>
      <c r="AI94" s="298">
        <f t="shared" si="44"/>
        <v>4197128.0000000019</v>
      </c>
      <c r="AJ94" s="332">
        <f>VLOOKUP(C94, '2018 Population by age'!$G$3:$J$300, 3, 0)*1000</f>
        <v>0</v>
      </c>
      <c r="AK94" s="90">
        <f>(VLOOKUP($C94, '2018 Population by age male'!$G:$J, 3, 0))*1000</f>
        <v>0</v>
      </c>
      <c r="AL94" s="90">
        <f>(VLOOKUP($C94, '2018 Population by age female'!$G:$J, 3, 0))*1000</f>
        <v>0</v>
      </c>
      <c r="AM94" s="332">
        <f>IF(I94=1, VLOOKUP(C94, '2018 Population by age'!$G$3:$J$300, 4, 0)*1000*VLOOKUP(C94, 'GCC foreign nationals share'!$B$5:$E$10, 3, 0), VLOOKUP(C94, '2018 Population by age'!$G$3:$J$300, 4, 0)*1000)</f>
        <v>4197128.0000000019</v>
      </c>
      <c r="AN94" s="90">
        <f>(VLOOKUP($C94, '2018 Population by age male'!$G:$J, 4, 0))*1000</f>
        <v>2409800.0000000014</v>
      </c>
      <c r="AO94" s="383">
        <f>(VLOOKUP($C94, '2018 Population by age female'!$G:$J, 4, 0))*1000</f>
        <v>1787325.0000000005</v>
      </c>
    </row>
    <row r="95" spans="1:41" s="87" customFormat="1" ht="13.05" customHeight="1" x14ac:dyDescent="0.3">
      <c r="A95" s="87">
        <v>94</v>
      </c>
      <c r="B95" s="87" t="s">
        <v>210</v>
      </c>
      <c r="C95" s="87" t="s">
        <v>211</v>
      </c>
      <c r="D95" s="87" t="s">
        <v>14</v>
      </c>
      <c r="E95" s="87" t="s">
        <v>27</v>
      </c>
      <c r="F95" s="87" t="s">
        <v>9</v>
      </c>
      <c r="G95" s="87" t="s">
        <v>10</v>
      </c>
      <c r="J95" s="295" t="s">
        <v>2311</v>
      </c>
      <c r="K95" s="326">
        <f t="shared" si="30"/>
        <v>139053.43899999678</v>
      </c>
      <c r="L95" s="327">
        <f t="shared" si="31"/>
        <v>2.267323997722408</v>
      </c>
      <c r="M95" s="289">
        <f t="shared" si="32"/>
        <v>80680.655999999784</v>
      </c>
      <c r="N95" s="289">
        <f t="shared" si="33"/>
        <v>57407.856999999669</v>
      </c>
      <c r="O95" s="321">
        <f t="shared" si="34"/>
        <v>41.284744493087295</v>
      </c>
      <c r="P95" s="290">
        <f>VLOOKUP(C95, RPB!$E$2:$I$200, 5, 0)</f>
        <v>16</v>
      </c>
      <c r="Q95" s="318">
        <f t="shared" si="35"/>
        <v>47384.439000000049</v>
      </c>
      <c r="R95" s="90">
        <f t="shared" si="36"/>
        <v>25312.656000000021</v>
      </c>
      <c r="S95" s="90">
        <f t="shared" si="37"/>
        <v>21115.856999999905</v>
      </c>
      <c r="T95" s="374">
        <f t="shared" si="38"/>
        <v>44.562851108145196</v>
      </c>
      <c r="U95" s="331">
        <f t="shared" si="39"/>
        <v>91668.99999999674</v>
      </c>
      <c r="V95" s="332">
        <f t="shared" si="40"/>
        <v>2.2507948582022275</v>
      </c>
      <c r="W95" s="90">
        <f t="shared" si="41"/>
        <v>55367.999999999767</v>
      </c>
      <c r="X95" s="90">
        <f t="shared" si="42"/>
        <v>36291.999999999767</v>
      </c>
      <c r="Y95" s="374">
        <f t="shared" si="43"/>
        <v>39.594152301985545</v>
      </c>
      <c r="Z95" s="296">
        <f>IFERROR(VLOOKUP(C95,'Birth registration'!$B$247:$G$275,2,0), VLOOKUP($C95,'Birth registration'!$B$11:$G$207,2,0))</f>
        <v>97.7</v>
      </c>
      <c r="AA95" s="87">
        <f>IFERROR(VLOOKUP(C95,'Birth registration'!$B$247:$G$275,4,0), VLOOKUP($C95,'Birth registration'!$B$11:$G$207,4,0))</f>
        <v>97.6</v>
      </c>
      <c r="AB95" s="87">
        <f>IFERROR(VLOOKUP(C95,'Birth registration'!$B$247:$G$275,6,0), VLOOKUP($C95,'Birth registration'!$B$11:$G$207,6,0))</f>
        <v>97.9</v>
      </c>
      <c r="AC95" s="87">
        <f>IFERROR(VLOOKUP(C95,'Birth registration'!$B$247:$O$275,10,0), VLOOKUP($C95,'Birth registration'!$B$11:$K$207,10,0))</f>
        <v>97.4</v>
      </c>
      <c r="AD95" s="87">
        <f>IFERROR(VLOOKUP(D95,'Birth registration'!$B$247:$O$275,8,0), VLOOKUP($C95,'Birth registration'!$B$11:$K$207,8,0))</f>
        <v>98.5</v>
      </c>
      <c r="AE95" s="331">
        <f>VLOOKUP($C95, RPB!$E$3:$M$200, 9,0)</f>
        <v>3981070</v>
      </c>
      <c r="AF95" s="90" t="str">
        <f>VLOOKUP($C95, RPB!E95:$J$200, 6, 0)</f>
        <v>Direct</v>
      </c>
      <c r="AG95" s="90">
        <f>VLOOKUP($C95, RPB!$E:$N, 10, 0)</f>
        <v>1930283</v>
      </c>
      <c r="AH95" s="90">
        <f>VLOOKUP($C95, RPB!$E:$O, 11,0)</f>
        <v>2050787</v>
      </c>
      <c r="AI95" s="298">
        <f t="shared" si="44"/>
        <v>6132931.9999999972</v>
      </c>
      <c r="AJ95" s="332">
        <f>VLOOKUP(C95, '2018 Population by age'!$G$3:$J$300, 3, 0)*1000</f>
        <v>2060193.0000000002</v>
      </c>
      <c r="AK95" s="90">
        <f>(VLOOKUP($C95, '2018 Population by age male'!$G:$J, 3, 0))*1000</f>
        <v>1054694</v>
      </c>
      <c r="AL95" s="90">
        <f>(VLOOKUP($C95, '2018 Population by age female'!$G:$J, 3, 0))*1000</f>
        <v>1005516.9999999999</v>
      </c>
      <c r="AM95" s="332">
        <f>IF(I95=1, VLOOKUP(C95, '2018 Population by age'!$G$3:$J$300, 4, 0)*1000*VLOOKUP(C95, 'GCC foreign nationals share'!$B$5:$E$10, 3, 0), VLOOKUP(C95, '2018 Population by age'!$G$3:$J$300, 4, 0)*1000)</f>
        <v>4072738.9999999967</v>
      </c>
      <c r="AN95" s="90">
        <f>(VLOOKUP($C95, '2018 Population by age male'!$G:$J, 4, 0))*1000</f>
        <v>1985650.9999999998</v>
      </c>
      <c r="AO95" s="383">
        <f>(VLOOKUP($C95, '2018 Population by age female'!$G:$J, 4, 0))*1000</f>
        <v>2087078.9999999998</v>
      </c>
    </row>
    <row r="96" spans="1:41" s="87" customFormat="1" ht="13.05" customHeight="1" x14ac:dyDescent="0.3">
      <c r="A96" s="87">
        <v>95</v>
      </c>
      <c r="B96" s="87" t="s">
        <v>212</v>
      </c>
      <c r="C96" s="87" t="s">
        <v>213</v>
      </c>
      <c r="D96" s="87" t="s">
        <v>37</v>
      </c>
      <c r="E96" s="87" t="s">
        <v>27</v>
      </c>
      <c r="F96" s="87" t="s">
        <v>9</v>
      </c>
      <c r="G96" s="87" t="s">
        <v>10</v>
      </c>
      <c r="J96" s="295" t="s">
        <v>2311</v>
      </c>
      <c r="K96" s="326">
        <f t="shared" si="30"/>
        <v>1217926.3480000019</v>
      </c>
      <c r="L96" s="327">
        <f t="shared" si="31"/>
        <v>17.495900109320097</v>
      </c>
      <c r="M96" s="289" t="str">
        <f t="shared" si="32"/>
        <v>n/a</v>
      </c>
      <c r="N96" s="289" t="str">
        <f t="shared" si="33"/>
        <v>n/a</v>
      </c>
      <c r="O96" s="321" t="str">
        <f t="shared" si="34"/>
        <v>n/a</v>
      </c>
      <c r="P96" s="290">
        <f>VLOOKUP(C96, RPB!$E$2:$I$200, 5, 0)</f>
        <v>18</v>
      </c>
      <c r="Q96" s="318">
        <f t="shared" si="35"/>
        <v>676947.348</v>
      </c>
      <c r="R96" s="90">
        <f t="shared" si="36"/>
        <v>352045.79600000003</v>
      </c>
      <c r="S96" s="90">
        <f t="shared" si="37"/>
        <v>326484.06399999995</v>
      </c>
      <c r="T96" s="374">
        <f t="shared" si="38"/>
        <v>48.22887111746244</v>
      </c>
      <c r="U96" s="331">
        <f t="shared" si="39"/>
        <v>540979.00000000186</v>
      </c>
      <c r="V96" s="332">
        <f t="shared" si="40"/>
        <v>12.654742987631828</v>
      </c>
      <c r="W96" s="90" t="str">
        <f t="shared" si="41"/>
        <v>n/a</v>
      </c>
      <c r="X96" s="90" t="str">
        <f t="shared" si="42"/>
        <v>n/a</v>
      </c>
      <c r="Y96" s="374" t="str">
        <f t="shared" si="43"/>
        <v>n/a</v>
      </c>
      <c r="Z96" s="296">
        <f>IFERROR(VLOOKUP(C96,'Birth registration'!$B$247:$G$275,2,0), VLOOKUP($C96,'Birth registration'!$B$11:$G$207,2,0))</f>
        <v>74.8</v>
      </c>
      <c r="AA96" s="87">
        <f>IFERROR(VLOOKUP(C96,'Birth registration'!$B$247:$G$275,4,0), VLOOKUP($C96,'Birth registration'!$B$11:$G$207,4,0))</f>
        <v>74.3</v>
      </c>
      <c r="AB96" s="87">
        <f>IFERROR(VLOOKUP(C96,'Birth registration'!$B$247:$G$275,6,0), VLOOKUP($C96,'Birth registration'!$B$11:$G$207,6,0))</f>
        <v>75.2</v>
      </c>
      <c r="AC96" s="87">
        <f>IFERROR(VLOOKUP(C96,'Birth registration'!$B$247:$O$275,10,0), VLOOKUP($C96,'Birth registration'!$B$11:$K$207,10,0))</f>
        <v>71.3</v>
      </c>
      <c r="AD96" s="87">
        <f>IFERROR(VLOOKUP(D96,'Birth registration'!$B$247:$O$275,8,0), VLOOKUP($C96,'Birth registration'!$B$11:$K$207,8,0))</f>
        <v>87.8</v>
      </c>
      <c r="AE96" s="331">
        <f>VLOOKUP($C96, RPB!$E$3:$M$200, 9,0)</f>
        <v>3733932</v>
      </c>
      <c r="AF96" s="90" t="str">
        <f>VLOOKUP($C96, RPB!E96:$J$200, 6, 0)</f>
        <v>Voter</v>
      </c>
      <c r="AG96" s="90" t="str">
        <f>VLOOKUP($C96, RPB!$E:$N, 10, 0)</f>
        <v>n/a</v>
      </c>
      <c r="AH96" s="90" t="str">
        <f>VLOOKUP($C96, RPB!$E:$O, 11,0)</f>
        <v>n/a</v>
      </c>
      <c r="AI96" s="298">
        <f t="shared" si="44"/>
        <v>6961210.0000000019</v>
      </c>
      <c r="AJ96" s="332">
        <f>VLOOKUP(C96, '2018 Population by age'!$G$3:$J$300, 3, 0)*1000</f>
        <v>2686299</v>
      </c>
      <c r="AK96" s="90">
        <f>(VLOOKUP($C96, '2018 Population by age male'!$G:$J, 3, 0))*1000</f>
        <v>1369828</v>
      </c>
      <c r="AL96" s="90">
        <f>(VLOOKUP($C96, '2018 Population by age female'!$G:$J, 3, 0))*1000</f>
        <v>1316467.9999999998</v>
      </c>
      <c r="AM96" s="332">
        <f>IF(I96=1, VLOOKUP(C96, '2018 Population by age'!$G$3:$J$300, 4, 0)*1000*VLOOKUP(C96, 'GCC foreign nationals share'!$B$5:$E$10, 3, 0), VLOOKUP(C96, '2018 Population by age'!$G$3:$J$300, 4, 0)*1000)</f>
        <v>4274911.0000000019</v>
      </c>
      <c r="AN96" s="90">
        <f>(VLOOKUP($C96, '2018 Population by age male'!$G:$J, 4, 0))*1000</f>
        <v>2103773.0000000005</v>
      </c>
      <c r="AO96" s="383">
        <f>(VLOOKUP($C96, '2018 Population by age female'!$G:$J, 4, 0))*1000</f>
        <v>2171138.9999999991</v>
      </c>
    </row>
    <row r="97" spans="1:41" s="87" customFormat="1" ht="13.05" customHeight="1" x14ac:dyDescent="0.3">
      <c r="A97" s="87">
        <v>96</v>
      </c>
      <c r="B97" s="87" t="s">
        <v>214</v>
      </c>
      <c r="C97" s="87" t="s">
        <v>215</v>
      </c>
      <c r="D97" s="87" t="s">
        <v>14</v>
      </c>
      <c r="E97" s="87" t="s">
        <v>22</v>
      </c>
      <c r="F97" s="87" t="s">
        <v>38</v>
      </c>
      <c r="G97" s="87" t="s">
        <v>23</v>
      </c>
      <c r="H97" s="87" t="s">
        <v>41</v>
      </c>
      <c r="J97" s="295" t="s">
        <v>2320</v>
      </c>
      <c r="K97" s="326">
        <f t="shared" si="30"/>
        <v>0</v>
      </c>
      <c r="L97" s="327">
        <f t="shared" si="31"/>
        <v>0</v>
      </c>
      <c r="M97" s="289" t="str">
        <f t="shared" si="32"/>
        <v>n/a</v>
      </c>
      <c r="N97" s="289" t="str">
        <f t="shared" si="33"/>
        <v>n/a</v>
      </c>
      <c r="O97" s="321" t="str">
        <f t="shared" si="34"/>
        <v>n/a</v>
      </c>
      <c r="P97" s="290">
        <f>VLOOKUP(C97, RPB!$E$2:$I$200, 5, 0)</f>
        <v>0</v>
      </c>
      <c r="Q97" s="318">
        <f t="shared" si="35"/>
        <v>0</v>
      </c>
      <c r="R97" s="90" t="str">
        <f t="shared" si="36"/>
        <v>n/a</v>
      </c>
      <c r="S97" s="90" t="str">
        <f t="shared" si="37"/>
        <v>n/a</v>
      </c>
      <c r="T97" s="374" t="str">
        <f t="shared" si="38"/>
        <v>n/a</v>
      </c>
      <c r="U97" s="331">
        <f t="shared" si="39"/>
        <v>0</v>
      </c>
      <c r="V97" s="332">
        <f t="shared" si="40"/>
        <v>0</v>
      </c>
      <c r="W97" s="90">
        <f t="shared" si="41"/>
        <v>0</v>
      </c>
      <c r="X97" s="90">
        <f t="shared" si="42"/>
        <v>0</v>
      </c>
      <c r="Y97" s="374">
        <f t="shared" si="43"/>
        <v>0</v>
      </c>
      <c r="Z97" s="296">
        <f>IFERROR(VLOOKUP(C97,'Birth registration'!$B$247:$G$275,2,0), VLOOKUP($C97,'Birth registration'!$B$11:$G$207,2,0))</f>
        <v>100</v>
      </c>
      <c r="AA97" s="87" t="str">
        <f>IFERROR(VLOOKUP(C97,'Birth registration'!$B$247:$G$275,4,0), VLOOKUP($C97,'Birth registration'!$B$11:$G$207,4,0))</f>
        <v>–</v>
      </c>
      <c r="AB97" s="87" t="str">
        <f>IFERROR(VLOOKUP(C97,'Birth registration'!$B$247:$G$275,6,0), VLOOKUP($C97,'Birth registration'!$B$11:$G$207,6,0))</f>
        <v>–</v>
      </c>
      <c r="AC97" s="87" t="str">
        <f>IFERROR(VLOOKUP(C97,'Birth registration'!$B$247:$O$275,10,0), VLOOKUP($C97,'Birth registration'!$B$11:$K$207,10,0))</f>
        <v>–</v>
      </c>
      <c r="AD97" s="87" t="str">
        <f>IFERROR(VLOOKUP(D97,'Birth registration'!$B$247:$O$275,8,0), VLOOKUP($C97,'Birth registration'!$B$11:$K$207,8,0))</f>
        <v>–</v>
      </c>
      <c r="AE97" s="331">
        <f>VLOOKUP($C97, RPB!$E$3:$M$200, 9,0)</f>
        <v>2287971</v>
      </c>
      <c r="AF97" s="90" t="str">
        <f>VLOOKUP($C97, RPB!E97:$J$200, 6, 0)</f>
        <v>Direct</v>
      </c>
      <c r="AG97" s="90">
        <f>VLOOKUP($C97, RPB!$E:$N, 10, 0)</f>
        <v>1067183</v>
      </c>
      <c r="AH97" s="90">
        <f>VLOOKUP($C97, RPB!$E:$O, 11,0)</f>
        <v>1220788</v>
      </c>
      <c r="AI97" s="298">
        <f t="shared" si="44"/>
        <v>1929938.0000000002</v>
      </c>
      <c r="AJ97" s="332">
        <f>VLOOKUP(C97, '2018 Population by age'!$G$3:$J$300, 3, 0)*1000</f>
        <v>0</v>
      </c>
      <c r="AK97" s="90">
        <f>(VLOOKUP($C97, '2018 Population by age male'!$G:$J, 3, 0))*1000</f>
        <v>0</v>
      </c>
      <c r="AL97" s="90">
        <f>(VLOOKUP($C97, '2018 Population by age female'!$G:$J, 3, 0))*1000</f>
        <v>0</v>
      </c>
      <c r="AM97" s="332">
        <f>IF(I97=1, VLOOKUP(C97, '2018 Population by age'!$G$3:$J$300, 4, 0)*1000*VLOOKUP(C97, 'GCC foreign nationals share'!$B$5:$E$10, 3, 0), VLOOKUP(C97, '2018 Population by age'!$G$3:$J$300, 4, 0)*1000)</f>
        <v>1929938.0000000002</v>
      </c>
      <c r="AN97" s="90">
        <f>(VLOOKUP($C97, '2018 Population by age male'!$G:$J, 4, 0))*1000</f>
        <v>886564.00000000058</v>
      </c>
      <c r="AO97" s="383">
        <f>(VLOOKUP($C97, '2018 Population by age female'!$G:$J, 4, 0))*1000</f>
        <v>1043375.9999999998</v>
      </c>
    </row>
    <row r="98" spans="1:41" s="87" customFormat="1" ht="13.05" customHeight="1" x14ac:dyDescent="0.3">
      <c r="A98" s="87">
        <v>97</v>
      </c>
      <c r="B98" s="87" t="s">
        <v>216</v>
      </c>
      <c r="C98" s="87" t="s">
        <v>217</v>
      </c>
      <c r="D98" s="87" t="s">
        <v>19</v>
      </c>
      <c r="E98" s="87" t="s">
        <v>15</v>
      </c>
      <c r="F98" s="87" t="s">
        <v>9</v>
      </c>
      <c r="G98" s="87" t="s">
        <v>16</v>
      </c>
      <c r="H98" s="87" t="s">
        <v>9</v>
      </c>
      <c r="J98" s="295" t="s">
        <v>2311</v>
      </c>
      <c r="K98" s="326">
        <f t="shared" ref="K98:K129" si="45">Q98+U98</f>
        <v>830055.77500000375</v>
      </c>
      <c r="L98" s="327">
        <f t="shared" ref="L98:L129" si="46">K98/AI98*100</f>
        <v>13.621966833888377</v>
      </c>
      <c r="M98" s="289" t="str">
        <f t="shared" ref="M98:M129" si="47">IFERROR(R98+W98, "n/a")</f>
        <v>n/a</v>
      </c>
      <c r="N98" s="289" t="str">
        <f t="shared" ref="N98:N129" si="48">IFERROR(S98+X98, "n/a")</f>
        <v>n/a</v>
      </c>
      <c r="O98" s="321" t="str">
        <f t="shared" ref="O98:O129" si="49">IFERROR(IF(AND(N98=0, K98=0), 0, N98/K98*100), "n/a")</f>
        <v>n/a</v>
      </c>
      <c r="P98" s="290">
        <f>VLOOKUP(C98, RPB!$E$2:$I$200, 5, 0)</f>
        <v>21</v>
      </c>
      <c r="Q98" s="318">
        <f t="shared" ref="Q98:Q129" si="50">IFERROR(AJ98*(1-Z98/100), "n/a")</f>
        <v>10074.775000000007</v>
      </c>
      <c r="R98" s="90">
        <f t="shared" ref="R98:R129" si="51">IFERROR(AK98*(1-AA98/100), "n/a")</f>
        <v>5019.9750000000049</v>
      </c>
      <c r="S98" s="90">
        <f t="shared" ref="S98:S129" si="52">IFERROR(AL98*(1-AB98/100), "n/a")</f>
        <v>4043.8960000000034</v>
      </c>
      <c r="T98" s="374">
        <f t="shared" ref="T98:T129" si="53">IFERROR(IF(AND(S98=0, Q98=0), 0, S98/Q98*100), "n/a")</f>
        <v>40.138821958803057</v>
      </c>
      <c r="U98" s="331">
        <f t="shared" ref="U98:U129" si="54">IF(W98="n/a", IF(AM98-AE98&lt;0, 0, AM98-AE98), IF((AN98-AG98)*(AO98-AH98)&lt;0, W98+X98, IF(AM98-AE98&lt;0, 0, AM98-AE98)))</f>
        <v>819981.00000000373</v>
      </c>
      <c r="V98" s="332">
        <f t="shared" ref="V98:V129" si="55">U98/AM98*100</f>
        <v>20.104698871217668</v>
      </c>
      <c r="W98" s="90" t="str">
        <f t="shared" ref="W98:W129" si="56">IFERROR(IF(AN98-AG98&lt;0, 0, AN98-AG98), "n/a")</f>
        <v>n/a</v>
      </c>
      <c r="X98" s="90" t="str">
        <f t="shared" ref="X98:X129" si="57">IFERROR(IF(AO98-AH98&lt;0, 0, AO98-AH98), "n/a")</f>
        <v>n/a</v>
      </c>
      <c r="Y98" s="374" t="str">
        <f t="shared" ref="Y98:Y129" si="58">IFERROR(IF(AND(X98=0, U98=0), 0, X98/SUM(W98:X98)*100), "n/a")</f>
        <v>n/a</v>
      </c>
      <c r="Z98" s="296">
        <f>IFERROR(VLOOKUP(C98,'Birth registration'!$B$247:$G$275,2,0), VLOOKUP($C98,'Birth registration'!$B$11:$G$207,2,0))</f>
        <v>99.5</v>
      </c>
      <c r="AA98" s="87">
        <f>IFERROR(VLOOKUP(C98,'Birth registration'!$B$247:$G$275,4,0), VLOOKUP($C98,'Birth registration'!$B$11:$G$207,4,0))</f>
        <v>99.5</v>
      </c>
      <c r="AB98" s="87">
        <f>IFERROR(VLOOKUP(C98,'Birth registration'!$B$247:$G$275,6,0), VLOOKUP($C98,'Birth registration'!$B$11:$G$207,6,0))</f>
        <v>99.6</v>
      </c>
      <c r="AC98" s="87" t="str">
        <f>IFERROR(VLOOKUP(C98,'Birth registration'!$B$247:$O$275,10,0), VLOOKUP($C98,'Birth registration'!$B$11:$K$207,10,0))</f>
        <v>–</v>
      </c>
      <c r="AD98" s="87" t="str">
        <f>IFERROR(VLOOKUP(D98,'Birth registration'!$B$247:$O$275,8,0), VLOOKUP($C98,'Birth registration'!$B$11:$K$207,8,0))</f>
        <v>–</v>
      </c>
      <c r="AE98" s="331">
        <f>VLOOKUP($C98, RPB!$E$3:$M$200, 9,0)</f>
        <v>3258573</v>
      </c>
      <c r="AF98" s="90" t="str">
        <f>VLOOKUP($C98, RPB!E98:$J$200, 6, 0)</f>
        <v>Voter</v>
      </c>
      <c r="AG98" s="90" t="str">
        <f>VLOOKUP($C98, RPB!$E:$N, 10, 0)</f>
        <v>n/a</v>
      </c>
      <c r="AH98" s="90" t="str">
        <f>VLOOKUP($C98, RPB!$E:$O, 11,0)</f>
        <v>n/a</v>
      </c>
      <c r="AI98" s="298">
        <f t="shared" ref="AI98:AI129" si="59">AJ98+AM98</f>
        <v>6093509.0000000037</v>
      </c>
      <c r="AJ98" s="332">
        <f>VLOOKUP(C98, '2018 Population by age'!$G$3:$J$300, 3, 0)*1000</f>
        <v>2014954.9999999998</v>
      </c>
      <c r="AK98" s="90">
        <f>(VLOOKUP($C98, '2018 Population by age male'!$G:$J, 3, 0))*1000</f>
        <v>1003995</v>
      </c>
      <c r="AL98" s="90">
        <f>(VLOOKUP($C98, '2018 Population by age female'!$G:$J, 3, 0))*1000</f>
        <v>1010974</v>
      </c>
      <c r="AM98" s="332">
        <f>IF(I98=1, VLOOKUP(C98, '2018 Population by age'!$G$3:$J$300, 4, 0)*1000*VLOOKUP(C98, 'GCC foreign nationals share'!$B$5:$E$10, 3, 0), VLOOKUP(C98, '2018 Population by age'!$G$3:$J$300, 4, 0)*1000)</f>
        <v>4078554.0000000037</v>
      </c>
      <c r="AN98" s="90">
        <f>(VLOOKUP($C98, '2018 Population by age male'!$G:$J, 4, 0))*1000</f>
        <v>2053150.0000000005</v>
      </c>
      <c r="AO98" s="383">
        <f>(VLOOKUP($C98, '2018 Population by age female'!$G:$J, 4, 0))*1000</f>
        <v>2025390.9999999995</v>
      </c>
    </row>
    <row r="99" spans="1:41" s="264" customFormat="1" ht="13.05" customHeight="1" x14ac:dyDescent="0.3">
      <c r="A99" s="87">
        <v>98</v>
      </c>
      <c r="B99" s="87" t="s">
        <v>218</v>
      </c>
      <c r="C99" s="264" t="s">
        <v>219</v>
      </c>
      <c r="D99" s="264" t="s">
        <v>26</v>
      </c>
      <c r="E99" s="264" t="s">
        <v>27</v>
      </c>
      <c r="F99" s="264" t="s">
        <v>9</v>
      </c>
      <c r="G99" s="264" t="s">
        <v>10</v>
      </c>
      <c r="H99" s="264" t="s">
        <v>9</v>
      </c>
      <c r="J99" s="295" t="s">
        <v>2311</v>
      </c>
      <c r="K99" s="326">
        <f t="shared" si="45"/>
        <v>512431.93800000136</v>
      </c>
      <c r="L99" s="328">
        <f t="shared" si="46"/>
        <v>22.64382119389667</v>
      </c>
      <c r="M99" s="289">
        <f t="shared" si="47"/>
        <v>270526.90400000021</v>
      </c>
      <c r="N99" s="289">
        <f t="shared" si="48"/>
        <v>241534.60700000016</v>
      </c>
      <c r="O99" s="321">
        <f t="shared" si="49"/>
        <v>47.134963511973666</v>
      </c>
      <c r="P99" s="290">
        <f>VLOOKUP(C99, RPB!$E$2:$I$200, 5, 0)</f>
        <v>16</v>
      </c>
      <c r="Q99" s="318">
        <f t="shared" si="50"/>
        <v>479689.93799999997</v>
      </c>
      <c r="R99" s="265">
        <f t="shared" si="51"/>
        <v>245003.90400000007</v>
      </c>
      <c r="S99" s="265">
        <f t="shared" si="52"/>
        <v>234302.60700000005</v>
      </c>
      <c r="T99" s="374">
        <f t="shared" si="53"/>
        <v>48.84459490163416</v>
      </c>
      <c r="U99" s="331">
        <f t="shared" si="54"/>
        <v>32742.000000001397</v>
      </c>
      <c r="V99" s="332">
        <f t="shared" si="55"/>
        <v>2.3106628388507353</v>
      </c>
      <c r="W99" s="90">
        <f t="shared" si="56"/>
        <v>25523.000000000116</v>
      </c>
      <c r="X99" s="90">
        <f t="shared" si="57"/>
        <v>7232.0000000001164</v>
      </c>
      <c r="Y99" s="374">
        <f t="shared" si="58"/>
        <v>22.079071897420441</v>
      </c>
      <c r="Z99" s="297">
        <f>IFERROR(VLOOKUP(C99,'Birth registration'!$B$247:$G$275,2,0), VLOOKUP($C99,'Birth registration'!$B$11:$G$207,2,0))</f>
        <v>43.3</v>
      </c>
      <c r="AA99" s="264">
        <f>IFERROR(VLOOKUP(C99,'Birth registration'!$B$247:$G$275,4,0), VLOOKUP($C99,'Birth registration'!$B$11:$G$207,4,0))</f>
        <v>42.4</v>
      </c>
      <c r="AB99" s="264">
        <f>IFERROR(VLOOKUP(C99,'Birth registration'!$B$247:$G$275,6,0), VLOOKUP($C99,'Birth registration'!$B$11:$G$207,6,0))</f>
        <v>44.3</v>
      </c>
      <c r="AC99" s="87">
        <f>IFERROR(VLOOKUP(C99,'Birth registration'!$B$247:$O$275,10,0), VLOOKUP($C99,'Birth registration'!$B$11:$K$207,10,0))</f>
        <v>40.1</v>
      </c>
      <c r="AD99" s="87">
        <f>IFERROR(VLOOKUP(D99,'Birth registration'!$B$247:$O$275,8,0), VLOOKUP($C99,'Birth registration'!$B$11:$K$207,8,0))</f>
        <v>53.9</v>
      </c>
      <c r="AE99" s="331">
        <f>VLOOKUP($C99, RPB!$E$3:$M$200, 9,0)</f>
        <v>1384254</v>
      </c>
      <c r="AF99" s="90" t="str">
        <f>VLOOKUP($C99, RPB!E99:$J$200, 6, 0)</f>
        <v>Direct</v>
      </c>
      <c r="AG99" s="90">
        <f>VLOOKUP($C99, RPB!$E:$N, 10, 0)</f>
        <v>648559</v>
      </c>
      <c r="AH99" s="90">
        <f>VLOOKUP($C99, RPB!$E:$O, 11,0)</f>
        <v>735695</v>
      </c>
      <c r="AI99" s="299">
        <f t="shared" si="59"/>
        <v>2263010.0000000014</v>
      </c>
      <c r="AJ99" s="357">
        <f>VLOOKUP(C99, '2018 Population by age'!$G$3:$J$300, 3, 0)*1000</f>
        <v>846014</v>
      </c>
      <c r="AK99" s="265">
        <f>(VLOOKUP($C99, '2018 Population by age male'!$G:$J, 3, 0))*1000</f>
        <v>425354.00000000006</v>
      </c>
      <c r="AL99" s="265">
        <f>(VLOOKUP($C99, '2018 Population by age female'!$G:$J, 3, 0))*1000</f>
        <v>420651.00000000006</v>
      </c>
      <c r="AM99" s="332">
        <f>IF(I99=1, VLOOKUP(C99, '2018 Population by age'!$G$3:$J$300, 4, 0)*1000*VLOOKUP(C99, 'GCC foreign nationals share'!$B$5:$E$10, 3, 0), VLOOKUP(C99, '2018 Population by age'!$G$3:$J$300, 4, 0)*1000)</f>
        <v>1416996.0000000014</v>
      </c>
      <c r="AN99" s="265">
        <f>(VLOOKUP($C99, '2018 Population by age male'!$G:$J, 4, 0))*1000</f>
        <v>674082.00000000012</v>
      </c>
      <c r="AO99" s="384">
        <f>(VLOOKUP($C99, '2018 Population by age female'!$G:$J, 4, 0))*1000</f>
        <v>742927.00000000012</v>
      </c>
    </row>
    <row r="100" spans="1:41" s="87" customFormat="1" ht="13.05" customHeight="1" x14ac:dyDescent="0.3">
      <c r="A100" s="87">
        <v>99</v>
      </c>
      <c r="B100" s="87" t="s">
        <v>220</v>
      </c>
      <c r="C100" s="87" t="s">
        <v>221</v>
      </c>
      <c r="D100" s="87" t="s">
        <v>26</v>
      </c>
      <c r="E100" s="87" t="s">
        <v>8</v>
      </c>
      <c r="F100" s="87" t="s">
        <v>9</v>
      </c>
      <c r="G100" s="87" t="s">
        <v>10</v>
      </c>
      <c r="H100" s="87" t="s">
        <v>11</v>
      </c>
      <c r="J100" s="295" t="s">
        <v>2311</v>
      </c>
      <c r="K100" s="326">
        <f t="shared" si="45"/>
        <v>2094142.6959999967</v>
      </c>
      <c r="L100" s="327">
        <f t="shared" si="46"/>
        <v>43.146920624141309</v>
      </c>
      <c r="M100" s="289">
        <f t="shared" si="47"/>
        <v>1033861.0159999997</v>
      </c>
      <c r="N100" s="289">
        <f t="shared" si="48"/>
        <v>1060178.007999999</v>
      </c>
      <c r="O100" s="321">
        <f t="shared" si="49"/>
        <v>50.625872345042943</v>
      </c>
      <c r="P100" s="290">
        <f>VLOOKUP(C100, RPB!$E$2:$I$200, 5, 0)</f>
        <v>18</v>
      </c>
      <c r="Q100" s="318">
        <f t="shared" si="50"/>
        <v>1764679.6960000005</v>
      </c>
      <c r="R100" s="90">
        <f t="shared" si="51"/>
        <v>898834.01599999995</v>
      </c>
      <c r="S100" s="90">
        <f t="shared" si="52"/>
        <v>865747.00800000003</v>
      </c>
      <c r="T100" s="374">
        <f t="shared" si="53"/>
        <v>49.059725113990304</v>
      </c>
      <c r="U100" s="331">
        <f t="shared" si="54"/>
        <v>329462.99999999627</v>
      </c>
      <c r="V100" s="332">
        <f t="shared" si="55"/>
        <v>13.109866252409253</v>
      </c>
      <c r="W100" s="90">
        <f t="shared" si="56"/>
        <v>135026.99999999977</v>
      </c>
      <c r="X100" s="90">
        <f t="shared" si="57"/>
        <v>194430.99999999884</v>
      </c>
      <c r="Y100" s="374">
        <f t="shared" si="58"/>
        <v>59.015413193790913</v>
      </c>
      <c r="Z100" s="296">
        <f>IFERROR(VLOOKUP(C100,'Birth registration'!$B$247:$G$275,2,0), VLOOKUP($C100,'Birth registration'!$B$11:$G$207,2,0))</f>
        <v>24.6</v>
      </c>
      <c r="AA100" s="87">
        <f>IFERROR(VLOOKUP(C100,'Birth registration'!$B$247:$G$275,4,0), VLOOKUP($C100,'Birth registration'!$B$11:$G$207,4,0))</f>
        <v>24.8</v>
      </c>
      <c r="AB100" s="87">
        <f>IFERROR(VLOOKUP(C100,'Birth registration'!$B$247:$G$275,6,0), VLOOKUP($C100,'Birth registration'!$B$11:$G$207,6,0))</f>
        <v>24.4</v>
      </c>
      <c r="AC100" s="87">
        <f>IFERROR(VLOOKUP(C100,'Birth registration'!$B$247:$O$275,10,0), VLOOKUP($C100,'Birth registration'!$B$11:$K$207,10,0))</f>
        <v>20.100000000000001</v>
      </c>
      <c r="AD100" s="87">
        <f>IFERROR(VLOOKUP(D100,'Birth registration'!$B$247:$O$275,8,0), VLOOKUP($C100,'Birth registration'!$B$11:$K$207,8,0))</f>
        <v>29.2</v>
      </c>
      <c r="AE100" s="331">
        <f>VLOOKUP($C100, RPB!$E$3:$M$200, 9,0)</f>
        <v>2183629</v>
      </c>
      <c r="AF100" s="90" t="str">
        <f>VLOOKUP($C100, RPB!E100:$J$200, 6, 0)</f>
        <v>Voter</v>
      </c>
      <c r="AG100" s="90">
        <f>VLOOKUP($C100, RPB!$E:$N, 10, 0)</f>
        <v>1119355</v>
      </c>
      <c r="AH100" s="90">
        <f>VLOOKUP($C100, RPB!$E:$O, 11,0)</f>
        <v>1064274</v>
      </c>
      <c r="AI100" s="298">
        <f t="shared" si="59"/>
        <v>4853515.9999999963</v>
      </c>
      <c r="AJ100" s="332">
        <f>VLOOKUP(C100, '2018 Population by age'!$G$3:$J$300, 3, 0)*1000</f>
        <v>2340424.0000000005</v>
      </c>
      <c r="AK100" s="90">
        <f>(VLOOKUP($C100, '2018 Population by age male'!$G:$J, 3, 0))*1000</f>
        <v>1195258</v>
      </c>
      <c r="AL100" s="90">
        <f>(VLOOKUP($C100, '2018 Population by age female'!$G:$J, 3, 0))*1000</f>
        <v>1145168</v>
      </c>
      <c r="AM100" s="332">
        <f>IF(I100=1, VLOOKUP(C100, '2018 Population by age'!$G$3:$J$300, 4, 0)*1000*VLOOKUP(C100, 'GCC foreign nationals share'!$B$5:$E$10, 3, 0), VLOOKUP(C100, '2018 Population by age'!$G$3:$J$300, 4, 0)*1000)</f>
        <v>2513091.9999999963</v>
      </c>
      <c r="AN100" s="90">
        <f>(VLOOKUP($C100, '2018 Population by age male'!$G:$J, 4, 0))*1000</f>
        <v>1254381.9999999998</v>
      </c>
      <c r="AO100" s="383">
        <f>(VLOOKUP($C100, '2018 Population by age female'!$G:$J, 4, 0))*1000</f>
        <v>1258704.9999999988</v>
      </c>
    </row>
    <row r="101" spans="1:41" s="87" customFormat="1" ht="13.05" customHeight="1" x14ac:dyDescent="0.3">
      <c r="A101" s="87">
        <v>100</v>
      </c>
      <c r="B101" s="87" t="s">
        <v>222</v>
      </c>
      <c r="C101" s="87" t="s">
        <v>223</v>
      </c>
      <c r="D101" s="87" t="s">
        <v>19</v>
      </c>
      <c r="E101" s="87" t="s">
        <v>15</v>
      </c>
      <c r="F101" s="87" t="s">
        <v>9</v>
      </c>
      <c r="G101" s="87" t="s">
        <v>16</v>
      </c>
      <c r="H101" s="87" t="s">
        <v>9</v>
      </c>
      <c r="J101" s="295" t="s">
        <v>2311</v>
      </c>
      <c r="K101" s="326">
        <f t="shared" si="45"/>
        <v>3044112.4999999972</v>
      </c>
      <c r="L101" s="327">
        <f t="shared" si="46"/>
        <v>47.042701263924499</v>
      </c>
      <c r="M101" s="289" t="str">
        <f t="shared" si="47"/>
        <v>n/a</v>
      </c>
      <c r="N101" s="289" t="str">
        <f t="shared" si="48"/>
        <v>n/a</v>
      </c>
      <c r="O101" s="321" t="str">
        <f t="shared" si="49"/>
        <v>n/a</v>
      </c>
      <c r="P101" s="290">
        <f>VLOOKUP(C101, RPB!$E$2:$I$200, 5, 0)</f>
        <v>18</v>
      </c>
      <c r="Q101" s="318">
        <f t="shared" si="50"/>
        <v>213069.49999999994</v>
      </c>
      <c r="R101" s="90" t="str">
        <f t="shared" si="51"/>
        <v>n/a</v>
      </c>
      <c r="S101" s="90" t="str">
        <f t="shared" si="52"/>
        <v>n/a</v>
      </c>
      <c r="T101" s="374" t="str">
        <f t="shared" si="53"/>
        <v>n/a</v>
      </c>
      <c r="U101" s="331">
        <f t="shared" si="54"/>
        <v>2831042.9999999972</v>
      </c>
      <c r="V101" s="332">
        <f t="shared" si="55"/>
        <v>65.227482863357736</v>
      </c>
      <c r="W101" s="90" t="str">
        <f t="shared" si="56"/>
        <v>n/a</v>
      </c>
      <c r="X101" s="90" t="str">
        <f t="shared" si="57"/>
        <v>n/a</v>
      </c>
      <c r="Y101" s="374" t="str">
        <f t="shared" si="58"/>
        <v>n/a</v>
      </c>
      <c r="Z101" s="296">
        <f>IFERROR(VLOOKUP(C101,'Birth registration'!$B$247:$G$275,2,0), VLOOKUP($C101,'Birth registration'!$B$11:$G$207,2,0))</f>
        <v>90</v>
      </c>
      <c r="AA101" s="87" t="str">
        <f>IFERROR(VLOOKUP(C101,'Birth registration'!$B$247:$G$275,4,0), VLOOKUP($C101,'Birth registration'!$B$11:$G$207,4,0))</f>
        <v>–</v>
      </c>
      <c r="AB101" s="87" t="str">
        <f>IFERROR(VLOOKUP(C101,'Birth registration'!$B$247:$G$275,6,0), VLOOKUP($C101,'Birth registration'!$B$11:$G$207,6,0))</f>
        <v>–</v>
      </c>
      <c r="AC101" s="87" t="str">
        <f>IFERROR(VLOOKUP(C101,'Birth registration'!$B$247:$O$275,10,0), VLOOKUP($C101,'Birth registration'!$B$11:$K$207,10,0))</f>
        <v>–</v>
      </c>
      <c r="AD101" s="87" t="str">
        <f>IFERROR(VLOOKUP(D101,'Birth registration'!$B$247:$O$275,8,0), VLOOKUP($C101,'Birth registration'!$B$11:$K$207,8,0))</f>
        <v>–</v>
      </c>
      <c r="AE101" s="331">
        <f>VLOOKUP($C101, RPB!$E$3:$M$200, 9,0)</f>
        <v>1509218</v>
      </c>
      <c r="AF101" s="90" t="str">
        <f>VLOOKUP($C101, RPB!E101:$J$200, 6, 0)</f>
        <v>Voter</v>
      </c>
      <c r="AG101" s="90" t="str">
        <f>VLOOKUP($C101, RPB!$E:$N, 10, 0)</f>
        <v>n/a</v>
      </c>
      <c r="AH101" s="90" t="str">
        <f>VLOOKUP($C101, RPB!$E:$O, 11,0)</f>
        <v>n/a</v>
      </c>
      <c r="AI101" s="298">
        <f t="shared" si="59"/>
        <v>6470955.9999999972</v>
      </c>
      <c r="AJ101" s="332">
        <f>VLOOKUP(C101, '2018 Population by age'!$G$3:$J$300, 3, 0)*1000</f>
        <v>2130695</v>
      </c>
      <c r="AK101" s="90">
        <f>(VLOOKUP($C101, '2018 Population by age male'!$G:$J, 3, 0))*1000</f>
        <v>1091543.9999999998</v>
      </c>
      <c r="AL101" s="90">
        <f>(VLOOKUP($C101, '2018 Population by age female'!$G:$J, 3, 0))*1000</f>
        <v>1039133</v>
      </c>
      <c r="AM101" s="332">
        <f>IF(I101=1, VLOOKUP(C101, '2018 Population by age'!$G$3:$J$300, 4, 0)*1000*VLOOKUP(C101, 'GCC foreign nationals share'!$B$5:$E$10, 3, 0), VLOOKUP(C101, '2018 Population by age'!$G$3:$J$300, 4, 0)*1000)</f>
        <v>4340260.9999999972</v>
      </c>
      <c r="AN101" s="90">
        <f>(VLOOKUP($C101, '2018 Population by age male'!$G:$J, 4, 0))*1000</f>
        <v>2169611.9999999986</v>
      </c>
      <c r="AO101" s="383">
        <f>(VLOOKUP($C101, '2018 Population by age female'!$G:$J, 4, 0))*1000</f>
        <v>2170667.9999999995</v>
      </c>
    </row>
    <row r="102" spans="1:41" s="87" customFormat="1" ht="13.05" customHeight="1" x14ac:dyDescent="0.3">
      <c r="A102" s="87">
        <v>101</v>
      </c>
      <c r="B102" s="87" t="s">
        <v>224</v>
      </c>
      <c r="C102" s="87" t="s">
        <v>225</v>
      </c>
      <c r="D102" s="87" t="s">
        <v>14</v>
      </c>
      <c r="E102" s="87" t="s">
        <v>22</v>
      </c>
      <c r="F102" s="87" t="s">
        <v>9</v>
      </c>
      <c r="G102" s="87" t="s">
        <v>23</v>
      </c>
      <c r="H102" s="87" t="s">
        <v>9</v>
      </c>
      <c r="J102" s="295" t="s">
        <v>2320</v>
      </c>
      <c r="K102" s="326">
        <f t="shared" si="45"/>
        <v>11278.000000000004</v>
      </c>
      <c r="L102" s="327">
        <f t="shared" si="46"/>
        <v>29.775325395358671</v>
      </c>
      <c r="M102" s="289" t="str">
        <f t="shared" si="47"/>
        <v>n/a</v>
      </c>
      <c r="N102" s="289" t="str">
        <f t="shared" si="48"/>
        <v>n/a</v>
      </c>
      <c r="O102" s="321" t="str">
        <f t="shared" si="49"/>
        <v>n/a</v>
      </c>
      <c r="P102" s="290">
        <f>VLOOKUP(C102, RPB!$E$2:$I$200, 5, 0)</f>
        <v>18</v>
      </c>
      <c r="Q102" s="318">
        <f t="shared" si="50"/>
        <v>0</v>
      </c>
      <c r="R102" s="90" t="str">
        <f t="shared" si="51"/>
        <v>n/a</v>
      </c>
      <c r="S102" s="90" t="str">
        <f t="shared" si="52"/>
        <v>n/a</v>
      </c>
      <c r="T102" s="374" t="str">
        <f t="shared" si="53"/>
        <v>n/a</v>
      </c>
      <c r="U102" s="331">
        <f t="shared" si="54"/>
        <v>11278.000000000004</v>
      </c>
      <c r="V102" s="332">
        <f t="shared" si="55"/>
        <v>36.282331746236011</v>
      </c>
      <c r="W102" s="90">
        <f t="shared" si="56"/>
        <v>5598.0000000000036</v>
      </c>
      <c r="X102" s="90">
        <f t="shared" si="57"/>
        <v>5679.9999999999945</v>
      </c>
      <c r="Y102" s="374">
        <f t="shared" si="58"/>
        <v>50.363539634686958</v>
      </c>
      <c r="Z102" s="296">
        <f>IFERROR(VLOOKUP(C102,'Birth registration'!$B$247:$G$275,2,0), VLOOKUP($C102,'Birth registration'!$B$11:$G$207,2,0))</f>
        <v>100</v>
      </c>
      <c r="AA102" s="87" t="str">
        <f>IFERROR(VLOOKUP(C102,'Birth registration'!$B$247:$G$275,4,0), VLOOKUP($C102,'Birth registration'!$B$11:$G$207,4,0))</f>
        <v>–</v>
      </c>
      <c r="AB102" s="87" t="str">
        <f>IFERROR(VLOOKUP(C102,'Birth registration'!$B$247:$G$275,6,0), VLOOKUP($C102,'Birth registration'!$B$11:$G$207,6,0))</f>
        <v>–</v>
      </c>
      <c r="AC102" s="87" t="str">
        <f>IFERROR(VLOOKUP(C102,'Birth registration'!$B$247:$O$275,10,0), VLOOKUP($C102,'Birth registration'!$B$11:$K$207,10,0))</f>
        <v>–</v>
      </c>
      <c r="AD102" s="87" t="str">
        <f>IFERROR(VLOOKUP(D102,'Birth registration'!$B$247:$O$275,8,0), VLOOKUP($C102,'Birth registration'!$B$11:$K$207,8,0))</f>
        <v>–</v>
      </c>
      <c r="AE102" s="331">
        <f>VLOOKUP($C102, RPB!$E$3:$M$200, 9,0)</f>
        <v>19806</v>
      </c>
      <c r="AF102" s="90" t="str">
        <f>VLOOKUP($C102, RPB!E102:$J$200, 6, 0)</f>
        <v>Voter</v>
      </c>
      <c r="AG102" s="90">
        <f>VLOOKUP($C102, RPB!$E:$N, 10, 0)</f>
        <v>9627</v>
      </c>
      <c r="AH102" s="90">
        <f>VLOOKUP($C102, RPB!$E:$O, 11,0)</f>
        <v>10179</v>
      </c>
      <c r="AI102" s="298">
        <f t="shared" si="59"/>
        <v>37877</v>
      </c>
      <c r="AJ102" s="332">
        <f>VLOOKUP(C102, '2018 Population by age'!$G$3:$J$300, 3, 0)*1000</f>
        <v>6793</v>
      </c>
      <c r="AK102" s="90">
        <f>(VLOOKUP($C102, '2018 Population by age male'!$G:$J, 3, 0))*1000</f>
        <v>3543.0000000000005</v>
      </c>
      <c r="AL102" s="90">
        <f>(VLOOKUP($C102, '2018 Population by age female'!$G:$J, 3, 0))*1000</f>
        <v>3249.9999999999995</v>
      </c>
      <c r="AM102" s="332">
        <f>IF(I102=1, VLOOKUP(C102, '2018 Population by age'!$G$3:$J$300, 4, 0)*1000*VLOOKUP(C102, 'GCC foreign nationals share'!$B$5:$E$10, 3, 0), VLOOKUP(C102, '2018 Population by age'!$G$3:$J$300, 4, 0)*1000)</f>
        <v>31084.000000000004</v>
      </c>
      <c r="AN102" s="90">
        <f>(VLOOKUP($C102, '2018 Population by age male'!$G:$J, 4, 0))*1000</f>
        <v>15225.000000000004</v>
      </c>
      <c r="AO102" s="383">
        <f>(VLOOKUP($C102, '2018 Population by age female'!$G:$J, 4, 0))*1000</f>
        <v>15858.999999999995</v>
      </c>
    </row>
    <row r="103" spans="1:41" s="87" customFormat="1" ht="13.05" customHeight="1" x14ac:dyDescent="0.3">
      <c r="A103" s="87">
        <v>102</v>
      </c>
      <c r="B103" s="87" t="s">
        <v>226</v>
      </c>
      <c r="C103" s="87" t="s">
        <v>227</v>
      </c>
      <c r="D103" s="87" t="s">
        <v>14</v>
      </c>
      <c r="E103" s="87" t="s">
        <v>22</v>
      </c>
      <c r="F103" s="87" t="s">
        <v>9</v>
      </c>
      <c r="G103" s="87" t="s">
        <v>23</v>
      </c>
      <c r="H103" s="87" t="s">
        <v>41</v>
      </c>
      <c r="J103" s="295" t="s">
        <v>2320</v>
      </c>
      <c r="K103" s="326">
        <f t="shared" si="45"/>
        <v>0</v>
      </c>
      <c r="L103" s="327">
        <f t="shared" si="46"/>
        <v>0</v>
      </c>
      <c r="M103" s="289" t="str">
        <f t="shared" si="47"/>
        <v>n/a</v>
      </c>
      <c r="N103" s="289" t="str">
        <f t="shared" si="48"/>
        <v>n/a</v>
      </c>
      <c r="O103" s="321" t="str">
        <f t="shared" si="49"/>
        <v>n/a</v>
      </c>
      <c r="P103" s="290">
        <f>VLOOKUP(C103, RPB!$E$2:$I$200, 5, 0)</f>
        <v>18</v>
      </c>
      <c r="Q103" s="318">
        <f t="shared" si="50"/>
        <v>0</v>
      </c>
      <c r="R103" s="90" t="str">
        <f t="shared" si="51"/>
        <v>n/a</v>
      </c>
      <c r="S103" s="90" t="str">
        <f t="shared" si="52"/>
        <v>n/a</v>
      </c>
      <c r="T103" s="374" t="str">
        <f t="shared" si="53"/>
        <v>n/a</v>
      </c>
      <c r="U103" s="331">
        <f t="shared" si="54"/>
        <v>0</v>
      </c>
      <c r="V103" s="332">
        <f t="shared" si="55"/>
        <v>0</v>
      </c>
      <c r="W103" s="90" t="str">
        <f t="shared" si="56"/>
        <v>n/a</v>
      </c>
      <c r="X103" s="90" t="str">
        <f t="shared" si="57"/>
        <v>n/a</v>
      </c>
      <c r="Y103" s="374" t="str">
        <f t="shared" si="58"/>
        <v>n/a</v>
      </c>
      <c r="Z103" s="296">
        <f>IFERROR(VLOOKUP(C103,'Birth registration'!$B$247:$G$275,2,0), VLOOKUP($C103,'Birth registration'!$B$11:$G$207,2,0))</f>
        <v>100</v>
      </c>
      <c r="AA103" s="87" t="str">
        <f>IFERROR(VLOOKUP(C103,'Birth registration'!$B$247:$G$275,4,0), VLOOKUP($C103,'Birth registration'!$B$11:$G$207,4,0))</f>
        <v>–</v>
      </c>
      <c r="AB103" s="87" t="str">
        <f>IFERROR(VLOOKUP(C103,'Birth registration'!$B$247:$G$275,6,0), VLOOKUP($C103,'Birth registration'!$B$11:$G$207,6,0))</f>
        <v>–</v>
      </c>
      <c r="AC103" s="87" t="str">
        <f>IFERROR(VLOOKUP(C103,'Birth registration'!$B$247:$O$275,10,0), VLOOKUP($C103,'Birth registration'!$B$11:$K$207,10,0))</f>
        <v>–</v>
      </c>
      <c r="AD103" s="87" t="str">
        <f>IFERROR(VLOOKUP(D103,'Birth registration'!$B$247:$O$275,8,0), VLOOKUP($C103,'Birth registration'!$B$11:$K$207,8,0))</f>
        <v>–</v>
      </c>
      <c r="AE103" s="331">
        <f>VLOOKUP($C103, RPB!$E$3:$M$200, 9,0)</f>
        <v>2559398</v>
      </c>
      <c r="AF103" s="90" t="str">
        <f>VLOOKUP($C103, RPB!E103:$J$200, 6, 0)</f>
        <v>Voter</v>
      </c>
      <c r="AG103" s="90" t="str">
        <f>VLOOKUP($C103, RPB!$E:$N, 10, 0)</f>
        <v>n/a</v>
      </c>
      <c r="AH103" s="90" t="str">
        <f>VLOOKUP($C103, RPB!$E:$O, 11,0)</f>
        <v>n/a</v>
      </c>
      <c r="AI103" s="298">
        <f t="shared" si="59"/>
        <v>2876475.0000000009</v>
      </c>
      <c r="AJ103" s="332">
        <f>VLOOKUP(C103, '2018 Population by age'!$G$3:$J$300, 3, 0)*1000</f>
        <v>514081.00000000012</v>
      </c>
      <c r="AK103" s="90">
        <f>(VLOOKUP($C103, '2018 Population by age male'!$G:$J, 3, 0))*1000</f>
        <v>263323.00000000006</v>
      </c>
      <c r="AL103" s="90">
        <f>(VLOOKUP($C103, '2018 Population by age female'!$G:$J, 3, 0))*1000</f>
        <v>250751.99999999997</v>
      </c>
      <c r="AM103" s="332">
        <f>IF(I103=1, VLOOKUP(C103, '2018 Population by age'!$G$3:$J$300, 4, 0)*1000*VLOOKUP(C103, 'GCC foreign nationals share'!$B$5:$E$10, 3, 0), VLOOKUP(C103, '2018 Population by age'!$G$3:$J$300, 4, 0)*1000)</f>
        <v>2362394.0000000009</v>
      </c>
      <c r="AN103" s="90">
        <f>(VLOOKUP($C103, '2018 Population by age male'!$G:$J, 4, 0))*1000</f>
        <v>1062119.0000000005</v>
      </c>
      <c r="AO103" s="383">
        <f>(VLOOKUP($C103, '2018 Population by age female'!$G:$J, 4, 0))*1000</f>
        <v>1300274.9999999998</v>
      </c>
    </row>
    <row r="104" spans="1:41" s="87" customFormat="1" ht="13.05" customHeight="1" x14ac:dyDescent="0.3">
      <c r="A104" s="87">
        <v>103</v>
      </c>
      <c r="B104" s="87" t="s">
        <v>228</v>
      </c>
      <c r="C104" s="87" t="s">
        <v>229</v>
      </c>
      <c r="D104" s="87" t="s">
        <v>14</v>
      </c>
      <c r="E104" s="87" t="s">
        <v>22</v>
      </c>
      <c r="F104" s="87" t="s">
        <v>38</v>
      </c>
      <c r="G104" s="87" t="s">
        <v>23</v>
      </c>
      <c r="H104" s="87" t="s">
        <v>41</v>
      </c>
      <c r="J104" s="295" t="s">
        <v>2320</v>
      </c>
      <c r="K104" s="326">
        <f t="shared" si="45"/>
        <v>225756.99999999977</v>
      </c>
      <c r="L104" s="327">
        <f t="shared" si="46"/>
        <v>38.243091470572764</v>
      </c>
      <c r="M104" s="289" t="str">
        <f t="shared" si="47"/>
        <v>n/a</v>
      </c>
      <c r="N104" s="289" t="str">
        <f t="shared" si="48"/>
        <v>n/a</v>
      </c>
      <c r="O104" s="321" t="str">
        <f t="shared" si="49"/>
        <v>n/a</v>
      </c>
      <c r="P104" s="290">
        <f>VLOOKUP(C104, RPB!$E$2:$I$200, 5, 0)</f>
        <v>18</v>
      </c>
      <c r="Q104" s="318">
        <f t="shared" si="50"/>
        <v>0</v>
      </c>
      <c r="R104" s="90" t="str">
        <f t="shared" si="51"/>
        <v>n/a</v>
      </c>
      <c r="S104" s="90" t="str">
        <f t="shared" si="52"/>
        <v>n/a</v>
      </c>
      <c r="T104" s="374" t="str">
        <f t="shared" si="53"/>
        <v>n/a</v>
      </c>
      <c r="U104" s="331">
        <f t="shared" si="54"/>
        <v>225756.99999999977</v>
      </c>
      <c r="V104" s="332">
        <f t="shared" si="55"/>
        <v>47.75591192454057</v>
      </c>
      <c r="W104" s="90" t="str">
        <f t="shared" si="56"/>
        <v>n/a</v>
      </c>
      <c r="X104" s="90" t="str">
        <f t="shared" si="57"/>
        <v>n/a</v>
      </c>
      <c r="Y104" s="374" t="str">
        <f t="shared" si="58"/>
        <v>n/a</v>
      </c>
      <c r="Z104" s="296">
        <f>IFERROR(VLOOKUP(C104,'Birth registration'!$B$247:$G$275,2,0), VLOOKUP($C104,'Birth registration'!$B$11:$G$207,2,0))</f>
        <v>100</v>
      </c>
      <c r="AA104" s="87" t="str">
        <f>IFERROR(VLOOKUP(C104,'Birth registration'!$B$247:$G$275,4,0), VLOOKUP($C104,'Birth registration'!$B$11:$G$207,4,0))</f>
        <v>–</v>
      </c>
      <c r="AB104" s="87" t="str">
        <f>IFERROR(VLOOKUP(C104,'Birth registration'!$B$247:$G$275,6,0), VLOOKUP($C104,'Birth registration'!$B$11:$G$207,6,0))</f>
        <v>–</v>
      </c>
      <c r="AC104" s="87" t="str">
        <f>IFERROR(VLOOKUP(C104,'Birth registration'!$B$247:$O$275,10,0), VLOOKUP($C104,'Birth registration'!$B$11:$K$207,10,0))</f>
        <v>–</v>
      </c>
      <c r="AD104" s="87" t="str">
        <f>IFERROR(VLOOKUP(D104,'Birth registration'!$B$247:$O$275,8,0), VLOOKUP($C104,'Birth registration'!$B$11:$K$207,8,0))</f>
        <v>–</v>
      </c>
      <c r="AE104" s="331">
        <f>VLOOKUP($C104, RPB!$E$3:$M$200, 9,0)</f>
        <v>246974</v>
      </c>
      <c r="AF104" s="90" t="str">
        <f>VLOOKUP($C104, RPB!E104:$J$200, 6, 0)</f>
        <v>Voter</v>
      </c>
      <c r="AG104" s="90" t="str">
        <f>VLOOKUP($C104, RPB!$E:$N, 10, 0)</f>
        <v>n/a</v>
      </c>
      <c r="AH104" s="90" t="str">
        <f>VLOOKUP($C104, RPB!$E:$O, 11,0)</f>
        <v>n/a</v>
      </c>
      <c r="AI104" s="298">
        <f t="shared" si="59"/>
        <v>590320.99999999977</v>
      </c>
      <c r="AJ104" s="332">
        <f>VLOOKUP(C104, '2018 Population by age'!$G$3:$J$300, 3, 0)*1000</f>
        <v>117590</v>
      </c>
      <c r="AK104" s="90">
        <f>(VLOOKUP($C104, '2018 Population by age male'!$G:$J, 3, 0))*1000</f>
        <v>60311</v>
      </c>
      <c r="AL104" s="90">
        <f>(VLOOKUP($C104, '2018 Population by age female'!$G:$J, 3, 0))*1000</f>
        <v>57279.000000000007</v>
      </c>
      <c r="AM104" s="332">
        <f>IF(I104=1, VLOOKUP(C104, '2018 Population by age'!$G$3:$J$300, 4, 0)*1000*VLOOKUP(C104, 'GCC foreign nationals share'!$B$5:$E$10, 3, 0), VLOOKUP(C104, '2018 Population by age'!$G$3:$J$300, 4, 0)*1000)</f>
        <v>472730.99999999977</v>
      </c>
      <c r="AN104" s="90">
        <f>(VLOOKUP($C104, '2018 Population by age male'!$G:$J, 4, 0))*1000</f>
        <v>236407.00000000012</v>
      </c>
      <c r="AO104" s="383">
        <f>(VLOOKUP($C104, '2018 Population by age female'!$G:$J, 4, 0))*1000</f>
        <v>236315.99999999991</v>
      </c>
    </row>
    <row r="105" spans="1:41" s="87" customFormat="1" ht="13.05" customHeight="1" x14ac:dyDescent="0.3">
      <c r="A105" s="87">
        <v>104</v>
      </c>
      <c r="B105" s="87" t="s">
        <v>230</v>
      </c>
      <c r="C105" s="87" t="s">
        <v>231</v>
      </c>
      <c r="D105" s="87" t="s">
        <v>37</v>
      </c>
      <c r="E105" s="87" t="s">
        <v>22</v>
      </c>
      <c r="F105" s="87" t="s">
        <v>9</v>
      </c>
      <c r="G105" s="87" t="s">
        <v>23</v>
      </c>
      <c r="H105" s="87" t="s">
        <v>9</v>
      </c>
      <c r="J105" s="295" t="s">
        <v>2311</v>
      </c>
      <c r="K105" s="326">
        <f t="shared" si="45"/>
        <v>236596.89999999976</v>
      </c>
      <c r="L105" s="327">
        <f t="shared" si="46"/>
        <v>37.411474689208696</v>
      </c>
      <c r="M105" s="289" t="str">
        <f t="shared" si="47"/>
        <v>n/a</v>
      </c>
      <c r="N105" s="289" t="str">
        <f t="shared" si="48"/>
        <v>n/a</v>
      </c>
      <c r="O105" s="321" t="str">
        <f t="shared" si="49"/>
        <v>n/a</v>
      </c>
      <c r="P105" s="290">
        <f>VLOOKUP(C105, RPB!$E$2:$I$200, 5, 0)</f>
        <v>18</v>
      </c>
      <c r="Q105" s="318">
        <f t="shared" si="50"/>
        <v>10022.899999999998</v>
      </c>
      <c r="R105" s="90" t="str">
        <f t="shared" si="51"/>
        <v>n/a</v>
      </c>
      <c r="S105" s="90" t="str">
        <f t="shared" si="52"/>
        <v>n/a</v>
      </c>
      <c r="T105" s="374" t="str">
        <f t="shared" si="53"/>
        <v>n/a</v>
      </c>
      <c r="U105" s="331">
        <f t="shared" si="54"/>
        <v>226573.99999999977</v>
      </c>
      <c r="V105" s="332">
        <f t="shared" si="55"/>
        <v>42.573972780346807</v>
      </c>
      <c r="W105" s="90" t="str">
        <f t="shared" si="56"/>
        <v>n/a</v>
      </c>
      <c r="X105" s="90" t="str">
        <f t="shared" si="57"/>
        <v>n/a</v>
      </c>
      <c r="Y105" s="374" t="str">
        <f t="shared" si="58"/>
        <v>n/a</v>
      </c>
      <c r="Z105" s="296">
        <f>IFERROR(VLOOKUP(C105,'Birth registration'!$B$247:$G$275,2,0), VLOOKUP($C105,'Birth registration'!$B$11:$G$207,2,0))</f>
        <v>90</v>
      </c>
      <c r="AA105" s="87" t="str">
        <f>IFERROR(VLOOKUP(C105,'Birth registration'!$B$247:$G$275,4,0), VLOOKUP($C105,'Birth registration'!$B$11:$G$207,4,0))</f>
        <v>–</v>
      </c>
      <c r="AB105" s="87" t="str">
        <f>IFERROR(VLOOKUP(C105,'Birth registration'!$B$247:$G$275,6,0), VLOOKUP($C105,'Birth registration'!$B$11:$G$207,6,0))</f>
        <v>–</v>
      </c>
      <c r="AC105" s="87" t="str">
        <f>IFERROR(VLOOKUP(C105,'Birth registration'!$B$247:$O$275,10,0), VLOOKUP($C105,'Birth registration'!$B$11:$K$207,10,0))</f>
        <v>–</v>
      </c>
      <c r="AD105" s="87" t="e">
        <f>IFERROR(VLOOKUP(D105,'Birth registration'!$B$247:$O$275,8,0), VLOOKUP($C105,'Birth registration'!$B$11:$K$207,8,0))</f>
        <v>#N/A</v>
      </c>
      <c r="AE105" s="331">
        <f>VLOOKUP($C105, RPB!$E$3:$M$200, 9,0)</f>
        <v>305615</v>
      </c>
      <c r="AF105" s="90" t="str">
        <f>VLOOKUP($C105, RPB!E105:$J$200, 6, 0)</f>
        <v>Voter</v>
      </c>
      <c r="AG105" s="90" t="str">
        <f>VLOOKUP($C105, RPB!$E:$N, 10, 0)</f>
        <v>n/a</v>
      </c>
      <c r="AH105" s="90" t="str">
        <f>VLOOKUP($C105, RPB!$E:$O, 11,0)</f>
        <v>n/a</v>
      </c>
      <c r="AI105" s="298">
        <f t="shared" si="59"/>
        <v>632417.99999999977</v>
      </c>
      <c r="AJ105" s="332">
        <f>VLOOKUP(C105, '2018 Population by age'!$G$3:$J$300, 3, 0)*1000</f>
        <v>100229</v>
      </c>
      <c r="AK105" s="90">
        <f>(VLOOKUP($C105, '2018 Population by age male'!$G:$J, 3, 0))*1000</f>
        <v>51587</v>
      </c>
      <c r="AL105" s="90">
        <f>(VLOOKUP($C105, '2018 Population by age female'!$G:$J, 3, 0))*1000</f>
        <v>48644.000000000007</v>
      </c>
      <c r="AM105" s="332">
        <f>IF(I105=1, VLOOKUP(C105, '2018 Population by age'!$G$3:$J$300, 4, 0)*1000*VLOOKUP(C105, 'GCC foreign nationals share'!$B$5:$E$10, 3, 0), VLOOKUP(C105, '2018 Population by age'!$G$3:$J$300, 4, 0)*1000)</f>
        <v>532188.99999999977</v>
      </c>
      <c r="AN105" s="90">
        <f>(VLOOKUP($C105, '2018 Population by age male'!$G:$J, 4, 0))*1000</f>
        <v>252142.00000000006</v>
      </c>
      <c r="AO105" s="383">
        <f>(VLOOKUP($C105, '2018 Population by age female'!$G:$J, 4, 0))*1000</f>
        <v>280048.99999999988</v>
      </c>
    </row>
    <row r="106" spans="1:41" s="87" customFormat="1" ht="13.05" customHeight="1" x14ac:dyDescent="0.3">
      <c r="A106" s="87">
        <v>105</v>
      </c>
      <c r="B106" s="87" t="s">
        <v>232</v>
      </c>
      <c r="C106" s="87" t="s">
        <v>233</v>
      </c>
      <c r="D106" s="87" t="s">
        <v>14</v>
      </c>
      <c r="E106" s="87" t="s">
        <v>15</v>
      </c>
      <c r="F106" s="87" t="s">
        <v>9</v>
      </c>
      <c r="G106" s="87" t="s">
        <v>16</v>
      </c>
      <c r="H106" s="87" t="s">
        <v>9</v>
      </c>
      <c r="J106" s="295" t="s">
        <v>2311</v>
      </c>
      <c r="K106" s="326">
        <f t="shared" si="45"/>
        <v>3715.0790000005832</v>
      </c>
      <c r="L106" s="327">
        <f t="shared" si="46"/>
        <v>0.17817688871881701</v>
      </c>
      <c r="M106" s="289">
        <f t="shared" si="47"/>
        <v>177.34799999998043</v>
      </c>
      <c r="N106" s="289">
        <f t="shared" si="48"/>
        <v>3351.3800000005826</v>
      </c>
      <c r="O106" s="321">
        <f t="shared" si="49"/>
        <v>90.210194722644033</v>
      </c>
      <c r="P106" s="290">
        <f>VLOOKUP(C106, RPB!$E$2:$I$200, 5, 0)</f>
        <v>15</v>
      </c>
      <c r="Q106" s="318">
        <f t="shared" si="50"/>
        <v>1037.0790000000011</v>
      </c>
      <c r="R106" s="90">
        <f t="shared" si="51"/>
        <v>177.34799999998043</v>
      </c>
      <c r="S106" s="90">
        <f t="shared" si="52"/>
        <v>673.38000000000056</v>
      </c>
      <c r="T106" s="374">
        <f t="shared" si="53"/>
        <v>64.93044406453123</v>
      </c>
      <c r="U106" s="331">
        <f t="shared" si="54"/>
        <v>2678.0000000005821</v>
      </c>
      <c r="V106" s="332">
        <f t="shared" si="55"/>
        <v>0.15396485369892687</v>
      </c>
      <c r="W106" s="90">
        <f t="shared" si="56"/>
        <v>0</v>
      </c>
      <c r="X106" s="90">
        <f t="shared" si="57"/>
        <v>2678.0000000005821</v>
      </c>
      <c r="Y106" s="374">
        <f t="shared" si="58"/>
        <v>100</v>
      </c>
      <c r="Z106" s="296">
        <f>IFERROR(VLOOKUP(C106,'Birth registration'!$B$247:$G$275,2,0), VLOOKUP($C106,'Birth registration'!$B$11:$G$207,2,0))</f>
        <v>99.7</v>
      </c>
      <c r="AA106" s="87">
        <f>IFERROR(VLOOKUP(C106,'Birth registration'!$B$247:$G$275,4,0), VLOOKUP($C106,'Birth registration'!$B$11:$G$207,4,0))</f>
        <v>99.9</v>
      </c>
      <c r="AB106" s="87">
        <f>IFERROR(VLOOKUP(C106,'Birth registration'!$B$247:$G$275,6,0), VLOOKUP($C106,'Birth registration'!$B$11:$G$207,6,0))</f>
        <v>99.6</v>
      </c>
      <c r="AC106" s="87">
        <f>IFERROR(VLOOKUP(C106,'Birth registration'!$B$247:$O$275,10,0), VLOOKUP($C106,'Birth registration'!$B$11:$K$207,10,0))</f>
        <v>99.6</v>
      </c>
      <c r="AD106" s="87">
        <f>IFERROR(VLOOKUP(D106,'Birth registration'!$B$247:$O$275,8,0), VLOOKUP($C106,'Birth registration'!$B$11:$K$207,8,0))</f>
        <v>99.9</v>
      </c>
      <c r="AE106" s="331">
        <f>VLOOKUP($C106, RPB!$E$3:$M$200, 9,0)</f>
        <v>1757858</v>
      </c>
      <c r="AF106" s="90" t="str">
        <f>VLOOKUP($C106, RPB!E106:$J$200, 6, 0)</f>
        <v>Direct</v>
      </c>
      <c r="AG106" s="90">
        <f>VLOOKUP($C106, RPB!$E:$N, 10, 0)</f>
        <v>886107</v>
      </c>
      <c r="AH106" s="90">
        <f>VLOOKUP($C106, RPB!$E:$O, 11,0)</f>
        <v>871751</v>
      </c>
      <c r="AI106" s="298">
        <f t="shared" si="59"/>
        <v>2085051.0000000009</v>
      </c>
      <c r="AJ106" s="332">
        <f>VLOOKUP(C106, '2018 Population by age'!$G$3:$J$300, 3, 0)*1000</f>
        <v>345693.00000000006</v>
      </c>
      <c r="AK106" s="90">
        <f>(VLOOKUP($C106, '2018 Population by age male'!$G:$J, 3, 0))*1000</f>
        <v>177347.99999999997</v>
      </c>
      <c r="AL106" s="90">
        <f>(VLOOKUP($C106, '2018 Population by age female'!$G:$J, 3, 0))*1000</f>
        <v>168345</v>
      </c>
      <c r="AM106" s="332">
        <f>IF(I106=1, VLOOKUP(C106, '2018 Population by age'!$G$3:$J$300, 4, 0)*1000*VLOOKUP(C106, 'GCC foreign nationals share'!$B$5:$E$10, 3, 0), VLOOKUP(C106, '2018 Population by age'!$G$3:$J$300, 4, 0)*1000)</f>
        <v>1739358.0000000009</v>
      </c>
      <c r="AN106" s="90">
        <f>(VLOOKUP($C106, '2018 Population by age male'!$G:$J, 4, 0))*1000</f>
        <v>864933.99999999977</v>
      </c>
      <c r="AO106" s="383">
        <f>(VLOOKUP($C106, '2018 Population by age female'!$G:$J, 4, 0))*1000</f>
        <v>874429.00000000058</v>
      </c>
    </row>
    <row r="107" spans="1:41" s="87" customFormat="1" ht="13.05" customHeight="1" x14ac:dyDescent="0.3">
      <c r="A107" s="87">
        <v>106</v>
      </c>
      <c r="B107" s="87" t="s">
        <v>234</v>
      </c>
      <c r="C107" s="87" t="s">
        <v>235</v>
      </c>
      <c r="D107" s="87" t="s">
        <v>26</v>
      </c>
      <c r="E107" s="87" t="s">
        <v>8</v>
      </c>
      <c r="F107" s="87" t="s">
        <v>9</v>
      </c>
      <c r="G107" s="87" t="s">
        <v>10</v>
      </c>
      <c r="H107" s="87" t="s">
        <v>11</v>
      </c>
      <c r="J107" s="295" t="s">
        <v>2311</v>
      </c>
      <c r="K107" s="326">
        <f t="shared" si="45"/>
        <v>7953867.1700000055</v>
      </c>
      <c r="L107" s="327">
        <f t="shared" si="46"/>
        <v>30.285666956430035</v>
      </c>
      <c r="M107" s="289" t="str">
        <f t="shared" si="47"/>
        <v>n/a</v>
      </c>
      <c r="N107" s="289" t="str">
        <f t="shared" si="48"/>
        <v>n/a</v>
      </c>
      <c r="O107" s="321" t="str">
        <f t="shared" si="49"/>
        <v>n/a</v>
      </c>
      <c r="P107" s="290">
        <f>VLOOKUP(C107, RPB!$E$2:$I$200, 5, 0)</f>
        <v>18</v>
      </c>
      <c r="Q107" s="318">
        <f t="shared" si="50"/>
        <v>2117248.1700000004</v>
      </c>
      <c r="R107" s="90">
        <f t="shared" si="51"/>
        <v>1054482.0719999995</v>
      </c>
      <c r="S107" s="90">
        <f t="shared" si="52"/>
        <v>1056390.2909999995</v>
      </c>
      <c r="T107" s="374">
        <f t="shared" si="53"/>
        <v>49.894495410049132</v>
      </c>
      <c r="U107" s="331">
        <f t="shared" si="54"/>
        <v>5836619.0000000056</v>
      </c>
      <c r="V107" s="332">
        <f t="shared" si="55"/>
        <v>42.268584309749251</v>
      </c>
      <c r="W107" s="90" t="str">
        <f t="shared" si="56"/>
        <v>n/a</v>
      </c>
      <c r="X107" s="90" t="str">
        <f t="shared" si="57"/>
        <v>n/a</v>
      </c>
      <c r="Y107" s="374" t="str">
        <f t="shared" si="58"/>
        <v>n/a</v>
      </c>
      <c r="Z107" s="296">
        <f>IFERROR(VLOOKUP(C107,'Birth registration'!$B$247:$G$275,2,0), VLOOKUP($C107,'Birth registration'!$B$11:$G$207,2,0))</f>
        <v>83</v>
      </c>
      <c r="AA107" s="87">
        <f>IFERROR(VLOOKUP(C107,'Birth registration'!$B$247:$G$275,4,0), VLOOKUP($C107,'Birth registration'!$B$11:$G$207,4,0))</f>
        <v>83.2</v>
      </c>
      <c r="AB107" s="87">
        <f>IFERROR(VLOOKUP(C107,'Birth registration'!$B$247:$G$275,6,0), VLOOKUP($C107,'Birth registration'!$B$11:$G$207,6,0))</f>
        <v>82.9</v>
      </c>
      <c r="AC107" s="87">
        <f>IFERROR(VLOOKUP(C107,'Birth registration'!$B$247:$O$275,10,0), VLOOKUP($C107,'Birth registration'!$B$11:$K$207,10,0))</f>
        <v>80.900000000000006</v>
      </c>
      <c r="AD107" s="87">
        <f>IFERROR(VLOOKUP(D107,'Birth registration'!$B$247:$O$275,8,0), VLOOKUP($C107,'Birth registration'!$B$11:$K$207,8,0))</f>
        <v>97.4</v>
      </c>
      <c r="AE107" s="331">
        <f>VLOOKUP($C107, RPB!$E$3:$M$200, 9,0)</f>
        <v>7971790</v>
      </c>
      <c r="AF107" s="90" t="str">
        <f>VLOOKUP($C107, RPB!E107:$J$200, 6, 0)</f>
        <v>Voter</v>
      </c>
      <c r="AG107" s="90" t="str">
        <f>VLOOKUP($C107, RPB!$E:$N, 10, 0)</f>
        <v>n/a</v>
      </c>
      <c r="AH107" s="90" t="str">
        <f>VLOOKUP($C107, RPB!$E:$O, 11,0)</f>
        <v>n/a</v>
      </c>
      <c r="AI107" s="298">
        <f t="shared" si="59"/>
        <v>26262810.000000007</v>
      </c>
      <c r="AJ107" s="332">
        <f>VLOOKUP(C107, '2018 Population by age'!$G$3:$J$300, 3, 0)*1000</f>
        <v>12454401</v>
      </c>
      <c r="AK107" s="90">
        <f>(VLOOKUP($C107, '2018 Population by age male'!$G:$J, 3, 0))*1000</f>
        <v>6276679</v>
      </c>
      <c r="AL107" s="90">
        <f>(VLOOKUP($C107, '2018 Population by age female'!$G:$J, 3, 0))*1000</f>
        <v>6177721</v>
      </c>
      <c r="AM107" s="332">
        <f>IF(I107=1, VLOOKUP(C107, '2018 Population by age'!$G$3:$J$300, 4, 0)*1000*VLOOKUP(C107, 'GCC foreign nationals share'!$B$5:$E$10, 3, 0), VLOOKUP(C107, '2018 Population by age'!$G$3:$J$300, 4, 0)*1000)</f>
        <v>13808409.000000006</v>
      </c>
      <c r="AN107" s="90">
        <f>(VLOOKUP($C107, '2018 Population by age male'!$G:$J, 4, 0))*1000</f>
        <v>6822199.9999999991</v>
      </c>
      <c r="AO107" s="383">
        <f>(VLOOKUP($C107, '2018 Population by age female'!$G:$J, 4, 0))*1000</f>
        <v>6986210.9999999953</v>
      </c>
    </row>
    <row r="108" spans="1:41" s="87" customFormat="1" ht="13.05" customHeight="1" x14ac:dyDescent="0.3">
      <c r="A108" s="87">
        <v>107</v>
      </c>
      <c r="B108" s="87" t="s">
        <v>236</v>
      </c>
      <c r="C108" s="87" t="s">
        <v>237</v>
      </c>
      <c r="D108" s="87" t="s">
        <v>26</v>
      </c>
      <c r="E108" s="87" t="s">
        <v>8</v>
      </c>
      <c r="F108" s="87" t="s">
        <v>9</v>
      </c>
      <c r="G108" s="87" t="s">
        <v>10</v>
      </c>
      <c r="H108" s="87" t="s">
        <v>11</v>
      </c>
      <c r="J108" s="295" t="s">
        <v>2311</v>
      </c>
      <c r="K108" s="326">
        <f t="shared" si="45"/>
        <v>4059185.1119999946</v>
      </c>
      <c r="L108" s="327">
        <f t="shared" si="46"/>
        <v>21.180499467563514</v>
      </c>
      <c r="M108" s="289">
        <f t="shared" si="47"/>
        <v>2301430.0160000017</v>
      </c>
      <c r="N108" s="289">
        <f t="shared" si="48"/>
        <v>1757754.4240000031</v>
      </c>
      <c r="O108" s="321">
        <f t="shared" si="49"/>
        <v>43.303135370782407</v>
      </c>
      <c r="P108" s="290">
        <f>VLOOKUP(C108, RPB!$E$2:$I$200, 5, 0)</f>
        <v>16</v>
      </c>
      <c r="Q108" s="318">
        <f t="shared" si="50"/>
        <v>2897750.1120000002</v>
      </c>
      <c r="R108" s="90">
        <f t="shared" si="51"/>
        <v>1460911.0159999998</v>
      </c>
      <c r="S108" s="90">
        <f t="shared" si="52"/>
        <v>1436839.4239999994</v>
      </c>
      <c r="T108" s="374">
        <f t="shared" si="53"/>
        <v>49.584655973261484</v>
      </c>
      <c r="U108" s="331">
        <f t="shared" si="54"/>
        <v>1161434.9999999944</v>
      </c>
      <c r="V108" s="332">
        <f t="shared" si="55"/>
        <v>11.243185464182183</v>
      </c>
      <c r="W108" s="90">
        <f t="shared" si="56"/>
        <v>840519.00000000186</v>
      </c>
      <c r="X108" s="90">
        <f t="shared" si="57"/>
        <v>320915.00000000373</v>
      </c>
      <c r="Y108" s="374">
        <f t="shared" si="58"/>
        <v>27.630928662326244</v>
      </c>
      <c r="Z108" s="296">
        <f>IFERROR(VLOOKUP(C108,'Birth registration'!$B$247:$G$275,2,0), VLOOKUP($C108,'Birth registration'!$B$11:$G$207,2,0))</f>
        <v>67.2</v>
      </c>
      <c r="AA108" s="87">
        <f>IFERROR(VLOOKUP(C108,'Birth registration'!$B$247:$G$275,4,0), VLOOKUP($C108,'Birth registration'!$B$11:$G$207,4,0))</f>
        <v>67.2</v>
      </c>
      <c r="AB108" s="87">
        <f>IFERROR(VLOOKUP(C108,'Birth registration'!$B$247:$G$275,6,0), VLOOKUP($C108,'Birth registration'!$B$11:$G$207,6,0))</f>
        <v>67.2</v>
      </c>
      <c r="AC108" s="87">
        <f>IFERROR(VLOOKUP(C108,'Birth registration'!$B$247:$O$275,10,0), VLOOKUP($C108,'Birth registration'!$B$11:$K$207,10,0))</f>
        <v>66</v>
      </c>
      <c r="AD108" s="87">
        <f>IFERROR(VLOOKUP(D108,'Birth registration'!$B$247:$O$275,8,0), VLOOKUP($C108,'Birth registration'!$B$11:$K$207,8,0))</f>
        <v>75.3</v>
      </c>
      <c r="AE108" s="331">
        <f>VLOOKUP($C108, RPB!$E$3:$M$200, 9,0)</f>
        <v>9168689</v>
      </c>
      <c r="AF108" s="90" t="str">
        <f>VLOOKUP($C108, RPB!E108:$J$200, 6, 0)</f>
        <v>Direct</v>
      </c>
      <c r="AG108" s="90">
        <f>VLOOKUP($C108, RPB!$E:$N, 10, 0)</f>
        <v>4201171</v>
      </c>
      <c r="AH108" s="90">
        <f>VLOOKUP($C108, RPB!$E:$O, 11,0)</f>
        <v>4967518</v>
      </c>
      <c r="AI108" s="298">
        <f t="shared" si="59"/>
        <v>19164727.999999996</v>
      </c>
      <c r="AJ108" s="332">
        <f>VLOOKUP(C108, '2018 Population by age'!$G$3:$J$300, 3, 0)*1000</f>
        <v>8834604.0000000019</v>
      </c>
      <c r="AK108" s="90">
        <f>(VLOOKUP($C108, '2018 Population by age male'!$G:$J, 3, 0))*1000</f>
        <v>4453997</v>
      </c>
      <c r="AL108" s="90">
        <f>(VLOOKUP($C108, '2018 Population by age female'!$G:$J, 3, 0))*1000</f>
        <v>4380607.9999999991</v>
      </c>
      <c r="AM108" s="332">
        <f>IF(I108=1, VLOOKUP(C108, '2018 Population by age'!$G$3:$J$300, 4, 0)*1000*VLOOKUP(C108, 'GCC foreign nationals share'!$B$5:$E$10, 3, 0), VLOOKUP(C108, '2018 Population by age'!$G$3:$J$300, 4, 0)*1000)</f>
        <v>10330123.999999994</v>
      </c>
      <c r="AN108" s="90">
        <f>(VLOOKUP($C108, '2018 Population by age male'!$G:$J, 4, 0))*1000</f>
        <v>5041690.0000000019</v>
      </c>
      <c r="AO108" s="383">
        <f>(VLOOKUP($C108, '2018 Population by age female'!$G:$J, 4, 0))*1000</f>
        <v>5288433.0000000037</v>
      </c>
    </row>
    <row r="109" spans="1:41" s="87" customFormat="1" ht="13.05" customHeight="1" x14ac:dyDescent="0.3">
      <c r="A109" s="87">
        <v>108</v>
      </c>
      <c r="B109" s="87" t="s">
        <v>238</v>
      </c>
      <c r="C109" s="87" t="s">
        <v>239</v>
      </c>
      <c r="D109" s="87" t="s">
        <v>37</v>
      </c>
      <c r="E109" s="87" t="s">
        <v>15</v>
      </c>
      <c r="F109" s="87" t="s">
        <v>9</v>
      </c>
      <c r="G109" s="87" t="s">
        <v>16</v>
      </c>
      <c r="H109" s="87" t="s">
        <v>9</v>
      </c>
      <c r="J109" s="295" t="s">
        <v>2311</v>
      </c>
      <c r="K109" s="326">
        <f t="shared" si="45"/>
        <v>308791.10000000027</v>
      </c>
      <c r="L109" s="327">
        <f t="shared" si="46"/>
        <v>0.96369354685586273</v>
      </c>
      <c r="M109" s="289" t="str">
        <f t="shared" si="47"/>
        <v>n/a</v>
      </c>
      <c r="N109" s="289" t="str">
        <f t="shared" si="48"/>
        <v>n/a</v>
      </c>
      <c r="O109" s="321" t="str">
        <f t="shared" si="49"/>
        <v>n/a</v>
      </c>
      <c r="P109" s="290">
        <f>VLOOKUP(C109, RPB!$E$2:$I$200, 5, 0)</f>
        <v>12</v>
      </c>
      <c r="Q109" s="318">
        <f t="shared" si="50"/>
        <v>308791.10000000027</v>
      </c>
      <c r="R109" s="90" t="str">
        <f t="shared" si="51"/>
        <v>n/a</v>
      </c>
      <c r="S109" s="90" t="str">
        <f t="shared" si="52"/>
        <v>n/a</v>
      </c>
      <c r="T109" s="374" t="str">
        <f t="shared" si="53"/>
        <v>n/a</v>
      </c>
      <c r="U109" s="331">
        <f t="shared" si="54"/>
        <v>0</v>
      </c>
      <c r="V109" s="332">
        <f t="shared" si="55"/>
        <v>0</v>
      </c>
      <c r="W109" s="90">
        <f t="shared" si="56"/>
        <v>0</v>
      </c>
      <c r="X109" s="90">
        <f t="shared" si="57"/>
        <v>0</v>
      </c>
      <c r="Y109" s="374">
        <f t="shared" si="58"/>
        <v>0</v>
      </c>
      <c r="Z109" s="296">
        <f>IFERROR(VLOOKUP(C109,'Birth registration'!$B$247:$G$275,2,0), VLOOKUP($C109,'Birth registration'!$B$11:$G$207,2,0))</f>
        <v>95</v>
      </c>
      <c r="AA109" s="87" t="str">
        <f>IFERROR(VLOOKUP(C109,'Birth registration'!$B$247:$G$275,4,0), VLOOKUP($C109,'Birth registration'!$B$11:$G$207,4,0))</f>
        <v>–</v>
      </c>
      <c r="AB109" s="87" t="str">
        <f>IFERROR(VLOOKUP(C109,'Birth registration'!$B$247:$G$275,6,0), VLOOKUP($C109,'Birth registration'!$B$11:$G$207,6,0))</f>
        <v>–</v>
      </c>
      <c r="AC109" s="87" t="str">
        <f>IFERROR(VLOOKUP(C109,'Birth registration'!$B$247:$O$275,10,0), VLOOKUP($C109,'Birth registration'!$B$11:$K$207,10,0))</f>
        <v>–</v>
      </c>
      <c r="AD109" s="87" t="str">
        <f>IFERROR(VLOOKUP(D109,'Birth registration'!$B$247:$O$275,8,0), VLOOKUP($C109,'Birth registration'!$B$11:$K$207,8,0))</f>
        <v>–</v>
      </c>
      <c r="AE109" s="331">
        <f>VLOOKUP($C109, RPB!$E$3:$M$200, 9,0)</f>
        <v>30253480</v>
      </c>
      <c r="AF109" s="90" t="str">
        <f>VLOOKUP($C109, RPB!E109:$J$200, 6, 0)</f>
        <v>Direct</v>
      </c>
      <c r="AG109" s="90">
        <f>VLOOKUP($C109, RPB!$E:$N, 10, 0)</f>
        <v>15318038</v>
      </c>
      <c r="AH109" s="90">
        <f>VLOOKUP($C109, RPB!$E:$O, 11,0)</f>
        <v>14935442</v>
      </c>
      <c r="AI109" s="298">
        <f t="shared" si="59"/>
        <v>32042458.000000015</v>
      </c>
      <c r="AJ109" s="332">
        <f>VLOOKUP(C109, '2018 Population by age'!$G$3:$J$300, 3, 0)*1000</f>
        <v>6175822</v>
      </c>
      <c r="AK109" s="90">
        <f>(VLOOKUP($C109, '2018 Population by age male'!$G:$J, 3, 0))*1000</f>
        <v>3180912.0000000005</v>
      </c>
      <c r="AL109" s="90">
        <f>(VLOOKUP($C109, '2018 Population by age female'!$G:$J, 3, 0))*1000</f>
        <v>2994906.9999999995</v>
      </c>
      <c r="AM109" s="332">
        <f>IF(I109=1, VLOOKUP(C109, '2018 Population by age'!$G$3:$J$300, 4, 0)*1000*VLOOKUP(C109, 'GCC foreign nationals share'!$B$5:$E$10, 3, 0), VLOOKUP(C109, '2018 Population by age'!$G$3:$J$300, 4, 0)*1000)</f>
        <v>25866636.000000015</v>
      </c>
      <c r="AN109" s="90">
        <f>(VLOOKUP($C109, '2018 Population by age male'!$G:$J, 4, 0))*1000</f>
        <v>13345813.999999991</v>
      </c>
      <c r="AO109" s="383">
        <f>(VLOOKUP($C109, '2018 Population by age female'!$G:$J, 4, 0))*1000</f>
        <v>12520822.000000009</v>
      </c>
    </row>
    <row r="110" spans="1:41" s="87" customFormat="1" ht="13.05" customHeight="1" x14ac:dyDescent="0.3">
      <c r="A110" s="87">
        <v>109</v>
      </c>
      <c r="B110" s="87" t="s">
        <v>240</v>
      </c>
      <c r="C110" s="87" t="s">
        <v>241</v>
      </c>
      <c r="D110" s="87" t="s">
        <v>7</v>
      </c>
      <c r="E110" s="87" t="s">
        <v>15</v>
      </c>
      <c r="F110" s="87" t="s">
        <v>9</v>
      </c>
      <c r="G110" s="87" t="s">
        <v>10</v>
      </c>
      <c r="J110" s="295" t="s">
        <v>2311</v>
      </c>
      <c r="K110" s="326">
        <f t="shared" si="45"/>
        <v>66155.000000000116</v>
      </c>
      <c r="L110" s="327">
        <f t="shared" si="46"/>
        <v>14.891088306595949</v>
      </c>
      <c r="M110" s="289">
        <f t="shared" si="47"/>
        <v>58942.000000000146</v>
      </c>
      <c r="N110" s="289">
        <f t="shared" si="48"/>
        <v>7211.9999999999418</v>
      </c>
      <c r="O110" s="321">
        <f t="shared" si="49"/>
        <v>10.901670319703619</v>
      </c>
      <c r="P110" s="290">
        <f>VLOOKUP(C110, RPB!$E$2:$I$200, 5, 0)</f>
        <v>0</v>
      </c>
      <c r="Q110" s="318">
        <f t="shared" si="50"/>
        <v>0</v>
      </c>
      <c r="R110" s="90">
        <f t="shared" si="51"/>
        <v>0</v>
      </c>
      <c r="S110" s="90">
        <f t="shared" si="52"/>
        <v>0</v>
      </c>
      <c r="T110" s="374">
        <f t="shared" si="53"/>
        <v>0</v>
      </c>
      <c r="U110" s="331">
        <f t="shared" si="54"/>
        <v>66155.000000000116</v>
      </c>
      <c r="V110" s="332">
        <f t="shared" si="55"/>
        <v>14.891088306595949</v>
      </c>
      <c r="W110" s="90">
        <f t="shared" si="56"/>
        <v>58942.000000000146</v>
      </c>
      <c r="X110" s="90">
        <f t="shared" si="57"/>
        <v>7211.9999999999418</v>
      </c>
      <c r="Y110" s="374">
        <f t="shared" si="58"/>
        <v>10.901835112011266</v>
      </c>
      <c r="Z110" s="296">
        <f>IFERROR(VLOOKUP(C110,'Birth registration'!$B$247:$G$275,2,0), VLOOKUP($C110,'Birth registration'!$B$11:$G$207,2,0))</f>
        <v>92.5</v>
      </c>
      <c r="AA110" s="87">
        <f>IFERROR(VLOOKUP(C110,'Birth registration'!$B$247:$G$275,4,0), VLOOKUP($C110,'Birth registration'!$B$11:$G$207,4,0))</f>
        <v>92.8</v>
      </c>
      <c r="AB110" s="87">
        <f>IFERROR(VLOOKUP(C110,'Birth registration'!$B$247:$G$275,6,0), VLOOKUP($C110,'Birth registration'!$B$11:$G$207,6,0))</f>
        <v>92.3</v>
      </c>
      <c r="AC110" s="87">
        <f>IFERROR(VLOOKUP(C110,'Birth registration'!$B$247:$O$275,10,0), VLOOKUP($C110,'Birth registration'!$B$11:$K$207,10,0))</f>
        <v>92.4</v>
      </c>
      <c r="AD110" s="87">
        <f>IFERROR(VLOOKUP(D110,'Birth registration'!$B$247:$O$275,8,0), VLOOKUP($C110,'Birth registration'!$B$11:$K$207,8,0))</f>
        <v>92.6</v>
      </c>
      <c r="AE110" s="331">
        <f>VLOOKUP($C110, RPB!$E$3:$M$200, 9,0)</f>
        <v>378104</v>
      </c>
      <c r="AF110" s="90" t="str">
        <f>VLOOKUP($C110, RPB!E110:$J$200, 6, 0)</f>
        <v>Direct</v>
      </c>
      <c r="AG110" s="90">
        <f>VLOOKUP($C110, RPB!$E:$N, 10, 0)</f>
        <v>193982</v>
      </c>
      <c r="AH110" s="90">
        <f>VLOOKUP($C110, RPB!$E:$O, 11,0)</f>
        <v>184122</v>
      </c>
      <c r="AI110" s="298">
        <f t="shared" si="59"/>
        <v>444259.00000000012</v>
      </c>
      <c r="AJ110" s="332">
        <f>VLOOKUP(C110, '2018 Population by age'!$G$3:$J$300, 3, 0)*1000</f>
        <v>0</v>
      </c>
      <c r="AK110" s="90">
        <f>(VLOOKUP($C110, '2018 Population by age male'!$G:$J, 3, 0))*1000</f>
        <v>0</v>
      </c>
      <c r="AL110" s="90">
        <f>(VLOOKUP($C110, '2018 Population by age female'!$G:$J, 3, 0))*1000</f>
        <v>0</v>
      </c>
      <c r="AM110" s="332">
        <f>IF(I110=1, VLOOKUP(C110, '2018 Population by age'!$G$3:$J$300, 4, 0)*1000*VLOOKUP(C110, 'GCC foreign nationals share'!$B$5:$E$10, 3, 0), VLOOKUP(C110, '2018 Population by age'!$G$3:$J$300, 4, 0)*1000)</f>
        <v>444259.00000000012</v>
      </c>
      <c r="AN110" s="90">
        <f>(VLOOKUP($C110, '2018 Population by age male'!$G:$J, 4, 0))*1000</f>
        <v>252924.00000000015</v>
      </c>
      <c r="AO110" s="383">
        <f>(VLOOKUP($C110, '2018 Population by age female'!$G:$J, 4, 0))*1000</f>
        <v>191333.99999999994</v>
      </c>
    </row>
    <row r="111" spans="1:41" s="87" customFormat="1" ht="13.05" customHeight="1" x14ac:dyDescent="0.3">
      <c r="A111" s="87">
        <v>110</v>
      </c>
      <c r="B111" s="87" t="s">
        <v>242</v>
      </c>
      <c r="C111" s="87" t="s">
        <v>243</v>
      </c>
      <c r="D111" s="87" t="s">
        <v>26</v>
      </c>
      <c r="E111" s="87" t="s">
        <v>8</v>
      </c>
      <c r="F111" s="87" t="s">
        <v>9</v>
      </c>
      <c r="G111" s="87" t="s">
        <v>10</v>
      </c>
      <c r="H111" s="87" t="s">
        <v>11</v>
      </c>
      <c r="J111" s="295" t="s">
        <v>2311</v>
      </c>
      <c r="K111" s="326">
        <f t="shared" si="45"/>
        <v>4246009.0000000149</v>
      </c>
      <c r="L111" s="327">
        <f t="shared" si="46"/>
        <v>22.221448247110416</v>
      </c>
      <c r="M111" s="289">
        <f t="shared" si="47"/>
        <v>1948850.0000000056</v>
      </c>
      <c r="N111" s="289">
        <f t="shared" si="48"/>
        <v>2297170</v>
      </c>
      <c r="O111" s="321">
        <f t="shared" si="49"/>
        <v>54.101863655964742</v>
      </c>
      <c r="P111" s="290">
        <f>VLOOKUP(C111, RPB!$E$2:$I$200, 5, 0)</f>
        <v>0</v>
      </c>
      <c r="Q111" s="318">
        <f t="shared" si="50"/>
        <v>0</v>
      </c>
      <c r="R111" s="90">
        <f t="shared" si="51"/>
        <v>0</v>
      </c>
      <c r="S111" s="90">
        <f t="shared" si="52"/>
        <v>0</v>
      </c>
      <c r="T111" s="374">
        <f t="shared" si="53"/>
        <v>0</v>
      </c>
      <c r="U111" s="331">
        <f t="shared" si="54"/>
        <v>4246009.0000000149</v>
      </c>
      <c r="V111" s="332">
        <f t="shared" si="55"/>
        <v>22.221448247110416</v>
      </c>
      <c r="W111" s="90">
        <f t="shared" si="56"/>
        <v>1948850.0000000056</v>
      </c>
      <c r="X111" s="90">
        <f t="shared" si="57"/>
        <v>2297170</v>
      </c>
      <c r="Y111" s="374">
        <f t="shared" si="58"/>
        <v>54.101723496356513</v>
      </c>
      <c r="Z111" s="296">
        <f>IFERROR(VLOOKUP(C111,'Birth registration'!$B$247:$G$275,2,0), VLOOKUP($C111,'Birth registration'!$B$11:$G$207,2,0))</f>
        <v>87.2</v>
      </c>
      <c r="AA111" s="87">
        <f>IFERROR(VLOOKUP(C111,'Birth registration'!$B$247:$G$275,4,0), VLOOKUP($C111,'Birth registration'!$B$11:$G$207,4,0))</f>
        <v>87.8</v>
      </c>
      <c r="AB111" s="87">
        <f>IFERROR(VLOOKUP(C111,'Birth registration'!$B$247:$G$275,6,0), VLOOKUP($C111,'Birth registration'!$B$11:$G$207,6,0))</f>
        <v>86.6</v>
      </c>
      <c r="AC111" s="87">
        <f>IFERROR(VLOOKUP(C111,'Birth registration'!$B$247:$O$275,10,0), VLOOKUP($C111,'Birth registration'!$B$11:$K$207,10,0))</f>
        <v>85</v>
      </c>
      <c r="AD111" s="87">
        <f>IFERROR(VLOOKUP(D111,'Birth registration'!$B$247:$O$275,8,0), VLOOKUP($C111,'Birth registration'!$B$11:$K$207,8,0))</f>
        <v>96.7</v>
      </c>
      <c r="AE111" s="331">
        <f>VLOOKUP($C111, RPB!$E$3:$M$200, 9,0)</f>
        <v>14861697</v>
      </c>
      <c r="AF111" s="90" t="str">
        <f>VLOOKUP($C111, RPB!E111:$J$200, 6, 0)</f>
        <v>Direct</v>
      </c>
      <c r="AG111" s="90">
        <f>VLOOKUP($C111, RPB!$E:$N, 10, 0)</f>
        <v>7617124</v>
      </c>
      <c r="AH111" s="90">
        <f>VLOOKUP($C111, RPB!$E:$O, 11,0)</f>
        <v>7244573</v>
      </c>
      <c r="AI111" s="298">
        <f t="shared" si="59"/>
        <v>19107706.000000015</v>
      </c>
      <c r="AJ111" s="332">
        <f>VLOOKUP(C111, '2018 Population by age'!$G$3:$J$300, 3, 0)*1000</f>
        <v>0</v>
      </c>
      <c r="AK111" s="90">
        <f>(VLOOKUP($C111, '2018 Population by age male'!$G:$J, 3, 0))*1000</f>
        <v>0</v>
      </c>
      <c r="AL111" s="90">
        <f>(VLOOKUP($C111, '2018 Population by age female'!$G:$J, 3, 0))*1000</f>
        <v>0</v>
      </c>
      <c r="AM111" s="332">
        <f>IF(I111=1, VLOOKUP(C111, '2018 Population by age'!$G$3:$J$300, 4, 0)*1000*VLOOKUP(C111, 'GCC foreign nationals share'!$B$5:$E$10, 3, 0), VLOOKUP(C111, '2018 Population by age'!$G$3:$J$300, 4, 0)*1000)</f>
        <v>19107706.000000015</v>
      </c>
      <c r="AN111" s="90">
        <f>(VLOOKUP($C111, '2018 Population by age male'!$G:$J, 4, 0))*1000</f>
        <v>9565974.0000000056</v>
      </c>
      <c r="AO111" s="383">
        <f>(VLOOKUP($C111, '2018 Population by age female'!$G:$J, 4, 0))*1000</f>
        <v>9541743</v>
      </c>
    </row>
    <row r="112" spans="1:41" s="87" customFormat="1" ht="13.05" customHeight="1" x14ac:dyDescent="0.3">
      <c r="A112" s="87">
        <v>111</v>
      </c>
      <c r="B112" s="87" t="s">
        <v>244</v>
      </c>
      <c r="C112" s="87" t="s">
        <v>245</v>
      </c>
      <c r="D112" s="87" t="s">
        <v>19</v>
      </c>
      <c r="E112" s="87" t="s">
        <v>22</v>
      </c>
      <c r="F112" s="87" t="s">
        <v>9</v>
      </c>
      <c r="G112" s="87" t="s">
        <v>23</v>
      </c>
      <c r="H112" s="87" t="s">
        <v>41</v>
      </c>
      <c r="J112" s="295" t="s">
        <v>2320</v>
      </c>
      <c r="K112" s="326">
        <f t="shared" si="45"/>
        <v>15179.000000000058</v>
      </c>
      <c r="L112" s="327">
        <f t="shared" si="46"/>
        <v>3.5129336780154214</v>
      </c>
      <c r="M112" s="289" t="str">
        <f t="shared" si="47"/>
        <v>n/a</v>
      </c>
      <c r="N112" s="289" t="str">
        <f t="shared" si="48"/>
        <v>n/a</v>
      </c>
      <c r="O112" s="321" t="str">
        <f t="shared" si="49"/>
        <v>n/a</v>
      </c>
      <c r="P112" s="290">
        <f>VLOOKUP(C112, RPB!$E$2:$I$200, 5, 0)</f>
        <v>18</v>
      </c>
      <c r="Q112" s="318">
        <f t="shared" si="50"/>
        <v>0</v>
      </c>
      <c r="R112" s="90" t="str">
        <f t="shared" si="51"/>
        <v>n/a</v>
      </c>
      <c r="S112" s="90" t="str">
        <f t="shared" si="52"/>
        <v>n/a</v>
      </c>
      <c r="T112" s="374" t="str">
        <f t="shared" si="53"/>
        <v>n/a</v>
      </c>
      <c r="U112" s="331">
        <f t="shared" si="54"/>
        <v>15179.000000000058</v>
      </c>
      <c r="V112" s="332">
        <f t="shared" si="55"/>
        <v>4.2514039239850598</v>
      </c>
      <c r="W112" s="90" t="str">
        <f t="shared" si="56"/>
        <v>n/a</v>
      </c>
      <c r="X112" s="90" t="str">
        <f t="shared" si="57"/>
        <v>n/a</v>
      </c>
      <c r="Y112" s="374" t="str">
        <f t="shared" si="58"/>
        <v>n/a</v>
      </c>
      <c r="Z112" s="296">
        <f>IFERROR(VLOOKUP(C112,'Birth registration'!$B$247:$G$275,2,0), VLOOKUP($C112,'Birth registration'!$B$11:$G$207,2,0))</f>
        <v>100</v>
      </c>
      <c r="AA112" s="87" t="str">
        <f>IFERROR(VLOOKUP(C112,'Birth registration'!$B$247:$G$275,4,0), VLOOKUP($C112,'Birth registration'!$B$11:$G$207,4,0))</f>
        <v>–</v>
      </c>
      <c r="AB112" s="87" t="str">
        <f>IFERROR(VLOOKUP(C112,'Birth registration'!$B$247:$G$275,6,0), VLOOKUP($C112,'Birth registration'!$B$11:$G$207,6,0))</f>
        <v>–</v>
      </c>
      <c r="AC112" s="87" t="str">
        <f>IFERROR(VLOOKUP(C112,'Birth registration'!$B$247:$O$275,10,0), VLOOKUP($C112,'Birth registration'!$B$11:$K$207,10,0))</f>
        <v>–</v>
      </c>
      <c r="AD112" s="87" t="str">
        <f>IFERROR(VLOOKUP(D112,'Birth registration'!$B$247:$O$275,8,0), VLOOKUP($C112,'Birth registration'!$B$11:$K$207,8,0))</f>
        <v>–</v>
      </c>
      <c r="AE112" s="331">
        <f>VLOOKUP($C112, RPB!$E$3:$M$200, 9,0)</f>
        <v>341856</v>
      </c>
      <c r="AF112" s="90" t="str">
        <f>VLOOKUP($C112, RPB!E112:$J$200, 6, 0)</f>
        <v>Voter</v>
      </c>
      <c r="AG112" s="90" t="str">
        <f>VLOOKUP($C112, RPB!$E:$N, 10, 0)</f>
        <v>n/a</v>
      </c>
      <c r="AH112" s="90" t="str">
        <f>VLOOKUP($C112, RPB!$E:$O, 11,0)</f>
        <v>n/a</v>
      </c>
      <c r="AI112" s="298">
        <f t="shared" si="59"/>
        <v>432089.00000000006</v>
      </c>
      <c r="AJ112" s="332">
        <f>VLOOKUP(C112, '2018 Population by age'!$G$3:$J$300, 3, 0)*1000</f>
        <v>75054</v>
      </c>
      <c r="AK112" s="90">
        <f>(VLOOKUP($C112, '2018 Population by age male'!$G:$J, 3, 0))*1000</f>
        <v>38745.000000000007</v>
      </c>
      <c r="AL112" s="90">
        <f>(VLOOKUP($C112, '2018 Population by age female'!$G:$J, 3, 0))*1000</f>
        <v>36307</v>
      </c>
      <c r="AM112" s="332">
        <f>IF(I112=1, VLOOKUP(C112, '2018 Population by age'!$G$3:$J$300, 4, 0)*1000*VLOOKUP(C112, 'GCC foreign nationals share'!$B$5:$E$10, 3, 0), VLOOKUP(C112, '2018 Population by age'!$G$3:$J$300, 4, 0)*1000)</f>
        <v>357035.00000000006</v>
      </c>
      <c r="AN112" s="90">
        <f>(VLOOKUP($C112, '2018 Population by age male'!$G:$J, 4, 0))*1000</f>
        <v>178296</v>
      </c>
      <c r="AO112" s="383">
        <f>(VLOOKUP($C112, '2018 Population by age female'!$G:$J, 4, 0))*1000</f>
        <v>178741.00000000003</v>
      </c>
    </row>
    <row r="113" spans="1:41" s="87" customFormat="1" ht="13.05" customHeight="1" x14ac:dyDescent="0.3">
      <c r="A113" s="87">
        <v>112</v>
      </c>
      <c r="B113" s="87" t="s">
        <v>246</v>
      </c>
      <c r="C113" s="87" t="s">
        <v>247</v>
      </c>
      <c r="D113" s="87" t="s">
        <v>37</v>
      </c>
      <c r="E113" s="87" t="s">
        <v>15</v>
      </c>
      <c r="F113" s="87" t="s">
        <v>9</v>
      </c>
      <c r="G113" s="87" t="s">
        <v>10</v>
      </c>
      <c r="H113" s="87" t="s">
        <v>9</v>
      </c>
      <c r="J113" s="295" t="s">
        <v>2320</v>
      </c>
      <c r="K113" s="326">
        <f t="shared" si="45"/>
        <v>1052.5109999999981</v>
      </c>
      <c r="L113" s="327">
        <f t="shared" si="46"/>
        <v>2.0702419354838679</v>
      </c>
      <c r="M113" s="289" t="str">
        <f t="shared" si="47"/>
        <v>n/a</v>
      </c>
      <c r="N113" s="289" t="str">
        <f t="shared" si="48"/>
        <v>n/a</v>
      </c>
      <c r="O113" s="321" t="str">
        <f t="shared" si="49"/>
        <v>n/a</v>
      </c>
      <c r="P113" s="290">
        <f>VLOOKUP(C113, RPB!$E$2:$I$200, 5, 0)</f>
        <v>18</v>
      </c>
      <c r="Q113" s="318">
        <f t="shared" si="50"/>
        <v>1052.5109999999981</v>
      </c>
      <c r="R113" s="90">
        <f t="shared" si="51"/>
        <v>553.26600000000053</v>
      </c>
      <c r="S113" s="90">
        <f t="shared" si="52"/>
        <v>499.92000000000047</v>
      </c>
      <c r="T113" s="374">
        <f t="shared" si="53"/>
        <v>47.497840877672665</v>
      </c>
      <c r="U113" s="331">
        <f t="shared" si="54"/>
        <v>0</v>
      </c>
      <c r="V113" s="332">
        <f t="shared" si="55"/>
        <v>0</v>
      </c>
      <c r="W113" s="90" t="str">
        <f t="shared" si="56"/>
        <v>n/a</v>
      </c>
      <c r="X113" s="90" t="str">
        <f t="shared" si="57"/>
        <v>n/a</v>
      </c>
      <c r="Y113" s="374" t="str">
        <f t="shared" si="58"/>
        <v>n/a</v>
      </c>
      <c r="Z113" s="296">
        <f>IFERROR(VLOOKUP(C113,'Birth registration'!$B$247:$G$275,2,0), VLOOKUP($C113,'Birth registration'!$B$11:$G$207,2,0))</f>
        <v>95.9</v>
      </c>
      <c r="AA113" s="87">
        <f>IFERROR(VLOOKUP(C113,'Birth registration'!$B$247:$G$275,4,0), VLOOKUP($C113,'Birth registration'!$B$11:$G$207,4,0))</f>
        <v>95.8</v>
      </c>
      <c r="AB113" s="87">
        <f>IFERROR(VLOOKUP(C113,'Birth registration'!$B$247:$G$275,6,0), VLOOKUP($C113,'Birth registration'!$B$11:$G$207,6,0))</f>
        <v>96</v>
      </c>
      <c r="AC113" s="87">
        <f>IFERROR(VLOOKUP(C113,'Birth registration'!$B$247:$O$275,10,0), VLOOKUP($C113,'Birth registration'!$B$11:$K$207,10,0))</f>
        <v>95.5</v>
      </c>
      <c r="AD113" s="87">
        <f>IFERROR(VLOOKUP(D113,'Birth registration'!$B$247:$O$275,8,0), VLOOKUP($C113,'Birth registration'!$B$11:$K$207,8,0))</f>
        <v>96.1</v>
      </c>
      <c r="AE113" s="331">
        <f>VLOOKUP($C113, RPB!$E$3:$M$200, 9,0)</f>
        <v>44588</v>
      </c>
      <c r="AF113" s="90" t="str">
        <f>VLOOKUP($C113, RPB!E113:$J$200, 6, 0)</f>
        <v>Voter</v>
      </c>
      <c r="AG113" s="90" t="str">
        <f>VLOOKUP($C113, RPB!$E:$N, 10, 0)</f>
        <v>n/a</v>
      </c>
      <c r="AH113" s="90" t="str">
        <f>VLOOKUP($C113, RPB!$E:$O, 11,0)</f>
        <v>n/a</v>
      </c>
      <c r="AI113" s="298">
        <f t="shared" si="59"/>
        <v>50839.999999999985</v>
      </c>
      <c r="AJ113" s="332">
        <f>VLOOKUP(C113, '2018 Population by age'!$G$3:$J$300, 3, 0)*1000</f>
        <v>25671.000000000004</v>
      </c>
      <c r="AK113" s="90">
        <f>(VLOOKUP($C113, '2018 Population by age male'!$G:$J, 3, 0))*1000</f>
        <v>13173</v>
      </c>
      <c r="AL113" s="90">
        <f>(VLOOKUP($C113, '2018 Population by age female'!$G:$J, 3, 0))*1000</f>
        <v>12498</v>
      </c>
      <c r="AM113" s="332">
        <f>IF(I113=1, VLOOKUP(C113, '2018 Population by age'!$G$3:$J$300, 4, 0)*1000*VLOOKUP(C113, 'GCC foreign nationals share'!$B$5:$E$10, 3, 0), VLOOKUP(C113, '2018 Population by age'!$G$3:$J$300, 4, 0)*1000)</f>
        <v>25168.999999999985</v>
      </c>
      <c r="AN113" s="90">
        <f>(VLOOKUP($C113, '2018 Population by age male'!$G:$J, 4, 0))*1000</f>
        <v>12852.999999999996</v>
      </c>
      <c r="AO113" s="383">
        <f>(VLOOKUP($C113, '2018 Population by age female'!$G:$J, 4, 0))*1000</f>
        <v>12316</v>
      </c>
    </row>
    <row r="114" spans="1:41" s="87" customFormat="1" ht="13.05" customHeight="1" x14ac:dyDescent="0.3">
      <c r="A114" s="87">
        <v>113</v>
      </c>
      <c r="B114" s="87" t="s">
        <v>248</v>
      </c>
      <c r="C114" s="87" t="s">
        <v>249</v>
      </c>
      <c r="D114" s="87" t="s">
        <v>26</v>
      </c>
      <c r="E114" s="87" t="s">
        <v>27</v>
      </c>
      <c r="F114" s="87" t="s">
        <v>9</v>
      </c>
      <c r="G114" s="87" t="s">
        <v>10</v>
      </c>
      <c r="H114" s="87" t="s">
        <v>11</v>
      </c>
      <c r="J114" s="295" t="s">
        <v>2311</v>
      </c>
      <c r="K114" s="326">
        <f t="shared" si="45"/>
        <v>1842395.6960000012</v>
      </c>
      <c r="L114" s="327">
        <f t="shared" si="46"/>
        <v>40.580795177517182</v>
      </c>
      <c r="M114" s="289" t="str">
        <f t="shared" si="47"/>
        <v>n/a</v>
      </c>
      <c r="N114" s="289" t="str">
        <f t="shared" si="48"/>
        <v>n/a</v>
      </c>
      <c r="O114" s="321" t="str">
        <f t="shared" si="49"/>
        <v>n/a</v>
      </c>
      <c r="P114" s="290">
        <f>VLOOKUP(C114, RPB!$E$2:$I$200, 5, 0)</f>
        <v>18</v>
      </c>
      <c r="Q114" s="318">
        <f t="shared" si="50"/>
        <v>718154.69600000023</v>
      </c>
      <c r="R114" s="90" t="str">
        <f t="shared" si="51"/>
        <v>n/a</v>
      </c>
      <c r="S114" s="90" t="str">
        <f t="shared" si="52"/>
        <v>n/a</v>
      </c>
      <c r="T114" s="374" t="str">
        <f t="shared" si="53"/>
        <v>n/a</v>
      </c>
      <c r="U114" s="331">
        <f t="shared" si="54"/>
        <v>1124241.0000000009</v>
      </c>
      <c r="V114" s="332">
        <f t="shared" si="55"/>
        <v>45.842312599570484</v>
      </c>
      <c r="W114" s="90" t="str">
        <f t="shared" si="56"/>
        <v>n/a</v>
      </c>
      <c r="X114" s="90" t="str">
        <f t="shared" si="57"/>
        <v>n/a</v>
      </c>
      <c r="Y114" s="374" t="str">
        <f t="shared" si="58"/>
        <v>n/a</v>
      </c>
      <c r="Z114" s="296">
        <f>IFERROR(VLOOKUP(C114,'Birth registration'!$B$247:$G$275,2,0), VLOOKUP($C114,'Birth registration'!$B$11:$G$207,2,0))</f>
        <v>65.599999999999994</v>
      </c>
      <c r="AA114" s="87" t="str">
        <f>IFERROR(VLOOKUP(C114,'Birth registration'!$B$247:$G$275,4,0), VLOOKUP($C114,'Birth registration'!$B$11:$G$207,4,0))</f>
        <v>–</v>
      </c>
      <c r="AB114" s="87" t="str">
        <f>IFERROR(VLOOKUP(C114,'Birth registration'!$B$247:$G$275,6,0), VLOOKUP($C114,'Birth registration'!$B$11:$G$207,6,0))</f>
        <v>–</v>
      </c>
      <c r="AC114" s="87" t="str">
        <f>IFERROR(VLOOKUP(C114,'Birth registration'!$B$247:$O$275,10,0), VLOOKUP($C114,'Birth registration'!$B$11:$K$207,10,0))</f>
        <v>–</v>
      </c>
      <c r="AD114" s="87" t="str">
        <f>IFERROR(VLOOKUP(D114,'Birth registration'!$B$247:$O$275,8,0), VLOOKUP($C114,'Birth registration'!$B$11:$K$207,8,0))</f>
        <v>–</v>
      </c>
      <c r="AE114" s="331">
        <f>VLOOKUP($C114, RPB!$E$3:$M$200, 9,0)</f>
        <v>1328168</v>
      </c>
      <c r="AF114" s="90" t="str">
        <f>VLOOKUP($C114, RPB!E114:$J$200, 6, 0)</f>
        <v>Voter</v>
      </c>
      <c r="AG114" s="90" t="str">
        <f>VLOOKUP($C114, RPB!$E:$N, 10, 0)</f>
        <v>n/a</v>
      </c>
      <c r="AH114" s="90" t="str">
        <f>VLOOKUP($C114, RPB!$E:$O, 11,0)</f>
        <v>n/a</v>
      </c>
      <c r="AI114" s="298">
        <f t="shared" si="59"/>
        <v>4540068.0000000009</v>
      </c>
      <c r="AJ114" s="332">
        <f>VLOOKUP(C114, '2018 Population by age'!$G$3:$J$300, 3, 0)*1000</f>
        <v>2087659</v>
      </c>
      <c r="AK114" s="90">
        <f>(VLOOKUP($C114, '2018 Population by age male'!$G:$J, 3, 0))*1000</f>
        <v>1060765</v>
      </c>
      <c r="AL114" s="90">
        <f>(VLOOKUP($C114, '2018 Population by age female'!$G:$J, 3, 0))*1000</f>
        <v>1026896.9999999999</v>
      </c>
      <c r="AM114" s="332">
        <f>IF(I114=1, VLOOKUP(C114, '2018 Population by age'!$G$3:$J$300, 4, 0)*1000*VLOOKUP(C114, 'GCC foreign nationals share'!$B$5:$E$10, 3, 0), VLOOKUP(C114, '2018 Population by age'!$G$3:$J$300, 4, 0)*1000)</f>
        <v>2452409.0000000009</v>
      </c>
      <c r="AN114" s="90">
        <f>(VLOOKUP($C114, '2018 Population by age male'!$G:$J, 4, 0))*1000</f>
        <v>1228153.0000000028</v>
      </c>
      <c r="AO114" s="383">
        <f>(VLOOKUP($C114, '2018 Population by age female'!$G:$J, 4, 0))*1000</f>
        <v>1224256.9999999995</v>
      </c>
    </row>
    <row r="115" spans="1:41" s="87" customFormat="1" ht="13.05" customHeight="1" x14ac:dyDescent="0.3">
      <c r="A115" s="87">
        <v>114</v>
      </c>
      <c r="B115" s="87" t="s">
        <v>250</v>
      </c>
      <c r="C115" s="87" t="s">
        <v>251</v>
      </c>
      <c r="D115" s="87" t="s">
        <v>26</v>
      </c>
      <c r="E115" s="87" t="s">
        <v>15</v>
      </c>
      <c r="F115" s="87" t="s">
        <v>9</v>
      </c>
      <c r="G115" s="87" t="s">
        <v>16</v>
      </c>
      <c r="H115" s="87" t="s">
        <v>9</v>
      </c>
      <c r="J115" s="295" t="s">
        <v>2311</v>
      </c>
      <c r="K115" s="326">
        <f t="shared" si="45"/>
        <v>47141.999999999651</v>
      </c>
      <c r="L115" s="327">
        <f t="shared" si="46"/>
        <v>3.7168999814714541</v>
      </c>
      <c r="M115" s="289" t="str">
        <f t="shared" si="47"/>
        <v>n/a</v>
      </c>
      <c r="N115" s="289" t="str">
        <f t="shared" si="48"/>
        <v>n/a</v>
      </c>
      <c r="O115" s="321" t="str">
        <f t="shared" si="49"/>
        <v>n/a</v>
      </c>
      <c r="P115" s="290">
        <f>VLOOKUP(C115, RPB!$E$2:$I$200, 5, 0)</f>
        <v>18</v>
      </c>
      <c r="Q115" s="318">
        <f t="shared" si="50"/>
        <v>0</v>
      </c>
      <c r="R115" s="90" t="str">
        <f t="shared" si="51"/>
        <v>n/a</v>
      </c>
      <c r="S115" s="90" t="str">
        <f t="shared" si="52"/>
        <v>n/a</v>
      </c>
      <c r="T115" s="374" t="str">
        <f t="shared" si="53"/>
        <v>n/a</v>
      </c>
      <c r="U115" s="331">
        <f t="shared" si="54"/>
        <v>47141.999999999651</v>
      </c>
      <c r="V115" s="332">
        <f t="shared" si="55"/>
        <v>4.7902840820755728</v>
      </c>
      <c r="W115" s="90" t="str">
        <f t="shared" si="56"/>
        <v>n/a</v>
      </c>
      <c r="X115" s="90" t="str">
        <f t="shared" si="57"/>
        <v>n/a</v>
      </c>
      <c r="Y115" s="374" t="str">
        <f t="shared" si="58"/>
        <v>n/a</v>
      </c>
      <c r="Z115" s="296">
        <f>IFERROR(VLOOKUP(C115,'Birth registration'!$B$247:$G$275,2,0), VLOOKUP($C115,'Birth registration'!$B$11:$G$207,2,0))</f>
        <v>100</v>
      </c>
      <c r="AA115" s="87" t="str">
        <f>IFERROR(VLOOKUP(C115,'Birth registration'!$B$247:$G$275,4,0), VLOOKUP($C115,'Birth registration'!$B$11:$G$207,4,0))</f>
        <v>–</v>
      </c>
      <c r="AB115" s="87" t="str">
        <f>IFERROR(VLOOKUP(C115,'Birth registration'!$B$247:$G$275,6,0), VLOOKUP($C115,'Birth registration'!$B$11:$G$207,6,0))</f>
        <v>–</v>
      </c>
      <c r="AC115" s="87" t="str">
        <f>IFERROR(VLOOKUP(C115,'Birth registration'!$B$247:$O$275,10,0), VLOOKUP($C115,'Birth registration'!$B$11:$K$207,10,0))</f>
        <v>–</v>
      </c>
      <c r="AD115" s="87" t="str">
        <f>IFERROR(VLOOKUP(D115,'Birth registration'!$B$247:$O$275,8,0), VLOOKUP($C115,'Birth registration'!$B$11:$K$207,8,0))</f>
        <v>–</v>
      </c>
      <c r="AE115" s="331">
        <f>VLOOKUP($C115, RPB!$E$3:$M$200, 9,0)</f>
        <v>936975</v>
      </c>
      <c r="AF115" s="90" t="str">
        <f>VLOOKUP($C115, RPB!E115:$J$200, 6, 0)</f>
        <v>Voter</v>
      </c>
      <c r="AG115" s="90" t="str">
        <f>VLOOKUP($C115, RPB!$E:$N, 10, 0)</f>
        <v>n/a</v>
      </c>
      <c r="AH115" s="90" t="str">
        <f>VLOOKUP($C115, RPB!$E:$O, 11,0)</f>
        <v>n/a</v>
      </c>
      <c r="AI115" s="298">
        <f t="shared" si="59"/>
        <v>1268314.9999999995</v>
      </c>
      <c r="AJ115" s="332">
        <f>VLOOKUP(C115, '2018 Population by age'!$G$3:$J$300, 3, 0)*1000</f>
        <v>284198</v>
      </c>
      <c r="AK115" s="90">
        <f>(VLOOKUP($C115, '2018 Population by age male'!$G:$J, 3, 0))*1000</f>
        <v>144842</v>
      </c>
      <c r="AL115" s="90">
        <f>(VLOOKUP($C115, '2018 Population by age female'!$G:$J, 3, 0))*1000</f>
        <v>139358.99999999997</v>
      </c>
      <c r="AM115" s="332">
        <f>IF(I115=1, VLOOKUP(C115, '2018 Population by age'!$G$3:$J$300, 4, 0)*1000*VLOOKUP(C115, 'GCC foreign nationals share'!$B$5:$E$10, 3, 0), VLOOKUP(C115, '2018 Population by age'!$G$3:$J$300, 4, 0)*1000)</f>
        <v>984116.99999999965</v>
      </c>
      <c r="AN115" s="90">
        <f>(VLOOKUP($C115, '2018 Population by age male'!$G:$J, 4, 0))*1000</f>
        <v>481975</v>
      </c>
      <c r="AO115" s="383">
        <f>(VLOOKUP($C115, '2018 Population by age female'!$G:$J, 4, 0))*1000</f>
        <v>502135.99999999988</v>
      </c>
    </row>
    <row r="116" spans="1:41" s="87" customFormat="1" ht="13.05" customHeight="1" x14ac:dyDescent="0.3">
      <c r="A116" s="87">
        <v>115</v>
      </c>
      <c r="B116" s="87" t="s">
        <v>252</v>
      </c>
      <c r="C116" s="87" t="s">
        <v>253</v>
      </c>
      <c r="D116" s="87" t="s">
        <v>30</v>
      </c>
      <c r="E116" s="87" t="s">
        <v>15</v>
      </c>
      <c r="F116" s="87" t="s">
        <v>38</v>
      </c>
      <c r="G116" s="87" t="s">
        <v>16</v>
      </c>
      <c r="H116" s="87" t="s">
        <v>9</v>
      </c>
      <c r="J116" s="295" t="s">
        <v>2311</v>
      </c>
      <c r="K116" s="326">
        <f t="shared" si="45"/>
        <v>3735225.6500000088</v>
      </c>
      <c r="L116" s="327">
        <f t="shared" si="46"/>
        <v>2.8565708946516479</v>
      </c>
      <c r="M116" s="289">
        <f t="shared" si="47"/>
        <v>2598221.0480000083</v>
      </c>
      <c r="N116" s="289">
        <f t="shared" si="48"/>
        <v>1111280.1150000009</v>
      </c>
      <c r="O116" s="321">
        <f t="shared" si="49"/>
        <v>29.751351568278032</v>
      </c>
      <c r="P116" s="290">
        <f>VLOOKUP(C116, RPB!$E$2:$I$200, 5, 0)</f>
        <v>18</v>
      </c>
      <c r="Q116" s="318">
        <f t="shared" si="50"/>
        <v>2066486.6500000015</v>
      </c>
      <c r="R116" s="90">
        <f t="shared" si="51"/>
        <v>929482.048000001</v>
      </c>
      <c r="S116" s="90">
        <f t="shared" si="52"/>
        <v>1111280.1150000009</v>
      </c>
      <c r="T116" s="374">
        <f t="shared" si="53"/>
        <v>53.776302643910142</v>
      </c>
      <c r="U116" s="331">
        <f t="shared" si="54"/>
        <v>1668739.0000000075</v>
      </c>
      <c r="V116" s="332">
        <f t="shared" si="55"/>
        <v>1.8659860190628135</v>
      </c>
      <c r="W116" s="90">
        <f t="shared" si="56"/>
        <v>1668739.0000000075</v>
      </c>
      <c r="X116" s="90">
        <f t="shared" si="57"/>
        <v>0</v>
      </c>
      <c r="Y116" s="374">
        <f t="shared" si="58"/>
        <v>0</v>
      </c>
      <c r="Z116" s="296">
        <f>IFERROR(VLOOKUP(C116,'Birth registration'!$B$247:$G$275,2,0), VLOOKUP($C116,'Birth registration'!$B$11:$G$207,2,0))</f>
        <v>95</v>
      </c>
      <c r="AA116" s="87">
        <f>IFERROR(VLOOKUP(C116,'Birth registration'!$B$247:$G$275,4,0), VLOOKUP($C116,'Birth registration'!$B$11:$G$207,4,0))</f>
        <v>95.6</v>
      </c>
      <c r="AB116" s="87">
        <f>IFERROR(VLOOKUP(C116,'Birth registration'!$B$247:$G$275,6,0), VLOOKUP($C116,'Birth registration'!$B$11:$G$207,6,0))</f>
        <v>94.5</v>
      </c>
      <c r="AC116" s="87">
        <f>IFERROR(VLOOKUP(C116,'Birth registration'!$B$247:$O$275,10,0), VLOOKUP($C116,'Birth registration'!$B$11:$K$207,10,0))</f>
        <v>93.5</v>
      </c>
      <c r="AD116" s="87">
        <f>IFERROR(VLOOKUP(D116,'Birth registration'!$B$247:$O$275,8,0), VLOOKUP($C116,'Birth registration'!$B$11:$K$207,8,0))</f>
        <v>95.5</v>
      </c>
      <c r="AE116" s="331">
        <f>VLOOKUP($C116, RPB!$E$3:$M$200, 9,0)</f>
        <v>87860056</v>
      </c>
      <c r="AF116" s="90" t="str">
        <f>VLOOKUP($C116, RPB!E116:$J$200, 6, 0)</f>
        <v>Voter</v>
      </c>
      <c r="AG116" s="90">
        <f>VLOOKUP($C116, RPB!$E:$N, 10, 0)</f>
        <v>42315186</v>
      </c>
      <c r="AH116" s="90">
        <f>VLOOKUP($C116, RPB!$E:$O, 11,0)</f>
        <v>45544870</v>
      </c>
      <c r="AI116" s="298">
        <f t="shared" si="59"/>
        <v>130759073.99999994</v>
      </c>
      <c r="AJ116" s="332">
        <f>VLOOKUP(C116, '2018 Population by age'!$G$3:$J$300, 3, 0)*1000</f>
        <v>41329732.999999993</v>
      </c>
      <c r="AK116" s="90">
        <f>(VLOOKUP($C116, '2018 Population by age male'!$G:$J, 3, 0))*1000</f>
        <v>21124592.000000004</v>
      </c>
      <c r="AL116" s="90">
        <f>(VLOOKUP($C116, '2018 Population by age female'!$G:$J, 3, 0))*1000</f>
        <v>20205093</v>
      </c>
      <c r="AM116" s="332">
        <f>IF(I116=1, VLOOKUP(C116, '2018 Population by age'!$G$3:$J$300, 4, 0)*1000*VLOOKUP(C116, 'GCC foreign nationals share'!$B$5:$E$10, 3, 0), VLOOKUP(C116, '2018 Population by age'!$G$3:$J$300, 4, 0)*1000)</f>
        <v>89429340.99999994</v>
      </c>
      <c r="AN116" s="90">
        <f>(VLOOKUP($C116, '2018 Population by age male'!$G:$J, 4, 0))*1000</f>
        <v>43983925.000000007</v>
      </c>
      <c r="AO116" s="383">
        <f>(VLOOKUP($C116, '2018 Population by age female'!$G:$J, 4, 0))*1000</f>
        <v>45445460.000000015</v>
      </c>
    </row>
    <row r="117" spans="1:41" s="87" customFormat="1" ht="13.05" customHeight="1" x14ac:dyDescent="0.3">
      <c r="A117" s="87">
        <v>116</v>
      </c>
      <c r="B117" s="87" t="s">
        <v>254</v>
      </c>
      <c r="C117" s="87" t="s">
        <v>255</v>
      </c>
      <c r="D117" s="87" t="s">
        <v>37</v>
      </c>
      <c r="E117" s="87" t="s">
        <v>27</v>
      </c>
      <c r="F117" s="87" t="s">
        <v>9</v>
      </c>
      <c r="G117" s="87" t="s">
        <v>10</v>
      </c>
      <c r="H117" s="87" t="s">
        <v>9</v>
      </c>
      <c r="J117" s="295" t="s">
        <v>2311</v>
      </c>
      <c r="K117" s="326">
        <f t="shared" si="45"/>
        <v>33734.400000000001</v>
      </c>
      <c r="L117" s="327">
        <f t="shared" si="46"/>
        <v>31.756897963794508</v>
      </c>
      <c r="M117" s="289" t="str">
        <f t="shared" si="47"/>
        <v>n/a</v>
      </c>
      <c r="N117" s="289" t="str">
        <f t="shared" si="48"/>
        <v>n/a</v>
      </c>
      <c r="O117" s="321" t="str">
        <f t="shared" si="49"/>
        <v>n/a</v>
      </c>
      <c r="P117" s="290">
        <f>VLOOKUP(C117, RPB!$E$2:$I$200, 5, 0)</f>
        <v>18</v>
      </c>
      <c r="Q117" s="318">
        <f t="shared" si="50"/>
        <v>33734.400000000001</v>
      </c>
      <c r="R117" s="90" t="str">
        <f t="shared" si="51"/>
        <v>n/a</v>
      </c>
      <c r="S117" s="90" t="str">
        <f t="shared" si="52"/>
        <v>n/a</v>
      </c>
      <c r="T117" s="374" t="str">
        <f t="shared" si="53"/>
        <v>n/a</v>
      </c>
      <c r="U117" s="331">
        <f t="shared" si="54"/>
        <v>0</v>
      </c>
      <c r="V117" s="332">
        <f t="shared" si="55"/>
        <v>0</v>
      </c>
      <c r="W117" s="90" t="str">
        <f t="shared" si="56"/>
        <v>n/a</v>
      </c>
      <c r="X117" s="90" t="str">
        <f t="shared" si="57"/>
        <v>n/a</v>
      </c>
      <c r="Y117" s="374" t="str">
        <f t="shared" si="58"/>
        <v>n/a</v>
      </c>
      <c r="Z117" s="296">
        <f>IFERROR(VLOOKUP(C117,'Birth registration'!$B$247:$G$275,2,0), VLOOKUP($C117,'Birth registration'!$B$11:$G$207,2,0))</f>
        <v>20</v>
      </c>
      <c r="AA117" s="87" t="str">
        <f>IFERROR(VLOOKUP(C117,'Birth registration'!$B$247:$G$275,4,0), VLOOKUP($C117,'Birth registration'!$B$11:$G$207,4,0))</f>
        <v>–</v>
      </c>
      <c r="AB117" s="87" t="str">
        <f>IFERROR(VLOOKUP(C117,'Birth registration'!$B$247:$G$275,6,0), VLOOKUP($C117,'Birth registration'!$B$11:$G$207,6,0))</f>
        <v>–</v>
      </c>
      <c r="AC117" s="87" t="str">
        <f>IFERROR(VLOOKUP(C117,'Birth registration'!$B$247:$O$275,10,0), VLOOKUP($C117,'Birth registration'!$B$11:$K$207,10,0))</f>
        <v>–</v>
      </c>
      <c r="AD117" s="87" t="str">
        <f>IFERROR(VLOOKUP(D117,'Birth registration'!$B$247:$O$275,8,0), VLOOKUP($C117,'Birth registration'!$B$11:$K$207,8,0))</f>
        <v>–</v>
      </c>
      <c r="AE117" s="331">
        <f>VLOOKUP($C117, RPB!$E$3:$M$200, 9,0)</f>
        <v>117977</v>
      </c>
      <c r="AF117" s="90" t="str">
        <f>VLOOKUP($C117, RPB!E117:$J$200, 6, 0)</f>
        <v>Voter</v>
      </c>
      <c r="AG117" s="90" t="str">
        <f>VLOOKUP($C117, RPB!$E:$N, 10, 0)</f>
        <v>n/a</v>
      </c>
      <c r="AH117" s="90" t="str">
        <f>VLOOKUP($C117, RPB!$E:$O, 11,0)</f>
        <v>n/a</v>
      </c>
      <c r="AI117" s="298">
        <f t="shared" si="59"/>
        <v>106227.00000000003</v>
      </c>
      <c r="AJ117" s="332">
        <f>VLOOKUP(C117, '2018 Population by age'!$G$3:$J$300, 3, 0)*1000</f>
        <v>42168</v>
      </c>
      <c r="AK117" s="90">
        <f>(VLOOKUP($C117, '2018 Population by age male'!$G:$J, 3, 0))*1000</f>
        <v>21812.000000000004</v>
      </c>
      <c r="AL117" s="90">
        <f>(VLOOKUP($C117, '2018 Population by age female'!$G:$J, 3, 0))*1000</f>
        <v>20360.999999999996</v>
      </c>
      <c r="AM117" s="332">
        <f>IF(I117=1, VLOOKUP(C117, '2018 Population by age'!$G$3:$J$300, 4, 0)*1000*VLOOKUP(C117, 'GCC foreign nationals share'!$B$5:$E$10, 3, 0), VLOOKUP(C117, '2018 Population by age'!$G$3:$J$300, 4, 0)*1000)</f>
        <v>64059.000000000029</v>
      </c>
      <c r="AN117" s="90">
        <f>(VLOOKUP($C117, '2018 Population by age male'!$G:$J, 4, 0))*1000</f>
        <v>32650</v>
      </c>
      <c r="AO117" s="383">
        <f>(VLOOKUP($C117, '2018 Population by age female'!$G:$J, 4, 0))*1000</f>
        <v>31402.999999999978</v>
      </c>
    </row>
    <row r="118" spans="1:41" s="87" customFormat="1" ht="13.05" customHeight="1" x14ac:dyDescent="0.3">
      <c r="A118" s="87">
        <v>117</v>
      </c>
      <c r="B118" s="87" t="s">
        <v>256</v>
      </c>
      <c r="C118" s="87" t="s">
        <v>257</v>
      </c>
      <c r="D118" s="87" t="s">
        <v>14</v>
      </c>
      <c r="E118" s="87" t="s">
        <v>27</v>
      </c>
      <c r="F118" s="87" t="s">
        <v>9</v>
      </c>
      <c r="G118" s="87" t="s">
        <v>82</v>
      </c>
      <c r="H118" s="87" t="s">
        <v>9</v>
      </c>
      <c r="J118" s="295" t="s">
        <v>2311</v>
      </c>
      <c r="K118" s="326">
        <f t="shared" si="45"/>
        <v>0</v>
      </c>
      <c r="L118" s="327">
        <f t="shared" si="46"/>
        <v>0</v>
      </c>
      <c r="M118" s="289" t="str">
        <f t="shared" si="47"/>
        <v>n/a</v>
      </c>
      <c r="N118" s="289" t="str">
        <f t="shared" si="48"/>
        <v>n/a</v>
      </c>
      <c r="O118" s="321" t="str">
        <f t="shared" si="49"/>
        <v>n/a</v>
      </c>
      <c r="P118" s="290">
        <f>VLOOKUP(C118, RPB!$E$2:$I$200, 5, 0)</f>
        <v>0</v>
      </c>
      <c r="Q118" s="318">
        <f t="shared" si="50"/>
        <v>0</v>
      </c>
      <c r="R118" s="90">
        <f t="shared" si="51"/>
        <v>0</v>
      </c>
      <c r="S118" s="90">
        <f t="shared" si="52"/>
        <v>0</v>
      </c>
      <c r="T118" s="374">
        <f t="shared" si="53"/>
        <v>0</v>
      </c>
      <c r="U118" s="331">
        <f t="shared" si="54"/>
        <v>0</v>
      </c>
      <c r="V118" s="332">
        <f t="shared" si="55"/>
        <v>0</v>
      </c>
      <c r="W118" s="90" t="str">
        <f t="shared" si="56"/>
        <v>n/a</v>
      </c>
      <c r="X118" s="90" t="str">
        <f t="shared" si="57"/>
        <v>n/a</v>
      </c>
      <c r="Y118" s="374" t="str">
        <f t="shared" si="58"/>
        <v>n/a</v>
      </c>
      <c r="Z118" s="296">
        <f>IFERROR(VLOOKUP(C118,'Birth registration'!$B$247:$G$275,2,0), VLOOKUP($C118,'Birth registration'!$B$11:$G$207,2,0))</f>
        <v>99.6</v>
      </c>
      <c r="AA118" s="87">
        <f>IFERROR(VLOOKUP(C118,'Birth registration'!$B$247:$G$275,4,0), VLOOKUP($C118,'Birth registration'!$B$11:$G$207,4,0))</f>
        <v>99.2</v>
      </c>
      <c r="AB118" s="87">
        <f>IFERROR(VLOOKUP(C118,'Birth registration'!$B$247:$G$275,6,0), VLOOKUP($C118,'Birth registration'!$B$11:$G$207,6,0))</f>
        <v>99.9</v>
      </c>
      <c r="AC118" s="87">
        <f>IFERROR(VLOOKUP(C118,'Birth registration'!$B$247:$O$275,10,0), VLOOKUP($C118,'Birth registration'!$B$11:$K$207,10,0))</f>
        <v>99.5</v>
      </c>
      <c r="AD118" s="87">
        <f>IFERROR(VLOOKUP(D118,'Birth registration'!$B$247:$O$275,8,0), VLOOKUP($C118,'Birth registration'!$B$11:$K$207,8,0))</f>
        <v>99.7</v>
      </c>
      <c r="AE118" s="331">
        <f>VLOOKUP($C118, RPB!$E$3:$M$200, 9,0)</f>
        <v>4106470</v>
      </c>
      <c r="AF118" s="90" t="str">
        <f>VLOOKUP($C118, RPB!E118:$J$200, 6, 0)</f>
        <v>Direct</v>
      </c>
      <c r="AG118" s="90" t="str">
        <f>VLOOKUP($C118, RPB!$E:$N, 10, 0)</f>
        <v>n/a</v>
      </c>
      <c r="AH118" s="90" t="str">
        <f>VLOOKUP($C118, RPB!$E:$O, 11,0)</f>
        <v>n/a</v>
      </c>
      <c r="AI118" s="298">
        <f t="shared" si="59"/>
        <v>4041064.9999999981</v>
      </c>
      <c r="AJ118" s="332">
        <f>VLOOKUP(C118, '2018 Population by age'!$G$3:$J$300, 3, 0)*1000</f>
        <v>0</v>
      </c>
      <c r="AK118" s="90">
        <f>(VLOOKUP($C118, '2018 Population by age male'!$G:$J, 3, 0))*1000</f>
        <v>0</v>
      </c>
      <c r="AL118" s="90">
        <f>(VLOOKUP($C118, '2018 Population by age female'!$G:$J, 3, 0))*1000</f>
        <v>0</v>
      </c>
      <c r="AM118" s="332">
        <f>IF(I118=1, VLOOKUP(C118, '2018 Population by age'!$G$3:$J$300, 4, 0)*1000*VLOOKUP(C118, 'GCC foreign nationals share'!$B$5:$E$10, 3, 0), VLOOKUP(C118, '2018 Population by age'!$G$3:$J$300, 4, 0)*1000)</f>
        <v>4041064.9999999981</v>
      </c>
      <c r="AN118" s="90">
        <f>(VLOOKUP($C118, '2018 Population by age male'!$G:$J, 4, 0))*1000</f>
        <v>1937429</v>
      </c>
      <c r="AO118" s="383">
        <f>(VLOOKUP($C118, '2018 Population by age female'!$G:$J, 4, 0))*1000</f>
        <v>2103639.0000000009</v>
      </c>
    </row>
    <row r="119" spans="1:41" s="87" customFormat="1" ht="13.05" customHeight="1" x14ac:dyDescent="0.3">
      <c r="A119" s="87">
        <v>118</v>
      </c>
      <c r="B119" s="87" t="s">
        <v>258</v>
      </c>
      <c r="C119" s="87" t="s">
        <v>259</v>
      </c>
      <c r="D119" s="87" t="s">
        <v>14</v>
      </c>
      <c r="E119" s="87" t="s">
        <v>22</v>
      </c>
      <c r="F119" s="87" t="s">
        <v>9</v>
      </c>
      <c r="G119" s="87" t="s">
        <v>23</v>
      </c>
      <c r="H119" s="87" t="s">
        <v>9</v>
      </c>
      <c r="J119" s="295" t="s">
        <v>2320</v>
      </c>
      <c r="K119" s="326">
        <f t="shared" si="45"/>
        <v>24131.028000000006</v>
      </c>
      <c r="L119" s="327">
        <f t="shared" si="46"/>
        <v>64.680572531360568</v>
      </c>
      <c r="M119" s="289" t="str">
        <f t="shared" si="47"/>
        <v>n/a</v>
      </c>
      <c r="N119" s="289" t="str">
        <f t="shared" si="48"/>
        <v>n/a</v>
      </c>
      <c r="O119" s="321" t="str">
        <f t="shared" si="49"/>
        <v>n/a</v>
      </c>
      <c r="P119" s="290">
        <f>VLOOKUP(C119, RPB!$E$2:$I$200, 5, 0)</f>
        <v>18</v>
      </c>
      <c r="Q119" s="318">
        <f t="shared" si="50"/>
        <v>0</v>
      </c>
      <c r="R119" s="90" t="str">
        <f t="shared" si="51"/>
        <v>n/a</v>
      </c>
      <c r="S119" s="90" t="str">
        <f t="shared" si="52"/>
        <v>n/a</v>
      </c>
      <c r="T119" s="374" t="str">
        <f t="shared" si="53"/>
        <v>n/a</v>
      </c>
      <c r="U119" s="331">
        <f t="shared" si="54"/>
        <v>24131.028000000006</v>
      </c>
      <c r="V119" s="332">
        <f t="shared" si="55"/>
        <v>76.909123105066072</v>
      </c>
      <c r="W119" s="90" t="str">
        <f t="shared" si="56"/>
        <v>n/a</v>
      </c>
      <c r="X119" s="90" t="str">
        <f t="shared" si="57"/>
        <v>n/a</v>
      </c>
      <c r="Y119" s="374" t="str">
        <f t="shared" si="58"/>
        <v>n/a</v>
      </c>
      <c r="Z119" s="296">
        <f>IFERROR(VLOOKUP(C119,'Birth registration'!$B$247:$G$275,2,0), VLOOKUP($C119,'Birth registration'!$B$11:$G$207,2,0))</f>
        <v>100</v>
      </c>
      <c r="AA119" s="87" t="str">
        <f>IFERROR(VLOOKUP(C119,'Birth registration'!$B$247:$G$275,4,0), VLOOKUP($C119,'Birth registration'!$B$11:$G$207,4,0))</f>
        <v>–</v>
      </c>
      <c r="AB119" s="87" t="str">
        <f>IFERROR(VLOOKUP(C119,'Birth registration'!$B$247:$G$275,6,0), VLOOKUP($C119,'Birth registration'!$B$11:$G$207,6,0))</f>
        <v>–</v>
      </c>
      <c r="AC119" s="87" t="str">
        <f>IFERROR(VLOOKUP(C119,'Birth registration'!$B$247:$O$275,10,0), VLOOKUP($C119,'Birth registration'!$B$11:$K$207,10,0))</f>
        <v>–</v>
      </c>
      <c r="AD119" s="87" t="str">
        <f>IFERROR(VLOOKUP(D119,'Birth registration'!$B$247:$O$275,8,0), VLOOKUP($C119,'Birth registration'!$B$11:$K$207,8,0))</f>
        <v>–</v>
      </c>
      <c r="AE119" s="331">
        <f>VLOOKUP($C119, RPB!$E$3:$M$200, 9,0)</f>
        <v>7245</v>
      </c>
      <c r="AF119" s="90" t="str">
        <f>VLOOKUP($C119, RPB!E119:$J$200, 6, 0)</f>
        <v>Voter</v>
      </c>
      <c r="AG119" s="90" t="str">
        <f>VLOOKUP($C119, RPB!$E:$N, 10, 0)</f>
        <v>n/a</v>
      </c>
      <c r="AH119" s="90" t="str">
        <f>VLOOKUP($C119, RPB!$E:$O, 11,0)</f>
        <v>n/a</v>
      </c>
      <c r="AI119" s="298">
        <f t="shared" si="59"/>
        <v>37308.000000000007</v>
      </c>
      <c r="AJ119" s="332">
        <f>VLOOKUP(C119, '2018 Population by age'!$G$3:$J$300, 3, 0)*1000</f>
        <v>5931.9719999999998</v>
      </c>
      <c r="AK119" s="90">
        <f>(VLOOKUP($C119, '2018 Population by age male'!$G:$J, 3, 0))*1000</f>
        <v>0</v>
      </c>
      <c r="AL119" s="90">
        <f>(VLOOKUP($C119, '2018 Population by age female'!$G:$J, 3, 0))*1000</f>
        <v>0</v>
      </c>
      <c r="AM119" s="332">
        <f>IF(I119=1, VLOOKUP(C119, '2018 Population by age'!$G$3:$J$300, 4, 0)*1000*VLOOKUP(C119, 'GCC foreign nationals share'!$B$5:$E$10, 3, 0), VLOOKUP(C119, '2018 Population by age'!$G$3:$J$300, 4, 0)*1000)</f>
        <v>31376.028000000006</v>
      </c>
      <c r="AN119" s="90">
        <f>(VLOOKUP($C119, '2018 Population by age male'!$G:$J, 4, 0))*1000</f>
        <v>0</v>
      </c>
      <c r="AO119" s="383">
        <f>(VLOOKUP($C119, '2018 Population by age female'!$G:$J, 4, 0))*1000</f>
        <v>0</v>
      </c>
    </row>
    <row r="120" spans="1:41" s="87" customFormat="1" ht="13.05" customHeight="1" x14ac:dyDescent="0.3">
      <c r="A120" s="87">
        <v>119</v>
      </c>
      <c r="B120" s="87" t="s">
        <v>260</v>
      </c>
      <c r="C120" s="87" t="s">
        <v>261</v>
      </c>
      <c r="D120" s="87" t="s">
        <v>37</v>
      </c>
      <c r="E120" s="87" t="s">
        <v>27</v>
      </c>
      <c r="F120" s="87" t="s">
        <v>9</v>
      </c>
      <c r="G120" s="87" t="s">
        <v>82</v>
      </c>
      <c r="H120" s="87" t="s">
        <v>9</v>
      </c>
      <c r="J120" s="295" t="s">
        <v>2311</v>
      </c>
      <c r="K120" s="326">
        <f t="shared" si="45"/>
        <v>6835.8360000000066</v>
      </c>
      <c r="L120" s="327">
        <f t="shared" si="46"/>
        <v>0.21897294229046854</v>
      </c>
      <c r="M120" s="289">
        <f t="shared" si="47"/>
        <v>3459.4280000000031</v>
      </c>
      <c r="N120" s="289">
        <f t="shared" si="48"/>
        <v>3376.4360000000029</v>
      </c>
      <c r="O120" s="321">
        <f t="shared" si="49"/>
        <v>49.393168589767214</v>
      </c>
      <c r="P120" s="290">
        <f>VLOOKUP(C120, RPB!$E$2:$I$200, 5, 0)</f>
        <v>16</v>
      </c>
      <c r="Q120" s="318">
        <f t="shared" si="50"/>
        <v>6835.8360000000066</v>
      </c>
      <c r="R120" s="90">
        <f t="shared" si="51"/>
        <v>3459.4280000000031</v>
      </c>
      <c r="S120" s="90">
        <f t="shared" si="52"/>
        <v>3376.4360000000029</v>
      </c>
      <c r="T120" s="374">
        <f t="shared" si="53"/>
        <v>49.393168589767214</v>
      </c>
      <c r="U120" s="331">
        <f t="shared" si="54"/>
        <v>0</v>
      </c>
      <c r="V120" s="332">
        <f t="shared" si="55"/>
        <v>0</v>
      </c>
      <c r="W120" s="90">
        <f t="shared" si="56"/>
        <v>0</v>
      </c>
      <c r="X120" s="90">
        <f t="shared" si="57"/>
        <v>0</v>
      </c>
      <c r="Y120" s="374">
        <f t="shared" si="58"/>
        <v>0</v>
      </c>
      <c r="Z120" s="296">
        <f>IFERROR(VLOOKUP(C120,'Birth registration'!$B$247:$G$275,2,0), VLOOKUP($C120,'Birth registration'!$B$11:$G$207,2,0))</f>
        <v>99.3</v>
      </c>
      <c r="AA120" s="87">
        <f>IFERROR(VLOOKUP(C120,'Birth registration'!$B$247:$G$275,4,0), VLOOKUP($C120,'Birth registration'!$B$11:$G$207,4,0))</f>
        <v>99.3</v>
      </c>
      <c r="AB120" s="87">
        <f>IFERROR(VLOOKUP(C120,'Birth registration'!$B$247:$G$275,6,0), VLOOKUP($C120,'Birth registration'!$B$11:$G$207,6,0))</f>
        <v>99.3</v>
      </c>
      <c r="AC120" s="87">
        <f>IFERROR(VLOOKUP(C120,'Birth registration'!$B$247:$O$275,10,0), VLOOKUP($C120,'Birth registration'!$B$11:$K$207,10,0))</f>
        <v>99.1</v>
      </c>
      <c r="AD120" s="87">
        <f>IFERROR(VLOOKUP(D120,'Birth registration'!$B$247:$O$275,8,0), VLOOKUP($C120,'Birth registration'!$B$11:$K$207,8,0))</f>
        <v>99.4</v>
      </c>
      <c r="AE120" s="331">
        <f>VLOOKUP($C120, RPB!$E$3:$M$200, 9,0)</f>
        <v>2165254</v>
      </c>
      <c r="AF120" s="90" t="str">
        <f>VLOOKUP($C120, RPB!E120:$J$200, 6, 0)</f>
        <v>Direct</v>
      </c>
      <c r="AG120" s="90">
        <f>VLOOKUP($C120, RPB!$E:$N, 10, 0)</f>
        <v>1055747</v>
      </c>
      <c r="AH120" s="90">
        <f>VLOOKUP($C120, RPB!$E:$O, 11,0)</f>
        <v>1109507</v>
      </c>
      <c r="AI120" s="298">
        <f t="shared" si="59"/>
        <v>3121772.0000000005</v>
      </c>
      <c r="AJ120" s="332">
        <f>VLOOKUP(C120, '2018 Population by age'!$G$3:$J$300, 3, 0)*1000</f>
        <v>976548.00000000012</v>
      </c>
      <c r="AK120" s="90">
        <f>(VLOOKUP($C120, '2018 Population by age male'!$G:$J, 3, 0))*1000</f>
        <v>494204</v>
      </c>
      <c r="AL120" s="90">
        <f>(VLOOKUP($C120, '2018 Population by age female'!$G:$J, 3, 0))*1000</f>
        <v>482348</v>
      </c>
      <c r="AM120" s="332">
        <f>IF(I120=1, VLOOKUP(C120, '2018 Population by age'!$G$3:$J$300, 4, 0)*1000*VLOOKUP(C120, 'GCC foreign nationals share'!$B$5:$E$10, 3, 0), VLOOKUP(C120, '2018 Population by age'!$G$3:$J$300, 4, 0)*1000)</f>
        <v>2145224.0000000005</v>
      </c>
      <c r="AN120" s="90">
        <f>(VLOOKUP($C120, '2018 Population by age male'!$G:$J, 4, 0))*1000</f>
        <v>1049286.0000000005</v>
      </c>
      <c r="AO120" s="383">
        <f>(VLOOKUP($C120, '2018 Population by age female'!$G:$J, 4, 0))*1000</f>
        <v>1095932</v>
      </c>
    </row>
    <row r="121" spans="1:41" s="87" customFormat="1" ht="13.05" customHeight="1" x14ac:dyDescent="0.3">
      <c r="A121" s="87">
        <v>120</v>
      </c>
      <c r="B121" s="87" t="s">
        <v>262</v>
      </c>
      <c r="C121" s="87" t="s">
        <v>263</v>
      </c>
      <c r="D121" s="87" t="s">
        <v>14</v>
      </c>
      <c r="E121" s="87" t="s">
        <v>15</v>
      </c>
      <c r="F121" s="87" t="s">
        <v>9</v>
      </c>
      <c r="G121" s="87" t="s">
        <v>16</v>
      </c>
      <c r="H121" s="87" t="s">
        <v>9</v>
      </c>
      <c r="J121" s="295" t="s">
        <v>2311</v>
      </c>
      <c r="K121" s="326">
        <f t="shared" si="45"/>
        <v>725.90399999998726</v>
      </c>
      <c r="L121" s="327">
        <f t="shared" si="46"/>
        <v>0.11536587420277944</v>
      </c>
      <c r="M121" s="289">
        <f t="shared" si="47"/>
        <v>250.74800000000025</v>
      </c>
      <c r="N121" s="289">
        <f t="shared" si="48"/>
        <v>524.68200000000047</v>
      </c>
      <c r="O121" s="321">
        <f t="shared" si="49"/>
        <v>72.279805594129485</v>
      </c>
      <c r="P121" s="290">
        <f>VLOOKUP(C121, RPB!$E$2:$I$200, 5, 0)</f>
        <v>16</v>
      </c>
      <c r="Q121" s="318">
        <f t="shared" si="50"/>
        <v>725.90399999998726</v>
      </c>
      <c r="R121" s="90">
        <f t="shared" si="51"/>
        <v>250.74800000000025</v>
      </c>
      <c r="S121" s="90">
        <f t="shared" si="52"/>
        <v>524.68200000000047</v>
      </c>
      <c r="T121" s="374">
        <f t="shared" si="53"/>
        <v>72.279805594129485</v>
      </c>
      <c r="U121" s="331">
        <f t="shared" si="54"/>
        <v>0</v>
      </c>
      <c r="V121" s="332">
        <f t="shared" si="55"/>
        <v>0</v>
      </c>
      <c r="W121" s="90">
        <f t="shared" si="56"/>
        <v>0</v>
      </c>
      <c r="X121" s="90">
        <f t="shared" si="57"/>
        <v>0</v>
      </c>
      <c r="Y121" s="374">
        <f t="shared" si="58"/>
        <v>0</v>
      </c>
      <c r="Z121" s="296">
        <f>IFERROR(VLOOKUP(C121,'Birth registration'!$B$247:$G$275,2,0), VLOOKUP($C121,'Birth registration'!$B$11:$G$207,2,0))</f>
        <v>99.4</v>
      </c>
      <c r="AA121" s="87">
        <f>IFERROR(VLOOKUP(C121,'Birth registration'!$B$247:$G$275,4,0), VLOOKUP($C121,'Birth registration'!$B$11:$G$207,4,0))</f>
        <v>99.6</v>
      </c>
      <c r="AB121" s="87">
        <f>IFERROR(VLOOKUP(C121,'Birth registration'!$B$247:$G$275,6,0), VLOOKUP($C121,'Birth registration'!$B$11:$G$207,6,0))</f>
        <v>99.1</v>
      </c>
      <c r="AC121" s="87">
        <f>IFERROR(VLOOKUP(C121,'Birth registration'!$B$247:$O$275,10,0), VLOOKUP($C121,'Birth registration'!$B$11:$K$207,10,0))</f>
        <v>99.7</v>
      </c>
      <c r="AD121" s="87">
        <f>IFERROR(VLOOKUP(D121,'Birth registration'!$B$247:$O$275,8,0), VLOOKUP($C121,'Birth registration'!$B$11:$K$207,8,0))</f>
        <v>99.2</v>
      </c>
      <c r="AE121" s="331">
        <f>VLOOKUP($C121, RPB!$E$3:$M$200, 9,0)</f>
        <v>670163</v>
      </c>
      <c r="AF121" s="90" t="str">
        <f>VLOOKUP($C121, RPB!E121:$J$200, 6, 0)</f>
        <v>Direct</v>
      </c>
      <c r="AG121" s="90">
        <f>VLOOKUP($C121, RPB!$E:$N, 10, 0)</f>
        <v>337155</v>
      </c>
      <c r="AH121" s="90">
        <f>VLOOKUP($C121, RPB!$E:$O, 11,0)</f>
        <v>333008</v>
      </c>
      <c r="AI121" s="298">
        <f t="shared" si="59"/>
        <v>629219.00000000047</v>
      </c>
      <c r="AJ121" s="332">
        <f>VLOOKUP(C121, '2018 Population by age'!$G$3:$J$300, 3, 0)*1000</f>
        <v>120984</v>
      </c>
      <c r="AK121" s="90">
        <f>(VLOOKUP($C121, '2018 Population by age male'!$G:$J, 3, 0))*1000</f>
        <v>62687.000000000007</v>
      </c>
      <c r="AL121" s="90">
        <f>(VLOOKUP($C121, '2018 Population by age female'!$G:$J, 3, 0))*1000</f>
        <v>58298</v>
      </c>
      <c r="AM121" s="332">
        <f>IF(I121=1, VLOOKUP(C121, '2018 Population by age'!$G$3:$J$300, 4, 0)*1000*VLOOKUP(C121, 'GCC foreign nationals share'!$B$5:$E$10, 3, 0), VLOOKUP(C121, '2018 Population by age'!$G$3:$J$300, 4, 0)*1000)</f>
        <v>508235.00000000052</v>
      </c>
      <c r="AN121" s="90">
        <f>(VLOOKUP($C121, '2018 Population by age male'!$G:$J, 4, 0))*1000</f>
        <v>247795.00000000003</v>
      </c>
      <c r="AO121" s="383">
        <f>(VLOOKUP($C121, '2018 Population by age female'!$G:$J, 4, 0))*1000</f>
        <v>260437.00000000012</v>
      </c>
    </row>
    <row r="122" spans="1:41" s="87" customFormat="1" ht="13.05" customHeight="1" x14ac:dyDescent="0.3">
      <c r="A122" s="87">
        <v>121</v>
      </c>
      <c r="B122" s="87" t="s">
        <v>264</v>
      </c>
      <c r="C122" s="87" t="s">
        <v>265</v>
      </c>
      <c r="D122" s="87" t="s">
        <v>19</v>
      </c>
      <c r="E122" s="87" t="s">
        <v>27</v>
      </c>
      <c r="F122" s="87" t="s">
        <v>9</v>
      </c>
      <c r="G122" s="87" t="s">
        <v>16</v>
      </c>
      <c r="H122" s="87" t="s">
        <v>9</v>
      </c>
      <c r="J122" s="295" t="s">
        <v>2311</v>
      </c>
      <c r="K122" s="326">
        <f t="shared" si="45"/>
        <v>9572653.6599999852</v>
      </c>
      <c r="L122" s="327">
        <f t="shared" si="46"/>
        <v>26.449782374766855</v>
      </c>
      <c r="M122" s="289" t="str">
        <f t="shared" si="47"/>
        <v>n/a</v>
      </c>
      <c r="N122" s="289" t="str">
        <f t="shared" si="48"/>
        <v>n/a</v>
      </c>
      <c r="O122" s="321" t="str">
        <f t="shared" si="49"/>
        <v>n/a</v>
      </c>
      <c r="P122" s="290">
        <f>VLOOKUP(C122, RPB!$E$2:$I$200, 5, 0)</f>
        <v>18</v>
      </c>
      <c r="Q122" s="318">
        <f t="shared" si="50"/>
        <v>696801.66000000061</v>
      </c>
      <c r="R122" s="90">
        <f t="shared" si="51"/>
        <v>363131.47499999963</v>
      </c>
      <c r="S122" s="90">
        <f t="shared" si="52"/>
        <v>328305.75199999969</v>
      </c>
      <c r="T122" s="374">
        <f t="shared" si="53"/>
        <v>47.116097857746119</v>
      </c>
      <c r="U122" s="331">
        <f t="shared" si="54"/>
        <v>8875851.9999999851</v>
      </c>
      <c r="V122" s="332">
        <f t="shared" si="55"/>
        <v>36.112342994536149</v>
      </c>
      <c r="W122" s="90" t="str">
        <f t="shared" si="56"/>
        <v>n/a</v>
      </c>
      <c r="X122" s="90" t="str">
        <f t="shared" si="57"/>
        <v>n/a</v>
      </c>
      <c r="Y122" s="374" t="str">
        <f t="shared" si="58"/>
        <v>n/a</v>
      </c>
      <c r="Z122" s="296">
        <f>IFERROR(VLOOKUP(C122,'Birth registration'!$B$247:$G$275,2,0), VLOOKUP($C122,'Birth registration'!$B$11:$G$207,2,0))</f>
        <v>94</v>
      </c>
      <c r="AA122" s="87">
        <f>IFERROR(VLOOKUP(C122,'Birth registration'!$B$247:$G$275,4,0), VLOOKUP($C122,'Birth registration'!$B$11:$G$207,4,0))</f>
        <v>93.9</v>
      </c>
      <c r="AB122" s="87">
        <f>IFERROR(VLOOKUP(C122,'Birth registration'!$B$247:$G$275,6,0), VLOOKUP($C122,'Birth registration'!$B$11:$G$207,6,0))</f>
        <v>94.2</v>
      </c>
      <c r="AC122" s="87">
        <f>IFERROR(VLOOKUP(C122,'Birth registration'!$B$247:$O$275,10,0), VLOOKUP($C122,'Birth registration'!$B$11:$K$207,10,0))</f>
        <v>91.3</v>
      </c>
      <c r="AD122" s="87">
        <f>IFERROR(VLOOKUP(D122,'Birth registration'!$B$247:$O$275,8,0), VLOOKUP($C122,'Birth registration'!$B$11:$K$207,8,0))</f>
        <v>96.8</v>
      </c>
      <c r="AE122" s="331">
        <f>VLOOKUP($C122, RPB!$E$3:$M$200, 9,0)</f>
        <v>15702592</v>
      </c>
      <c r="AF122" s="90" t="str">
        <f>VLOOKUP($C122, RPB!E122:$J$200, 6, 0)</f>
        <v>Voter</v>
      </c>
      <c r="AG122" s="90" t="str">
        <f>VLOOKUP($C122, RPB!$E:$N, 10, 0)</f>
        <v>n/a</v>
      </c>
      <c r="AH122" s="90" t="str">
        <f>VLOOKUP($C122, RPB!$E:$O, 11,0)</f>
        <v>n/a</v>
      </c>
      <c r="AI122" s="298">
        <f t="shared" si="59"/>
        <v>36191804.999999985</v>
      </c>
      <c r="AJ122" s="332">
        <f>VLOOKUP(C122, '2018 Population by age'!$G$3:$J$300, 3, 0)*1000</f>
        <v>11613361</v>
      </c>
      <c r="AK122" s="90">
        <f>(VLOOKUP($C122, '2018 Population by age male'!$G:$J, 3, 0))*1000</f>
        <v>5952974.9999999991</v>
      </c>
      <c r="AL122" s="90">
        <f>(VLOOKUP($C122, '2018 Population by age female'!$G:$J, 3, 0))*1000</f>
        <v>5660444</v>
      </c>
      <c r="AM122" s="332">
        <f>IF(I122=1, VLOOKUP(C122, '2018 Population by age'!$G$3:$J$300, 4, 0)*1000*VLOOKUP(C122, 'GCC foreign nationals share'!$B$5:$E$10, 3, 0), VLOOKUP(C122, '2018 Population by age'!$G$3:$J$300, 4, 0)*1000)</f>
        <v>24578443.999999985</v>
      </c>
      <c r="AN122" s="90">
        <f>(VLOOKUP($C122, '2018 Population by age male'!$G:$J, 4, 0))*1000</f>
        <v>11977265.000000017</v>
      </c>
      <c r="AO122" s="383">
        <f>(VLOOKUP($C122, '2018 Population by age female'!$G:$J, 4, 0))*1000</f>
        <v>12601128.999999994</v>
      </c>
    </row>
    <row r="123" spans="1:41" s="87" customFormat="1" ht="13.05" customHeight="1" x14ac:dyDescent="0.3">
      <c r="A123" s="87">
        <v>122</v>
      </c>
      <c r="B123" s="87" t="s">
        <v>266</v>
      </c>
      <c r="C123" s="87" t="s">
        <v>267</v>
      </c>
      <c r="D123" s="87" t="s">
        <v>26</v>
      </c>
      <c r="E123" s="87" t="s">
        <v>8</v>
      </c>
      <c r="F123" s="87" t="s">
        <v>9</v>
      </c>
      <c r="G123" s="87" t="s">
        <v>10</v>
      </c>
      <c r="H123" s="87" t="s">
        <v>11</v>
      </c>
      <c r="J123" s="295" t="s">
        <v>2311</v>
      </c>
      <c r="K123" s="326">
        <f t="shared" si="45"/>
        <v>12053520.581000011</v>
      </c>
      <c r="L123" s="327">
        <f t="shared" si="46"/>
        <v>39.482622061561628</v>
      </c>
      <c r="M123" s="289" t="str">
        <f t="shared" si="47"/>
        <v>n/a</v>
      </c>
      <c r="N123" s="289" t="str">
        <f t="shared" si="48"/>
        <v>n/a</v>
      </c>
      <c r="O123" s="321" t="str">
        <f t="shared" si="49"/>
        <v>n/a</v>
      </c>
      <c r="P123" s="290">
        <f>VLOOKUP(C123, RPB!$E$2:$I$200, 5, 0)</f>
        <v>18</v>
      </c>
      <c r="Q123" s="318">
        <f t="shared" si="50"/>
        <v>8168686.5809999993</v>
      </c>
      <c r="R123" s="90">
        <f t="shared" si="51"/>
        <v>4109976.3960000006</v>
      </c>
      <c r="S123" s="90">
        <f t="shared" si="52"/>
        <v>4066565.9889999996</v>
      </c>
      <c r="T123" s="374">
        <f t="shared" si="53"/>
        <v>49.78237258433505</v>
      </c>
      <c r="U123" s="331">
        <f t="shared" si="54"/>
        <v>3884834.0000000112</v>
      </c>
      <c r="V123" s="332">
        <f t="shared" si="55"/>
        <v>26.160829510838308</v>
      </c>
      <c r="W123" s="90" t="str">
        <f t="shared" si="56"/>
        <v>n/a</v>
      </c>
      <c r="X123" s="90" t="str">
        <f t="shared" si="57"/>
        <v>n/a</v>
      </c>
      <c r="Y123" s="374" t="str">
        <f t="shared" si="58"/>
        <v>n/a</v>
      </c>
      <c r="Z123" s="296">
        <f>IFERROR(VLOOKUP(C123,'Birth registration'!$B$247:$G$275,2,0), VLOOKUP($C123,'Birth registration'!$B$11:$G$207,2,0))</f>
        <v>47.9</v>
      </c>
      <c r="AA123" s="87">
        <f>IFERROR(VLOOKUP(C123,'Birth registration'!$B$247:$G$275,4,0), VLOOKUP($C123,'Birth registration'!$B$11:$G$207,4,0))</f>
        <v>47.8</v>
      </c>
      <c r="AB123" s="87">
        <f>IFERROR(VLOOKUP(C123,'Birth registration'!$B$247:$G$275,6,0), VLOOKUP($C123,'Birth registration'!$B$11:$G$207,6,0))</f>
        <v>47.9</v>
      </c>
      <c r="AC123" s="87">
        <f>IFERROR(VLOOKUP(C123,'Birth registration'!$B$247:$O$275,10,0), VLOOKUP($C123,'Birth registration'!$B$11:$K$207,10,0))</f>
        <v>46.8</v>
      </c>
      <c r="AD123" s="87">
        <f>IFERROR(VLOOKUP(D123,'Birth registration'!$B$247:$O$275,8,0), VLOOKUP($C123,'Birth registration'!$B$11:$K$207,8,0))</f>
        <v>50.6</v>
      </c>
      <c r="AE123" s="331">
        <f>VLOOKUP($C123, RPB!$E$3:$M$200, 9,0)</f>
        <v>10964978</v>
      </c>
      <c r="AF123" s="90" t="str">
        <f>VLOOKUP($C123, RPB!E123:$J$200, 6, 0)</f>
        <v>Voter</v>
      </c>
      <c r="AG123" s="90" t="str">
        <f>VLOOKUP($C123, RPB!$E:$N, 10, 0)</f>
        <v>n/a</v>
      </c>
      <c r="AH123" s="90" t="str">
        <f>VLOOKUP($C123, RPB!$E:$O, 11,0)</f>
        <v>n/a</v>
      </c>
      <c r="AI123" s="298">
        <f t="shared" si="59"/>
        <v>30528673.000000007</v>
      </c>
      <c r="AJ123" s="332">
        <f>VLOOKUP(C123, '2018 Population by age'!$G$3:$J$300, 3, 0)*1000</f>
        <v>15678860.999999998</v>
      </c>
      <c r="AK123" s="90">
        <f>(VLOOKUP($C123, '2018 Population by age male'!$G:$J, 3, 0))*1000</f>
        <v>7873518.0000000009</v>
      </c>
      <c r="AL123" s="90">
        <f>(VLOOKUP($C123, '2018 Population by age female'!$G:$J, 3, 0))*1000</f>
        <v>7805308.9999999991</v>
      </c>
      <c r="AM123" s="332">
        <f>IF(I123=1, VLOOKUP(C123, '2018 Population by age'!$G$3:$J$300, 4, 0)*1000*VLOOKUP(C123, 'GCC foreign nationals share'!$B$5:$E$10, 3, 0), VLOOKUP(C123, '2018 Population by age'!$G$3:$J$300, 4, 0)*1000)</f>
        <v>14849812.000000011</v>
      </c>
      <c r="AN123" s="90">
        <f>(VLOOKUP($C123, '2018 Population by age male'!$G:$J, 4, 0))*1000</f>
        <v>7047051.9999999916</v>
      </c>
      <c r="AO123" s="383">
        <f>(VLOOKUP($C123, '2018 Population by age female'!$G:$J, 4, 0))*1000</f>
        <v>7802788.9999999991</v>
      </c>
    </row>
    <row r="124" spans="1:41" s="87" customFormat="1" ht="13.05" customHeight="1" x14ac:dyDescent="0.3">
      <c r="A124" s="87">
        <v>123</v>
      </c>
      <c r="B124" s="87" t="s">
        <v>268</v>
      </c>
      <c r="C124" s="87" t="s">
        <v>269</v>
      </c>
      <c r="D124" s="87" t="s">
        <v>37</v>
      </c>
      <c r="E124" s="87" t="s">
        <v>27</v>
      </c>
      <c r="F124" s="87" t="s">
        <v>9</v>
      </c>
      <c r="G124" s="87" t="s">
        <v>10</v>
      </c>
      <c r="J124" s="295" t="s">
        <v>2311</v>
      </c>
      <c r="K124" s="326">
        <f t="shared" si="45"/>
        <v>17137848.845999986</v>
      </c>
      <c r="L124" s="327">
        <f t="shared" si="46"/>
        <v>31.821771341529349</v>
      </c>
      <c r="M124" s="289" t="str">
        <f t="shared" si="47"/>
        <v>n/a</v>
      </c>
      <c r="N124" s="289" t="str">
        <f t="shared" si="48"/>
        <v>n/a</v>
      </c>
      <c r="O124" s="321" t="str">
        <f t="shared" si="49"/>
        <v>n/a</v>
      </c>
      <c r="P124" s="290">
        <f>VLOOKUP(C124, RPB!$E$2:$I$200, 5, 0)</f>
        <v>10</v>
      </c>
      <c r="Q124" s="318">
        <f t="shared" si="50"/>
        <v>1706759.8460000006</v>
      </c>
      <c r="R124" s="90">
        <f t="shared" si="51"/>
        <v>831352.36699999974</v>
      </c>
      <c r="S124" s="90">
        <f t="shared" si="52"/>
        <v>879588.62800000026</v>
      </c>
      <c r="T124" s="374">
        <f t="shared" si="53"/>
        <v>51.535582469989748</v>
      </c>
      <c r="U124" s="331">
        <f t="shared" si="54"/>
        <v>15431088.999999985</v>
      </c>
      <c r="V124" s="332">
        <f t="shared" si="55"/>
        <v>34.499319083370139</v>
      </c>
      <c r="W124" s="90" t="str">
        <f t="shared" si="56"/>
        <v>n/a</v>
      </c>
      <c r="X124" s="90" t="str">
        <f t="shared" si="57"/>
        <v>n/a</v>
      </c>
      <c r="Y124" s="374" t="str">
        <f t="shared" si="58"/>
        <v>n/a</v>
      </c>
      <c r="Z124" s="296">
        <f>IFERROR(VLOOKUP(C124,'Birth registration'!$B$247:$G$275,2,0), VLOOKUP($C124,'Birth registration'!$B$11:$G$207,2,0))</f>
        <v>81.3</v>
      </c>
      <c r="AA124" s="87">
        <f>IFERROR(VLOOKUP(C124,'Birth registration'!$B$247:$G$275,4,0), VLOOKUP($C124,'Birth registration'!$B$11:$G$207,4,0))</f>
        <v>81.900000000000006</v>
      </c>
      <c r="AB124" s="87">
        <f>IFERROR(VLOOKUP(C124,'Birth registration'!$B$247:$G$275,6,0), VLOOKUP($C124,'Birth registration'!$B$11:$G$207,6,0))</f>
        <v>80.599999999999994</v>
      </c>
      <c r="AC124" s="87">
        <f>IFERROR(VLOOKUP(C124,'Birth registration'!$B$247:$O$275,10,0), VLOOKUP($C124,'Birth registration'!$B$11:$K$207,10,0))</f>
        <v>77.7</v>
      </c>
      <c r="AD124" s="87">
        <f>IFERROR(VLOOKUP(D124,'Birth registration'!$B$247:$O$275,8,0), VLOOKUP($C124,'Birth registration'!$B$11:$K$207,8,0))</f>
        <v>93.9</v>
      </c>
      <c r="AE124" s="331">
        <f>VLOOKUP($C124, RPB!$E$3:$M$200, 9,0)</f>
        <v>29297588</v>
      </c>
      <c r="AF124" s="90" t="str">
        <f>VLOOKUP($C124, RPB!E124:$J$200, 6, 0)</f>
        <v>Survey</v>
      </c>
      <c r="AG124" s="90" t="str">
        <f>VLOOKUP($C124, RPB!$E:$N, 10, 0)</f>
        <v>n/a</v>
      </c>
      <c r="AH124" s="90" t="str">
        <f>VLOOKUP($C124, RPB!$E:$O, 11,0)</f>
        <v>n/a</v>
      </c>
      <c r="AI124" s="298">
        <f t="shared" si="59"/>
        <v>53855734.999999985</v>
      </c>
      <c r="AJ124" s="332">
        <f>VLOOKUP(C124, '2018 Population by age'!$G$3:$J$300, 3, 0)*1000</f>
        <v>9127058</v>
      </c>
      <c r="AK124" s="90">
        <f>(VLOOKUP($C124, '2018 Population by age male'!$G:$J, 3, 0))*1000</f>
        <v>4593107</v>
      </c>
      <c r="AL124" s="90">
        <f>(VLOOKUP($C124, '2018 Population by age female'!$G:$J, 3, 0))*1000</f>
        <v>4533962</v>
      </c>
      <c r="AM124" s="332">
        <f>IF(I124=1, VLOOKUP(C124, '2018 Population by age'!$G$3:$J$300, 4, 0)*1000*VLOOKUP(C124, 'GCC foreign nationals share'!$B$5:$E$10, 3, 0), VLOOKUP(C124, '2018 Population by age'!$G$3:$J$300, 4, 0)*1000)</f>
        <v>44728676.999999985</v>
      </c>
      <c r="AN124" s="90">
        <f>(VLOOKUP($C124, '2018 Population by age male'!$G:$J, 4, 0))*1000</f>
        <v>21710693.999999996</v>
      </c>
      <c r="AO124" s="383">
        <f>(VLOOKUP($C124, '2018 Population by age female'!$G:$J, 4, 0))*1000</f>
        <v>23017968</v>
      </c>
    </row>
    <row r="125" spans="1:41" s="87" customFormat="1" ht="13.05" customHeight="1" x14ac:dyDescent="0.3">
      <c r="A125" s="87">
        <v>124</v>
      </c>
      <c r="B125" s="87" t="s">
        <v>270</v>
      </c>
      <c r="C125" s="87" t="s">
        <v>271</v>
      </c>
      <c r="D125" s="87" t="s">
        <v>26</v>
      </c>
      <c r="E125" s="87" t="s">
        <v>15</v>
      </c>
      <c r="F125" s="87" t="s">
        <v>9</v>
      </c>
      <c r="G125" s="87" t="s">
        <v>16</v>
      </c>
      <c r="H125" s="87" t="s">
        <v>9</v>
      </c>
      <c r="J125" s="295" t="s">
        <v>2311</v>
      </c>
      <c r="K125" s="326">
        <f t="shared" si="45"/>
        <v>332236.473999999</v>
      </c>
      <c r="L125" s="327">
        <f t="shared" si="46"/>
        <v>12.83856347532129</v>
      </c>
      <c r="M125" s="289" t="str">
        <f t="shared" si="47"/>
        <v>n/a</v>
      </c>
      <c r="N125" s="289" t="str">
        <f t="shared" si="48"/>
        <v>n/a</v>
      </c>
      <c r="O125" s="321" t="str">
        <f t="shared" si="49"/>
        <v>n/a</v>
      </c>
      <c r="P125" s="290">
        <f>VLOOKUP(C125, RPB!$E$2:$I$200, 5, 0)</f>
        <v>16</v>
      </c>
      <c r="Q125" s="318">
        <f t="shared" si="50"/>
        <v>128735.03399999999</v>
      </c>
      <c r="R125" s="90">
        <f t="shared" si="51"/>
        <v>62118.668000000063</v>
      </c>
      <c r="S125" s="90">
        <f t="shared" si="52"/>
        <v>66099.40400000001</v>
      </c>
      <c r="T125" s="374">
        <f t="shared" si="53"/>
        <v>51.345311331490393</v>
      </c>
      <c r="U125" s="331">
        <f t="shared" si="54"/>
        <v>203501.43999999901</v>
      </c>
      <c r="V125" s="332">
        <f t="shared" si="55"/>
        <v>12.799999999999944</v>
      </c>
      <c r="W125" s="90" t="str">
        <f t="shared" si="56"/>
        <v>n/a</v>
      </c>
      <c r="X125" s="90" t="str">
        <f t="shared" si="57"/>
        <v>n/a</v>
      </c>
      <c r="Y125" s="374" t="str">
        <f t="shared" si="58"/>
        <v>n/a</v>
      </c>
      <c r="Z125" s="296">
        <f>IFERROR(VLOOKUP(C125,'Birth registration'!$B$247:$G$275,2,0), VLOOKUP($C125,'Birth registration'!$B$11:$G$207,2,0))</f>
        <v>87.1</v>
      </c>
      <c r="AA125" s="87">
        <f>IFERROR(VLOOKUP(C125,'Birth registration'!$B$247:$G$275,4,0), VLOOKUP($C125,'Birth registration'!$B$11:$G$207,4,0))</f>
        <v>87.6</v>
      </c>
      <c r="AB125" s="87">
        <f>IFERROR(VLOOKUP(C125,'Birth registration'!$B$247:$G$275,6,0), VLOOKUP($C125,'Birth registration'!$B$11:$G$207,6,0))</f>
        <v>86.7</v>
      </c>
      <c r="AC125" s="87">
        <f>IFERROR(VLOOKUP(C125,'Birth registration'!$B$247:$O$275,10,0), VLOOKUP($C125,'Birth registration'!$B$11:$K$207,10,0))</f>
        <v>86</v>
      </c>
      <c r="AD125" s="87">
        <f>IFERROR(VLOOKUP(D125,'Birth registration'!$B$247:$O$275,8,0), VLOOKUP($C125,'Birth registration'!$B$11:$K$207,8,0))</f>
        <v>88.9</v>
      </c>
      <c r="AE125" s="331">
        <f>VLOOKUP($C125, RPB!$E$3:$M$200, 9,0)</f>
        <v>1386353.56</v>
      </c>
      <c r="AF125" s="90" t="str">
        <f>VLOOKUP($C125, RPB!E125:$J$200, 6, 0)</f>
        <v>Direct/Survey</v>
      </c>
      <c r="AG125" s="90" t="str">
        <f>VLOOKUP($C125, RPB!$E:$N, 10, 0)</f>
        <v>n/a</v>
      </c>
      <c r="AH125" s="90" t="str">
        <f>VLOOKUP($C125, RPB!$E:$O, 11,0)</f>
        <v>n/a</v>
      </c>
      <c r="AI125" s="298">
        <f t="shared" si="59"/>
        <v>2587800.9999999991</v>
      </c>
      <c r="AJ125" s="332">
        <f>VLOOKUP(C125, '2018 Population by age'!$G$3:$J$300, 3, 0)*1000</f>
        <v>997945.99999999988</v>
      </c>
      <c r="AK125" s="90">
        <f>(VLOOKUP($C125, '2018 Population by age male'!$G:$J, 3, 0))*1000</f>
        <v>500957.00000000006</v>
      </c>
      <c r="AL125" s="90">
        <f>(VLOOKUP($C125, '2018 Population by age female'!$G:$J, 3, 0))*1000</f>
        <v>496988</v>
      </c>
      <c r="AM125" s="332">
        <f>IF(I125=1, VLOOKUP(C125, '2018 Population by age'!$G$3:$J$300, 4, 0)*1000*VLOOKUP(C125, 'GCC foreign nationals share'!$B$5:$E$10, 3, 0), VLOOKUP(C125, '2018 Population by age'!$G$3:$J$300, 4, 0)*1000)</f>
        <v>1589854.9999999991</v>
      </c>
      <c r="AN125" s="90">
        <f>(VLOOKUP($C125, '2018 Population by age male'!$G:$J, 4, 0))*1000</f>
        <v>758507.99999999895</v>
      </c>
      <c r="AO125" s="383">
        <f>(VLOOKUP($C125, '2018 Population by age female'!$G:$J, 4, 0))*1000</f>
        <v>831345.00000000116</v>
      </c>
    </row>
    <row r="126" spans="1:41" s="87" customFormat="1" ht="13.05" customHeight="1" x14ac:dyDescent="0.3">
      <c r="A126" s="87">
        <v>125</v>
      </c>
      <c r="B126" s="87" t="s">
        <v>272</v>
      </c>
      <c r="C126" s="87" t="s">
        <v>273</v>
      </c>
      <c r="D126" s="87" t="s">
        <v>37</v>
      </c>
      <c r="E126" s="87" t="s">
        <v>15</v>
      </c>
      <c r="F126" s="87" t="s">
        <v>9</v>
      </c>
      <c r="G126" s="87" t="s">
        <v>16</v>
      </c>
      <c r="J126" s="295" t="s">
        <v>2311</v>
      </c>
      <c r="K126" s="326">
        <f t="shared" si="45"/>
        <v>843.55200000000025</v>
      </c>
      <c r="L126" s="327">
        <f t="shared" si="46"/>
        <v>8.3810432190760071</v>
      </c>
      <c r="M126" s="289" t="str">
        <f t="shared" si="47"/>
        <v>n/a</v>
      </c>
      <c r="N126" s="289" t="str">
        <f t="shared" si="48"/>
        <v>n/a</v>
      </c>
      <c r="O126" s="321" t="str">
        <f t="shared" si="49"/>
        <v>n/a</v>
      </c>
      <c r="P126" s="290">
        <f>VLOOKUP(C126, RPB!$E$2:$I$200, 5, 0)</f>
        <v>20</v>
      </c>
      <c r="Q126" s="318">
        <f t="shared" si="50"/>
        <v>843.55200000000025</v>
      </c>
      <c r="R126" s="90">
        <f t="shared" si="51"/>
        <v>519.15600000000029</v>
      </c>
      <c r="S126" s="90">
        <f t="shared" si="52"/>
        <v>339.30000000000007</v>
      </c>
      <c r="T126" s="374">
        <f t="shared" si="53"/>
        <v>40.222772277227719</v>
      </c>
      <c r="U126" s="331">
        <f t="shared" si="54"/>
        <v>0</v>
      </c>
      <c r="V126" s="332">
        <f t="shared" si="55"/>
        <v>0</v>
      </c>
      <c r="W126" s="90" t="str">
        <f t="shared" si="56"/>
        <v>n/a</v>
      </c>
      <c r="X126" s="90" t="str">
        <f t="shared" si="57"/>
        <v>n/a</v>
      </c>
      <c r="Y126" s="374" t="str">
        <f t="shared" si="58"/>
        <v>n/a</v>
      </c>
      <c r="Z126" s="296">
        <f>IFERROR(VLOOKUP(C126,'Birth registration'!$B$247:$G$275,2,0), VLOOKUP($C126,'Birth registration'!$B$11:$G$207,2,0))</f>
        <v>82.6</v>
      </c>
      <c r="AA126" s="87">
        <f>IFERROR(VLOOKUP(C126,'Birth registration'!$B$247:$G$275,4,0), VLOOKUP($C126,'Birth registration'!$B$11:$G$207,4,0))</f>
        <v>79.3</v>
      </c>
      <c r="AB126" s="87">
        <f>IFERROR(VLOOKUP(C126,'Birth registration'!$B$247:$G$275,6,0), VLOOKUP($C126,'Birth registration'!$B$11:$G$207,6,0))</f>
        <v>85.5</v>
      </c>
      <c r="AC126" s="87" t="str">
        <f>IFERROR(VLOOKUP(C126,'Birth registration'!$B$247:$O$275,10,0), VLOOKUP($C126,'Birth registration'!$B$11:$K$207,10,0))</f>
        <v>–</v>
      </c>
      <c r="AD126" s="87" t="str">
        <f>IFERROR(VLOOKUP(D126,'Birth registration'!$B$247:$O$275,8,0), VLOOKUP($C126,'Birth registration'!$B$11:$K$207,8,0))</f>
        <v>–</v>
      </c>
      <c r="AE126" s="331">
        <f>VLOOKUP($C126, RPB!$E$3:$M$200, 9,0)</f>
        <v>7843</v>
      </c>
      <c r="AF126" s="90" t="str">
        <f>VLOOKUP($C126, RPB!E126:$J$200, 6, 0)</f>
        <v>Voter</v>
      </c>
      <c r="AG126" s="90" t="str">
        <f>VLOOKUP($C126, RPB!$E:$N, 10, 0)</f>
        <v>n/a</v>
      </c>
      <c r="AH126" s="90" t="str">
        <f>VLOOKUP($C126, RPB!$E:$O, 11,0)</f>
        <v>n/a</v>
      </c>
      <c r="AI126" s="298">
        <f t="shared" si="59"/>
        <v>10065</v>
      </c>
      <c r="AJ126" s="332">
        <f>VLOOKUP(C126, '2018 Population by age'!$G$3:$J$300, 3, 0)*1000</f>
        <v>4848</v>
      </c>
      <c r="AK126" s="90">
        <f>(VLOOKUP($C126, '2018 Population by age male'!$G:$J, 3, 0))*1000</f>
        <v>2508.0000000000005</v>
      </c>
      <c r="AL126" s="90">
        <f>(VLOOKUP($C126, '2018 Population by age female'!$G:$J, 3, 0))*1000</f>
        <v>2340</v>
      </c>
      <c r="AM126" s="332">
        <f>IF(I126=1, VLOOKUP(C126, '2018 Population by age'!$G$3:$J$300, 4, 0)*1000*VLOOKUP(C126, 'GCC foreign nationals share'!$B$5:$E$10, 3, 0), VLOOKUP(C126, '2018 Population by age'!$G$3:$J$300, 4, 0)*1000)</f>
        <v>5217</v>
      </c>
      <c r="AN126" s="90">
        <f>(VLOOKUP($C126, '2018 Population by age male'!$G:$J, 4, 0))*1000</f>
        <v>2627.9999999999986</v>
      </c>
      <c r="AO126" s="383">
        <f>(VLOOKUP($C126, '2018 Population by age female'!$G:$J, 4, 0))*1000</f>
        <v>2588.9999999999995</v>
      </c>
    </row>
    <row r="127" spans="1:41" s="87" customFormat="1" ht="13.05" customHeight="1" x14ac:dyDescent="0.3">
      <c r="A127" s="87">
        <v>126</v>
      </c>
      <c r="B127" s="87" t="s">
        <v>274</v>
      </c>
      <c r="C127" s="87" t="s">
        <v>275</v>
      </c>
      <c r="D127" s="87" t="s">
        <v>7</v>
      </c>
      <c r="E127" s="87" t="s">
        <v>8</v>
      </c>
      <c r="F127" s="87" t="s">
        <v>9</v>
      </c>
      <c r="G127" s="87" t="s">
        <v>10</v>
      </c>
      <c r="J127" s="295" t="s">
        <v>2311</v>
      </c>
      <c r="K127" s="326">
        <f t="shared" si="45"/>
        <v>7838423.1599999908</v>
      </c>
      <c r="L127" s="327">
        <f t="shared" si="46"/>
        <v>26.459674247616817</v>
      </c>
      <c r="M127" s="289">
        <f t="shared" si="47"/>
        <v>3283060.824000007</v>
      </c>
      <c r="N127" s="289">
        <f t="shared" si="48"/>
        <v>4552316.2000000048</v>
      </c>
      <c r="O127" s="321">
        <f t="shared" si="49"/>
        <v>58.07693852547775</v>
      </c>
      <c r="P127" s="290">
        <f>VLOOKUP(C127, RPB!$E$2:$I$200, 5, 0)</f>
        <v>18</v>
      </c>
      <c r="Q127" s="318">
        <f t="shared" si="50"/>
        <v>4584966.160000002</v>
      </c>
      <c r="R127" s="90">
        <f t="shared" si="51"/>
        <v>2294725.8239999996</v>
      </c>
      <c r="S127" s="90">
        <f t="shared" si="52"/>
        <v>2286757.1999999997</v>
      </c>
      <c r="T127" s="374">
        <f t="shared" si="53"/>
        <v>49.875116199330876</v>
      </c>
      <c r="U127" s="331">
        <f t="shared" si="54"/>
        <v>3253456.9999999888</v>
      </c>
      <c r="V127" s="332">
        <f t="shared" si="55"/>
        <v>17.415492793766155</v>
      </c>
      <c r="W127" s="90">
        <f t="shared" si="56"/>
        <v>988335.00000000745</v>
      </c>
      <c r="X127" s="90">
        <f t="shared" si="57"/>
        <v>2265559.0000000056</v>
      </c>
      <c r="Y127" s="374">
        <f t="shared" si="58"/>
        <v>69.626084930855043</v>
      </c>
      <c r="Z127" s="296">
        <f>IFERROR(VLOOKUP(C127,'Birth registration'!$B$247:$G$275,2,0), VLOOKUP($C127,'Birth registration'!$B$11:$G$207,2,0))</f>
        <v>58.1</v>
      </c>
      <c r="AA127" s="87">
        <f>IFERROR(VLOOKUP(C127,'Birth registration'!$B$247:$G$275,4,0), VLOOKUP($C127,'Birth registration'!$B$11:$G$207,4,0))</f>
        <v>59.2</v>
      </c>
      <c r="AB127" s="87">
        <f>IFERROR(VLOOKUP(C127,'Birth registration'!$B$247:$G$275,6,0), VLOOKUP($C127,'Birth registration'!$B$11:$G$207,6,0))</f>
        <v>57</v>
      </c>
      <c r="AC127" s="87">
        <f>IFERROR(VLOOKUP(C127,'Birth registration'!$B$247:$O$275,10,0), VLOOKUP($C127,'Birth registration'!$B$11:$K$207,10,0))</f>
        <v>58.3</v>
      </c>
      <c r="AD127" s="87">
        <f>IFERROR(VLOOKUP(D127,'Birth registration'!$B$247:$O$275,8,0), VLOOKUP($C127,'Birth registration'!$B$11:$K$207,8,0))</f>
        <v>56.6</v>
      </c>
      <c r="AE127" s="331">
        <f>VLOOKUP($C127, RPB!$E$3:$M$200, 9,0)</f>
        <v>15427938</v>
      </c>
      <c r="AF127" s="90" t="str">
        <f>VLOOKUP($C127, RPB!E127:$J$200, 6, 0)</f>
        <v>Voter</v>
      </c>
      <c r="AG127" s="90">
        <f>VLOOKUP($C127, RPB!$E:$N, 10, 0)</f>
        <v>7776628</v>
      </c>
      <c r="AH127" s="90">
        <f>VLOOKUP($C127, RPB!$E:$O, 11,0)</f>
        <v>7651143</v>
      </c>
      <c r="AI127" s="298">
        <f t="shared" si="59"/>
        <v>29624034.999999993</v>
      </c>
      <c r="AJ127" s="332">
        <f>VLOOKUP(C127, '2018 Population by age'!$G$3:$J$300, 3, 0)*1000</f>
        <v>10942640.000000004</v>
      </c>
      <c r="AK127" s="90">
        <f>(VLOOKUP($C127, '2018 Population by age male'!$G:$J, 3, 0))*1000</f>
        <v>5624328</v>
      </c>
      <c r="AL127" s="90">
        <f>(VLOOKUP($C127, '2018 Population by age female'!$G:$J, 3, 0))*1000</f>
        <v>5318039.9999999991</v>
      </c>
      <c r="AM127" s="332">
        <f>IF(I127=1, VLOOKUP(C127, '2018 Population by age'!$G$3:$J$300, 4, 0)*1000*VLOOKUP(C127, 'GCC foreign nationals share'!$B$5:$E$10, 3, 0), VLOOKUP(C127, '2018 Population by age'!$G$3:$J$300, 4, 0)*1000)</f>
        <v>18681394.999999989</v>
      </c>
      <c r="AN127" s="90">
        <f>(VLOOKUP($C127, '2018 Population by age male'!$G:$J, 4, 0))*1000</f>
        <v>8764963.0000000075</v>
      </c>
      <c r="AO127" s="383">
        <f>(VLOOKUP($C127, '2018 Population by age female'!$G:$J, 4, 0))*1000</f>
        <v>9916702.0000000056</v>
      </c>
    </row>
    <row r="128" spans="1:41" s="87" customFormat="1" ht="13.05" customHeight="1" x14ac:dyDescent="0.3">
      <c r="A128" s="87">
        <v>127</v>
      </c>
      <c r="B128" s="87" t="s">
        <v>276</v>
      </c>
      <c r="C128" s="87" t="s">
        <v>277</v>
      </c>
      <c r="D128" s="87" t="s">
        <v>14</v>
      </c>
      <c r="E128" s="87" t="s">
        <v>22</v>
      </c>
      <c r="F128" s="87" t="s">
        <v>38</v>
      </c>
      <c r="G128" s="87" t="s">
        <v>23</v>
      </c>
      <c r="H128" s="87" t="s">
        <v>41</v>
      </c>
      <c r="J128" s="295" t="s">
        <v>2320</v>
      </c>
      <c r="K128" s="326">
        <f t="shared" si="45"/>
        <v>803695.00000000373</v>
      </c>
      <c r="L128" s="327">
        <f t="shared" si="46"/>
        <v>4.7042461221628589</v>
      </c>
      <c r="M128" s="289" t="str">
        <f t="shared" si="47"/>
        <v>n/a</v>
      </c>
      <c r="N128" s="289" t="str">
        <f t="shared" si="48"/>
        <v>n/a</v>
      </c>
      <c r="O128" s="321" t="str">
        <f t="shared" si="49"/>
        <v>n/a</v>
      </c>
      <c r="P128" s="290">
        <f>VLOOKUP(C128, RPB!$E$2:$I$200, 5, 0)</f>
        <v>18</v>
      </c>
      <c r="Q128" s="318">
        <f t="shared" si="50"/>
        <v>0</v>
      </c>
      <c r="R128" s="90" t="str">
        <f t="shared" si="51"/>
        <v>n/a</v>
      </c>
      <c r="S128" s="90" t="str">
        <f t="shared" si="52"/>
        <v>n/a</v>
      </c>
      <c r="T128" s="374" t="str">
        <f t="shared" si="53"/>
        <v>n/a</v>
      </c>
      <c r="U128" s="331">
        <f t="shared" si="54"/>
        <v>803695.00000000373</v>
      </c>
      <c r="V128" s="332">
        <f t="shared" si="55"/>
        <v>5.8676027827956725</v>
      </c>
      <c r="W128" s="90" t="str">
        <f t="shared" si="56"/>
        <v>n/a</v>
      </c>
      <c r="X128" s="90" t="str">
        <f t="shared" si="57"/>
        <v>n/a</v>
      </c>
      <c r="Y128" s="374" t="str">
        <f t="shared" si="58"/>
        <v>n/a</v>
      </c>
      <c r="Z128" s="296">
        <f>IFERROR(VLOOKUP(C128,'Birth registration'!$B$247:$G$275,2,0), VLOOKUP($C128,'Birth registration'!$B$11:$G$207,2,0))</f>
        <v>100</v>
      </c>
      <c r="AA128" s="87" t="str">
        <f>IFERROR(VLOOKUP(C128,'Birth registration'!$B$247:$G$275,4,0), VLOOKUP($C128,'Birth registration'!$B$11:$G$207,4,0))</f>
        <v>–</v>
      </c>
      <c r="AB128" s="87" t="str">
        <f>IFERROR(VLOOKUP(C128,'Birth registration'!$B$247:$G$275,6,0), VLOOKUP($C128,'Birth registration'!$B$11:$G$207,6,0))</f>
        <v>–</v>
      </c>
      <c r="AC128" s="87" t="str">
        <f>IFERROR(VLOOKUP(C128,'Birth registration'!$B$247:$O$275,10,0), VLOOKUP($C128,'Birth registration'!$B$11:$K$207,10,0))</f>
        <v>–</v>
      </c>
      <c r="AD128" s="87" t="str">
        <f>IFERROR(VLOOKUP(D128,'Birth registration'!$B$247:$O$275,8,0), VLOOKUP($C128,'Birth registration'!$B$11:$K$207,8,0))</f>
        <v>–</v>
      </c>
      <c r="AE128" s="331">
        <f>VLOOKUP($C128, RPB!$E$3:$M$200, 9,0)</f>
        <v>12893466</v>
      </c>
      <c r="AF128" s="90" t="str">
        <f>VLOOKUP($C128, RPB!E128:$J$200, 6, 0)</f>
        <v>Voter</v>
      </c>
      <c r="AG128" s="90" t="str">
        <f>VLOOKUP($C128, RPB!$E:$N, 10, 0)</f>
        <v>n/a</v>
      </c>
      <c r="AH128" s="90" t="str">
        <f>VLOOKUP($C128, RPB!$E:$O, 11,0)</f>
        <v>n/a</v>
      </c>
      <c r="AI128" s="298">
        <f t="shared" si="59"/>
        <v>17084459.000000004</v>
      </c>
      <c r="AJ128" s="332">
        <f>VLOOKUP(C128, '2018 Population by age'!$G$3:$J$300, 3, 0)*1000</f>
        <v>3387298</v>
      </c>
      <c r="AK128" s="90">
        <f>(VLOOKUP($C128, '2018 Population by age male'!$G:$J, 3, 0))*1000</f>
        <v>1739000.0000000002</v>
      </c>
      <c r="AL128" s="90">
        <f>(VLOOKUP($C128, '2018 Population by age female'!$G:$J, 3, 0))*1000</f>
        <v>1648283.0000000002</v>
      </c>
      <c r="AM128" s="332">
        <f>IF(I128=1, VLOOKUP(C128, '2018 Population by age'!$G$3:$J$300, 4, 0)*1000*VLOOKUP(C128, 'GCC foreign nationals share'!$B$5:$E$10, 3, 0), VLOOKUP(C128, '2018 Population by age'!$G$3:$J$300, 4, 0)*1000)</f>
        <v>13697161.000000004</v>
      </c>
      <c r="AN128" s="90">
        <f>(VLOOKUP($C128, '2018 Population by age male'!$G:$J, 4, 0))*1000</f>
        <v>6765782.9999999991</v>
      </c>
      <c r="AO128" s="383">
        <f>(VLOOKUP($C128, '2018 Population by age female'!$G:$J, 4, 0))*1000</f>
        <v>6931401.0000000009</v>
      </c>
    </row>
    <row r="129" spans="1:41" s="87" customFormat="1" ht="13.05" customHeight="1" x14ac:dyDescent="0.3">
      <c r="A129" s="87">
        <v>128</v>
      </c>
      <c r="B129" s="87" t="s">
        <v>278</v>
      </c>
      <c r="C129" s="87" t="s">
        <v>279</v>
      </c>
      <c r="D129" s="87" t="s">
        <v>37</v>
      </c>
      <c r="E129" s="87" t="s">
        <v>22</v>
      </c>
      <c r="F129" s="87" t="s">
        <v>38</v>
      </c>
      <c r="G129" s="87" t="s">
        <v>23</v>
      </c>
      <c r="H129" s="87" t="s">
        <v>9</v>
      </c>
      <c r="J129" s="295" t="s">
        <v>2320</v>
      </c>
      <c r="K129" s="326">
        <f t="shared" si="45"/>
        <v>333118</v>
      </c>
      <c r="L129" s="327">
        <f t="shared" si="46"/>
        <v>7.013604098704775</v>
      </c>
      <c r="M129" s="289" t="str">
        <f t="shared" si="47"/>
        <v>n/a</v>
      </c>
      <c r="N129" s="289" t="str">
        <f t="shared" si="48"/>
        <v>n/a</v>
      </c>
      <c r="O129" s="321" t="str">
        <f t="shared" si="49"/>
        <v>n/a</v>
      </c>
      <c r="P129" s="290">
        <f>VLOOKUP(C129, RPB!$E$2:$I$200, 5, 0)</f>
        <v>18</v>
      </c>
      <c r="Q129" s="318">
        <f t="shared" si="50"/>
        <v>0</v>
      </c>
      <c r="R129" s="90" t="str">
        <f t="shared" si="51"/>
        <v>n/a</v>
      </c>
      <c r="S129" s="90" t="str">
        <f t="shared" si="52"/>
        <v>n/a</v>
      </c>
      <c r="T129" s="374" t="str">
        <f t="shared" si="53"/>
        <v>n/a</v>
      </c>
      <c r="U129" s="331">
        <f t="shared" si="54"/>
        <v>333118</v>
      </c>
      <c r="V129" s="332">
        <f t="shared" si="55"/>
        <v>9.1739561849530453</v>
      </c>
      <c r="W129" s="90" t="str">
        <f t="shared" si="56"/>
        <v>n/a</v>
      </c>
      <c r="X129" s="90" t="str">
        <f t="shared" si="57"/>
        <v>n/a</v>
      </c>
      <c r="Y129" s="374" t="str">
        <f t="shared" si="58"/>
        <v>n/a</v>
      </c>
      <c r="Z129" s="296">
        <f>IFERROR(VLOOKUP(C129,'Birth registration'!$B$247:$G$275,2,0), VLOOKUP($C129,'Birth registration'!$B$11:$G$207,2,0))</f>
        <v>100</v>
      </c>
      <c r="AA129" s="87" t="str">
        <f>IFERROR(VLOOKUP(C129,'Birth registration'!$B$247:$G$275,4,0), VLOOKUP($C129,'Birth registration'!$B$11:$G$207,4,0))</f>
        <v>–</v>
      </c>
      <c r="AB129" s="87" t="str">
        <f>IFERROR(VLOOKUP(C129,'Birth registration'!$B$247:$G$275,6,0), VLOOKUP($C129,'Birth registration'!$B$11:$G$207,6,0))</f>
        <v>–</v>
      </c>
      <c r="AC129" s="87" t="str">
        <f>IFERROR(VLOOKUP(C129,'Birth registration'!$B$247:$O$275,10,0), VLOOKUP($C129,'Birth registration'!$B$11:$K$207,10,0))</f>
        <v>–</v>
      </c>
      <c r="AD129" s="87" t="str">
        <f>IFERROR(VLOOKUP(D129,'Birth registration'!$B$247:$O$275,8,0), VLOOKUP($C129,'Birth registration'!$B$11:$K$207,8,0))</f>
        <v>–</v>
      </c>
      <c r="AE129" s="331">
        <f>VLOOKUP($C129, RPB!$E$3:$M$200, 9,0)</f>
        <v>3298009</v>
      </c>
      <c r="AF129" s="90" t="str">
        <f>VLOOKUP($C129, RPB!E129:$J$200, 6, 0)</f>
        <v>Voter</v>
      </c>
      <c r="AG129" s="90" t="str">
        <f>VLOOKUP($C129, RPB!$E:$N, 10, 0)</f>
        <v>n/a</v>
      </c>
      <c r="AH129" s="90" t="str">
        <f>VLOOKUP($C129, RPB!$E:$O, 11,0)</f>
        <v>n/a</v>
      </c>
      <c r="AI129" s="298">
        <f t="shared" si="59"/>
        <v>4749598</v>
      </c>
      <c r="AJ129" s="332">
        <f>VLOOKUP(C129, '2018 Population by age'!$G$3:$J$300, 3, 0)*1000</f>
        <v>1118471</v>
      </c>
      <c r="AK129" s="90">
        <f>(VLOOKUP($C129, '2018 Population by age male'!$G:$J, 3, 0))*1000</f>
        <v>573560</v>
      </c>
      <c r="AL129" s="90">
        <f>(VLOOKUP($C129, '2018 Population by age female'!$G:$J, 3, 0))*1000</f>
        <v>544914</v>
      </c>
      <c r="AM129" s="332">
        <f>IF(I129=1, VLOOKUP(C129, '2018 Population by age'!$G$3:$J$300, 4, 0)*1000*VLOOKUP(C129, 'GCC foreign nationals share'!$B$5:$E$10, 3, 0), VLOOKUP(C129, '2018 Population by age'!$G$3:$J$300, 4, 0)*1000)</f>
        <v>3631127</v>
      </c>
      <c r="AN129" s="90">
        <f>(VLOOKUP($C129, '2018 Population by age male'!$G:$J, 4, 0))*1000</f>
        <v>1761905.0000000012</v>
      </c>
      <c r="AO129" s="383">
        <f>(VLOOKUP($C129, '2018 Population by age female'!$G:$J, 4, 0))*1000</f>
        <v>1869225.9999999995</v>
      </c>
    </row>
    <row r="130" spans="1:41" s="87" customFormat="1" ht="13.05" customHeight="1" x14ac:dyDescent="0.3">
      <c r="A130" s="87">
        <v>129</v>
      </c>
      <c r="B130" s="87" t="s">
        <v>280</v>
      </c>
      <c r="C130" s="87" t="s">
        <v>281</v>
      </c>
      <c r="D130" s="87" t="s">
        <v>30</v>
      </c>
      <c r="E130" s="87" t="s">
        <v>27</v>
      </c>
      <c r="F130" s="87" t="s">
        <v>9</v>
      </c>
      <c r="G130" s="87" t="s">
        <v>10</v>
      </c>
      <c r="H130" s="87" t="s">
        <v>11</v>
      </c>
      <c r="J130" s="295" t="s">
        <v>2311</v>
      </c>
      <c r="K130" s="326">
        <f t="shared" ref="K130:K161" si="60">Q130+U130</f>
        <v>862930.71699999727</v>
      </c>
      <c r="L130" s="327">
        <f t="shared" ref="L130:L161" si="61">K130/AI130*100</f>
        <v>13.730534322965832</v>
      </c>
      <c r="M130" s="289" t="str">
        <f t="shared" ref="M130:M161" si="62">IFERROR(R130+W130, "n/a")</f>
        <v>n/a</v>
      </c>
      <c r="N130" s="289" t="str">
        <f t="shared" ref="N130:N161" si="63">IFERROR(S130+X130, "n/a")</f>
        <v>n/a</v>
      </c>
      <c r="O130" s="321" t="str">
        <f t="shared" ref="O130:O161" si="64">IFERROR(IF(AND(N130=0, K130=0), 0, N130/K130*100), "n/a")</f>
        <v>n/a</v>
      </c>
      <c r="P130" s="290">
        <f>VLOOKUP(C130, RPB!$E$2:$I$200, 5, 0)</f>
        <v>16</v>
      </c>
      <c r="Q130" s="318">
        <f t="shared" ref="Q130:Q161" si="65">IFERROR(AJ130*(1-Z130/100), "n/a")</f>
        <v>292962.71700000006</v>
      </c>
      <c r="R130" s="90" t="str">
        <f t="shared" ref="R130:R161" si="66">IFERROR(AK130*(1-AA130/100), "n/a")</f>
        <v>n/a</v>
      </c>
      <c r="S130" s="90" t="str">
        <f t="shared" ref="S130:S161" si="67">IFERROR(AL130*(1-AB130/100), "n/a")</f>
        <v>n/a</v>
      </c>
      <c r="T130" s="374" t="str">
        <f t="shared" ref="T130:T161" si="68">IFERROR(IF(AND(S130=0, Q130=0), 0, S130/Q130*100), "n/a")</f>
        <v>n/a</v>
      </c>
      <c r="U130" s="331">
        <f t="shared" ref="U130:U161" si="69">IF(W130="n/a", IF(AM130-AE130&lt;0, 0, AM130-AE130), IF((AN130-AG130)*(AO130-AH130)&lt;0, W130+X130, IF(AM130-AE130&lt;0, 0, AM130-AE130)))</f>
        <v>569967.99999999721</v>
      </c>
      <c r="V130" s="332">
        <f t="shared" ref="V130:V161" si="70">U130/AM130*100</f>
        <v>13.042841503644823</v>
      </c>
      <c r="W130" s="90" t="str">
        <f t="shared" ref="W130:W161" si="71">IFERROR(IF(AN130-AG130&lt;0, 0, AN130-AG130), "n/a")</f>
        <v>n/a</v>
      </c>
      <c r="X130" s="90" t="str">
        <f t="shared" ref="X130:X161" si="72">IFERROR(IF(AO130-AH130&lt;0, 0, AO130-AH130), "n/a")</f>
        <v>n/a</v>
      </c>
      <c r="Y130" s="374" t="str">
        <f t="shared" ref="Y130:Y161" si="73">IFERROR(IF(AND(X130=0, U130=0), 0, X130/SUM(W130:X130)*100), "n/a")</f>
        <v>n/a</v>
      </c>
      <c r="Z130" s="296">
        <f>IFERROR(VLOOKUP(C130,'Birth registration'!$B$247:$G$275,2,0), VLOOKUP($C130,'Birth registration'!$B$11:$G$207,2,0))</f>
        <v>84.7</v>
      </c>
      <c r="AA130" s="87" t="str">
        <f>IFERROR(VLOOKUP(C130,'Birth registration'!$B$247:$G$275,4,0), VLOOKUP($C130,'Birth registration'!$B$11:$G$207,4,0))</f>
        <v>–</v>
      </c>
      <c r="AB130" s="87" t="str">
        <f>IFERROR(VLOOKUP(C130,'Birth registration'!$B$247:$G$275,6,0), VLOOKUP($C130,'Birth registration'!$B$11:$G$207,6,0))</f>
        <v>–</v>
      </c>
      <c r="AC130" s="87" t="str">
        <f>IFERROR(VLOOKUP(C130,'Birth registration'!$B$247:$O$275,10,0), VLOOKUP($C130,'Birth registration'!$B$11:$K$207,10,0))</f>
        <v>–</v>
      </c>
      <c r="AD130" s="87" t="str">
        <f>IFERROR(VLOOKUP(D130,'Birth registration'!$B$247:$O$275,8,0), VLOOKUP($C130,'Birth registration'!$B$11:$K$207,8,0))</f>
        <v>–</v>
      </c>
      <c r="AE130" s="331">
        <f>VLOOKUP($C130, RPB!$E$3:$M$200, 9,0)</f>
        <v>3800000</v>
      </c>
      <c r="AF130" s="90" t="str">
        <f>VLOOKUP($C130, RPB!E130:$J$200, 6, 0)</f>
        <v>Voter</v>
      </c>
      <c r="AG130" s="90" t="str">
        <f>VLOOKUP($C130, RPB!$E:$N, 10, 0)</f>
        <v>n/a</v>
      </c>
      <c r="AH130" s="90" t="str">
        <f>VLOOKUP($C130, RPB!$E:$O, 11,0)</f>
        <v>n/a</v>
      </c>
      <c r="AI130" s="298">
        <f t="shared" ref="AI130:AI161" si="74">AJ130+AM130</f>
        <v>6284756.9999999972</v>
      </c>
      <c r="AJ130" s="332">
        <f>VLOOKUP(C130, '2018 Population by age'!$G$3:$J$300, 3, 0)*1000</f>
        <v>1914789</v>
      </c>
      <c r="AK130" s="90">
        <f>(VLOOKUP($C130, '2018 Population by age male'!$G:$J, 3, 0))*1000</f>
        <v>983906.99999999977</v>
      </c>
      <c r="AL130" s="90">
        <f>(VLOOKUP($C130, '2018 Population by age female'!$G:$J, 3, 0))*1000</f>
        <v>930886.00000000023</v>
      </c>
      <c r="AM130" s="332">
        <f>IF(I130=1, VLOOKUP(C130, '2018 Population by age'!$G$3:$J$300, 4, 0)*1000*VLOOKUP(C130, 'GCC foreign nationals share'!$B$5:$E$10, 3, 0), VLOOKUP(C130, '2018 Population by age'!$G$3:$J$300, 4, 0)*1000)</f>
        <v>4369967.9999999972</v>
      </c>
      <c r="AN130" s="90">
        <f>(VLOOKUP($C130, '2018 Population by age male'!$G:$J, 4, 0))*1000</f>
        <v>2114761.9999999981</v>
      </c>
      <c r="AO130" s="383">
        <f>(VLOOKUP($C130, '2018 Population by age female'!$G:$J, 4, 0))*1000</f>
        <v>2255208.0000000005</v>
      </c>
    </row>
    <row r="131" spans="1:41" s="87" customFormat="1" ht="13.05" customHeight="1" x14ac:dyDescent="0.3">
      <c r="A131" s="87">
        <v>130</v>
      </c>
      <c r="B131" s="87" t="s">
        <v>282</v>
      </c>
      <c r="C131" s="87" t="s">
        <v>283</v>
      </c>
      <c r="D131" s="87" t="s">
        <v>26</v>
      </c>
      <c r="E131" s="87" t="s">
        <v>8</v>
      </c>
      <c r="F131" s="87" t="s">
        <v>9</v>
      </c>
      <c r="G131" s="87" t="s">
        <v>10</v>
      </c>
      <c r="H131" s="87" t="s">
        <v>11</v>
      </c>
      <c r="J131" s="295" t="s">
        <v>2311</v>
      </c>
      <c r="K131" s="326">
        <f t="shared" si="60"/>
        <v>6621239.712000004</v>
      </c>
      <c r="L131" s="327">
        <f t="shared" si="61"/>
        <v>29.67652021446461</v>
      </c>
      <c r="M131" s="289" t="str">
        <f t="shared" si="62"/>
        <v>n/a</v>
      </c>
      <c r="N131" s="289" t="str">
        <f t="shared" si="63"/>
        <v>n/a</v>
      </c>
      <c r="O131" s="321" t="str">
        <f t="shared" si="64"/>
        <v>n/a</v>
      </c>
      <c r="P131" s="290">
        <f>VLOOKUP(C131, RPB!$E$2:$I$200, 5, 0)</f>
        <v>18</v>
      </c>
      <c r="Q131" s="318">
        <f t="shared" si="65"/>
        <v>4580942.7120000003</v>
      </c>
      <c r="R131" s="90">
        <f t="shared" si="66"/>
        <v>2239263.2140000002</v>
      </c>
      <c r="S131" s="90">
        <f t="shared" si="67"/>
        <v>2344078.5550000002</v>
      </c>
      <c r="T131" s="374">
        <f t="shared" si="68"/>
        <v>51.170221990761277</v>
      </c>
      <c r="U131" s="331">
        <f t="shared" si="69"/>
        <v>2040297.0000000037</v>
      </c>
      <c r="V131" s="332">
        <f t="shared" si="70"/>
        <v>21.204978328860697</v>
      </c>
      <c r="W131" s="90" t="str">
        <f t="shared" si="71"/>
        <v>n/a</v>
      </c>
      <c r="X131" s="90" t="str">
        <f t="shared" si="72"/>
        <v>n/a</v>
      </c>
      <c r="Y131" s="374" t="str">
        <f t="shared" si="73"/>
        <v>n/a</v>
      </c>
      <c r="Z131" s="296">
        <f>IFERROR(VLOOKUP(C131,'Birth registration'!$B$247:$G$275,2,0), VLOOKUP($C131,'Birth registration'!$B$11:$G$207,2,0))</f>
        <v>63.9</v>
      </c>
      <c r="AA131" s="87">
        <f>IFERROR(VLOOKUP(C131,'Birth registration'!$B$247:$G$275,4,0), VLOOKUP($C131,'Birth registration'!$B$11:$G$207,4,0))</f>
        <v>65.400000000000006</v>
      </c>
      <c r="AB131" s="87">
        <f>IFERROR(VLOOKUP(C131,'Birth registration'!$B$247:$G$275,6,0), VLOOKUP($C131,'Birth registration'!$B$11:$G$207,6,0))</f>
        <v>62.3</v>
      </c>
      <c r="AC131" s="87">
        <f>IFERROR(VLOOKUP(C131,'Birth registration'!$B$247:$O$275,10,0), VLOOKUP($C131,'Birth registration'!$B$11:$K$207,10,0))</f>
        <v>59.7</v>
      </c>
      <c r="AD131" s="87">
        <f>IFERROR(VLOOKUP(D131,'Birth registration'!$B$247:$O$275,8,0), VLOOKUP($C131,'Birth registration'!$B$11:$K$207,8,0))</f>
        <v>91.7</v>
      </c>
      <c r="AE131" s="331">
        <f>VLOOKUP($C131, RPB!$E$3:$M$200, 9,0)</f>
        <v>7581486</v>
      </c>
      <c r="AF131" s="90" t="str">
        <f>VLOOKUP($C131, RPB!E131:$J$200, 6, 0)</f>
        <v>Voter</v>
      </c>
      <c r="AG131" s="90" t="str">
        <f>VLOOKUP($C131, RPB!$E:$N, 10, 0)</f>
        <v>n/a</v>
      </c>
      <c r="AH131" s="90" t="str">
        <f>VLOOKUP($C131, RPB!$E:$O, 11,0)</f>
        <v>n/a</v>
      </c>
      <c r="AI131" s="298">
        <f t="shared" si="74"/>
        <v>22311375.000000004</v>
      </c>
      <c r="AJ131" s="332">
        <f>VLOOKUP(C131, '2018 Population by age'!$G$3:$J$300, 3, 0)*1000</f>
        <v>12689592</v>
      </c>
      <c r="AK131" s="90">
        <f>(VLOOKUP($C131, '2018 Population by age male'!$G:$J, 3, 0))*1000</f>
        <v>6471859.0000000009</v>
      </c>
      <c r="AL131" s="90">
        <f>(VLOOKUP($C131, '2018 Population by age female'!$G:$J, 3, 0))*1000</f>
        <v>6217715</v>
      </c>
      <c r="AM131" s="332">
        <f>IF(I131=1, VLOOKUP(C131, '2018 Population by age'!$G$3:$J$300, 4, 0)*1000*VLOOKUP(C131, 'GCC foreign nationals share'!$B$5:$E$10, 3, 0), VLOOKUP(C131, '2018 Population by age'!$G$3:$J$300, 4, 0)*1000)</f>
        <v>9621783.0000000037</v>
      </c>
      <c r="AN131" s="90">
        <f>(VLOOKUP($C131, '2018 Population by age male'!$G:$J, 4, 0))*1000</f>
        <v>4721532.9999999981</v>
      </c>
      <c r="AO131" s="383">
        <f>(VLOOKUP($C131, '2018 Population by age female'!$G:$J, 4, 0))*1000</f>
        <v>4900270.9999999991</v>
      </c>
    </row>
    <row r="132" spans="1:41" s="87" customFormat="1" ht="13.05" customHeight="1" x14ac:dyDescent="0.3">
      <c r="A132" s="87">
        <v>131</v>
      </c>
      <c r="B132" s="87" t="s">
        <v>284</v>
      </c>
      <c r="C132" s="87" t="s">
        <v>285</v>
      </c>
      <c r="D132" s="87" t="s">
        <v>26</v>
      </c>
      <c r="E132" s="87" t="s">
        <v>27</v>
      </c>
      <c r="F132" s="87" t="s">
        <v>9</v>
      </c>
      <c r="G132" s="87" t="s">
        <v>82</v>
      </c>
      <c r="H132" s="87" t="s">
        <v>9</v>
      </c>
      <c r="J132" s="295" t="s">
        <v>2311</v>
      </c>
      <c r="K132" s="326">
        <f t="shared" si="60"/>
        <v>140465269.60799986</v>
      </c>
      <c r="L132" s="327">
        <f t="shared" si="61"/>
        <v>71.711601608936391</v>
      </c>
      <c r="M132" s="289" t="str">
        <f t="shared" si="62"/>
        <v>n/a</v>
      </c>
      <c r="N132" s="289" t="str">
        <f t="shared" si="63"/>
        <v>n/a</v>
      </c>
      <c r="O132" s="321" t="str">
        <f t="shared" si="64"/>
        <v>n/a</v>
      </c>
      <c r="P132" s="290">
        <f>VLOOKUP(C132, RPB!$E$2:$I$200, 5, 0)</f>
        <v>16</v>
      </c>
      <c r="Q132" s="318">
        <f t="shared" si="65"/>
        <v>63391936.607999995</v>
      </c>
      <c r="R132" s="90">
        <f t="shared" si="66"/>
        <v>32370231.921000008</v>
      </c>
      <c r="S132" s="90">
        <f t="shared" si="67"/>
        <v>30975524.657999992</v>
      </c>
      <c r="T132" s="374">
        <f t="shared" si="68"/>
        <v>48.863509013054689</v>
      </c>
      <c r="U132" s="331">
        <f t="shared" si="69"/>
        <v>77073332.999999851</v>
      </c>
      <c r="V132" s="332">
        <f t="shared" si="70"/>
        <v>73.004546517442961</v>
      </c>
      <c r="W132" s="90" t="str">
        <f t="shared" si="71"/>
        <v>n/a</v>
      </c>
      <c r="X132" s="90" t="str">
        <f t="shared" si="72"/>
        <v>n/a</v>
      </c>
      <c r="Y132" s="374" t="str">
        <f t="shared" si="73"/>
        <v>n/a</v>
      </c>
      <c r="Z132" s="296">
        <f>IFERROR(VLOOKUP(C132,'Birth registration'!$B$247:$G$275,2,0), VLOOKUP($C132,'Birth registration'!$B$11:$G$207,2,0))</f>
        <v>29.8</v>
      </c>
      <c r="AA132" s="87">
        <f>IFERROR(VLOOKUP(C132,'Birth registration'!$B$247:$G$275,4,0), VLOOKUP($C132,'Birth registration'!$B$11:$G$207,4,0))</f>
        <v>29.9</v>
      </c>
      <c r="AB132" s="87">
        <f>IFERROR(VLOOKUP(C132,'Birth registration'!$B$247:$G$275,6,0), VLOOKUP($C132,'Birth registration'!$B$11:$G$207,6,0))</f>
        <v>29.8</v>
      </c>
      <c r="AC132" s="87">
        <f>IFERROR(VLOOKUP(C132,'Birth registration'!$B$247:$O$275,10,0), VLOOKUP($C132,'Birth registration'!$B$11:$K$207,10,0))</f>
        <v>18.600000000000001</v>
      </c>
      <c r="AD132" s="87">
        <f>IFERROR(VLOOKUP(D132,'Birth registration'!$B$247:$O$275,8,0), VLOOKUP($C132,'Birth registration'!$B$11:$K$207,8,0))</f>
        <v>49.8</v>
      </c>
      <c r="AE132" s="331">
        <f>VLOOKUP($C132, RPB!$E$3:$M$200, 9,0)</f>
        <v>28500000</v>
      </c>
      <c r="AF132" s="90" t="str">
        <f>VLOOKUP($C132, RPB!E132:$J$200, 6, 0)</f>
        <v>Direct</v>
      </c>
      <c r="AG132" s="90" t="str">
        <f>VLOOKUP($C132, RPB!$E:$N, 10, 0)</f>
        <v>n/a</v>
      </c>
      <c r="AH132" s="90" t="str">
        <f>VLOOKUP($C132, RPB!$E:$O, 11,0)</f>
        <v>n/a</v>
      </c>
      <c r="AI132" s="298">
        <f t="shared" si="74"/>
        <v>195875236.99999985</v>
      </c>
      <c r="AJ132" s="332">
        <f>VLOOKUP(C132, '2018 Population by age'!$G$3:$J$300, 3, 0)*1000</f>
        <v>90301904</v>
      </c>
      <c r="AK132" s="90">
        <f>(VLOOKUP($C132, '2018 Population by age male'!$G:$J, 3, 0))*1000</f>
        <v>46177221.000000007</v>
      </c>
      <c r="AL132" s="90">
        <f>(VLOOKUP($C132, '2018 Population by age female'!$G:$J, 3, 0))*1000</f>
        <v>44124678.999999993</v>
      </c>
      <c r="AM132" s="332">
        <f>IF(I132=1, VLOOKUP(C132, '2018 Population by age'!$G$3:$J$300, 4, 0)*1000*VLOOKUP(C132, 'GCC foreign nationals share'!$B$5:$E$10, 3, 0), VLOOKUP(C132, '2018 Population by age'!$G$3:$J$300, 4, 0)*1000)</f>
        <v>105573332.99999985</v>
      </c>
      <c r="AN132" s="90">
        <f>(VLOOKUP($C132, '2018 Population by age male'!$G:$J, 4, 0))*1000</f>
        <v>53100624.000000007</v>
      </c>
      <c r="AO132" s="383">
        <f>(VLOOKUP($C132, '2018 Population by age female'!$G:$J, 4, 0))*1000</f>
        <v>52472715</v>
      </c>
    </row>
    <row r="133" spans="1:41" s="87" customFormat="1" ht="13.05" customHeight="1" x14ac:dyDescent="0.3">
      <c r="A133" s="87">
        <v>132</v>
      </c>
      <c r="B133" s="87" t="s">
        <v>286</v>
      </c>
      <c r="C133" s="87" t="s">
        <v>287</v>
      </c>
      <c r="D133" s="87" t="s">
        <v>14</v>
      </c>
      <c r="E133" s="87" t="s">
        <v>22</v>
      </c>
      <c r="F133" s="87" t="s">
        <v>38</v>
      </c>
      <c r="G133" s="87" t="s">
        <v>23</v>
      </c>
      <c r="H133" s="87" t="s">
        <v>9</v>
      </c>
      <c r="J133" s="295" t="s">
        <v>2320</v>
      </c>
      <c r="K133" s="326">
        <f t="shared" si="60"/>
        <v>446666.99999999721</v>
      </c>
      <c r="L133" s="327">
        <f t="shared" si="61"/>
        <v>8.3436710718103271</v>
      </c>
      <c r="M133" s="289" t="str">
        <f t="shared" si="62"/>
        <v>n/a</v>
      </c>
      <c r="N133" s="289" t="str">
        <f t="shared" si="63"/>
        <v>n/a</v>
      </c>
      <c r="O133" s="321" t="str">
        <f t="shared" si="64"/>
        <v>n/a</v>
      </c>
      <c r="P133" s="290">
        <f>VLOOKUP(C133, RPB!$E$2:$I$200, 5, 0)</f>
        <v>18</v>
      </c>
      <c r="Q133" s="318">
        <f t="shared" si="65"/>
        <v>0</v>
      </c>
      <c r="R133" s="90" t="str">
        <f t="shared" si="66"/>
        <v>n/a</v>
      </c>
      <c r="S133" s="90" t="str">
        <f t="shared" si="67"/>
        <v>n/a</v>
      </c>
      <c r="T133" s="374" t="str">
        <f t="shared" si="68"/>
        <v>n/a</v>
      </c>
      <c r="U133" s="331">
        <f t="shared" si="69"/>
        <v>446666.99999999721</v>
      </c>
      <c r="V133" s="332">
        <f t="shared" si="70"/>
        <v>10.604851193472168</v>
      </c>
      <c r="W133" s="90" t="str">
        <f t="shared" si="71"/>
        <v>n/a</v>
      </c>
      <c r="X133" s="90" t="str">
        <f t="shared" si="72"/>
        <v>n/a</v>
      </c>
      <c r="Y133" s="374" t="str">
        <f t="shared" si="73"/>
        <v>n/a</v>
      </c>
      <c r="Z133" s="296">
        <f>IFERROR(VLOOKUP(C133,'Birth registration'!$B$247:$G$275,2,0), VLOOKUP($C133,'Birth registration'!$B$11:$G$207,2,0))</f>
        <v>100</v>
      </c>
      <c r="AA133" s="87" t="str">
        <f>IFERROR(VLOOKUP(C133,'Birth registration'!$B$247:$G$275,4,0), VLOOKUP($C133,'Birth registration'!$B$11:$G$207,4,0))</f>
        <v>–</v>
      </c>
      <c r="AB133" s="87" t="str">
        <f>IFERROR(VLOOKUP(C133,'Birth registration'!$B$247:$G$275,6,0), VLOOKUP($C133,'Birth registration'!$B$11:$G$207,6,0))</f>
        <v>–</v>
      </c>
      <c r="AC133" s="87" t="str">
        <f>IFERROR(VLOOKUP(C133,'Birth registration'!$B$247:$O$275,10,0), VLOOKUP($C133,'Birth registration'!$B$11:$K$207,10,0))</f>
        <v>–</v>
      </c>
      <c r="AD133" s="87" t="str">
        <f>IFERROR(VLOOKUP(D133,'Birth registration'!$B$247:$O$275,8,0), VLOOKUP($C133,'Birth registration'!$B$11:$K$207,8,0))</f>
        <v>–</v>
      </c>
      <c r="AE133" s="331">
        <f>VLOOKUP($C133, RPB!$E$3:$M$200, 9,0)</f>
        <v>3765245</v>
      </c>
      <c r="AF133" s="90" t="str">
        <f>VLOOKUP($C133, RPB!E133:$J$200, 6, 0)</f>
        <v>Voter</v>
      </c>
      <c r="AG133" s="90" t="str">
        <f>VLOOKUP($C133, RPB!$E:$N, 10, 0)</f>
        <v>n/a</v>
      </c>
      <c r="AH133" s="90" t="str">
        <f>VLOOKUP($C133, RPB!$E:$O, 11,0)</f>
        <v>n/a</v>
      </c>
      <c r="AI133" s="298">
        <f t="shared" si="74"/>
        <v>5353362.9999999972</v>
      </c>
      <c r="AJ133" s="332">
        <f>VLOOKUP(C133, '2018 Population by age'!$G$3:$J$300, 3, 0)*1000</f>
        <v>1141451</v>
      </c>
      <c r="AK133" s="90">
        <f>(VLOOKUP($C133, '2018 Population by age male'!$G:$J, 3, 0))*1000</f>
        <v>585117</v>
      </c>
      <c r="AL133" s="90">
        <f>(VLOOKUP($C133, '2018 Population by age female'!$G:$J, 3, 0))*1000</f>
        <v>556338.00000000012</v>
      </c>
      <c r="AM133" s="332">
        <f>IF(I133=1, VLOOKUP(C133, '2018 Population by age'!$G$3:$J$300, 4, 0)*1000*VLOOKUP(C133, 'GCC foreign nationals share'!$B$5:$E$10, 3, 0), VLOOKUP(C133, '2018 Population by age'!$G$3:$J$300, 4, 0)*1000)</f>
        <v>4211911.9999999972</v>
      </c>
      <c r="AN133" s="90">
        <f>(VLOOKUP($C133, '2018 Population by age male'!$G:$J, 4, 0))*1000</f>
        <v>2118361</v>
      </c>
      <c r="AO133" s="383">
        <f>(VLOOKUP($C133, '2018 Population by age female'!$G:$J, 4, 0))*1000</f>
        <v>2093549.0000000005</v>
      </c>
    </row>
    <row r="134" spans="1:41" s="87" customFormat="1" ht="13.05" customHeight="1" x14ac:dyDescent="0.3">
      <c r="A134" s="87">
        <v>133</v>
      </c>
      <c r="B134" s="87" t="s">
        <v>288</v>
      </c>
      <c r="C134" s="87" t="s">
        <v>289</v>
      </c>
      <c r="D134" s="87" t="s">
        <v>19</v>
      </c>
      <c r="E134" s="87" t="s">
        <v>22</v>
      </c>
      <c r="F134" s="87" t="s">
        <v>9</v>
      </c>
      <c r="G134" s="87" t="s">
        <v>23</v>
      </c>
      <c r="H134" s="87" t="s">
        <v>9</v>
      </c>
      <c r="I134" s="87">
        <v>1</v>
      </c>
      <c r="J134" s="295" t="s">
        <v>2311</v>
      </c>
      <c r="K134" s="326">
        <f t="shared" si="60"/>
        <v>1394949.8339999998</v>
      </c>
      <c r="L134" s="327">
        <f t="shared" si="61"/>
        <v>42.848997331837978</v>
      </c>
      <c r="M134" s="289" t="str">
        <f t="shared" si="62"/>
        <v>n/a</v>
      </c>
      <c r="N134" s="289" t="str">
        <f t="shared" si="63"/>
        <v>n/a</v>
      </c>
      <c r="O134" s="321" t="str">
        <f t="shared" si="64"/>
        <v>n/a</v>
      </c>
      <c r="P134" s="290">
        <f>VLOOKUP(C134, RPB!$E$2:$I$200, 5, 0)</f>
        <v>21</v>
      </c>
      <c r="Q134" s="318">
        <f t="shared" si="65"/>
        <v>27240.140000000014</v>
      </c>
      <c r="R134" s="90">
        <f t="shared" si="66"/>
        <v>20964.42000000002</v>
      </c>
      <c r="S134" s="90">
        <f t="shared" si="67"/>
        <v>13217.360000000008</v>
      </c>
      <c r="T134" s="374">
        <f t="shared" si="68"/>
        <v>48.521630211885849</v>
      </c>
      <c r="U134" s="331">
        <f t="shared" si="69"/>
        <v>1367709.6939999999</v>
      </c>
      <c r="V134" s="332">
        <f t="shared" si="70"/>
        <v>72.232032037582243</v>
      </c>
      <c r="W134" s="90" t="str">
        <f t="shared" si="71"/>
        <v>n/a</v>
      </c>
      <c r="X134" s="90" t="str">
        <f t="shared" si="72"/>
        <v>n/a</v>
      </c>
      <c r="Y134" s="374" t="str">
        <f t="shared" si="73"/>
        <v>n/a</v>
      </c>
      <c r="Z134" s="296">
        <f>IFERROR(VLOOKUP(C134,'Birth registration'!$B$247:$G$275,2,0), VLOOKUP($C134,'Birth registration'!$B$11:$G$207,2,0))</f>
        <v>98</v>
      </c>
      <c r="AA134" s="87">
        <f>IFERROR(VLOOKUP(C134,'Birth registration'!$B$247:$G$275,4,0), VLOOKUP($C134,'Birth registration'!$B$11:$G$207,4,0))</f>
        <v>97</v>
      </c>
      <c r="AB134" s="87">
        <f>IFERROR(VLOOKUP(C134,'Birth registration'!$B$247:$G$275,6,0), VLOOKUP($C134,'Birth registration'!$B$11:$G$207,6,0))</f>
        <v>98</v>
      </c>
      <c r="AC134" s="87" t="str">
        <f>IFERROR(VLOOKUP(C134,'Birth registration'!$B$247:$O$275,10,0), VLOOKUP($C134,'Birth registration'!$B$11:$K$207,10,0))</f>
        <v>–</v>
      </c>
      <c r="AD134" s="87" t="str">
        <f>IFERROR(VLOOKUP(D134,'Birth registration'!$B$247:$O$275,8,0), VLOOKUP($C134,'Birth registration'!$B$11:$K$207,8,0))</f>
        <v>–</v>
      </c>
      <c r="AE134" s="331">
        <f>VLOOKUP($C134, RPB!$E$3:$M$200, 9,0)</f>
        <v>525785</v>
      </c>
      <c r="AF134" s="90" t="str">
        <f>VLOOKUP($C134, RPB!E134:$J$200, 6, 0)</f>
        <v>Voter</v>
      </c>
      <c r="AG134" s="90" t="str">
        <f>VLOOKUP($C134, RPB!$E:$N, 10, 0)</f>
        <v>n/a</v>
      </c>
      <c r="AH134" s="90" t="str">
        <f>VLOOKUP($C134, RPB!$E:$O, 11,0)</f>
        <v>n/a</v>
      </c>
      <c r="AI134" s="298">
        <f t="shared" si="74"/>
        <v>3255501.6939999992</v>
      </c>
      <c r="AJ134" s="332">
        <f>VLOOKUP(C134, '2018 Population by age'!$G$3:$J$300, 3, 0)*1000</f>
        <v>1362006.9999999995</v>
      </c>
      <c r="AK134" s="90">
        <f>(VLOOKUP($C134, '2018 Population by age male'!$G:$J, 3, 0))*1000</f>
        <v>698814</v>
      </c>
      <c r="AL134" s="90">
        <f>(VLOOKUP($C134, '2018 Population by age female'!$G:$J, 3, 0))*1000</f>
        <v>660867.99999999977</v>
      </c>
      <c r="AM134" s="332">
        <f>IF(I134=1, VLOOKUP(C134, '2018 Population by age'!$G$3:$J$300, 4, 0)*1000*VLOOKUP(C134, 'GCC foreign nationals share'!$B$5:$E$10, 3, 0), VLOOKUP(C134, '2018 Population by age'!$G$3:$J$300, 4, 0)*1000)</f>
        <v>1893494.6939999999</v>
      </c>
      <c r="AN134" s="90">
        <f>(VLOOKUP($C134, '2018 Population by age male'!$G:$J, 4, 0))*1000</f>
        <v>2497895.9999999981</v>
      </c>
      <c r="AO134" s="383">
        <f>(VLOOKUP($C134, '2018 Population by age female'!$G:$J, 4, 0))*1000</f>
        <v>972368.00000000047</v>
      </c>
    </row>
    <row r="135" spans="1:41" s="87" customFormat="1" ht="13.05" customHeight="1" x14ac:dyDescent="0.3">
      <c r="A135" s="87">
        <v>134</v>
      </c>
      <c r="B135" s="87" t="s">
        <v>290</v>
      </c>
      <c r="C135" s="87" t="s">
        <v>291</v>
      </c>
      <c r="D135" s="87" t="s">
        <v>7</v>
      </c>
      <c r="E135" s="87" t="s">
        <v>27</v>
      </c>
      <c r="F135" s="87" t="s">
        <v>9</v>
      </c>
      <c r="G135" s="87" t="s">
        <v>82</v>
      </c>
      <c r="H135" s="87" t="s">
        <v>9</v>
      </c>
      <c r="J135" s="295" t="s">
        <v>2311</v>
      </c>
      <c r="K135" s="326">
        <f t="shared" si="60"/>
        <v>76543996.911999971</v>
      </c>
      <c r="L135" s="327">
        <f t="shared" si="61"/>
        <v>38.116897370080373</v>
      </c>
      <c r="M135" s="289">
        <f t="shared" si="62"/>
        <v>34201336.415999994</v>
      </c>
      <c r="N135" s="289">
        <f t="shared" si="63"/>
        <v>42328811.667999983</v>
      </c>
      <c r="O135" s="321">
        <f t="shared" si="64"/>
        <v>55.299975668456383</v>
      </c>
      <c r="P135" s="290">
        <f>VLOOKUP(C135, RPB!$E$2:$I$200, 5, 0)</f>
        <v>18</v>
      </c>
      <c r="Q135" s="318">
        <f t="shared" si="65"/>
        <v>53847765.911999993</v>
      </c>
      <c r="R135" s="90">
        <f t="shared" si="66"/>
        <v>27730340.416000001</v>
      </c>
      <c r="S135" s="90">
        <f t="shared" si="67"/>
        <v>26102086.668000001</v>
      </c>
      <c r="T135" s="374">
        <f t="shared" si="68"/>
        <v>48.473852584073768</v>
      </c>
      <c r="U135" s="331">
        <f t="shared" si="69"/>
        <v>22696230.99999997</v>
      </c>
      <c r="V135" s="332">
        <f t="shared" si="70"/>
        <v>18.958111361649379</v>
      </c>
      <c r="W135" s="90">
        <f t="shared" si="71"/>
        <v>6470995.9999999925</v>
      </c>
      <c r="X135" s="90">
        <f t="shared" si="72"/>
        <v>16226724.999999978</v>
      </c>
      <c r="Y135" s="374">
        <f t="shared" si="73"/>
        <v>71.490547443067072</v>
      </c>
      <c r="Z135" s="296">
        <f>IFERROR(VLOOKUP(C135,'Birth registration'!$B$247:$G$275,2,0), VLOOKUP($C135,'Birth registration'!$B$11:$G$207,2,0))</f>
        <v>33.6</v>
      </c>
      <c r="AA135" s="87">
        <f>IFERROR(VLOOKUP(C135,'Birth registration'!$B$247:$G$275,4,0), VLOOKUP($C135,'Birth registration'!$B$11:$G$207,4,0))</f>
        <v>34.1</v>
      </c>
      <c r="AB135" s="87">
        <f>IFERROR(VLOOKUP(C135,'Birth registration'!$B$247:$G$275,6,0), VLOOKUP($C135,'Birth registration'!$B$11:$G$207,6,0))</f>
        <v>33.1</v>
      </c>
      <c r="AC135" s="87">
        <f>IFERROR(VLOOKUP(C135,'Birth registration'!$B$247:$O$275,10,0), VLOOKUP($C135,'Birth registration'!$B$11:$K$207,10,0))</f>
        <v>22.8</v>
      </c>
      <c r="AD135" s="87">
        <f>IFERROR(VLOOKUP(D135,'Birth registration'!$B$247:$O$275,8,0), VLOOKUP($C135,'Birth registration'!$B$11:$K$207,8,0))</f>
        <v>59.3</v>
      </c>
      <c r="AE135" s="331">
        <f>VLOOKUP($C135, RPB!$E$3:$M$200, 9,0)</f>
        <v>97021554</v>
      </c>
      <c r="AF135" s="90" t="str">
        <f>VLOOKUP($C135, RPB!E135:$J$200, 6, 0)</f>
        <v>Voter</v>
      </c>
      <c r="AG135" s="90">
        <f>VLOOKUP($C135, RPB!$E:$N, 10, 0)</f>
        <v>54596506</v>
      </c>
      <c r="AH135" s="90">
        <f>VLOOKUP($C135, RPB!$E:$O, 11,0)</f>
        <v>42423592</v>
      </c>
      <c r="AI135" s="298">
        <f t="shared" si="74"/>
        <v>200813817.99999997</v>
      </c>
      <c r="AJ135" s="332">
        <f>VLOOKUP(C135, '2018 Population by age'!$G$3:$J$300, 3, 0)*1000</f>
        <v>81096033</v>
      </c>
      <c r="AK135" s="90">
        <f>(VLOOKUP($C135, '2018 Population by age male'!$G:$J, 3, 0))*1000</f>
        <v>42079424</v>
      </c>
      <c r="AL135" s="90">
        <f>(VLOOKUP($C135, '2018 Population by age female'!$G:$J, 3, 0))*1000</f>
        <v>39016572</v>
      </c>
      <c r="AM135" s="332">
        <f>IF(I135=1, VLOOKUP(C135, '2018 Population by age'!$G$3:$J$300, 4, 0)*1000*VLOOKUP(C135, 'GCC foreign nationals share'!$B$5:$E$10, 3, 0), VLOOKUP(C135, '2018 Population by age'!$G$3:$J$300, 4, 0)*1000)</f>
        <v>119717784.99999997</v>
      </c>
      <c r="AN135" s="90">
        <f>(VLOOKUP($C135, '2018 Population by age male'!$G:$J, 4, 0))*1000</f>
        <v>61067501.999999993</v>
      </c>
      <c r="AO135" s="383">
        <f>(VLOOKUP($C135, '2018 Population by age female'!$G:$J, 4, 0))*1000</f>
        <v>58650316.999999978</v>
      </c>
    </row>
    <row r="136" spans="1:41" s="87" customFormat="1" ht="13.05" customHeight="1" x14ac:dyDescent="0.3">
      <c r="A136" s="87">
        <v>135</v>
      </c>
      <c r="B136" s="87" t="s">
        <v>292</v>
      </c>
      <c r="C136" s="87" t="s">
        <v>293</v>
      </c>
      <c r="D136" s="87" t="s">
        <v>37</v>
      </c>
      <c r="E136" s="87" t="s">
        <v>22</v>
      </c>
      <c r="F136" s="87" t="s">
        <v>9</v>
      </c>
      <c r="G136" s="87" t="s">
        <v>16</v>
      </c>
      <c r="H136" s="87" t="s">
        <v>9</v>
      </c>
      <c r="J136" s="295" t="s">
        <v>2320</v>
      </c>
      <c r="K136" s="326">
        <f t="shared" si="60"/>
        <v>0</v>
      </c>
      <c r="L136" s="327">
        <f t="shared" si="61"/>
        <v>0</v>
      </c>
      <c r="M136" s="289" t="str">
        <f t="shared" si="62"/>
        <v>n/a</v>
      </c>
      <c r="N136" s="289" t="str">
        <f t="shared" si="63"/>
        <v>n/a</v>
      </c>
      <c r="O136" s="321" t="str">
        <f t="shared" si="64"/>
        <v>n/a</v>
      </c>
      <c r="P136" s="290">
        <f>VLOOKUP(C136, RPB!$E$2:$I$200, 5, 0)</f>
        <v>18</v>
      </c>
      <c r="Q136" s="318">
        <f t="shared" si="65"/>
        <v>0</v>
      </c>
      <c r="R136" s="90" t="str">
        <f t="shared" si="66"/>
        <v>n/a</v>
      </c>
      <c r="S136" s="90" t="str">
        <f t="shared" si="67"/>
        <v>n/a</v>
      </c>
      <c r="T136" s="374" t="str">
        <f t="shared" si="68"/>
        <v>n/a</v>
      </c>
      <c r="U136" s="331">
        <f t="shared" si="69"/>
        <v>0</v>
      </c>
      <c r="V136" s="332">
        <f t="shared" si="70"/>
        <v>0</v>
      </c>
      <c r="W136" s="90" t="str">
        <f t="shared" si="71"/>
        <v>n/a</v>
      </c>
      <c r="X136" s="90" t="str">
        <f t="shared" si="72"/>
        <v>n/a</v>
      </c>
      <c r="Y136" s="374" t="str">
        <f t="shared" si="73"/>
        <v>n/a</v>
      </c>
      <c r="Z136" s="296">
        <f>IFERROR(VLOOKUP(C136,'Birth registration'!$B$247:$G$275,2,0), VLOOKUP($C136,'Birth registration'!$B$11:$G$207,2,0))</f>
        <v>100</v>
      </c>
      <c r="AA136" s="87" t="str">
        <f>IFERROR(VLOOKUP(C136,'Birth registration'!$B$247:$G$275,4,0), VLOOKUP($C136,'Birth registration'!$B$11:$G$207,4,0))</f>
        <v>–</v>
      </c>
      <c r="AB136" s="87" t="str">
        <f>IFERROR(VLOOKUP(C136,'Birth registration'!$B$247:$G$275,6,0), VLOOKUP($C136,'Birth registration'!$B$11:$G$207,6,0))</f>
        <v>–</v>
      </c>
      <c r="AC136" s="87" t="str">
        <f>IFERROR(VLOOKUP(C136,'Birth registration'!$B$247:$O$275,10,0), VLOOKUP($C136,'Birth registration'!$B$11:$K$207,10,0))</f>
        <v>–</v>
      </c>
      <c r="AD136" s="87" t="str">
        <f>IFERROR(VLOOKUP(D136,'Birth registration'!$B$247:$O$275,8,0), VLOOKUP($C136,'Birth registration'!$B$11:$K$207,8,0))</f>
        <v>–</v>
      </c>
      <c r="AE136" s="331">
        <f>VLOOKUP($C136, RPB!$E$3:$M$200, 9,0)</f>
        <v>15890</v>
      </c>
      <c r="AF136" s="90" t="str">
        <f>VLOOKUP($C136, RPB!E136:$J$200, 6, 0)</f>
        <v>Voter</v>
      </c>
      <c r="AG136" s="90" t="str">
        <f>VLOOKUP($C136, RPB!$E:$N, 10, 0)</f>
        <v>n/a</v>
      </c>
      <c r="AH136" s="90" t="str">
        <f>VLOOKUP($C136, RPB!$E:$O, 11,0)</f>
        <v>n/a</v>
      </c>
      <c r="AI136" s="298">
        <f t="shared" si="74"/>
        <v>17660.999999999996</v>
      </c>
      <c r="AJ136" s="332">
        <f>VLOOKUP(C136, '2018 Population by age'!$G$3:$J$300, 3, 0)*1000</f>
        <v>4348.6000000000004</v>
      </c>
      <c r="AK136" s="90">
        <f>(VLOOKUP($C136, '2018 Population by age male'!$G:$J, 3, 0))*1000</f>
        <v>2277.4</v>
      </c>
      <c r="AL136" s="90">
        <f>(VLOOKUP($C136, '2018 Population by age female'!$G:$J, 3, 0))*1000</f>
        <v>2071.2000000000003</v>
      </c>
      <c r="AM136" s="332">
        <f>IF(I136=1, VLOOKUP(C136, '2018 Population by age'!$G$3:$J$300, 4, 0)*1000*VLOOKUP(C136, 'GCC foreign nationals share'!$B$5:$E$10, 3, 0), VLOOKUP(C136, '2018 Population by age'!$G$3:$J$300, 4, 0)*1000)</f>
        <v>13312.399999999996</v>
      </c>
      <c r="AN136" s="90">
        <f>(VLOOKUP($C136, '2018 Population by age male'!$G:$J, 4, 0))*1000</f>
        <v>7155.6000000000013</v>
      </c>
      <c r="AO136" s="383">
        <f>(VLOOKUP($C136, '2018 Population by age female'!$G:$J, 4, 0))*1000</f>
        <v>6156.7999999999993</v>
      </c>
    </row>
    <row r="137" spans="1:41" s="87" customFormat="1" ht="13.05" customHeight="1" x14ac:dyDescent="0.3">
      <c r="A137" s="87">
        <v>136</v>
      </c>
      <c r="B137" s="87" t="s">
        <v>1694</v>
      </c>
      <c r="C137" s="87" t="s">
        <v>412</v>
      </c>
      <c r="D137" s="87" t="s">
        <v>19</v>
      </c>
      <c r="E137" s="87" t="s">
        <v>27</v>
      </c>
      <c r="F137" s="87" t="s">
        <v>9</v>
      </c>
      <c r="G137" s="87" t="s">
        <v>23</v>
      </c>
      <c r="H137" s="87" t="s">
        <v>9</v>
      </c>
      <c r="J137" s="295" t="s">
        <v>2311</v>
      </c>
      <c r="K137" s="326">
        <f t="shared" si="60"/>
        <v>668509.14500000142</v>
      </c>
      <c r="L137" s="327">
        <f t="shared" si="61"/>
        <v>13.230531988752345</v>
      </c>
      <c r="M137" s="289">
        <f t="shared" si="62"/>
        <v>323078.09300000023</v>
      </c>
      <c r="N137" s="289">
        <f t="shared" si="63"/>
        <v>345439.07300000166</v>
      </c>
      <c r="O137" s="321">
        <f t="shared" si="64"/>
        <v>51.673051234026268</v>
      </c>
      <c r="P137" s="290">
        <f>VLOOKUP(C137, RPB!$E$2:$I$200, 5, 0)</f>
        <v>18</v>
      </c>
      <c r="Q137" s="318">
        <f t="shared" si="65"/>
        <v>16189.145000000015</v>
      </c>
      <c r="R137" s="90">
        <f t="shared" si="66"/>
        <v>8269.093000000008</v>
      </c>
      <c r="S137" s="90">
        <f t="shared" si="67"/>
        <v>7920.0730000000067</v>
      </c>
      <c r="T137" s="374">
        <f t="shared" si="68"/>
        <v>48.922120346689091</v>
      </c>
      <c r="U137" s="331">
        <f t="shared" si="69"/>
        <v>652320.0000000014</v>
      </c>
      <c r="V137" s="332">
        <f t="shared" si="70"/>
        <v>23.806943034794042</v>
      </c>
      <c r="W137" s="90">
        <f t="shared" si="71"/>
        <v>314809.00000000023</v>
      </c>
      <c r="X137" s="90">
        <f t="shared" si="72"/>
        <v>337519.00000000163</v>
      </c>
      <c r="Y137" s="374">
        <f t="shared" si="73"/>
        <v>51.740688733275384</v>
      </c>
      <c r="Z137" s="296">
        <f>IFERROR(VLOOKUP(C137,'Birth registration'!$B$247:$G$275,2,0), VLOOKUP($C137,'Birth registration'!$B$11:$G$207,2,0))</f>
        <v>99.3</v>
      </c>
      <c r="AA137" s="87">
        <f>IFERROR(VLOOKUP(C137,'Birth registration'!$B$247:$G$275,4,0), VLOOKUP($C137,'Birth registration'!$B$11:$G$207,4,0))</f>
        <v>99.3</v>
      </c>
      <c r="AB137" s="87">
        <f>IFERROR(VLOOKUP(C137,'Birth registration'!$B$247:$G$275,6,0), VLOOKUP($C137,'Birth registration'!$B$11:$G$207,6,0))</f>
        <v>99.3</v>
      </c>
      <c r="AC137" s="87">
        <f>IFERROR(VLOOKUP(C137,'Birth registration'!$B$247:$O$275,10,0), VLOOKUP($C137,'Birth registration'!$B$11:$K$207,10,0))</f>
        <v>99.6</v>
      </c>
      <c r="AD137" s="87">
        <f>IFERROR(VLOOKUP(D137,'Birth registration'!$B$247:$O$275,8,0), VLOOKUP($C137,'Birth registration'!$B$11:$K$207,8,0))</f>
        <v>99.4</v>
      </c>
      <c r="AE137" s="331">
        <f>VLOOKUP($C137, RPB!$E$3:$M$200, 9,0)</f>
        <v>2087721</v>
      </c>
      <c r="AF137" s="90" t="str">
        <f>VLOOKUP($C137, RPB!E137:$J$200, 6, 0)</f>
        <v>Voter</v>
      </c>
      <c r="AG137" s="90">
        <f>VLOOKUP($C137, RPB!$E:$N, 10, 0)</f>
        <v>1066264</v>
      </c>
      <c r="AH137" s="90">
        <f>VLOOKUP($C137, RPB!$E:$O, 11,0)</f>
        <v>1021457</v>
      </c>
      <c r="AI137" s="298">
        <f t="shared" si="74"/>
        <v>5052776.0000000019</v>
      </c>
      <c r="AJ137" s="332">
        <f>VLOOKUP(C137, '2018 Population by age'!$G$3:$J$300, 3, 0)*1000</f>
        <v>2312735</v>
      </c>
      <c r="AK137" s="90">
        <f>(VLOOKUP($C137, '2018 Population by age male'!$G:$J, 3, 0))*1000</f>
        <v>1181299</v>
      </c>
      <c r="AL137" s="90">
        <f>(VLOOKUP($C137, '2018 Population by age female'!$G:$J, 3, 0))*1000</f>
        <v>1131439</v>
      </c>
      <c r="AM137" s="332">
        <f>IF(I137=1, VLOOKUP(C137, '2018 Population by age'!$G$3:$J$300, 4, 0)*1000*VLOOKUP(C137, 'GCC foreign nationals share'!$B$5:$E$10, 3, 0), VLOOKUP(C137, '2018 Population by age'!$G$3:$J$300, 4, 0)*1000)</f>
        <v>2740041.0000000014</v>
      </c>
      <c r="AN137" s="90">
        <f>(VLOOKUP($C137, '2018 Population by age male'!$G:$J, 4, 0))*1000</f>
        <v>1381073.0000000002</v>
      </c>
      <c r="AO137" s="383">
        <f>(VLOOKUP($C137, '2018 Population by age female'!$G:$J, 4, 0))*1000</f>
        <v>1358976.0000000016</v>
      </c>
    </row>
    <row r="138" spans="1:41" s="87" customFormat="1" ht="13.05" customHeight="1" x14ac:dyDescent="0.3">
      <c r="A138" s="87">
        <v>137</v>
      </c>
      <c r="B138" s="87" t="s">
        <v>294</v>
      </c>
      <c r="C138" s="87" t="s">
        <v>295</v>
      </c>
      <c r="D138" s="87" t="s">
        <v>30</v>
      </c>
      <c r="E138" s="87" t="s">
        <v>15</v>
      </c>
      <c r="F138" s="87" t="s">
        <v>9</v>
      </c>
      <c r="G138" s="87" t="s">
        <v>16</v>
      </c>
      <c r="H138" s="87" t="s">
        <v>9</v>
      </c>
      <c r="J138" s="295" t="s">
        <v>2311</v>
      </c>
      <c r="K138" s="326">
        <f t="shared" si="60"/>
        <v>423956.16400000051</v>
      </c>
      <c r="L138" s="327">
        <f t="shared" si="61"/>
        <v>10.184844345553699</v>
      </c>
      <c r="M138" s="289" t="str">
        <f t="shared" si="62"/>
        <v>n/a</v>
      </c>
      <c r="N138" s="289" t="str">
        <f t="shared" si="63"/>
        <v>n/a</v>
      </c>
      <c r="O138" s="321" t="str">
        <f t="shared" si="64"/>
        <v>n/a</v>
      </c>
      <c r="P138" s="290">
        <f>VLOOKUP(C138, RPB!$E$2:$I$200, 5, 0)</f>
        <v>18</v>
      </c>
      <c r="Q138" s="318">
        <f t="shared" si="65"/>
        <v>58970.164000000041</v>
      </c>
      <c r="R138" s="90">
        <f t="shared" si="66"/>
        <v>32816.015999999945</v>
      </c>
      <c r="S138" s="90">
        <f t="shared" si="67"/>
        <v>26262.440000000017</v>
      </c>
      <c r="T138" s="374">
        <f t="shared" si="68"/>
        <v>44.535131358969934</v>
      </c>
      <c r="U138" s="331">
        <f t="shared" si="69"/>
        <v>364986.00000000047</v>
      </c>
      <c r="V138" s="332">
        <f t="shared" si="70"/>
        <v>12.931819768160793</v>
      </c>
      <c r="W138" s="90" t="str">
        <f t="shared" si="71"/>
        <v>n/a</v>
      </c>
      <c r="X138" s="90" t="str">
        <f t="shared" si="72"/>
        <v>n/a</v>
      </c>
      <c r="Y138" s="374" t="str">
        <f t="shared" si="73"/>
        <v>n/a</v>
      </c>
      <c r="Z138" s="296">
        <f>IFERROR(VLOOKUP(C138,'Birth registration'!$B$247:$G$275,2,0), VLOOKUP($C138,'Birth registration'!$B$11:$G$207,2,0))</f>
        <v>95.6</v>
      </c>
      <c r="AA138" s="87">
        <f>IFERROR(VLOOKUP(C138,'Birth registration'!$B$247:$G$275,4,0), VLOOKUP($C138,'Birth registration'!$B$11:$G$207,4,0))</f>
        <v>95.2</v>
      </c>
      <c r="AB138" s="87">
        <f>IFERROR(VLOOKUP(C138,'Birth registration'!$B$247:$G$275,6,0), VLOOKUP($C138,'Birth registration'!$B$11:$G$207,6,0))</f>
        <v>96</v>
      </c>
      <c r="AC138" s="87">
        <f>IFERROR(VLOOKUP(C138,'Birth registration'!$B$247:$O$275,10,0), VLOOKUP($C138,'Birth registration'!$B$11:$K$207,10,0))</f>
        <v>92.6</v>
      </c>
      <c r="AD138" s="87">
        <f>IFERROR(VLOOKUP(D138,'Birth registration'!$B$247:$O$275,8,0), VLOOKUP($C138,'Birth registration'!$B$11:$K$207,8,0))</f>
        <v>97.6</v>
      </c>
      <c r="AE138" s="331">
        <f>VLOOKUP($C138, RPB!$E$3:$M$200, 9,0)</f>
        <v>2457401</v>
      </c>
      <c r="AF138" s="90" t="str">
        <f>VLOOKUP($C138, RPB!E138:$J$200, 6, 0)</f>
        <v>Voter</v>
      </c>
      <c r="AG138" s="90" t="str">
        <f>VLOOKUP($C138, RPB!$E:$N, 10, 0)</f>
        <v>n/a</v>
      </c>
      <c r="AH138" s="90" t="str">
        <f>VLOOKUP($C138, RPB!$E:$O, 11,0)</f>
        <v>n/a</v>
      </c>
      <c r="AI138" s="298">
        <f t="shared" si="74"/>
        <v>4162618</v>
      </c>
      <c r="AJ138" s="332">
        <f>VLOOKUP(C138, '2018 Population by age'!$G$3:$J$300, 3, 0)*1000</f>
        <v>1340230.9999999998</v>
      </c>
      <c r="AK138" s="90">
        <f>(VLOOKUP($C138, '2018 Population by age male'!$G:$J, 3, 0))*1000</f>
        <v>683666.99999999988</v>
      </c>
      <c r="AL138" s="90">
        <f>(VLOOKUP($C138, '2018 Population by age female'!$G:$J, 3, 0))*1000</f>
        <v>656560.99999999988</v>
      </c>
      <c r="AM138" s="332">
        <f>IF(I138=1, VLOOKUP(C138, '2018 Population by age'!$G$3:$J$300, 4, 0)*1000*VLOOKUP(C138, 'GCC foreign nationals share'!$B$5:$E$10, 3, 0), VLOOKUP(C138, '2018 Population by age'!$G$3:$J$300, 4, 0)*1000)</f>
        <v>2822387.0000000005</v>
      </c>
      <c r="AN138" s="90">
        <f>(VLOOKUP($C138, '2018 Population by age male'!$G:$J, 4, 0))*1000</f>
        <v>1401534.0000000019</v>
      </c>
      <c r="AO138" s="383">
        <f>(VLOOKUP($C138, '2018 Population by age female'!$G:$J, 4, 0))*1000</f>
        <v>1420844.9999999995</v>
      </c>
    </row>
    <row r="139" spans="1:41" s="87" customFormat="1" ht="13.05" customHeight="1" x14ac:dyDescent="0.3">
      <c r="A139" s="87">
        <v>138</v>
      </c>
      <c r="B139" s="87" t="s">
        <v>296</v>
      </c>
      <c r="C139" s="87" t="s">
        <v>297</v>
      </c>
      <c r="D139" s="87" t="s">
        <v>37</v>
      </c>
      <c r="E139" s="87" t="s">
        <v>27</v>
      </c>
      <c r="F139" s="87" t="s">
        <v>9</v>
      </c>
      <c r="G139" s="87" t="s">
        <v>82</v>
      </c>
      <c r="H139" s="87" t="s">
        <v>9</v>
      </c>
      <c r="J139" s="295" t="s">
        <v>2311</v>
      </c>
      <c r="K139" s="326">
        <f t="shared" si="60"/>
        <v>1764730.5000000002</v>
      </c>
      <c r="L139" s="327">
        <f t="shared" si="61"/>
        <v>20.962912429591295</v>
      </c>
      <c r="M139" s="289" t="str">
        <f t="shared" si="62"/>
        <v>n/a</v>
      </c>
      <c r="N139" s="289" t="str">
        <f t="shared" si="63"/>
        <v>n/a</v>
      </c>
      <c r="O139" s="321" t="str">
        <f t="shared" si="64"/>
        <v>n/a</v>
      </c>
      <c r="P139" s="290">
        <f>VLOOKUP(C139, RPB!$E$2:$I$200, 5, 0)</f>
        <v>18</v>
      </c>
      <c r="Q139" s="318">
        <f t="shared" si="65"/>
        <v>1764730.5000000002</v>
      </c>
      <c r="R139" s="90" t="str">
        <f t="shared" si="66"/>
        <v>n/a</v>
      </c>
      <c r="S139" s="90" t="str">
        <f t="shared" si="67"/>
        <v>n/a</v>
      </c>
      <c r="T139" s="374" t="str">
        <f t="shared" si="68"/>
        <v>n/a</v>
      </c>
      <c r="U139" s="331">
        <f t="shared" si="69"/>
        <v>0</v>
      </c>
      <c r="V139" s="332">
        <f t="shared" si="70"/>
        <v>0</v>
      </c>
      <c r="W139" s="90" t="str">
        <f t="shared" si="71"/>
        <v>n/a</v>
      </c>
      <c r="X139" s="90" t="str">
        <f t="shared" si="72"/>
        <v>n/a</v>
      </c>
      <c r="Y139" s="374" t="str">
        <f t="shared" si="73"/>
        <v>n/a</v>
      </c>
      <c r="Z139" s="296">
        <f>IFERROR(VLOOKUP(C139,'Birth registration'!$B$247:$G$275,2,0), VLOOKUP($C139,'Birth registration'!$B$11:$G$207,2,0))</f>
        <v>50</v>
      </c>
      <c r="AA139" s="87" t="str">
        <f>IFERROR(VLOOKUP(C139,'Birth registration'!$B$247:$G$275,4,0), VLOOKUP($C139,'Birth registration'!$B$11:$G$207,4,0))</f>
        <v>–</v>
      </c>
      <c r="AB139" s="87" t="str">
        <f>IFERROR(VLOOKUP(C139,'Birth registration'!$B$247:$G$275,6,0), VLOOKUP($C139,'Birth registration'!$B$11:$G$207,6,0))</f>
        <v>–</v>
      </c>
      <c r="AC139" s="87" t="str">
        <f>IFERROR(VLOOKUP(C139,'Birth registration'!$B$247:$O$275,10,0), VLOOKUP($C139,'Birth registration'!$B$11:$K$207,10,0))</f>
        <v>–</v>
      </c>
      <c r="AD139" s="87" t="str">
        <f>IFERROR(VLOOKUP(D139,'Birth registration'!$B$247:$O$275,8,0), VLOOKUP($C139,'Birth registration'!$B$11:$K$207,8,0))</f>
        <v>–</v>
      </c>
      <c r="AE139" s="331">
        <f>VLOOKUP($C139, RPB!$E$3:$M$200, 9,0)</f>
        <v>5055347</v>
      </c>
      <c r="AF139" s="90" t="str">
        <f>VLOOKUP($C139, RPB!E139:$J$200, 6, 0)</f>
        <v>Voter</v>
      </c>
      <c r="AG139" s="90" t="str">
        <f>VLOOKUP($C139, RPB!$E:$N, 10, 0)</f>
        <v>n/a</v>
      </c>
      <c r="AH139" s="90" t="str">
        <f>VLOOKUP($C139, RPB!$E:$O, 11,0)</f>
        <v>n/a</v>
      </c>
      <c r="AI139" s="298">
        <f t="shared" si="74"/>
        <v>8418345.9999999925</v>
      </c>
      <c r="AJ139" s="332">
        <f>VLOOKUP(C139, '2018 Population by age'!$G$3:$J$300, 3, 0)*1000</f>
        <v>3529461.0000000005</v>
      </c>
      <c r="AK139" s="90">
        <f>(VLOOKUP($C139, '2018 Population by age male'!$G:$J, 3, 0))*1000</f>
        <v>1822230.9999999998</v>
      </c>
      <c r="AL139" s="90">
        <f>(VLOOKUP($C139, '2018 Population by age female'!$G:$J, 3, 0))*1000</f>
        <v>1707228.0000000002</v>
      </c>
      <c r="AM139" s="332">
        <f>IF(I139=1, VLOOKUP(C139, '2018 Population by age'!$G$3:$J$300, 4, 0)*1000*VLOOKUP(C139, 'GCC foreign nationals share'!$B$5:$E$10, 3, 0), VLOOKUP(C139, '2018 Population by age'!$G$3:$J$300, 4, 0)*1000)</f>
        <v>4888884.9999999925</v>
      </c>
      <c r="AN139" s="90">
        <f>(VLOOKUP($C139, '2018 Population by age male'!$G:$J, 4, 0))*1000</f>
        <v>2460266.9999999991</v>
      </c>
      <c r="AO139" s="383">
        <f>(VLOOKUP($C139, '2018 Population by age female'!$G:$J, 4, 0))*1000</f>
        <v>2428616.9999999991</v>
      </c>
    </row>
    <row r="140" spans="1:41" s="87" customFormat="1" ht="13.05" customHeight="1" x14ac:dyDescent="0.3">
      <c r="A140" s="87">
        <v>139</v>
      </c>
      <c r="B140" s="87" t="s">
        <v>298</v>
      </c>
      <c r="C140" s="87" t="s">
        <v>299</v>
      </c>
      <c r="D140" s="87" t="s">
        <v>30</v>
      </c>
      <c r="E140" s="87" t="s">
        <v>15</v>
      </c>
      <c r="F140" s="87" t="s">
        <v>9</v>
      </c>
      <c r="G140" s="87" t="s">
        <v>16</v>
      </c>
      <c r="H140" s="87" t="s">
        <v>9</v>
      </c>
      <c r="J140" s="295" t="s">
        <v>2311</v>
      </c>
      <c r="K140" s="326">
        <f t="shared" si="60"/>
        <v>1351080.735000002</v>
      </c>
      <c r="L140" s="327">
        <f t="shared" si="61"/>
        <v>19.589658655733867</v>
      </c>
      <c r="M140" s="289" t="str">
        <f t="shared" si="62"/>
        <v>n/a</v>
      </c>
      <c r="N140" s="289" t="str">
        <f t="shared" si="63"/>
        <v>n/a</v>
      </c>
      <c r="O140" s="321" t="str">
        <f t="shared" si="64"/>
        <v>n/a</v>
      </c>
      <c r="P140" s="290">
        <f>VLOOKUP(C140, RPB!$E$2:$I$200, 5, 0)</f>
        <v>18</v>
      </c>
      <c r="Q140" s="318">
        <f t="shared" si="65"/>
        <v>372284.73500000004</v>
      </c>
      <c r="R140" s="90">
        <f t="shared" si="66"/>
        <v>194606.61900000001</v>
      </c>
      <c r="S140" s="90">
        <f t="shared" si="67"/>
        <v>176684.85000000003</v>
      </c>
      <c r="T140" s="374">
        <f t="shared" si="68"/>
        <v>47.459601049718039</v>
      </c>
      <c r="U140" s="331">
        <f t="shared" si="69"/>
        <v>978796.00000000186</v>
      </c>
      <c r="V140" s="332">
        <f t="shared" si="70"/>
        <v>21.774872966411461</v>
      </c>
      <c r="W140" s="90" t="str">
        <f t="shared" si="71"/>
        <v>n/a</v>
      </c>
      <c r="X140" s="90" t="str">
        <f t="shared" si="72"/>
        <v>n/a</v>
      </c>
      <c r="Y140" s="374" t="str">
        <f t="shared" si="73"/>
        <v>n/a</v>
      </c>
      <c r="Z140" s="296">
        <f>IFERROR(VLOOKUP(C140,'Birth registration'!$B$247:$G$275,2,0), VLOOKUP($C140,'Birth registration'!$B$11:$G$207,2,0))</f>
        <v>84.5</v>
      </c>
      <c r="AA140" s="87">
        <f>IFERROR(VLOOKUP(C140,'Birth registration'!$B$247:$G$275,4,0), VLOOKUP($C140,'Birth registration'!$B$11:$G$207,4,0))</f>
        <v>84.1</v>
      </c>
      <c r="AB140" s="87">
        <f>IFERROR(VLOOKUP(C140,'Birth registration'!$B$247:$G$275,6,0), VLOOKUP($C140,'Birth registration'!$B$11:$G$207,6,0))</f>
        <v>85</v>
      </c>
      <c r="AC140" s="87">
        <f>IFERROR(VLOOKUP(C140,'Birth registration'!$B$247:$O$275,10,0), VLOOKUP($C140,'Birth registration'!$B$11:$K$207,10,0))</f>
        <v>80.400000000000006</v>
      </c>
      <c r="AD140" s="87">
        <f>IFERROR(VLOOKUP(D140,'Birth registration'!$B$247:$O$275,8,0), VLOOKUP($C140,'Birth registration'!$B$11:$K$207,8,0))</f>
        <v>87.4</v>
      </c>
      <c r="AE140" s="331">
        <f>VLOOKUP($C140, RPB!$E$3:$M$200, 9,0)</f>
        <v>3516275</v>
      </c>
      <c r="AF140" s="90" t="str">
        <f>VLOOKUP($C140, RPB!E140:$J$200, 6, 0)</f>
        <v>Voter</v>
      </c>
      <c r="AG140" s="90" t="str">
        <f>VLOOKUP($C140, RPB!$E:$N, 10, 0)</f>
        <v>n/a</v>
      </c>
      <c r="AH140" s="90" t="str">
        <f>VLOOKUP($C140, RPB!$E:$O, 11,0)</f>
        <v>n/a</v>
      </c>
      <c r="AI140" s="298">
        <f t="shared" si="74"/>
        <v>6896908.0000000019</v>
      </c>
      <c r="AJ140" s="332">
        <f>VLOOKUP(C140, '2018 Population by age'!$G$3:$J$300, 3, 0)*1000</f>
        <v>2401837</v>
      </c>
      <c r="AK140" s="90">
        <f>(VLOOKUP($C140, '2018 Population by age male'!$G:$J, 3, 0))*1000</f>
        <v>1223940.9999999998</v>
      </c>
      <c r="AL140" s="90">
        <f>(VLOOKUP($C140, '2018 Population by age female'!$G:$J, 3, 0))*1000</f>
        <v>1177899</v>
      </c>
      <c r="AM140" s="332">
        <f>IF(I140=1, VLOOKUP(C140, '2018 Population by age'!$G$3:$J$300, 4, 0)*1000*VLOOKUP(C140, 'GCC foreign nationals share'!$B$5:$E$10, 3, 0), VLOOKUP(C140, '2018 Population by age'!$G$3:$J$300, 4, 0)*1000)</f>
        <v>4495071.0000000019</v>
      </c>
      <c r="AN140" s="90">
        <f>(VLOOKUP($C140, '2018 Population by age male'!$G:$J, 4, 0))*1000</f>
        <v>2273296</v>
      </c>
      <c r="AO140" s="383">
        <f>(VLOOKUP($C140, '2018 Population by age female'!$G:$J, 4, 0))*1000</f>
        <v>2221779.9999999991</v>
      </c>
    </row>
    <row r="141" spans="1:41" s="87" customFormat="1" ht="13.05" customHeight="1" x14ac:dyDescent="0.3">
      <c r="A141" s="87">
        <v>140</v>
      </c>
      <c r="B141" s="87" t="s">
        <v>300</v>
      </c>
      <c r="C141" s="87" t="s">
        <v>301</v>
      </c>
      <c r="D141" s="87" t="s">
        <v>30</v>
      </c>
      <c r="E141" s="87" t="s">
        <v>15</v>
      </c>
      <c r="F141" s="87" t="s">
        <v>9</v>
      </c>
      <c r="G141" s="87" t="s">
        <v>16</v>
      </c>
      <c r="H141" s="87" t="s">
        <v>9</v>
      </c>
      <c r="J141" s="295" t="s">
        <v>2311</v>
      </c>
      <c r="K141" s="326">
        <f t="shared" si="60"/>
        <v>0</v>
      </c>
      <c r="L141" s="327">
        <f t="shared" si="61"/>
        <v>0</v>
      </c>
      <c r="M141" s="289" t="str">
        <f t="shared" si="62"/>
        <v>n/a</v>
      </c>
      <c r="N141" s="289" t="str">
        <f t="shared" si="63"/>
        <v>n/a</v>
      </c>
      <c r="O141" s="321" t="str">
        <f t="shared" si="64"/>
        <v>n/a</v>
      </c>
      <c r="P141" s="290">
        <f>VLOOKUP(C141, RPB!$E$2:$I$200, 5, 0)</f>
        <v>0</v>
      </c>
      <c r="Q141" s="318">
        <f t="shared" si="65"/>
        <v>0</v>
      </c>
      <c r="R141" s="90" t="str">
        <f t="shared" si="66"/>
        <v>n/a</v>
      </c>
      <c r="S141" s="90" t="str">
        <f t="shared" si="67"/>
        <v>n/a</v>
      </c>
      <c r="T141" s="374" t="str">
        <f t="shared" si="68"/>
        <v>n/a</v>
      </c>
      <c r="U141" s="331">
        <f t="shared" si="69"/>
        <v>0</v>
      </c>
      <c r="V141" s="332">
        <f t="shared" si="70"/>
        <v>0</v>
      </c>
      <c r="W141" s="90">
        <f t="shared" si="71"/>
        <v>0</v>
      </c>
      <c r="X141" s="90">
        <f t="shared" si="72"/>
        <v>0</v>
      </c>
      <c r="Y141" s="374">
        <f t="shared" si="73"/>
        <v>0</v>
      </c>
      <c r="Z141" s="296">
        <f>IFERROR(VLOOKUP(C141,'Birth registration'!$B$247:$G$275,2,0), VLOOKUP($C141,'Birth registration'!$B$11:$G$207,2,0))</f>
        <v>97.7</v>
      </c>
      <c r="AA141" s="87" t="str">
        <f>IFERROR(VLOOKUP(C141,'Birth registration'!$B$247:$G$275,4,0), VLOOKUP($C141,'Birth registration'!$B$11:$G$207,4,0))</f>
        <v>–</v>
      </c>
      <c r="AB141" s="87" t="str">
        <f>IFERROR(VLOOKUP(C141,'Birth registration'!$B$247:$G$275,6,0), VLOOKUP($C141,'Birth registration'!$B$11:$G$207,6,0))</f>
        <v>–</v>
      </c>
      <c r="AC141" s="87">
        <f>IFERROR(VLOOKUP(C141,'Birth registration'!$B$247:$O$275,10,0), VLOOKUP($C141,'Birth registration'!$B$11:$K$207,10,0))</f>
        <v>96.3</v>
      </c>
      <c r="AD141" s="87">
        <f>IFERROR(VLOOKUP(D141,'Birth registration'!$B$247:$O$275,8,0), VLOOKUP($C141,'Birth registration'!$B$11:$K$207,8,0))</f>
        <v>98.2</v>
      </c>
      <c r="AE141" s="331">
        <f>VLOOKUP($C141, RPB!$E$3:$M$200, 9,0)</f>
        <v>33478471</v>
      </c>
      <c r="AF141" s="90" t="str">
        <f>VLOOKUP($C141, RPB!E141:$J$200, 6, 0)</f>
        <v>Direct</v>
      </c>
      <c r="AG141" s="90">
        <f>VLOOKUP($C141, RPB!$E:$N, 10, 0)</f>
        <v>16799729</v>
      </c>
      <c r="AH141" s="90">
        <f>VLOOKUP($C141, RPB!$E:$O, 11,0)</f>
        <v>16678742</v>
      </c>
      <c r="AI141" s="298">
        <f t="shared" si="74"/>
        <v>32551815.000000007</v>
      </c>
      <c r="AJ141" s="332">
        <f>VLOOKUP(C141, '2018 Population by age'!$G$3:$J$300, 3, 0)*1000</f>
        <v>0</v>
      </c>
      <c r="AK141" s="90">
        <f>(VLOOKUP($C141, '2018 Population by age male'!$G:$J, 3, 0))*1000</f>
        <v>0</v>
      </c>
      <c r="AL141" s="90">
        <f>(VLOOKUP($C141, '2018 Population by age female'!$G:$J, 3, 0))*1000</f>
        <v>0</v>
      </c>
      <c r="AM141" s="332">
        <f>IF(I141=1, VLOOKUP(C141, '2018 Population by age'!$G$3:$J$300, 4, 0)*1000*VLOOKUP(C141, 'GCC foreign nationals share'!$B$5:$E$10, 3, 0), VLOOKUP(C141, '2018 Population by age'!$G$3:$J$300, 4, 0)*1000)</f>
        <v>32551815.000000007</v>
      </c>
      <c r="AN141" s="90">
        <f>(VLOOKUP($C141, '2018 Population by age male'!$G:$J, 4, 0))*1000</f>
        <v>16256881.000000004</v>
      </c>
      <c r="AO141" s="383">
        <f>(VLOOKUP($C141, '2018 Population by age female'!$G:$J, 4, 0))*1000</f>
        <v>16294930</v>
      </c>
    </row>
    <row r="142" spans="1:41" s="87" customFormat="1" ht="13.05" customHeight="1" x14ac:dyDescent="0.3">
      <c r="A142" s="87">
        <v>141</v>
      </c>
      <c r="B142" s="87" t="s">
        <v>302</v>
      </c>
      <c r="C142" s="87" t="s">
        <v>303</v>
      </c>
      <c r="D142" s="87" t="s">
        <v>37</v>
      </c>
      <c r="E142" s="87" t="s">
        <v>27</v>
      </c>
      <c r="F142" s="87" t="s">
        <v>9</v>
      </c>
      <c r="G142" s="87" t="s">
        <v>16</v>
      </c>
      <c r="H142" s="87" t="s">
        <v>9</v>
      </c>
      <c r="J142" s="295" t="s">
        <v>2311</v>
      </c>
      <c r="K142" s="326">
        <f t="shared" si="60"/>
        <v>16319255.697999977</v>
      </c>
      <c r="L142" s="327">
        <f t="shared" si="61"/>
        <v>15.321507773851048</v>
      </c>
      <c r="M142" s="289" t="str">
        <f t="shared" si="62"/>
        <v>n/a</v>
      </c>
      <c r="N142" s="289" t="str">
        <f t="shared" si="63"/>
        <v>n/a</v>
      </c>
      <c r="O142" s="321" t="str">
        <f t="shared" si="64"/>
        <v>n/a</v>
      </c>
      <c r="P142" s="290">
        <f>VLOOKUP(C142, RPB!$E$2:$I$200, 5, 0)</f>
        <v>18</v>
      </c>
      <c r="Q142" s="318">
        <f t="shared" si="65"/>
        <v>3892726.6979999989</v>
      </c>
      <c r="R142" s="90" t="str">
        <f t="shared" si="66"/>
        <v>n/a</v>
      </c>
      <c r="S142" s="90" t="str">
        <f t="shared" si="67"/>
        <v>n/a</v>
      </c>
      <c r="T142" s="374" t="str">
        <f t="shared" si="68"/>
        <v>n/a</v>
      </c>
      <c r="U142" s="331">
        <f t="shared" si="69"/>
        <v>12426528.999999978</v>
      </c>
      <c r="V142" s="332">
        <f t="shared" si="70"/>
        <v>18.605269654655142</v>
      </c>
      <c r="W142" s="90">
        <f t="shared" si="71"/>
        <v>6860257.0000000186</v>
      </c>
      <c r="X142" s="90">
        <f t="shared" si="72"/>
        <v>5566322.9999999776</v>
      </c>
      <c r="Y142" s="374">
        <f t="shared" si="73"/>
        <v>44.793684183419572</v>
      </c>
      <c r="Z142" s="296">
        <f>IFERROR(VLOOKUP(C142,'Birth registration'!$B$247:$G$275,2,0), VLOOKUP($C142,'Birth registration'!$B$11:$G$207,2,0))</f>
        <v>90.2</v>
      </c>
      <c r="AA142" s="87" t="str">
        <f>IFERROR(VLOOKUP(C142,'Birth registration'!$B$247:$G$275,4,0), VLOOKUP($C142,'Birth registration'!$B$11:$G$207,4,0))</f>
        <v>–</v>
      </c>
      <c r="AB142" s="87" t="str">
        <f>IFERROR(VLOOKUP(C142,'Birth registration'!$B$247:$G$275,6,0), VLOOKUP($C142,'Birth registration'!$B$11:$G$207,6,0))</f>
        <v>–</v>
      </c>
      <c r="AC142" s="87" t="str">
        <f>IFERROR(VLOOKUP(C142,'Birth registration'!$B$247:$O$275,10,0), VLOOKUP($C142,'Birth registration'!$B$11:$K$207,10,0))</f>
        <v>–</v>
      </c>
      <c r="AD142" s="87" t="str">
        <f>IFERROR(VLOOKUP(D142,'Birth registration'!$B$247:$O$275,8,0), VLOOKUP($C142,'Birth registration'!$B$11:$K$207,8,0))</f>
        <v>–</v>
      </c>
      <c r="AE142" s="331">
        <f>VLOOKUP($C142, RPB!$E$3:$M$200, 9,0)</f>
        <v>54363844</v>
      </c>
      <c r="AF142" s="90" t="str">
        <f>VLOOKUP($C142, RPB!E142:$J$200, 6, 0)</f>
        <v>Voter</v>
      </c>
      <c r="AG142" s="90">
        <f>VLOOKUP($C142, RPB!$E:$N, 10, 0)</f>
        <v>26311706</v>
      </c>
      <c r="AH142" s="90">
        <f>VLOOKUP($C142, RPB!$E:$O, 11,0)</f>
        <v>28052138</v>
      </c>
      <c r="AI142" s="298">
        <f t="shared" si="74"/>
        <v>106512073.99999997</v>
      </c>
      <c r="AJ142" s="332">
        <f>VLOOKUP(C142, '2018 Population by age'!$G$3:$J$300, 3, 0)*1000</f>
        <v>39721701</v>
      </c>
      <c r="AK142" s="90">
        <f>(VLOOKUP($C142, '2018 Population by age male'!$G:$J, 3, 0))*1000</f>
        <v>20408331.000000004</v>
      </c>
      <c r="AL142" s="90">
        <f>(VLOOKUP($C142, '2018 Population by age female'!$G:$J, 3, 0))*1000</f>
        <v>19313312.000000004</v>
      </c>
      <c r="AM142" s="332">
        <f>IF(I142=1, VLOOKUP(C142, '2018 Population by age'!$G$3:$J$300, 4, 0)*1000*VLOOKUP(C142, 'GCC foreign nationals share'!$B$5:$E$10, 3, 0), VLOOKUP(C142, '2018 Population by age'!$G$3:$J$300, 4, 0)*1000)</f>
        <v>66790372.999999978</v>
      </c>
      <c r="AN142" s="90">
        <f>(VLOOKUP($C142, '2018 Population by age male'!$G:$J, 4, 0))*1000</f>
        <v>33171963.000000019</v>
      </c>
      <c r="AO142" s="383">
        <f>(VLOOKUP($C142, '2018 Population by age female'!$G:$J, 4, 0))*1000</f>
        <v>33618460.999999978</v>
      </c>
    </row>
    <row r="143" spans="1:41" s="87" customFormat="1" ht="13.05" customHeight="1" x14ac:dyDescent="0.3">
      <c r="A143" s="87">
        <v>142</v>
      </c>
      <c r="B143" s="87" t="s">
        <v>304</v>
      </c>
      <c r="C143" s="87" t="s">
        <v>305</v>
      </c>
      <c r="D143" s="87" t="s">
        <v>14</v>
      </c>
      <c r="E143" s="87" t="s">
        <v>22</v>
      </c>
      <c r="F143" s="87" t="s">
        <v>38</v>
      </c>
      <c r="G143" s="87" t="s">
        <v>16</v>
      </c>
      <c r="H143" s="87" t="s">
        <v>9</v>
      </c>
      <c r="J143" s="295" t="s">
        <v>2320</v>
      </c>
      <c r="K143" s="326">
        <f t="shared" si="60"/>
        <v>666860.00000001863</v>
      </c>
      <c r="L143" s="327">
        <f t="shared" si="61"/>
        <v>1.7500667631864069</v>
      </c>
      <c r="M143" s="289" t="str">
        <f t="shared" si="62"/>
        <v>n/a</v>
      </c>
      <c r="N143" s="289" t="str">
        <f t="shared" si="63"/>
        <v>n/a</v>
      </c>
      <c r="O143" s="321" t="str">
        <f t="shared" si="64"/>
        <v>n/a</v>
      </c>
      <c r="P143" s="290">
        <f>VLOOKUP(C143, RPB!$E$2:$I$200, 5, 0)</f>
        <v>18</v>
      </c>
      <c r="Q143" s="318">
        <f t="shared" si="65"/>
        <v>0</v>
      </c>
      <c r="R143" s="90" t="str">
        <f t="shared" si="66"/>
        <v>n/a</v>
      </c>
      <c r="S143" s="90" t="str">
        <f t="shared" si="67"/>
        <v>n/a</v>
      </c>
      <c r="T143" s="374" t="str">
        <f t="shared" si="68"/>
        <v>n/a</v>
      </c>
      <c r="U143" s="331">
        <f t="shared" si="69"/>
        <v>666860.00000001863</v>
      </c>
      <c r="V143" s="332">
        <f t="shared" si="70"/>
        <v>2.1253729067574572</v>
      </c>
      <c r="W143" s="90" t="str">
        <f t="shared" si="71"/>
        <v>n/a</v>
      </c>
      <c r="X143" s="90" t="str">
        <f t="shared" si="72"/>
        <v>n/a</v>
      </c>
      <c r="Y143" s="374" t="str">
        <f t="shared" si="73"/>
        <v>n/a</v>
      </c>
      <c r="Z143" s="296">
        <f>IFERROR(VLOOKUP(C143,'Birth registration'!$B$247:$G$275,2,0), VLOOKUP($C143,'Birth registration'!$B$11:$G$207,2,0))</f>
        <v>100</v>
      </c>
      <c r="AA143" s="87" t="str">
        <f>IFERROR(VLOOKUP(C143,'Birth registration'!$B$247:$G$275,4,0), VLOOKUP($C143,'Birth registration'!$B$11:$G$207,4,0))</f>
        <v>–</v>
      </c>
      <c r="AB143" s="87" t="str">
        <f>IFERROR(VLOOKUP(C143,'Birth registration'!$B$247:$G$275,6,0), VLOOKUP($C143,'Birth registration'!$B$11:$G$207,6,0))</f>
        <v>–</v>
      </c>
      <c r="AC143" s="87" t="str">
        <f>IFERROR(VLOOKUP(C143,'Birth registration'!$B$247:$O$275,10,0), VLOOKUP($C143,'Birth registration'!$B$11:$K$207,10,0))</f>
        <v>–</v>
      </c>
      <c r="AD143" s="87" t="str">
        <f>IFERROR(VLOOKUP(D143,'Birth registration'!$B$247:$O$275,8,0), VLOOKUP($C143,'Birth registration'!$B$11:$K$207,8,0))</f>
        <v>–</v>
      </c>
      <c r="AE143" s="331">
        <f>VLOOKUP($C143, RPB!$E$3:$M$200, 9,0)</f>
        <v>30709281</v>
      </c>
      <c r="AF143" s="90" t="str">
        <f>VLOOKUP($C143, RPB!E143:$J$200, 6, 0)</f>
        <v>Voter</v>
      </c>
      <c r="AG143" s="90" t="str">
        <f>VLOOKUP($C143, RPB!$E:$N, 10, 0)</f>
        <v>n/a</v>
      </c>
      <c r="AH143" s="90" t="str">
        <f>VLOOKUP($C143, RPB!$E:$O, 11,0)</f>
        <v>n/a</v>
      </c>
      <c r="AI143" s="298">
        <f t="shared" si="74"/>
        <v>38104832.000000022</v>
      </c>
      <c r="AJ143" s="332">
        <f>VLOOKUP(C143, '2018 Population by age'!$G$3:$J$300, 3, 0)*1000</f>
        <v>6728691.0000000009</v>
      </c>
      <c r="AK143" s="90">
        <f>(VLOOKUP($C143, '2018 Population by age male'!$G:$J, 3, 0))*1000</f>
        <v>3453372</v>
      </c>
      <c r="AL143" s="90">
        <f>(VLOOKUP($C143, '2018 Population by age female'!$G:$J, 3, 0))*1000</f>
        <v>3275290.9999999991</v>
      </c>
      <c r="AM143" s="332">
        <f>IF(I143=1, VLOOKUP(C143, '2018 Population by age'!$G$3:$J$300, 4, 0)*1000*VLOOKUP(C143, 'GCC foreign nationals share'!$B$5:$E$10, 3, 0), VLOOKUP(C143, '2018 Population by age'!$G$3:$J$300, 4, 0)*1000)</f>
        <v>31376141.000000019</v>
      </c>
      <c r="AN143" s="90">
        <f>(VLOOKUP($C143, '2018 Population by age male'!$G:$J, 4, 0))*1000</f>
        <v>14946905.000000002</v>
      </c>
      <c r="AO143" s="383">
        <f>(VLOOKUP($C143, '2018 Population by age female'!$G:$J, 4, 0))*1000</f>
        <v>16429264.999999993</v>
      </c>
    </row>
    <row r="144" spans="1:41" s="87" customFormat="1" ht="13.05" customHeight="1" x14ac:dyDescent="0.3">
      <c r="A144" s="87">
        <v>143</v>
      </c>
      <c r="B144" s="87" t="s">
        <v>306</v>
      </c>
      <c r="C144" s="87" t="s">
        <v>307</v>
      </c>
      <c r="D144" s="87" t="s">
        <v>14</v>
      </c>
      <c r="E144" s="87" t="s">
        <v>22</v>
      </c>
      <c r="F144" s="87" t="s">
        <v>38</v>
      </c>
      <c r="G144" s="87" t="s">
        <v>23</v>
      </c>
      <c r="H144" s="87" t="s">
        <v>41</v>
      </c>
      <c r="J144" s="295" t="s">
        <v>2320</v>
      </c>
      <c r="K144" s="326">
        <f t="shared" si="60"/>
        <v>0</v>
      </c>
      <c r="L144" s="327">
        <f t="shared" si="61"/>
        <v>0</v>
      </c>
      <c r="M144" s="289" t="str">
        <f t="shared" si="62"/>
        <v>n/a</v>
      </c>
      <c r="N144" s="289" t="str">
        <f t="shared" si="63"/>
        <v>n/a</v>
      </c>
      <c r="O144" s="321" t="str">
        <f t="shared" si="64"/>
        <v>n/a</v>
      </c>
      <c r="P144" s="290">
        <f>VLOOKUP(C144, RPB!$E$2:$I$200, 5, 0)</f>
        <v>10</v>
      </c>
      <c r="Q144" s="318">
        <f t="shared" si="65"/>
        <v>0</v>
      </c>
      <c r="R144" s="90" t="str">
        <f t="shared" si="66"/>
        <v>n/a</v>
      </c>
      <c r="S144" s="90" t="str">
        <f t="shared" si="67"/>
        <v>n/a</v>
      </c>
      <c r="T144" s="374" t="str">
        <f t="shared" si="68"/>
        <v>n/a</v>
      </c>
      <c r="U144" s="331">
        <f t="shared" si="69"/>
        <v>0</v>
      </c>
      <c r="V144" s="332">
        <f t="shared" si="70"/>
        <v>0</v>
      </c>
      <c r="W144" s="90">
        <f t="shared" si="71"/>
        <v>0</v>
      </c>
      <c r="X144" s="90">
        <f t="shared" si="72"/>
        <v>0</v>
      </c>
      <c r="Y144" s="374">
        <f t="shared" si="73"/>
        <v>0</v>
      </c>
      <c r="Z144" s="296">
        <f>IFERROR(VLOOKUP(C144,'Birth registration'!$B$247:$G$275,2,0), VLOOKUP($C144,'Birth registration'!$B$11:$G$207,2,0))</f>
        <v>100</v>
      </c>
      <c r="AA144" s="87" t="str">
        <f>IFERROR(VLOOKUP(C144,'Birth registration'!$B$247:$G$275,4,0), VLOOKUP($C144,'Birth registration'!$B$11:$G$207,4,0))</f>
        <v>–</v>
      </c>
      <c r="AB144" s="87" t="str">
        <f>IFERROR(VLOOKUP(C144,'Birth registration'!$B$247:$G$275,6,0), VLOOKUP($C144,'Birth registration'!$B$11:$G$207,6,0))</f>
        <v>–</v>
      </c>
      <c r="AC144" s="87" t="str">
        <f>IFERROR(VLOOKUP(C144,'Birth registration'!$B$247:$O$275,10,0), VLOOKUP($C144,'Birth registration'!$B$11:$K$207,10,0))</f>
        <v>–</v>
      </c>
      <c r="AD144" s="87" t="str">
        <f>IFERROR(VLOOKUP(D144,'Birth registration'!$B$247:$O$275,8,0), VLOOKUP($C144,'Birth registration'!$B$11:$K$207,8,0))</f>
        <v>–</v>
      </c>
      <c r="AE144" s="331">
        <f>VLOOKUP($C144, RPB!$E$3:$M$200, 9,0)</f>
        <v>14172352</v>
      </c>
      <c r="AF144" s="90" t="str">
        <f>VLOOKUP($C144, RPB!E144:$J$200, 6, 0)</f>
        <v>Direct</v>
      </c>
      <c r="AG144" s="90">
        <f>VLOOKUP($C144, RPB!$E:$N, 10, 0)</f>
        <v>7016972</v>
      </c>
      <c r="AH144" s="90">
        <f>VLOOKUP($C144, RPB!$E:$O, 11,0)</f>
        <v>7155380</v>
      </c>
      <c r="AI144" s="298">
        <f t="shared" si="74"/>
        <v>10291195.999999996</v>
      </c>
      <c r="AJ144" s="332">
        <f>VLOOKUP(C144, '2018 Population by age'!$G$3:$J$300, 3, 0)*1000</f>
        <v>870274.99999999988</v>
      </c>
      <c r="AK144" s="90">
        <f>(VLOOKUP($C144, '2018 Population by age male'!$G:$J, 3, 0))*1000</f>
        <v>446980</v>
      </c>
      <c r="AL144" s="90">
        <f>(VLOOKUP($C144, '2018 Population by age female'!$G:$J, 3, 0))*1000</f>
        <v>423226.00000000006</v>
      </c>
      <c r="AM144" s="332">
        <f>IF(I144=1, VLOOKUP(C144, '2018 Population by age'!$G$3:$J$300, 4, 0)*1000*VLOOKUP(C144, 'GCC foreign nationals share'!$B$5:$E$10, 3, 0), VLOOKUP(C144, '2018 Population by age'!$G$3:$J$300, 4, 0)*1000)</f>
        <v>9420920.9999999963</v>
      </c>
      <c r="AN144" s="90">
        <f>(VLOOKUP($C144, '2018 Population by age male'!$G:$J, 4, 0))*1000</f>
        <v>4424193.0000000009</v>
      </c>
      <c r="AO144" s="383">
        <f>(VLOOKUP($C144, '2018 Population by age female'!$G:$J, 4, 0))*1000</f>
        <v>4996798.9999999991</v>
      </c>
    </row>
    <row r="145" spans="1:41" s="87" customFormat="1" ht="13.05" customHeight="1" x14ac:dyDescent="0.3">
      <c r="A145" s="87">
        <v>144</v>
      </c>
      <c r="B145" s="87" t="s">
        <v>308</v>
      </c>
      <c r="C145" s="87" t="s">
        <v>309</v>
      </c>
      <c r="D145" s="87" t="s">
        <v>19</v>
      </c>
      <c r="E145" s="87" t="s">
        <v>22</v>
      </c>
      <c r="F145" s="87" t="s">
        <v>9</v>
      </c>
      <c r="G145" s="87" t="s">
        <v>23</v>
      </c>
      <c r="H145" s="87" t="s">
        <v>9</v>
      </c>
      <c r="I145" s="87">
        <v>1</v>
      </c>
      <c r="J145" s="295" t="s">
        <v>2320</v>
      </c>
      <c r="K145" s="326">
        <f t="shared" si="60"/>
        <v>118045.75999999992</v>
      </c>
      <c r="L145" s="327">
        <f t="shared" si="61"/>
        <v>18.392038424584069</v>
      </c>
      <c r="M145" s="289" t="str">
        <f t="shared" si="62"/>
        <v>n/a</v>
      </c>
      <c r="N145" s="289" t="str">
        <f t="shared" si="63"/>
        <v>n/a</v>
      </c>
      <c r="O145" s="321" t="str">
        <f t="shared" si="64"/>
        <v>n/a</v>
      </c>
      <c r="P145" s="290">
        <f>VLOOKUP(C145, RPB!$E$2:$I$200, 5, 0)</f>
        <v>18</v>
      </c>
      <c r="Q145" s="318">
        <f t="shared" si="65"/>
        <v>0</v>
      </c>
      <c r="R145" s="90" t="str">
        <f t="shared" si="66"/>
        <v>n/a</v>
      </c>
      <c r="S145" s="90" t="str">
        <f t="shared" si="67"/>
        <v>n/a</v>
      </c>
      <c r="T145" s="374" t="str">
        <f t="shared" si="68"/>
        <v>n/a</v>
      </c>
      <c r="U145" s="331">
        <f t="shared" si="69"/>
        <v>118045.75999999992</v>
      </c>
      <c r="V145" s="332">
        <f t="shared" si="70"/>
        <v>58.137515405394311</v>
      </c>
      <c r="W145" s="90" t="str">
        <f t="shared" si="71"/>
        <v>n/a</v>
      </c>
      <c r="X145" s="90" t="str">
        <f t="shared" si="72"/>
        <v>n/a</v>
      </c>
      <c r="Y145" s="374" t="str">
        <f t="shared" si="73"/>
        <v>n/a</v>
      </c>
      <c r="Z145" s="296">
        <f>IFERROR(VLOOKUP(C145,'Birth registration'!$B$247:$G$275,2,0), VLOOKUP($C145,'Birth registration'!$B$11:$G$207,2,0))</f>
        <v>100</v>
      </c>
      <c r="AA145" s="87" t="str">
        <f>IFERROR(VLOOKUP(C145,'Birth registration'!$B$247:$G$275,4,0), VLOOKUP($C145,'Birth registration'!$B$11:$G$207,4,0))</f>
        <v>–</v>
      </c>
      <c r="AB145" s="87" t="str">
        <f>IFERROR(VLOOKUP(C145,'Birth registration'!$B$247:$G$275,6,0), VLOOKUP($C145,'Birth registration'!$B$11:$G$207,6,0))</f>
        <v>–</v>
      </c>
      <c r="AC145" s="87" t="str">
        <f>IFERROR(VLOOKUP(C145,'Birth registration'!$B$247:$O$275,10,0), VLOOKUP($C145,'Birth registration'!$B$11:$K$207,10,0))</f>
        <v>–</v>
      </c>
      <c r="AD145" s="87" t="str">
        <f>IFERROR(VLOOKUP(D145,'Birth registration'!$B$247:$O$275,8,0), VLOOKUP($C145,'Birth registration'!$B$11:$K$207,8,0))</f>
        <v>–</v>
      </c>
      <c r="AE145" s="331">
        <f>VLOOKUP($C145, RPB!$E$3:$M$200, 9,0)</f>
        <v>85000</v>
      </c>
      <c r="AF145" s="90" t="str">
        <f>VLOOKUP($C145, RPB!E145:$J$200, 6, 0)</f>
        <v>Voter</v>
      </c>
      <c r="AG145" s="90" t="str">
        <f>VLOOKUP($C145, RPB!$E:$N, 10, 0)</f>
        <v>n/a</v>
      </c>
      <c r="AH145" s="90" t="str">
        <f>VLOOKUP($C145, RPB!$E:$O, 11,0)</f>
        <v>n/a</v>
      </c>
      <c r="AI145" s="298">
        <f t="shared" si="74"/>
        <v>641830.75999999989</v>
      </c>
      <c r="AJ145" s="332">
        <f>VLOOKUP(C145, '2018 Population by age'!$G$3:$J$300, 3, 0)*1000</f>
        <v>438785</v>
      </c>
      <c r="AK145" s="90">
        <f>(VLOOKUP($C145, '2018 Population by age male'!$G:$J, 3, 0))*1000</f>
        <v>227735.99999999994</v>
      </c>
      <c r="AL145" s="90">
        <f>(VLOOKUP($C145, '2018 Population by age female'!$G:$J, 3, 0))*1000</f>
        <v>210850</v>
      </c>
      <c r="AM145" s="332">
        <f>IF(I145=1, VLOOKUP(C145, '2018 Population by age'!$G$3:$J$300, 4, 0)*1000*VLOOKUP(C145, 'GCC foreign nationals share'!$B$5:$E$10, 3, 0), VLOOKUP(C145, '2018 Population by age'!$G$3:$J$300, 4, 0)*1000)</f>
        <v>203045.75999999992</v>
      </c>
      <c r="AN145" s="90">
        <f>(VLOOKUP($C145, '2018 Population by age male'!$G:$J, 4, 0))*1000</f>
        <v>1791097.0000000014</v>
      </c>
      <c r="AO145" s="383">
        <f>(VLOOKUP($C145, '2018 Population by age female'!$G:$J, 4, 0))*1000</f>
        <v>465159.99999999994</v>
      </c>
    </row>
    <row r="146" spans="1:41" s="264" customFormat="1" ht="13.05" customHeight="1" x14ac:dyDescent="0.3">
      <c r="A146" s="87">
        <v>145</v>
      </c>
      <c r="B146" s="87" t="s">
        <v>310</v>
      </c>
      <c r="C146" s="87" t="s">
        <v>311</v>
      </c>
      <c r="D146" s="87" t="s">
        <v>14</v>
      </c>
      <c r="E146" s="87" t="s">
        <v>15</v>
      </c>
      <c r="F146" s="87" t="s">
        <v>9</v>
      </c>
      <c r="G146" s="87" t="s">
        <v>16</v>
      </c>
      <c r="H146" s="87" t="s">
        <v>9</v>
      </c>
      <c r="I146" s="87"/>
      <c r="J146" s="295" t="s">
        <v>2311</v>
      </c>
      <c r="K146" s="326">
        <f t="shared" si="60"/>
        <v>0</v>
      </c>
      <c r="L146" s="327">
        <f t="shared" si="61"/>
        <v>0</v>
      </c>
      <c r="M146" s="289" t="str">
        <f t="shared" si="62"/>
        <v>n/a</v>
      </c>
      <c r="N146" s="289" t="str">
        <f t="shared" si="63"/>
        <v>n/a</v>
      </c>
      <c r="O146" s="321" t="str">
        <f t="shared" si="64"/>
        <v>n/a</v>
      </c>
      <c r="P146" s="290">
        <f>VLOOKUP(C146, RPB!$E$2:$I$200, 5, 0)</f>
        <v>14</v>
      </c>
      <c r="Q146" s="318">
        <f t="shared" si="65"/>
        <v>0</v>
      </c>
      <c r="R146" s="90" t="str">
        <f t="shared" si="66"/>
        <v>n/a</v>
      </c>
      <c r="S146" s="90" t="str">
        <f t="shared" si="67"/>
        <v>n/a</v>
      </c>
      <c r="T146" s="374" t="str">
        <f t="shared" si="68"/>
        <v>n/a</v>
      </c>
      <c r="U146" s="331">
        <f t="shared" si="69"/>
        <v>0</v>
      </c>
      <c r="V146" s="332">
        <f t="shared" si="70"/>
        <v>0</v>
      </c>
      <c r="W146" s="90">
        <f t="shared" si="71"/>
        <v>0</v>
      </c>
      <c r="X146" s="90">
        <f t="shared" si="72"/>
        <v>0</v>
      </c>
      <c r="Y146" s="374">
        <f t="shared" si="73"/>
        <v>0</v>
      </c>
      <c r="Z146" s="296">
        <f>IFERROR(VLOOKUP(C146,'Birth registration'!$B$247:$G$275,2,0), VLOOKUP($C146,'Birth registration'!$B$11:$G$207,2,0))</f>
        <v>100</v>
      </c>
      <c r="AA146" s="87" t="str">
        <f>IFERROR(VLOOKUP(C146,'Birth registration'!$B$247:$G$275,4,0), VLOOKUP($C146,'Birth registration'!$B$11:$G$207,4,0))</f>
        <v>–</v>
      </c>
      <c r="AB146" s="87" t="str">
        <f>IFERROR(VLOOKUP(C146,'Birth registration'!$B$247:$G$275,6,0), VLOOKUP($C146,'Birth registration'!$B$11:$G$207,6,0))</f>
        <v>–</v>
      </c>
      <c r="AC146" s="87" t="str">
        <f>IFERROR(VLOOKUP(C146,'Birth registration'!$B$247:$O$275,10,0), VLOOKUP($C146,'Birth registration'!$B$11:$K$207,10,0))</f>
        <v>–</v>
      </c>
      <c r="AD146" s="87" t="str">
        <f>IFERROR(VLOOKUP(D146,'Birth registration'!$B$247:$O$275,8,0), VLOOKUP($C146,'Birth registration'!$B$11:$K$207,8,0))</f>
        <v>–</v>
      </c>
      <c r="AE146" s="331">
        <f>VLOOKUP($C146, RPB!$E$3:$M$200, 9,0)</f>
        <v>22238427</v>
      </c>
      <c r="AF146" s="90" t="str">
        <f>VLOOKUP($C146, RPB!E146:$J$200, 6, 0)</f>
        <v>Direct</v>
      </c>
      <c r="AG146" s="90">
        <f>VLOOKUP($C146, RPB!$E:$N, 10, 0)</f>
        <v>10862020</v>
      </c>
      <c r="AH146" s="90">
        <f>VLOOKUP($C146, RPB!$E:$O, 11,0)</f>
        <v>11376407</v>
      </c>
      <c r="AI146" s="298">
        <f t="shared" si="74"/>
        <v>19580634.000000011</v>
      </c>
      <c r="AJ146" s="332">
        <f>VLOOKUP(C146, '2018 Population by age'!$G$3:$J$300, 3, 0)*1000</f>
        <v>2777616.0000000005</v>
      </c>
      <c r="AK146" s="90">
        <f>(VLOOKUP($C146, '2018 Population by age male'!$G:$J, 3, 0))*1000</f>
        <v>1426215</v>
      </c>
      <c r="AL146" s="90">
        <f>(VLOOKUP($C146, '2018 Population by age female'!$G:$J, 3, 0))*1000</f>
        <v>1351379.9999999998</v>
      </c>
      <c r="AM146" s="332">
        <f>IF(I146=1, VLOOKUP(C146, '2018 Population by age'!$G$3:$J$300, 4, 0)*1000*VLOOKUP(C146, 'GCC foreign nationals share'!$B$5:$E$10, 3, 0), VLOOKUP(C146, '2018 Population by age'!$G$3:$J$300, 4, 0)*1000)</f>
        <v>16803018.000000011</v>
      </c>
      <c r="AN146" s="90">
        <f>(VLOOKUP($C146, '2018 Population by age male'!$G:$J, 4, 0))*1000</f>
        <v>8059393.0000000037</v>
      </c>
      <c r="AO146" s="383">
        <f>(VLOOKUP($C146, '2018 Population by age female'!$G:$J, 4, 0))*1000</f>
        <v>8743639.9999999981</v>
      </c>
    </row>
    <row r="147" spans="1:41" s="87" customFormat="1" ht="13.05" customHeight="1" x14ac:dyDescent="0.3">
      <c r="A147" s="87">
        <v>146</v>
      </c>
      <c r="B147" s="87" t="s">
        <v>312</v>
      </c>
      <c r="C147" s="264" t="s">
        <v>313</v>
      </c>
      <c r="D147" s="264" t="s">
        <v>14</v>
      </c>
      <c r="E147" s="264" t="s">
        <v>15</v>
      </c>
      <c r="F147" s="264" t="s">
        <v>9</v>
      </c>
      <c r="G147" s="264" t="s">
        <v>16</v>
      </c>
      <c r="H147" s="264" t="s">
        <v>9</v>
      </c>
      <c r="I147" s="264"/>
      <c r="J147" s="295" t="s">
        <v>2311</v>
      </c>
      <c r="K147" s="326">
        <f t="shared" si="60"/>
        <v>0</v>
      </c>
      <c r="L147" s="328">
        <f t="shared" si="61"/>
        <v>0</v>
      </c>
      <c r="M147" s="289" t="str">
        <f t="shared" si="62"/>
        <v>n/a</v>
      </c>
      <c r="N147" s="289" t="str">
        <f t="shared" si="63"/>
        <v>n/a</v>
      </c>
      <c r="O147" s="321" t="str">
        <f t="shared" si="64"/>
        <v>n/a</v>
      </c>
      <c r="P147" s="290">
        <f>VLOOKUP(C147, RPB!$E$2:$I$200, 5, 0)</f>
        <v>16</v>
      </c>
      <c r="Q147" s="318">
        <f t="shared" si="65"/>
        <v>0</v>
      </c>
      <c r="R147" s="265" t="str">
        <f t="shared" si="66"/>
        <v>n/a</v>
      </c>
      <c r="S147" s="265" t="str">
        <f t="shared" si="67"/>
        <v>n/a</v>
      </c>
      <c r="T147" s="374" t="str">
        <f t="shared" si="68"/>
        <v>n/a</v>
      </c>
      <c r="U147" s="331">
        <f t="shared" si="69"/>
        <v>0</v>
      </c>
      <c r="V147" s="332">
        <f t="shared" si="70"/>
        <v>0</v>
      </c>
      <c r="W147" s="90" t="str">
        <f t="shared" si="71"/>
        <v>n/a</v>
      </c>
      <c r="X147" s="90" t="str">
        <f t="shared" si="72"/>
        <v>n/a</v>
      </c>
      <c r="Y147" s="374" t="str">
        <f t="shared" si="73"/>
        <v>n/a</v>
      </c>
      <c r="Z147" s="297">
        <f>IFERROR(VLOOKUP(C147,'Birth registration'!$B$247:$G$275,2,0), VLOOKUP($C147,'Birth registration'!$B$11:$G$207,2,0))</f>
        <v>100</v>
      </c>
      <c r="AA147" s="264" t="str">
        <f>IFERROR(VLOOKUP(C147,'Birth registration'!$B$247:$G$275,4,0), VLOOKUP($C147,'Birth registration'!$B$11:$G$207,4,0))</f>
        <v>–</v>
      </c>
      <c r="AB147" s="264" t="str">
        <f>IFERROR(VLOOKUP(C147,'Birth registration'!$B$247:$G$275,6,0), VLOOKUP($C147,'Birth registration'!$B$11:$G$207,6,0))</f>
        <v>–</v>
      </c>
      <c r="AC147" s="87" t="str">
        <f>IFERROR(VLOOKUP(C147,'Birth registration'!$B$247:$O$275,10,0), VLOOKUP($C147,'Birth registration'!$B$11:$K$207,10,0))</f>
        <v>–</v>
      </c>
      <c r="AD147" s="87" t="str">
        <f>IFERROR(VLOOKUP(D147,'Birth registration'!$B$247:$O$275,8,0), VLOOKUP($C147,'Birth registration'!$B$11:$K$207,8,0))</f>
        <v>–</v>
      </c>
      <c r="AE147" s="331">
        <f>VLOOKUP($C147, RPB!$E$3:$M$200, 9,0)</f>
        <v>116903120</v>
      </c>
      <c r="AF147" s="90" t="str">
        <f>VLOOKUP($C147, RPB!E147:$J$200, 6, 0)</f>
        <v>Direct</v>
      </c>
      <c r="AG147" s="90" t="str">
        <f>VLOOKUP($C147, RPB!$E:$N, 10, 0)</f>
        <v>n/a</v>
      </c>
      <c r="AH147" s="90" t="str">
        <f>VLOOKUP($C147, RPB!$E:$O, 11,0)</f>
        <v>n/a</v>
      </c>
      <c r="AI147" s="299">
        <f t="shared" si="74"/>
        <v>143964708.99999991</v>
      </c>
      <c r="AJ147" s="357">
        <f>VLOOKUP(C147, '2018 Population by age'!$G$3:$J$300, 3, 0)*1000</f>
        <v>27061589</v>
      </c>
      <c r="AK147" s="265">
        <f>(VLOOKUP($C147, '2018 Population by age male'!$G:$J, 3, 0))*1000</f>
        <v>13873016</v>
      </c>
      <c r="AL147" s="265">
        <f>(VLOOKUP($C147, '2018 Population by age female'!$G:$J, 3, 0))*1000</f>
        <v>13188766.000000002</v>
      </c>
      <c r="AM147" s="332">
        <f>IF(I147=1, VLOOKUP(C147, '2018 Population by age'!$G$3:$J$300, 4, 0)*1000*VLOOKUP(C147, 'GCC foreign nationals share'!$B$5:$E$10, 3, 0), VLOOKUP(C147, '2018 Population by age'!$G$3:$J$300, 4, 0)*1000)</f>
        <v>116903119.99999991</v>
      </c>
      <c r="AN147" s="265">
        <f>(VLOOKUP($C147, '2018 Population by age male'!$G:$J, 4, 0))*1000</f>
        <v>53032507</v>
      </c>
      <c r="AO147" s="384">
        <f>(VLOOKUP($C147, '2018 Population by age female'!$G:$J, 4, 0))*1000</f>
        <v>63870428</v>
      </c>
    </row>
    <row r="148" spans="1:41" s="87" customFormat="1" ht="13.05" customHeight="1" x14ac:dyDescent="0.3">
      <c r="A148" s="87">
        <v>147</v>
      </c>
      <c r="B148" s="87" t="s">
        <v>314</v>
      </c>
      <c r="C148" s="87" t="s">
        <v>315</v>
      </c>
      <c r="D148" s="87" t="s">
        <v>26</v>
      </c>
      <c r="E148" s="87" t="s">
        <v>8</v>
      </c>
      <c r="F148" s="87" t="s">
        <v>9</v>
      </c>
      <c r="G148" s="87" t="s">
        <v>10</v>
      </c>
      <c r="H148" s="87" t="s">
        <v>11</v>
      </c>
      <c r="J148" s="295" t="s">
        <v>2311</v>
      </c>
      <c r="K148" s="326">
        <f t="shared" si="60"/>
        <v>2543864.4</v>
      </c>
      <c r="L148" s="327">
        <f t="shared" si="61"/>
        <v>20.349033321398444</v>
      </c>
      <c r="M148" s="289" t="str">
        <f t="shared" si="62"/>
        <v>n/a</v>
      </c>
      <c r="N148" s="289" t="str">
        <f t="shared" si="63"/>
        <v>n/a</v>
      </c>
      <c r="O148" s="321" t="str">
        <f t="shared" si="64"/>
        <v>n/a</v>
      </c>
      <c r="P148" s="290">
        <f>VLOOKUP(C148, RPB!$E$2:$I$200, 5, 0)</f>
        <v>18</v>
      </c>
      <c r="Q148" s="318">
        <f t="shared" si="65"/>
        <v>2543864.4</v>
      </c>
      <c r="R148" s="90">
        <f t="shared" si="66"/>
        <v>1271088.28</v>
      </c>
      <c r="S148" s="90">
        <f t="shared" si="67"/>
        <v>1275668.3520000002</v>
      </c>
      <c r="T148" s="374">
        <f t="shared" si="68"/>
        <v>50.146869149157489</v>
      </c>
      <c r="U148" s="331">
        <f t="shared" si="69"/>
        <v>0</v>
      </c>
      <c r="V148" s="332">
        <f t="shared" si="70"/>
        <v>0</v>
      </c>
      <c r="W148" s="90" t="str">
        <f t="shared" si="71"/>
        <v>n/a</v>
      </c>
      <c r="X148" s="90" t="str">
        <f t="shared" si="72"/>
        <v>n/a</v>
      </c>
      <c r="Y148" s="374" t="str">
        <f t="shared" si="73"/>
        <v>n/a</v>
      </c>
      <c r="Z148" s="296">
        <f>IFERROR(VLOOKUP(C148,'Birth registration'!$B$247:$G$275,2,0), VLOOKUP($C148,'Birth registration'!$B$11:$G$207,2,0))</f>
        <v>56</v>
      </c>
      <c r="AA148" s="87">
        <f>IFERROR(VLOOKUP(C148,'Birth registration'!$B$247:$G$275,4,0), VLOOKUP($C148,'Birth registration'!$B$11:$G$207,4,0))</f>
        <v>56</v>
      </c>
      <c r="AB148" s="87">
        <f>IFERROR(VLOOKUP(C148,'Birth registration'!$B$247:$G$275,6,0), VLOOKUP($C148,'Birth registration'!$B$11:$G$207,6,0))</f>
        <v>55.9</v>
      </c>
      <c r="AC148" s="87">
        <f>IFERROR(VLOOKUP(C148,'Birth registration'!$B$247:$O$275,10,0), VLOOKUP($C148,'Birth registration'!$B$11:$K$207,10,0))</f>
        <v>56.1</v>
      </c>
      <c r="AD148" s="87">
        <f>IFERROR(VLOOKUP(D148,'Birth registration'!$B$247:$O$275,8,0), VLOOKUP($C148,'Birth registration'!$B$11:$K$207,8,0))</f>
        <v>55.4</v>
      </c>
      <c r="AE148" s="331">
        <f>VLOOKUP($C148, RPB!$E$3:$M$200, 9,0)</f>
        <v>6897076</v>
      </c>
      <c r="AF148" s="90" t="str">
        <f>VLOOKUP($C148, RPB!E148:$J$200, 6, 0)</f>
        <v>Voter</v>
      </c>
      <c r="AG148" s="90" t="str">
        <f>VLOOKUP($C148, RPB!$E:$N, 10, 0)</f>
        <v>n/a</v>
      </c>
      <c r="AH148" s="90" t="str">
        <f>VLOOKUP($C148, RPB!$E:$O, 11,0)</f>
        <v>n/a</v>
      </c>
      <c r="AI148" s="298">
        <f t="shared" si="74"/>
        <v>12501155.999999996</v>
      </c>
      <c r="AJ148" s="332">
        <f>VLOOKUP(C148, '2018 Population by age'!$G$3:$J$300, 3, 0)*1000</f>
        <v>5781510</v>
      </c>
      <c r="AK148" s="90">
        <f>(VLOOKUP($C148, '2018 Population by age male'!$G:$J, 3, 0))*1000</f>
        <v>2888837.0000000005</v>
      </c>
      <c r="AL148" s="90">
        <f>(VLOOKUP($C148, '2018 Population by age female'!$G:$J, 3, 0))*1000</f>
        <v>2892672</v>
      </c>
      <c r="AM148" s="332">
        <f>IF(I148=1, VLOOKUP(C148, '2018 Population by age'!$G$3:$J$300, 4, 0)*1000*VLOOKUP(C148, 'GCC foreign nationals share'!$B$5:$E$10, 3, 0), VLOOKUP(C148, '2018 Population by age'!$G$3:$J$300, 4, 0)*1000)</f>
        <v>6719645.9999999953</v>
      </c>
      <c r="AN148" s="90">
        <f>(VLOOKUP($C148, '2018 Population by age male'!$G:$J, 4, 0))*1000</f>
        <v>3241812.9999999991</v>
      </c>
      <c r="AO148" s="383">
        <f>(VLOOKUP($C148, '2018 Population by age female'!$G:$J, 4, 0))*1000</f>
        <v>3477841.9999999981</v>
      </c>
    </row>
    <row r="149" spans="1:41" s="87" customFormat="1" ht="13.05" customHeight="1" x14ac:dyDescent="0.3">
      <c r="A149" s="87">
        <v>148</v>
      </c>
      <c r="B149" s="87" t="s">
        <v>322</v>
      </c>
      <c r="C149" s="87" t="s">
        <v>323</v>
      </c>
      <c r="D149" s="87" t="s">
        <v>37</v>
      </c>
      <c r="E149" s="87" t="s">
        <v>15</v>
      </c>
      <c r="F149" s="87" t="s">
        <v>9</v>
      </c>
      <c r="G149" s="87" t="s">
        <v>10</v>
      </c>
      <c r="H149" s="87" t="s">
        <v>9</v>
      </c>
      <c r="J149" s="295" t="s">
        <v>2311</v>
      </c>
      <c r="K149" s="326">
        <f t="shared" si="60"/>
        <v>41091.777999999984</v>
      </c>
      <c r="L149" s="327">
        <f t="shared" si="61"/>
        <v>20.785441209944608</v>
      </c>
      <c r="M149" s="289" t="str">
        <f t="shared" si="62"/>
        <v>n/a</v>
      </c>
      <c r="N149" s="289" t="str">
        <f t="shared" si="63"/>
        <v>n/a</v>
      </c>
      <c r="O149" s="321" t="str">
        <f t="shared" si="64"/>
        <v>n/a</v>
      </c>
      <c r="P149" s="290">
        <f>VLOOKUP(C149, RPB!$E$2:$I$200, 5, 0)</f>
        <v>21</v>
      </c>
      <c r="Q149" s="318">
        <f t="shared" si="65"/>
        <v>39920.777999999998</v>
      </c>
      <c r="R149" s="90">
        <f t="shared" si="66"/>
        <v>20486.401000000002</v>
      </c>
      <c r="S149" s="90">
        <f t="shared" si="67"/>
        <v>19462.379999999997</v>
      </c>
      <c r="T149" s="374">
        <f t="shared" si="68"/>
        <v>48.752506777297775</v>
      </c>
      <c r="U149" s="331">
        <f t="shared" si="69"/>
        <v>1170.9999999999854</v>
      </c>
      <c r="V149" s="332">
        <f t="shared" si="70"/>
        <v>1.1563376387407529</v>
      </c>
      <c r="W149" s="90" t="str">
        <f t="shared" si="71"/>
        <v>n/a</v>
      </c>
      <c r="X149" s="90" t="str">
        <f t="shared" si="72"/>
        <v>n/a</v>
      </c>
      <c r="Y149" s="374" t="str">
        <f t="shared" si="73"/>
        <v>n/a</v>
      </c>
      <c r="Z149" s="296">
        <f>IFERROR(VLOOKUP(C149,'Birth registration'!$B$247:$G$275,2,0), VLOOKUP($C149,'Birth registration'!$B$11:$G$207,2,0))</f>
        <v>58.6</v>
      </c>
      <c r="AA149" s="87">
        <f>IFERROR(VLOOKUP(C149,'Birth registration'!$B$247:$G$275,4,0), VLOOKUP($C149,'Birth registration'!$B$11:$G$207,4,0))</f>
        <v>59.1</v>
      </c>
      <c r="AB149" s="87">
        <f>IFERROR(VLOOKUP(C149,'Birth registration'!$B$247:$G$275,6,0), VLOOKUP($C149,'Birth registration'!$B$11:$G$207,6,0))</f>
        <v>58</v>
      </c>
      <c r="AC149" s="87">
        <f>IFERROR(VLOOKUP(C149,'Birth registration'!$B$247:$O$275,10,0), VLOOKUP($C149,'Birth registration'!$B$11:$K$207,10,0))</f>
        <v>56.7</v>
      </c>
      <c r="AD149" s="87">
        <f>IFERROR(VLOOKUP(D149,'Birth registration'!$B$247:$O$275,8,0), VLOOKUP($C149,'Birth registration'!$B$11:$K$207,8,0))</f>
        <v>67.8</v>
      </c>
      <c r="AE149" s="331">
        <f>VLOOKUP($C149, RPB!$E$3:$M$200, 9,0)</f>
        <v>100097</v>
      </c>
      <c r="AF149" s="90" t="str">
        <f>VLOOKUP($C149, RPB!E149:$J$200, 6, 0)</f>
        <v>Voter</v>
      </c>
      <c r="AG149" s="90" t="str">
        <f>VLOOKUP($C149, RPB!$E:$N, 10, 0)</f>
        <v>n/a</v>
      </c>
      <c r="AH149" s="90" t="str">
        <f>VLOOKUP($C149, RPB!$E:$O, 11,0)</f>
        <v>n/a</v>
      </c>
      <c r="AI149" s="298">
        <f t="shared" si="74"/>
        <v>197694.99999999997</v>
      </c>
      <c r="AJ149" s="332">
        <f>VLOOKUP(C149, '2018 Population by age'!$G$3:$J$300, 3, 0)*1000</f>
        <v>96426.999999999985</v>
      </c>
      <c r="AK149" s="90">
        <f>(VLOOKUP($C149, '2018 Population by age male'!$G:$J, 3, 0))*1000</f>
        <v>50089</v>
      </c>
      <c r="AL149" s="90">
        <f>(VLOOKUP($C149, '2018 Population by age female'!$G:$J, 3, 0))*1000</f>
        <v>46338.999999999993</v>
      </c>
      <c r="AM149" s="332">
        <f>IF(I149=1, VLOOKUP(C149, '2018 Population by age'!$G$3:$J$300, 4, 0)*1000*VLOOKUP(C149, 'GCC foreign nationals share'!$B$5:$E$10, 3, 0), VLOOKUP(C149, '2018 Population by age'!$G$3:$J$300, 4, 0)*1000)</f>
        <v>101267.99999999999</v>
      </c>
      <c r="AN149" s="90">
        <f>(VLOOKUP($C149, '2018 Population by age male'!$G:$J, 4, 0))*1000</f>
        <v>51919</v>
      </c>
      <c r="AO149" s="383">
        <f>(VLOOKUP($C149, '2018 Population by age female'!$G:$J, 4, 0))*1000</f>
        <v>49350.000000000015</v>
      </c>
    </row>
    <row r="150" spans="1:41" s="87" customFormat="1" ht="13.05" customHeight="1" x14ac:dyDescent="0.3">
      <c r="A150" s="87">
        <v>149</v>
      </c>
      <c r="B150" s="87" t="s">
        <v>324</v>
      </c>
      <c r="C150" s="87" t="s">
        <v>325</v>
      </c>
      <c r="D150" s="87" t="s">
        <v>14</v>
      </c>
      <c r="E150" s="87" t="s">
        <v>22</v>
      </c>
      <c r="F150" s="87" t="s">
        <v>9</v>
      </c>
      <c r="G150" s="87" t="s">
        <v>23</v>
      </c>
      <c r="H150" s="87" t="s">
        <v>9</v>
      </c>
      <c r="J150" s="295" t="s">
        <v>2320</v>
      </c>
      <c r="K150" s="326">
        <f t="shared" si="60"/>
        <v>0</v>
      </c>
      <c r="L150" s="327">
        <f t="shared" si="61"/>
        <v>0</v>
      </c>
      <c r="M150" s="289" t="str">
        <f t="shared" si="62"/>
        <v>n/a</v>
      </c>
      <c r="N150" s="289" t="str">
        <f t="shared" si="63"/>
        <v>n/a</v>
      </c>
      <c r="O150" s="321" t="str">
        <f t="shared" si="64"/>
        <v>n/a</v>
      </c>
      <c r="P150" s="290">
        <f>VLOOKUP(C150, RPB!$E$2:$I$200, 5, 0)</f>
        <v>18</v>
      </c>
      <c r="Q150" s="318">
        <f t="shared" si="65"/>
        <v>0</v>
      </c>
      <c r="R150" s="90" t="str">
        <f t="shared" si="66"/>
        <v>n/a</v>
      </c>
      <c r="S150" s="90" t="str">
        <f t="shared" si="67"/>
        <v>n/a</v>
      </c>
      <c r="T150" s="374" t="str">
        <f t="shared" si="68"/>
        <v>n/a</v>
      </c>
      <c r="U150" s="331">
        <f t="shared" si="69"/>
        <v>0</v>
      </c>
      <c r="V150" s="332">
        <f t="shared" si="70"/>
        <v>0</v>
      </c>
      <c r="W150" s="90" t="str">
        <f t="shared" si="71"/>
        <v>n/a</v>
      </c>
      <c r="X150" s="90" t="str">
        <f t="shared" si="72"/>
        <v>n/a</v>
      </c>
      <c r="Y150" s="374" t="str">
        <f t="shared" si="73"/>
        <v>n/a</v>
      </c>
      <c r="Z150" s="296">
        <f>IFERROR(VLOOKUP(C150,'Birth registration'!$B$247:$G$275,2,0), VLOOKUP($C150,'Birth registration'!$B$11:$G$207,2,0))</f>
        <v>100</v>
      </c>
      <c r="AA150" s="87" t="str">
        <f>IFERROR(VLOOKUP(C150,'Birth registration'!$B$247:$G$275,4,0), VLOOKUP($C150,'Birth registration'!$B$11:$G$207,4,0))</f>
        <v>–</v>
      </c>
      <c r="AB150" s="87" t="str">
        <f>IFERROR(VLOOKUP(C150,'Birth registration'!$B$247:$G$275,6,0), VLOOKUP($C150,'Birth registration'!$B$11:$G$207,6,0))</f>
        <v>–</v>
      </c>
      <c r="AC150" s="87" t="str">
        <f>IFERROR(VLOOKUP(C150,'Birth registration'!$B$247:$O$275,10,0), VLOOKUP($C150,'Birth registration'!$B$11:$K$207,10,0))</f>
        <v>–</v>
      </c>
      <c r="AD150" s="87" t="str">
        <f>IFERROR(VLOOKUP(D150,'Birth registration'!$B$247:$O$275,8,0), VLOOKUP($C150,'Birth registration'!$B$11:$K$207,8,0))</f>
        <v>–</v>
      </c>
      <c r="AE150" s="331">
        <f>VLOOKUP($C150, RPB!$E$3:$M$200, 9,0)</f>
        <v>33985</v>
      </c>
      <c r="AF150" s="90" t="str">
        <f>VLOOKUP($C150, RPB!E150:$J$200, 6, 0)</f>
        <v>Voter</v>
      </c>
      <c r="AG150" s="90" t="str">
        <f>VLOOKUP($C150, RPB!$E:$N, 10, 0)</f>
        <v>n/a</v>
      </c>
      <c r="AH150" s="90" t="str">
        <f>VLOOKUP($C150, RPB!$E:$O, 11,0)</f>
        <v>n/a</v>
      </c>
      <c r="AI150" s="298">
        <f t="shared" si="74"/>
        <v>34453</v>
      </c>
      <c r="AJ150" s="332">
        <f>VLOOKUP(C150, '2018 Population by age'!$G$3:$J$300, 3, 0)*1000</f>
        <v>5926</v>
      </c>
      <c r="AK150" s="90">
        <f>(VLOOKUP($C150, '2018 Population by age male'!$G:$J, 3, 0))*1000</f>
        <v>3090.0000000000005</v>
      </c>
      <c r="AL150" s="90">
        <f>(VLOOKUP($C150, '2018 Population by age female'!$G:$J, 3, 0))*1000</f>
        <v>2835.9999999999995</v>
      </c>
      <c r="AM150" s="332">
        <f>IF(I150=1, VLOOKUP(C150, '2018 Population by age'!$G$3:$J$300, 4, 0)*1000*VLOOKUP(C150, 'GCC foreign nationals share'!$B$5:$E$10, 3, 0), VLOOKUP(C150, '2018 Population by age'!$G$3:$J$300, 4, 0)*1000)</f>
        <v>28527</v>
      </c>
      <c r="AN150" s="90">
        <f>(VLOOKUP($C150, '2018 Population by age male'!$G:$J, 4, 0))*1000</f>
        <v>13698.000000000004</v>
      </c>
      <c r="AO150" s="383">
        <f>(VLOOKUP($C150, '2018 Population by age female'!$G:$J, 4, 0))*1000</f>
        <v>14829.000000000011</v>
      </c>
    </row>
    <row r="151" spans="1:41" s="87" customFormat="1" ht="13.05" customHeight="1" x14ac:dyDescent="0.3">
      <c r="A151" s="87">
        <v>150</v>
      </c>
      <c r="B151" s="87" t="s">
        <v>326</v>
      </c>
      <c r="C151" s="87" t="s">
        <v>327</v>
      </c>
      <c r="D151" s="87" t="s">
        <v>26</v>
      </c>
      <c r="E151" s="87" t="s">
        <v>27</v>
      </c>
      <c r="F151" s="87" t="s">
        <v>9</v>
      </c>
      <c r="G151" s="87" t="s">
        <v>10</v>
      </c>
      <c r="H151" s="87" t="s">
        <v>11</v>
      </c>
      <c r="J151" s="295" t="s">
        <v>2311</v>
      </c>
      <c r="K151" s="326">
        <f t="shared" si="60"/>
        <v>4953.599999999994</v>
      </c>
      <c r="L151" s="327">
        <f t="shared" si="61"/>
        <v>2.3722092923023834</v>
      </c>
      <c r="M151" s="289" t="str">
        <f t="shared" si="62"/>
        <v>n/a</v>
      </c>
      <c r="N151" s="289" t="str">
        <f t="shared" si="63"/>
        <v>n/a</v>
      </c>
      <c r="O151" s="321" t="str">
        <f t="shared" si="64"/>
        <v>n/a</v>
      </c>
      <c r="P151" s="290">
        <f>VLOOKUP(C151, RPB!$E$2:$I$200, 5, 0)</f>
        <v>18</v>
      </c>
      <c r="Q151" s="318">
        <f t="shared" si="65"/>
        <v>4953.599999999994</v>
      </c>
      <c r="R151" s="90">
        <f t="shared" si="66"/>
        <v>2339.1900000000023</v>
      </c>
      <c r="S151" s="90">
        <f t="shared" si="67"/>
        <v>2612.1689999999971</v>
      </c>
      <c r="T151" s="374">
        <f t="shared" si="68"/>
        <v>52.732739825581397</v>
      </c>
      <c r="U151" s="331">
        <f t="shared" si="69"/>
        <v>0</v>
      </c>
      <c r="V151" s="332">
        <f t="shared" si="70"/>
        <v>0</v>
      </c>
      <c r="W151" s="90" t="str">
        <f t="shared" si="71"/>
        <v>n/a</v>
      </c>
      <c r="X151" s="90" t="str">
        <f t="shared" si="72"/>
        <v>n/a</v>
      </c>
      <c r="Y151" s="374" t="str">
        <f t="shared" si="73"/>
        <v>n/a</v>
      </c>
      <c r="Z151" s="296">
        <f>IFERROR(VLOOKUP(C151,'Birth registration'!$B$247:$G$275,2,0), VLOOKUP($C151,'Birth registration'!$B$11:$G$207,2,0))</f>
        <v>95.2</v>
      </c>
      <c r="AA151" s="87">
        <f>IFERROR(VLOOKUP(C151,'Birth registration'!$B$247:$G$275,4,0), VLOOKUP($C151,'Birth registration'!$B$11:$G$207,4,0))</f>
        <v>95.5</v>
      </c>
      <c r="AB151" s="87">
        <f>IFERROR(VLOOKUP(C151,'Birth registration'!$B$247:$G$275,6,0), VLOOKUP($C151,'Birth registration'!$B$11:$G$207,6,0))</f>
        <v>94.9</v>
      </c>
      <c r="AC151" s="87">
        <f>IFERROR(VLOOKUP(C151,'Birth registration'!$B$247:$O$275,10,0), VLOOKUP($C151,'Birth registration'!$B$11:$K$207,10,0))</f>
        <v>93</v>
      </c>
      <c r="AD151" s="87">
        <f>IFERROR(VLOOKUP(D151,'Birth registration'!$B$247:$O$275,8,0), VLOOKUP($C151,'Birth registration'!$B$11:$K$207,8,0))</f>
        <v>96.4</v>
      </c>
      <c r="AE151" s="331">
        <f>VLOOKUP($C151, RPB!$E$3:$M$200, 9,0)</f>
        <v>111222</v>
      </c>
      <c r="AF151" s="90" t="str">
        <f>VLOOKUP($C151, RPB!E151:$J$200, 6, 0)</f>
        <v>Voter</v>
      </c>
      <c r="AG151" s="90" t="str">
        <f>VLOOKUP($C151, RPB!$E:$N, 10, 0)</f>
        <v>n/a</v>
      </c>
      <c r="AH151" s="90" t="str">
        <f>VLOOKUP($C151, RPB!$E:$O, 11,0)</f>
        <v>n/a</v>
      </c>
      <c r="AI151" s="298">
        <f t="shared" si="74"/>
        <v>208818.00000000012</v>
      </c>
      <c r="AJ151" s="332">
        <f>VLOOKUP(C151, '2018 Population by age'!$G$3:$J$300, 3, 0)*1000</f>
        <v>103200.00000000001</v>
      </c>
      <c r="AK151" s="90">
        <f>(VLOOKUP($C151, '2018 Population by age male'!$G:$J, 3, 0))*1000</f>
        <v>51982.000000000007</v>
      </c>
      <c r="AL151" s="90">
        <f>(VLOOKUP($C151, '2018 Population by age female'!$G:$J, 3, 0))*1000</f>
        <v>51219.000000000007</v>
      </c>
      <c r="AM151" s="332">
        <f>IF(I151=1, VLOOKUP(C151, '2018 Population by age'!$G$3:$J$300, 4, 0)*1000*VLOOKUP(C151, 'GCC foreign nationals share'!$B$5:$E$10, 3, 0), VLOOKUP(C151, '2018 Population by age'!$G$3:$J$300, 4, 0)*1000)</f>
        <v>105618.0000000001</v>
      </c>
      <c r="AN151" s="90">
        <f>(VLOOKUP($C151, '2018 Population by age male'!$G:$J, 4, 0))*1000</f>
        <v>52011.999999999993</v>
      </c>
      <c r="AO151" s="383">
        <f>(VLOOKUP($C151, '2018 Population by age female'!$G:$J, 4, 0))*1000</f>
        <v>53601.999999999993</v>
      </c>
    </row>
    <row r="152" spans="1:41" s="87" customFormat="1" ht="13.05" customHeight="1" x14ac:dyDescent="0.3">
      <c r="A152" s="87">
        <v>151</v>
      </c>
      <c r="B152" s="87" t="s">
        <v>328</v>
      </c>
      <c r="C152" s="87" t="s">
        <v>329</v>
      </c>
      <c r="D152" s="87" t="s">
        <v>19</v>
      </c>
      <c r="E152" s="87" t="s">
        <v>22</v>
      </c>
      <c r="F152" s="87" t="s">
        <v>9</v>
      </c>
      <c r="G152" s="87" t="s">
        <v>23</v>
      </c>
      <c r="H152" s="87" t="s">
        <v>9</v>
      </c>
      <c r="I152" s="87">
        <v>1</v>
      </c>
      <c r="J152" s="295" t="s">
        <v>2311</v>
      </c>
      <c r="K152" s="326">
        <f t="shared" si="60"/>
        <v>15628762.448000006</v>
      </c>
      <c r="L152" s="327">
        <f t="shared" si="61"/>
        <v>60.446943344083607</v>
      </c>
      <c r="M152" s="289" t="str">
        <f t="shared" si="62"/>
        <v>n/a</v>
      </c>
      <c r="N152" s="289" t="str">
        <f t="shared" si="63"/>
        <v>n/a</v>
      </c>
      <c r="O152" s="321" t="str">
        <f t="shared" si="64"/>
        <v>n/a</v>
      </c>
      <c r="P152" s="290">
        <f>VLOOKUP(C152, RPB!$E$2:$I$200, 5, 0)</f>
        <v>18</v>
      </c>
      <c r="Q152" s="318">
        <f t="shared" si="65"/>
        <v>971841.89999999979</v>
      </c>
      <c r="R152" s="90" t="str">
        <f t="shared" si="66"/>
        <v>n/a</v>
      </c>
      <c r="S152" s="90" t="str">
        <f t="shared" si="67"/>
        <v>n/a</v>
      </c>
      <c r="T152" s="374" t="str">
        <f t="shared" si="68"/>
        <v>n/a</v>
      </c>
      <c r="U152" s="331">
        <f t="shared" si="69"/>
        <v>14656920.548000006</v>
      </c>
      <c r="V152" s="332">
        <f t="shared" si="70"/>
        <v>90.828485549038476</v>
      </c>
      <c r="W152" s="90">
        <f t="shared" si="71"/>
        <v>12921842.999999993</v>
      </c>
      <c r="X152" s="90">
        <f t="shared" si="72"/>
        <v>9436178.9999999925</v>
      </c>
      <c r="Y152" s="374">
        <f t="shared" si="73"/>
        <v>42.204891828087469</v>
      </c>
      <c r="Z152" s="296">
        <f>IFERROR(VLOOKUP(C152,'Birth registration'!$B$247:$G$275,2,0), VLOOKUP($C152,'Birth registration'!$B$11:$G$207,2,0))</f>
        <v>90</v>
      </c>
      <c r="AA152" s="87" t="str">
        <f>IFERROR(VLOOKUP(C152,'Birth registration'!$B$247:$G$275,4,0), VLOOKUP($C152,'Birth registration'!$B$11:$G$207,4,0))</f>
        <v>–</v>
      </c>
      <c r="AB152" s="87" t="str">
        <f>IFERROR(VLOOKUP(C152,'Birth registration'!$B$247:$G$275,6,0), VLOOKUP($C152,'Birth registration'!$B$11:$G$207,6,0))</f>
        <v>–</v>
      </c>
      <c r="AC152" s="87" t="str">
        <f>IFERROR(VLOOKUP(C152,'Birth registration'!$B$247:$O$275,10,0), VLOOKUP($C152,'Birth registration'!$B$11:$K$207,10,0))</f>
        <v>–</v>
      </c>
      <c r="AD152" s="87" t="str">
        <f>IFERROR(VLOOKUP(D152,'Birth registration'!$B$247:$O$275,8,0), VLOOKUP($C152,'Birth registration'!$B$11:$K$207,8,0))</f>
        <v>–</v>
      </c>
      <c r="AE152" s="331">
        <f>VLOOKUP($C152, RPB!$E$3:$M$200, 9,0)</f>
        <v>1480000</v>
      </c>
      <c r="AF152" s="90" t="str">
        <f>VLOOKUP($C152, RPB!E152:$J$200, 6, 0)</f>
        <v>Voter</v>
      </c>
      <c r="AG152" s="90">
        <f>VLOOKUP($C152, RPB!$E:$N, 10, 0)</f>
        <v>1350000</v>
      </c>
      <c r="AH152" s="90">
        <f>VLOOKUP($C152, RPB!$E:$O, 11,0)</f>
        <v>130000</v>
      </c>
      <c r="AI152" s="298">
        <f t="shared" si="74"/>
        <v>25855339.548000008</v>
      </c>
      <c r="AJ152" s="332">
        <f>VLOOKUP(C152, '2018 Population by age'!$G$3:$J$300, 3, 0)*1000</f>
        <v>9718419</v>
      </c>
      <c r="AK152" s="90">
        <f>(VLOOKUP($C152, '2018 Population by age male'!$G:$J, 3, 0))*1000</f>
        <v>4940600</v>
      </c>
      <c r="AL152" s="90">
        <f>(VLOOKUP($C152, '2018 Population by age female'!$G:$J, 3, 0))*1000</f>
        <v>4775711</v>
      </c>
      <c r="AM152" s="332">
        <f>IF(I152=1, VLOOKUP(C152, '2018 Population by age'!$G$3:$J$300, 4, 0)*1000*VLOOKUP(C152, 'GCC foreign nationals share'!$B$5:$E$10, 3, 0), VLOOKUP(C152, '2018 Population by age'!$G$3:$J$300, 4, 0)*1000)</f>
        <v>16136920.548000006</v>
      </c>
      <c r="AN152" s="90">
        <f>(VLOOKUP($C152, '2018 Population by age male'!$G:$J, 4, 0))*1000</f>
        <v>14271842.999999993</v>
      </c>
      <c r="AO152" s="383">
        <f>(VLOOKUP($C152, '2018 Population by age female'!$G:$J, 4, 0))*1000</f>
        <v>9566178.9999999925</v>
      </c>
    </row>
    <row r="153" spans="1:41" s="87" customFormat="1" ht="13.05" customHeight="1" x14ac:dyDescent="0.3">
      <c r="A153" s="87">
        <v>152</v>
      </c>
      <c r="B153" s="87" t="s">
        <v>330</v>
      </c>
      <c r="C153" s="87" t="s">
        <v>331</v>
      </c>
      <c r="D153" s="87" t="s">
        <v>26</v>
      </c>
      <c r="E153" s="87" t="s">
        <v>8</v>
      </c>
      <c r="F153" s="87" t="s">
        <v>9</v>
      </c>
      <c r="G153" s="87" t="s">
        <v>10</v>
      </c>
      <c r="H153" s="87" t="s">
        <v>11</v>
      </c>
      <c r="J153" s="295" t="s">
        <v>2311</v>
      </c>
      <c r="K153" s="326">
        <f t="shared" si="60"/>
        <v>4607298.354000004</v>
      </c>
      <c r="L153" s="327">
        <f t="shared" si="61"/>
        <v>28.275573891926442</v>
      </c>
      <c r="M153" s="289" t="str">
        <f t="shared" si="62"/>
        <v>n/a</v>
      </c>
      <c r="N153" s="289" t="str">
        <f t="shared" si="63"/>
        <v>n/a</v>
      </c>
      <c r="O153" s="321" t="str">
        <f t="shared" si="64"/>
        <v>n/a</v>
      </c>
      <c r="P153" s="290">
        <f>VLOOKUP(C153, RPB!$E$2:$I$200, 5, 0)</f>
        <v>18</v>
      </c>
      <c r="Q153" s="318">
        <f t="shared" si="65"/>
        <v>2537636.3540000003</v>
      </c>
      <c r="R153" s="90">
        <f t="shared" si="66"/>
        <v>1223716.08</v>
      </c>
      <c r="S153" s="90">
        <f t="shared" si="67"/>
        <v>1316392.6229999999</v>
      </c>
      <c r="T153" s="374">
        <f t="shared" si="68"/>
        <v>51.874754273795368</v>
      </c>
      <c r="U153" s="331">
        <f t="shared" si="69"/>
        <v>2069662.0000000037</v>
      </c>
      <c r="V153" s="332">
        <f t="shared" si="70"/>
        <v>24.968452576561951</v>
      </c>
      <c r="W153" s="90" t="str">
        <f t="shared" si="71"/>
        <v>n/a</v>
      </c>
      <c r="X153" s="90" t="str">
        <f t="shared" si="72"/>
        <v>n/a</v>
      </c>
      <c r="Y153" s="374" t="str">
        <f t="shared" si="73"/>
        <v>n/a</v>
      </c>
      <c r="Z153" s="296">
        <f>IFERROR(VLOOKUP(C153,'Birth registration'!$B$247:$G$275,2,0), VLOOKUP($C153,'Birth registration'!$B$11:$G$207,2,0))</f>
        <v>68.3</v>
      </c>
      <c r="AA153" s="87">
        <f>IFERROR(VLOOKUP(C153,'Birth registration'!$B$247:$G$275,4,0), VLOOKUP($C153,'Birth registration'!$B$11:$G$207,4,0))</f>
        <v>69.8</v>
      </c>
      <c r="AB153" s="87">
        <f>IFERROR(VLOOKUP(C153,'Birth registration'!$B$247:$G$275,6,0), VLOOKUP($C153,'Birth registration'!$B$11:$G$207,6,0))</f>
        <v>66.7</v>
      </c>
      <c r="AC153" s="87">
        <f>IFERROR(VLOOKUP(C153,'Birth registration'!$B$247:$O$275,10,0), VLOOKUP($C153,'Birth registration'!$B$11:$K$207,10,0))</f>
        <v>57.8</v>
      </c>
      <c r="AD153" s="87">
        <f>IFERROR(VLOOKUP(D153,'Birth registration'!$B$247:$O$275,8,0), VLOOKUP($C153,'Birth registration'!$B$11:$K$207,8,0))</f>
        <v>87</v>
      </c>
      <c r="AE153" s="331">
        <f>VLOOKUP($C153, RPB!$E$3:$M$200, 9,0)</f>
        <v>6219446</v>
      </c>
      <c r="AF153" s="90" t="str">
        <f>VLOOKUP($C153, RPB!E153:$J$200, 6, 0)</f>
        <v>Voter</v>
      </c>
      <c r="AG153" s="90" t="str">
        <f>VLOOKUP($C153, RPB!$E:$N, 10, 0)</f>
        <v>n/a</v>
      </c>
      <c r="AH153" s="90" t="str">
        <f>VLOOKUP($C153, RPB!$E:$O, 11,0)</f>
        <v>n/a</v>
      </c>
      <c r="AI153" s="298">
        <f t="shared" si="74"/>
        <v>16294270.000000004</v>
      </c>
      <c r="AJ153" s="332">
        <f>VLOOKUP(C153, '2018 Population by age'!$G$3:$J$300, 3, 0)*1000</f>
        <v>8005161.9999999991</v>
      </c>
      <c r="AK153" s="90">
        <f>(VLOOKUP($C153, '2018 Population by age male'!$G:$J, 3, 0))*1000</f>
        <v>4052039.9999999995</v>
      </c>
      <c r="AL153" s="90">
        <f>(VLOOKUP($C153, '2018 Population by age female'!$G:$J, 3, 0))*1000</f>
        <v>3953131.0000000005</v>
      </c>
      <c r="AM153" s="332">
        <f>IF(I153=1, VLOOKUP(C153, '2018 Population by age'!$G$3:$J$300, 4, 0)*1000*VLOOKUP(C153, 'GCC foreign nationals share'!$B$5:$E$10, 3, 0), VLOOKUP(C153, '2018 Population by age'!$G$3:$J$300, 4, 0)*1000)</f>
        <v>8289108.0000000037</v>
      </c>
      <c r="AN153" s="90">
        <f>(VLOOKUP($C153, '2018 Population by age male'!$G:$J, 4, 0))*1000</f>
        <v>3956752.9999999972</v>
      </c>
      <c r="AO153" s="383">
        <f>(VLOOKUP($C153, '2018 Population by age female'!$G:$J, 4, 0))*1000</f>
        <v>4332353.9999999963</v>
      </c>
    </row>
    <row r="154" spans="1:41" s="87" customFormat="1" ht="13.05" customHeight="1" x14ac:dyDescent="0.3">
      <c r="A154" s="87">
        <v>153</v>
      </c>
      <c r="B154" s="87" t="s">
        <v>332</v>
      </c>
      <c r="C154" s="87" t="s">
        <v>333</v>
      </c>
      <c r="D154" s="87" t="s">
        <v>14</v>
      </c>
      <c r="E154" s="87" t="s">
        <v>15</v>
      </c>
      <c r="F154" s="87" t="s">
        <v>9</v>
      </c>
      <c r="G154" s="87" t="s">
        <v>16</v>
      </c>
      <c r="H154" s="87" t="s">
        <v>9</v>
      </c>
      <c r="J154" s="295" t="s">
        <v>2311</v>
      </c>
      <c r="K154" s="326">
        <f t="shared" si="60"/>
        <v>286169.38800000353</v>
      </c>
      <c r="L154" s="327">
        <f t="shared" si="61"/>
        <v>3.266018102888788</v>
      </c>
      <c r="M154" s="289" t="str">
        <f t="shared" si="62"/>
        <v>n/a</v>
      </c>
      <c r="N154" s="289" t="str">
        <f t="shared" si="63"/>
        <v>n/a</v>
      </c>
      <c r="O154" s="321" t="str">
        <f t="shared" si="64"/>
        <v>n/a</v>
      </c>
      <c r="P154" s="290">
        <f>VLOOKUP(C154, RPB!$E$2:$I$200, 5, 0)</f>
        <v>18</v>
      </c>
      <c r="Q154" s="318">
        <f t="shared" si="65"/>
        <v>10481.387999999817</v>
      </c>
      <c r="R154" s="90">
        <f t="shared" si="66"/>
        <v>7162.0720000000074</v>
      </c>
      <c r="S154" s="90">
        <f t="shared" si="67"/>
        <v>3406.5360000000037</v>
      </c>
      <c r="T154" s="374">
        <f t="shared" si="68"/>
        <v>32.500810007224835</v>
      </c>
      <c r="U154" s="331">
        <f t="shared" si="69"/>
        <v>275688.00000000373</v>
      </c>
      <c r="V154" s="332">
        <f t="shared" si="70"/>
        <v>3.9299063495482915</v>
      </c>
      <c r="W154" s="90" t="str">
        <f t="shared" si="71"/>
        <v>n/a</v>
      </c>
      <c r="X154" s="90" t="str">
        <f t="shared" si="72"/>
        <v>n/a</v>
      </c>
      <c r="Y154" s="374" t="str">
        <f t="shared" si="73"/>
        <v>n/a</v>
      </c>
      <c r="Z154" s="296">
        <f>IFERROR(VLOOKUP(C154,'Birth registration'!$B$247:$G$275,2,0), VLOOKUP($C154,'Birth registration'!$B$11:$G$207,2,0))</f>
        <v>99.4</v>
      </c>
      <c r="AA154" s="87">
        <f>IFERROR(VLOOKUP(C154,'Birth registration'!$B$247:$G$275,4,0), VLOOKUP($C154,'Birth registration'!$B$11:$G$207,4,0))</f>
        <v>99.2</v>
      </c>
      <c r="AB154" s="87">
        <f>IFERROR(VLOOKUP(C154,'Birth registration'!$B$247:$G$275,6,0), VLOOKUP($C154,'Birth registration'!$B$11:$G$207,6,0))</f>
        <v>99.6</v>
      </c>
      <c r="AC154" s="87">
        <f>IFERROR(VLOOKUP(C154,'Birth registration'!$B$247:$O$275,10,0), VLOOKUP($C154,'Birth registration'!$B$11:$K$207,10,0))</f>
        <v>99.2</v>
      </c>
      <c r="AD154" s="87">
        <f>IFERROR(VLOOKUP(D154,'Birth registration'!$B$247:$O$275,8,0), VLOOKUP($C154,'Birth registration'!$B$11:$K$207,8,0))</f>
        <v>99.5</v>
      </c>
      <c r="AE154" s="331">
        <f>VLOOKUP($C154, RPB!$E$3:$M$200, 9,0)</f>
        <v>6739441</v>
      </c>
      <c r="AF154" s="90" t="str">
        <f>VLOOKUP($C154, RPB!E154:$J$200, 6, 0)</f>
        <v>Voter</v>
      </c>
      <c r="AG154" s="90" t="str">
        <f>VLOOKUP($C154, RPB!$E:$N, 10, 0)</f>
        <v>n/a</v>
      </c>
      <c r="AH154" s="90" t="str">
        <f>VLOOKUP($C154, RPB!$E:$O, 11,0)</f>
        <v>n/a</v>
      </c>
      <c r="AI154" s="298">
        <f t="shared" si="74"/>
        <v>8762027.0000000037</v>
      </c>
      <c r="AJ154" s="332">
        <f>VLOOKUP(C154, '2018 Population by age'!$G$3:$J$300, 3, 0)*1000</f>
        <v>1746898.0000000002</v>
      </c>
      <c r="AK154" s="90">
        <f>(VLOOKUP($C154, '2018 Population by age male'!$G:$J, 3, 0))*1000</f>
        <v>895259.00000000012</v>
      </c>
      <c r="AL154" s="90">
        <f>(VLOOKUP($C154, '2018 Population by age female'!$G:$J, 3, 0))*1000</f>
        <v>851634.00000000012</v>
      </c>
      <c r="AM154" s="332">
        <f>IF(I154=1, VLOOKUP(C154, '2018 Population by age'!$G$3:$J$300, 4, 0)*1000*VLOOKUP(C154, 'GCC foreign nationals share'!$B$5:$E$10, 3, 0), VLOOKUP(C154, '2018 Population by age'!$G$3:$J$300, 4, 0)*1000)</f>
        <v>7015129.0000000037</v>
      </c>
      <c r="AN154" s="90">
        <f>(VLOOKUP($C154, '2018 Population by age male'!$G:$J, 4, 0))*1000</f>
        <v>3386073.0000000005</v>
      </c>
      <c r="AO154" s="383">
        <f>(VLOOKUP($C154, '2018 Population by age female'!$G:$J, 4, 0))*1000</f>
        <v>3629056.0000000005</v>
      </c>
    </row>
    <row r="155" spans="1:41" s="87" customFormat="1" ht="13.05" customHeight="1" x14ac:dyDescent="0.3">
      <c r="A155" s="87">
        <v>154</v>
      </c>
      <c r="B155" s="87" t="s">
        <v>334</v>
      </c>
      <c r="C155" s="87" t="s">
        <v>335</v>
      </c>
      <c r="D155" s="87" t="s">
        <v>26</v>
      </c>
      <c r="E155" s="87" t="s">
        <v>22</v>
      </c>
      <c r="F155" s="87" t="s">
        <v>9</v>
      </c>
      <c r="G155" s="87" t="s">
        <v>16</v>
      </c>
      <c r="H155" s="87" t="s">
        <v>9</v>
      </c>
      <c r="J155" s="295" t="s">
        <v>2320</v>
      </c>
      <c r="K155" s="326">
        <f t="shared" si="60"/>
        <v>0</v>
      </c>
      <c r="L155" s="327">
        <f t="shared" si="61"/>
        <v>0</v>
      </c>
      <c r="M155" s="289" t="str">
        <f t="shared" si="62"/>
        <v>n/a</v>
      </c>
      <c r="N155" s="289" t="str">
        <f t="shared" si="63"/>
        <v>n/a</v>
      </c>
      <c r="O155" s="321" t="str">
        <f t="shared" si="64"/>
        <v>n/a</v>
      </c>
      <c r="P155" s="290">
        <f>VLOOKUP(C155, RPB!$E$2:$I$200, 5, 0)</f>
        <v>18</v>
      </c>
      <c r="Q155" s="318">
        <f t="shared" si="65"/>
        <v>0</v>
      </c>
      <c r="R155" s="90" t="str">
        <f t="shared" si="66"/>
        <v>n/a</v>
      </c>
      <c r="S155" s="90" t="str">
        <f t="shared" si="67"/>
        <v>n/a</v>
      </c>
      <c r="T155" s="374" t="str">
        <f t="shared" si="68"/>
        <v>n/a</v>
      </c>
      <c r="U155" s="331">
        <f t="shared" si="69"/>
        <v>0</v>
      </c>
      <c r="V155" s="332">
        <f t="shared" si="70"/>
        <v>0</v>
      </c>
      <c r="W155" s="90" t="str">
        <f t="shared" si="71"/>
        <v>n/a</v>
      </c>
      <c r="X155" s="90" t="str">
        <f t="shared" si="72"/>
        <v>n/a</v>
      </c>
      <c r="Y155" s="374" t="str">
        <f t="shared" si="73"/>
        <v>n/a</v>
      </c>
      <c r="Z155" s="296">
        <f>IFERROR(VLOOKUP(C155,'Birth registration'!$B$247:$G$275,2,0), VLOOKUP($C155,'Birth registration'!$B$11:$G$207,2,0))</f>
        <v>100</v>
      </c>
      <c r="AA155" s="87" t="str">
        <f>IFERROR(VLOOKUP(C155,'Birth registration'!$B$247:$G$275,4,0), VLOOKUP($C155,'Birth registration'!$B$11:$G$207,4,0))</f>
        <v>–</v>
      </c>
      <c r="AB155" s="87" t="str">
        <f>IFERROR(VLOOKUP(C155,'Birth registration'!$B$247:$G$275,6,0), VLOOKUP($C155,'Birth registration'!$B$11:$G$207,6,0))</f>
        <v>–</v>
      </c>
      <c r="AC155" s="87" t="str">
        <f>IFERROR(VLOOKUP(C155,'Birth registration'!$B$247:$O$275,10,0), VLOOKUP($C155,'Birth registration'!$B$11:$K$207,10,0))</f>
        <v>–</v>
      </c>
      <c r="AD155" s="87" t="str">
        <f>IFERROR(VLOOKUP(D155,'Birth registration'!$B$247:$O$275,8,0), VLOOKUP($C155,'Birth registration'!$B$11:$K$207,8,0))</f>
        <v>–</v>
      </c>
      <c r="AE155" s="331">
        <f>VLOOKUP($C155, RPB!$E$3:$M$200, 9,0)</f>
        <v>71932</v>
      </c>
      <c r="AF155" s="90" t="str">
        <f>VLOOKUP($C155, RPB!E155:$J$200, 6, 0)</f>
        <v>Voter</v>
      </c>
      <c r="AG155" s="90" t="str">
        <f>VLOOKUP($C155, RPB!$E:$N, 10, 0)</f>
        <v>n/a</v>
      </c>
      <c r="AH155" s="90" t="str">
        <f>VLOOKUP($C155, RPB!$E:$O, 11,0)</f>
        <v>n/a</v>
      </c>
      <c r="AI155" s="298">
        <f t="shared" si="74"/>
        <v>95235.000000000015</v>
      </c>
      <c r="AJ155" s="332">
        <f>VLOOKUP(C155, '2018 Population by age'!$G$3:$J$300, 3, 0)*1000</f>
        <v>24702.000000000004</v>
      </c>
      <c r="AK155" s="90">
        <f>(VLOOKUP($C155, '2018 Population by age male'!$G:$J, 3, 0))*1000</f>
        <v>12491</v>
      </c>
      <c r="AL155" s="90">
        <f>(VLOOKUP($C155, '2018 Population by age female'!$G:$J, 3, 0))*1000</f>
        <v>12210</v>
      </c>
      <c r="AM155" s="332">
        <f>IF(I155=1, VLOOKUP(C155, '2018 Population by age'!$G$3:$J$300, 4, 0)*1000*VLOOKUP(C155, 'GCC foreign nationals share'!$B$5:$E$10, 3, 0), VLOOKUP(C155, '2018 Population by age'!$G$3:$J$300, 4, 0)*1000)</f>
        <v>70533.000000000015</v>
      </c>
      <c r="AN155" s="90">
        <f>(VLOOKUP($C155, '2018 Population by age male'!$G:$J, 4, 0))*1000</f>
        <v>34452</v>
      </c>
      <c r="AO155" s="383">
        <f>(VLOOKUP($C155, '2018 Population by age female'!$G:$J, 4, 0))*1000</f>
        <v>36086.999999999985</v>
      </c>
    </row>
    <row r="156" spans="1:41" s="87" customFormat="1" ht="13.05" customHeight="1" x14ac:dyDescent="0.3">
      <c r="A156" s="87">
        <v>155</v>
      </c>
      <c r="B156" s="87" t="s">
        <v>336</v>
      </c>
      <c r="C156" s="87" t="s">
        <v>337</v>
      </c>
      <c r="D156" s="87" t="s">
        <v>26</v>
      </c>
      <c r="E156" s="87" t="s">
        <v>8</v>
      </c>
      <c r="F156" s="87" t="s">
        <v>9</v>
      </c>
      <c r="G156" s="87" t="s">
        <v>10</v>
      </c>
      <c r="H156" s="87" t="s">
        <v>11</v>
      </c>
      <c r="J156" s="295" t="s">
        <v>2311</v>
      </c>
      <c r="K156" s="326">
        <f t="shared" si="60"/>
        <v>1586649.1329999962</v>
      </c>
      <c r="L156" s="327">
        <f t="shared" si="61"/>
        <v>20.553171400187715</v>
      </c>
      <c r="M156" s="289">
        <f t="shared" si="62"/>
        <v>816971.54399999999</v>
      </c>
      <c r="N156" s="289">
        <f t="shared" si="63"/>
        <v>769700.96400000085</v>
      </c>
      <c r="O156" s="321">
        <f t="shared" si="64"/>
        <v>48.511101036224034</v>
      </c>
      <c r="P156" s="290">
        <f>VLOOKUP(C156, RPB!$E$2:$I$200, 5, 0)</f>
        <v>6</v>
      </c>
      <c r="Q156" s="318">
        <f t="shared" si="65"/>
        <v>322309.13299999997</v>
      </c>
      <c r="R156" s="90">
        <f t="shared" si="66"/>
        <v>165121.54399999999</v>
      </c>
      <c r="S156" s="90">
        <f t="shared" si="67"/>
        <v>157208.96399999998</v>
      </c>
      <c r="T156" s="374">
        <f t="shared" si="68"/>
        <v>48.775832858574312</v>
      </c>
      <c r="U156" s="331">
        <f t="shared" si="69"/>
        <v>1264339.9999999963</v>
      </c>
      <c r="V156" s="332">
        <f t="shared" si="70"/>
        <v>19.95351324121409</v>
      </c>
      <c r="W156" s="90">
        <f t="shared" si="71"/>
        <v>651850</v>
      </c>
      <c r="X156" s="90">
        <f t="shared" si="72"/>
        <v>612492.00000000093</v>
      </c>
      <c r="Y156" s="374">
        <f t="shared" si="73"/>
        <v>48.443538219880416</v>
      </c>
      <c r="Z156" s="296">
        <f>IFERROR(VLOOKUP(C156,'Birth registration'!$B$247:$G$275,2,0), VLOOKUP($C156,'Birth registration'!$B$11:$G$207,2,0))</f>
        <v>76.7</v>
      </c>
      <c r="AA156" s="87">
        <f>IFERROR(VLOOKUP(C156,'Birth registration'!$B$247:$G$275,4,0), VLOOKUP($C156,'Birth registration'!$B$11:$G$207,4,0))</f>
        <v>76.2</v>
      </c>
      <c r="AB156" s="87">
        <f>IFERROR(VLOOKUP(C156,'Birth registration'!$B$247:$G$275,6,0), VLOOKUP($C156,'Birth registration'!$B$11:$G$207,6,0))</f>
        <v>77.2</v>
      </c>
      <c r="AC156" s="87">
        <f>IFERROR(VLOOKUP(C156,'Birth registration'!$B$247:$O$275,10,0), VLOOKUP($C156,'Birth registration'!$B$11:$K$207,10,0))</f>
        <v>75.8</v>
      </c>
      <c r="AD156" s="87">
        <f>IFERROR(VLOOKUP(D156,'Birth registration'!$B$247:$O$275,8,0), VLOOKUP($C156,'Birth registration'!$B$11:$K$207,8,0))</f>
        <v>79.599999999999994</v>
      </c>
      <c r="AE156" s="331">
        <f>VLOOKUP($C156, RPB!$E$3:$M$200, 9,0)</f>
        <v>5072088</v>
      </c>
      <c r="AF156" s="90" t="str">
        <f>VLOOKUP($C156, RPB!E156:$J$200, 6, 0)</f>
        <v>Direct</v>
      </c>
      <c r="AG156" s="90">
        <f>VLOOKUP($C156, RPB!$E:$N, 10, 0)</f>
        <v>2478500</v>
      </c>
      <c r="AH156" s="90">
        <f>VLOOKUP($C156, RPB!$E:$O, 11,0)</f>
        <v>2593588</v>
      </c>
      <c r="AI156" s="298">
        <f t="shared" si="74"/>
        <v>7719728.9999999963</v>
      </c>
      <c r="AJ156" s="332">
        <f>VLOOKUP(C156, '2018 Population by age'!$G$3:$J$300, 3, 0)*1000</f>
        <v>1383301</v>
      </c>
      <c r="AK156" s="90">
        <f>(VLOOKUP($C156, '2018 Population by age male'!$G:$J, 3, 0))*1000</f>
        <v>693788</v>
      </c>
      <c r="AL156" s="90">
        <f>(VLOOKUP($C156, '2018 Population by age female'!$G:$J, 3, 0))*1000</f>
        <v>689513</v>
      </c>
      <c r="AM156" s="332">
        <f>IF(I156=1, VLOOKUP(C156, '2018 Population by age'!$G$3:$J$300, 4, 0)*1000*VLOOKUP(C156, 'GCC foreign nationals share'!$B$5:$E$10, 3, 0), VLOOKUP(C156, '2018 Population by age'!$G$3:$J$300, 4, 0)*1000)</f>
        <v>6336427.9999999963</v>
      </c>
      <c r="AN156" s="90">
        <f>(VLOOKUP($C156, '2018 Population by age male'!$G:$J, 4, 0))*1000</f>
        <v>3130350</v>
      </c>
      <c r="AO156" s="383">
        <f>(VLOOKUP($C156, '2018 Population by age female'!$G:$J, 4, 0))*1000</f>
        <v>3206080.0000000009</v>
      </c>
    </row>
    <row r="157" spans="1:41" s="87" customFormat="1" ht="13.05" customHeight="1" x14ac:dyDescent="0.3">
      <c r="A157" s="87">
        <v>156</v>
      </c>
      <c r="B157" s="87" t="s">
        <v>338</v>
      </c>
      <c r="C157" s="87" t="s">
        <v>339</v>
      </c>
      <c r="D157" s="87" t="s">
        <v>37</v>
      </c>
      <c r="E157" s="87" t="s">
        <v>22</v>
      </c>
      <c r="F157" s="87" t="s">
        <v>9</v>
      </c>
      <c r="G157" s="87" t="s">
        <v>23</v>
      </c>
      <c r="H157" s="87" t="s">
        <v>9</v>
      </c>
      <c r="J157" s="295" t="s">
        <v>2311</v>
      </c>
      <c r="K157" s="326">
        <f t="shared" si="60"/>
        <v>2133083.2000000002</v>
      </c>
      <c r="L157" s="327">
        <f t="shared" si="61"/>
        <v>36.828723419133027</v>
      </c>
      <c r="M157" s="289" t="str">
        <f t="shared" si="62"/>
        <v>n/a</v>
      </c>
      <c r="N157" s="289" t="str">
        <f t="shared" si="63"/>
        <v>n/a</v>
      </c>
      <c r="O157" s="321" t="str">
        <f t="shared" si="64"/>
        <v>n/a</v>
      </c>
      <c r="P157" s="290">
        <f>VLOOKUP(C157, RPB!$E$2:$I$200, 5, 0)</f>
        <v>21</v>
      </c>
      <c r="Q157" s="318">
        <f t="shared" si="65"/>
        <v>126912.19999999997</v>
      </c>
      <c r="R157" s="90" t="str">
        <f t="shared" si="66"/>
        <v>n/a</v>
      </c>
      <c r="S157" s="90" t="str">
        <f t="shared" si="67"/>
        <v>n/a</v>
      </c>
      <c r="T157" s="374" t="str">
        <f t="shared" si="68"/>
        <v>n/a</v>
      </c>
      <c r="U157" s="331">
        <f t="shared" si="69"/>
        <v>2006171</v>
      </c>
      <c r="V157" s="332">
        <f t="shared" si="70"/>
        <v>44.357042429002171</v>
      </c>
      <c r="W157" s="90" t="str">
        <f t="shared" si="71"/>
        <v>n/a</v>
      </c>
      <c r="X157" s="90" t="str">
        <f t="shared" si="72"/>
        <v>n/a</v>
      </c>
      <c r="Y157" s="374" t="str">
        <f t="shared" si="73"/>
        <v>n/a</v>
      </c>
      <c r="Z157" s="296">
        <f>IFERROR(VLOOKUP(C157,'Birth registration'!$B$247:$G$275,2,0), VLOOKUP($C157,'Birth registration'!$B$11:$G$207,2,0))</f>
        <v>90</v>
      </c>
      <c r="AA157" s="87" t="str">
        <f>IFERROR(VLOOKUP(C157,'Birth registration'!$B$247:$G$275,4,0), VLOOKUP($C157,'Birth registration'!$B$11:$G$207,4,0))</f>
        <v>–</v>
      </c>
      <c r="AB157" s="87" t="str">
        <f>IFERROR(VLOOKUP(C157,'Birth registration'!$B$247:$G$275,6,0), VLOOKUP($C157,'Birth registration'!$B$11:$G$207,6,0))</f>
        <v>–</v>
      </c>
      <c r="AC157" s="87" t="str">
        <f>IFERROR(VLOOKUP(C157,'Birth registration'!$B$247:$O$275,10,0), VLOOKUP($C157,'Birth registration'!$B$11:$K$207,10,0))</f>
        <v>–</v>
      </c>
      <c r="AD157" s="87" t="str">
        <f>IFERROR(VLOOKUP(D157,'Birth registration'!$B$247:$O$275,8,0), VLOOKUP($C157,'Birth registration'!$B$11:$K$207,8,0))</f>
        <v>–</v>
      </c>
      <c r="AE157" s="331">
        <f>VLOOKUP($C157, RPB!$E$3:$M$200, 9,0)</f>
        <v>2516608</v>
      </c>
      <c r="AF157" s="90" t="str">
        <f>VLOOKUP($C157, RPB!E157:$J$200, 6, 0)</f>
        <v>Voter</v>
      </c>
      <c r="AG157" s="90" t="str">
        <f>VLOOKUP($C157, RPB!$E:$N, 10, 0)</f>
        <v>n/a</v>
      </c>
      <c r="AH157" s="90" t="str">
        <f>VLOOKUP($C157, RPB!$E:$O, 11,0)</f>
        <v>n/a</v>
      </c>
      <c r="AI157" s="298">
        <f t="shared" si="74"/>
        <v>5791901</v>
      </c>
      <c r="AJ157" s="332">
        <f>VLOOKUP(C157, '2018 Population by age'!$G$3:$J$300, 3, 0)*1000</f>
        <v>1269122</v>
      </c>
      <c r="AK157" s="90">
        <f>(VLOOKUP($C157, '2018 Population by age male'!$G:$J, 3, 0))*1000</f>
        <v>649593</v>
      </c>
      <c r="AL157" s="90">
        <f>(VLOOKUP($C157, '2018 Population by age female'!$G:$J, 3, 0))*1000</f>
        <v>619531</v>
      </c>
      <c r="AM157" s="332">
        <f>IF(I157=1, VLOOKUP(C157, '2018 Population by age'!$G$3:$J$300, 4, 0)*1000*VLOOKUP(C157, 'GCC foreign nationals share'!$B$5:$E$10, 3, 0), VLOOKUP(C157, '2018 Population by age'!$G$3:$J$300, 4, 0)*1000)</f>
        <v>4522779</v>
      </c>
      <c r="AN157" s="90">
        <f>(VLOOKUP($C157, '2018 Population by age male'!$G:$J, 4, 0))*1000</f>
        <v>2212464</v>
      </c>
      <c r="AO157" s="383">
        <f>(VLOOKUP($C157, '2018 Population by age female'!$G:$J, 4, 0))*1000</f>
        <v>2310316.9999999981</v>
      </c>
    </row>
    <row r="158" spans="1:41" s="87" customFormat="1" ht="13.05" customHeight="1" x14ac:dyDescent="0.3">
      <c r="A158" s="87">
        <v>157</v>
      </c>
      <c r="B158" s="87" t="s">
        <v>340</v>
      </c>
      <c r="C158" s="87" t="s">
        <v>341</v>
      </c>
      <c r="D158" s="87" t="s">
        <v>14</v>
      </c>
      <c r="E158" s="87" t="s">
        <v>22</v>
      </c>
      <c r="F158" s="87" t="s">
        <v>38</v>
      </c>
      <c r="G158" s="87" t="s">
        <v>23</v>
      </c>
      <c r="H158" s="87" t="s">
        <v>41</v>
      </c>
      <c r="J158" s="295" t="s">
        <v>2320</v>
      </c>
      <c r="K158" s="326">
        <f t="shared" si="60"/>
        <v>23111.000000004657</v>
      </c>
      <c r="L158" s="327">
        <f t="shared" si="61"/>
        <v>0.42406936307582932</v>
      </c>
      <c r="M158" s="289" t="str">
        <f t="shared" si="62"/>
        <v>n/a</v>
      </c>
      <c r="N158" s="289" t="str">
        <f t="shared" si="63"/>
        <v>n/a</v>
      </c>
      <c r="O158" s="321" t="str">
        <f t="shared" si="64"/>
        <v>n/a</v>
      </c>
      <c r="P158" s="290">
        <f>VLOOKUP(C158, RPB!$E$2:$I$200, 5, 0)</f>
        <v>18</v>
      </c>
      <c r="Q158" s="318">
        <f t="shared" si="65"/>
        <v>0</v>
      </c>
      <c r="R158" s="90" t="str">
        <f t="shared" si="66"/>
        <v>n/a</v>
      </c>
      <c r="S158" s="90" t="str">
        <f t="shared" si="67"/>
        <v>n/a</v>
      </c>
      <c r="T158" s="374" t="str">
        <f t="shared" si="68"/>
        <v>n/a</v>
      </c>
      <c r="U158" s="331">
        <f t="shared" si="69"/>
        <v>23111.000000004657</v>
      </c>
      <c r="V158" s="332">
        <f t="shared" si="70"/>
        <v>0.51936337030904123</v>
      </c>
      <c r="W158" s="90" t="str">
        <f t="shared" si="71"/>
        <v>n/a</v>
      </c>
      <c r="X158" s="90" t="str">
        <f t="shared" si="72"/>
        <v>n/a</v>
      </c>
      <c r="Y158" s="374" t="str">
        <f t="shared" si="73"/>
        <v>n/a</v>
      </c>
      <c r="Z158" s="296">
        <f>IFERROR(VLOOKUP(C158,'Birth registration'!$B$247:$G$275,2,0), VLOOKUP($C158,'Birth registration'!$B$11:$G$207,2,0))</f>
        <v>100</v>
      </c>
      <c r="AA158" s="87" t="str">
        <f>IFERROR(VLOOKUP(C158,'Birth registration'!$B$247:$G$275,4,0), VLOOKUP($C158,'Birth registration'!$B$11:$G$207,4,0))</f>
        <v>–</v>
      </c>
      <c r="AB158" s="87" t="str">
        <f>IFERROR(VLOOKUP(C158,'Birth registration'!$B$247:$G$275,6,0), VLOOKUP($C158,'Birth registration'!$B$11:$G$207,6,0))</f>
        <v>–</v>
      </c>
      <c r="AC158" s="87" t="str">
        <f>IFERROR(VLOOKUP(C158,'Birth registration'!$B$247:$O$275,10,0), VLOOKUP($C158,'Birth registration'!$B$11:$K$207,10,0))</f>
        <v>–</v>
      </c>
      <c r="AD158" s="87" t="str">
        <f>IFERROR(VLOOKUP(D158,'Birth registration'!$B$247:$O$275,8,0), VLOOKUP($C158,'Birth registration'!$B$11:$K$207,8,0))</f>
        <v>–</v>
      </c>
      <c r="AE158" s="331">
        <f>VLOOKUP($C158, RPB!$E$3:$M$200, 9,0)</f>
        <v>4426760</v>
      </c>
      <c r="AF158" s="90" t="str">
        <f>VLOOKUP($C158, RPB!E158:$J$200, 6, 0)</f>
        <v>Voter</v>
      </c>
      <c r="AG158" s="90" t="str">
        <f>VLOOKUP($C158, RPB!$E:$N, 10, 0)</f>
        <v>n/a</v>
      </c>
      <c r="AH158" s="90" t="str">
        <f>VLOOKUP($C158, RPB!$E:$O, 11,0)</f>
        <v>n/a</v>
      </c>
      <c r="AI158" s="298">
        <f t="shared" si="74"/>
        <v>5449816.0000000047</v>
      </c>
      <c r="AJ158" s="332">
        <f>VLOOKUP(C158, '2018 Population by age'!$G$3:$J$300, 3, 0)*1000</f>
        <v>999945</v>
      </c>
      <c r="AK158" s="90">
        <f>(VLOOKUP($C158, '2018 Population by age male'!$G:$J, 3, 0))*1000</f>
        <v>511969</v>
      </c>
      <c r="AL158" s="90">
        <f>(VLOOKUP($C158, '2018 Population by age female'!$G:$J, 3, 0))*1000</f>
        <v>487985.00000000006</v>
      </c>
      <c r="AM158" s="332">
        <f>IF(I158=1, VLOOKUP(C158, '2018 Population by age'!$G$3:$J$300, 4, 0)*1000*VLOOKUP(C158, 'GCC foreign nationals share'!$B$5:$E$10, 3, 0), VLOOKUP(C158, '2018 Population by age'!$G$3:$J$300, 4, 0)*1000)</f>
        <v>4449871.0000000047</v>
      </c>
      <c r="AN158" s="90">
        <f>(VLOOKUP($C158, '2018 Population by age male'!$G:$J, 4, 0))*1000</f>
        <v>2137348.0000000005</v>
      </c>
      <c r="AO158" s="383">
        <f>(VLOOKUP($C158, '2018 Population by age female'!$G:$J, 4, 0))*1000</f>
        <v>2312513.0000000005</v>
      </c>
    </row>
    <row r="159" spans="1:41" s="87" customFormat="1" ht="13.05" customHeight="1" x14ac:dyDescent="0.3">
      <c r="A159" s="87">
        <v>158</v>
      </c>
      <c r="B159" s="87" t="s">
        <v>342</v>
      </c>
      <c r="C159" s="87" t="s">
        <v>343</v>
      </c>
      <c r="D159" s="87" t="s">
        <v>14</v>
      </c>
      <c r="E159" s="87" t="s">
        <v>22</v>
      </c>
      <c r="F159" s="87" t="s">
        <v>38</v>
      </c>
      <c r="G159" s="87" t="s">
        <v>23</v>
      </c>
      <c r="H159" s="87" t="s">
        <v>41</v>
      </c>
      <c r="J159" s="295" t="s">
        <v>2320</v>
      </c>
      <c r="K159" s="326">
        <f t="shared" si="60"/>
        <v>0</v>
      </c>
      <c r="L159" s="327">
        <f t="shared" si="61"/>
        <v>0</v>
      </c>
      <c r="M159" s="289" t="str">
        <f t="shared" si="62"/>
        <v>n/a</v>
      </c>
      <c r="N159" s="289" t="str">
        <f t="shared" si="63"/>
        <v>n/a</v>
      </c>
      <c r="O159" s="321" t="str">
        <f t="shared" si="64"/>
        <v>n/a</v>
      </c>
      <c r="P159" s="290">
        <f>VLOOKUP(C159, RPB!$E$2:$I$200, 5, 0)</f>
        <v>18</v>
      </c>
      <c r="Q159" s="318">
        <f t="shared" si="65"/>
        <v>0</v>
      </c>
      <c r="R159" s="90" t="str">
        <f t="shared" si="66"/>
        <v>n/a</v>
      </c>
      <c r="S159" s="90" t="str">
        <f t="shared" si="67"/>
        <v>n/a</v>
      </c>
      <c r="T159" s="374" t="str">
        <f t="shared" si="68"/>
        <v>n/a</v>
      </c>
      <c r="U159" s="331">
        <f t="shared" si="69"/>
        <v>0</v>
      </c>
      <c r="V159" s="332">
        <f t="shared" si="70"/>
        <v>0</v>
      </c>
      <c r="W159" s="90" t="str">
        <f t="shared" si="71"/>
        <v>n/a</v>
      </c>
      <c r="X159" s="90" t="str">
        <f t="shared" si="72"/>
        <v>n/a</v>
      </c>
      <c r="Y159" s="374" t="str">
        <f t="shared" si="73"/>
        <v>n/a</v>
      </c>
      <c r="Z159" s="296">
        <f>IFERROR(VLOOKUP(C159,'Birth registration'!$B$247:$G$275,2,0), VLOOKUP($C159,'Birth registration'!$B$11:$G$207,2,0))</f>
        <v>100</v>
      </c>
      <c r="AA159" s="87" t="str">
        <f>IFERROR(VLOOKUP(C159,'Birth registration'!$B$247:$G$275,4,0), VLOOKUP($C159,'Birth registration'!$B$11:$G$207,4,0))</f>
        <v>–</v>
      </c>
      <c r="AB159" s="87" t="str">
        <f>IFERROR(VLOOKUP(C159,'Birth registration'!$B$247:$G$275,6,0), VLOOKUP($C159,'Birth registration'!$B$11:$G$207,6,0))</f>
        <v>–</v>
      </c>
      <c r="AC159" s="87" t="str">
        <f>IFERROR(VLOOKUP(C159,'Birth registration'!$B$247:$O$275,10,0), VLOOKUP($C159,'Birth registration'!$B$11:$K$207,10,0))</f>
        <v>–</v>
      </c>
      <c r="AD159" s="87" t="str">
        <f>IFERROR(VLOOKUP(D159,'Birth registration'!$B$247:$O$275,8,0), VLOOKUP($C159,'Birth registration'!$B$11:$K$207,8,0))</f>
        <v>–</v>
      </c>
      <c r="AE159" s="331">
        <f>VLOOKUP($C159, RPB!$E$3:$M$200, 9,0)</f>
        <v>1713473</v>
      </c>
      <c r="AF159" s="90" t="str">
        <f>VLOOKUP($C159, RPB!E159:$J$200, 6, 0)</f>
        <v>Voter</v>
      </c>
      <c r="AG159" s="90" t="str">
        <f>VLOOKUP($C159, RPB!$E:$N, 10, 0)</f>
        <v>n/a</v>
      </c>
      <c r="AH159" s="90" t="str">
        <f>VLOOKUP($C159, RPB!$E:$O, 11,0)</f>
        <v>n/a</v>
      </c>
      <c r="AI159" s="298">
        <f t="shared" si="74"/>
        <v>2081260.0000000002</v>
      </c>
      <c r="AJ159" s="332">
        <f>VLOOKUP(C159, '2018 Population by age'!$G$3:$J$300, 3, 0)*1000</f>
        <v>368607</v>
      </c>
      <c r="AK159" s="90">
        <f>(VLOOKUP($C159, '2018 Population by age male'!$G:$J, 3, 0))*1000</f>
        <v>189392.99999999997</v>
      </c>
      <c r="AL159" s="90">
        <f>(VLOOKUP($C159, '2018 Population by age female'!$G:$J, 3, 0))*1000</f>
        <v>179216.99999999994</v>
      </c>
      <c r="AM159" s="332">
        <f>IF(I159=1, VLOOKUP(C159, '2018 Population by age'!$G$3:$J$300, 4, 0)*1000*VLOOKUP(C159, 'GCC foreign nationals share'!$B$5:$E$10, 3, 0), VLOOKUP(C159, '2018 Population by age'!$G$3:$J$300, 4, 0)*1000)</f>
        <v>1712653.0000000002</v>
      </c>
      <c r="AN159" s="90">
        <f>(VLOOKUP($C159, '2018 Population by age male'!$G:$J, 4, 0))*1000</f>
        <v>844601.00000000035</v>
      </c>
      <c r="AO159" s="383">
        <f>(VLOOKUP($C159, '2018 Population by age female'!$G:$J, 4, 0))*1000</f>
        <v>868048.00000000058</v>
      </c>
    </row>
    <row r="160" spans="1:41" s="87" customFormat="1" ht="13.05" customHeight="1" x14ac:dyDescent="0.3">
      <c r="A160" s="87">
        <v>159</v>
      </c>
      <c r="B160" s="87" t="s">
        <v>344</v>
      </c>
      <c r="C160" s="87" t="s">
        <v>345</v>
      </c>
      <c r="D160" s="87" t="s">
        <v>37</v>
      </c>
      <c r="E160" s="87" t="s">
        <v>27</v>
      </c>
      <c r="F160" s="87" t="s">
        <v>9</v>
      </c>
      <c r="G160" s="87" t="s">
        <v>10</v>
      </c>
      <c r="H160" s="87" t="s">
        <v>9</v>
      </c>
      <c r="J160" s="295" t="s">
        <v>2311</v>
      </c>
      <c r="K160" s="326">
        <f t="shared" si="60"/>
        <v>54839.639999999759</v>
      </c>
      <c r="L160" s="327">
        <f t="shared" si="61"/>
        <v>8.7985419096683177</v>
      </c>
      <c r="M160" s="289" t="str">
        <f t="shared" si="62"/>
        <v>n/a</v>
      </c>
      <c r="N160" s="289" t="str">
        <f t="shared" si="63"/>
        <v>n/a</v>
      </c>
      <c r="O160" s="321" t="str">
        <f t="shared" si="64"/>
        <v>n/a</v>
      </c>
      <c r="P160" s="290">
        <f>VLOOKUP(C160, RPB!$E$2:$I$200, 5, 0)</f>
        <v>21</v>
      </c>
      <c r="Q160" s="318">
        <f t="shared" si="65"/>
        <v>38318.639999999992</v>
      </c>
      <c r="R160" s="90">
        <f t="shared" si="66"/>
        <v>21102.336000000003</v>
      </c>
      <c r="S160" s="90">
        <f t="shared" si="67"/>
        <v>16990.929999999997</v>
      </c>
      <c r="T160" s="374">
        <f t="shared" si="68"/>
        <v>44.341161377334899</v>
      </c>
      <c r="U160" s="331">
        <f t="shared" si="69"/>
        <v>16520.999999999767</v>
      </c>
      <c r="V160" s="332">
        <f t="shared" si="70"/>
        <v>5.4352725203069427</v>
      </c>
      <c r="W160" s="90" t="str">
        <f t="shared" si="71"/>
        <v>n/a</v>
      </c>
      <c r="X160" s="90" t="str">
        <f t="shared" si="72"/>
        <v>n/a</v>
      </c>
      <c r="Y160" s="374" t="str">
        <f t="shared" si="73"/>
        <v>n/a</v>
      </c>
      <c r="Z160" s="296">
        <f>IFERROR(VLOOKUP(C160,'Birth registration'!$B$247:$G$275,2,0), VLOOKUP($C160,'Birth registration'!$B$11:$G$207,2,0))</f>
        <v>88</v>
      </c>
      <c r="AA160" s="87">
        <f>IFERROR(VLOOKUP(C160,'Birth registration'!$B$247:$G$275,4,0), VLOOKUP($C160,'Birth registration'!$B$11:$G$207,4,0))</f>
        <v>87.2</v>
      </c>
      <c r="AB160" s="87">
        <f>IFERROR(VLOOKUP(C160,'Birth registration'!$B$247:$G$275,6,0), VLOOKUP($C160,'Birth registration'!$B$11:$G$207,6,0))</f>
        <v>89</v>
      </c>
      <c r="AC160" s="87" t="str">
        <f>IFERROR(VLOOKUP(C160,'Birth registration'!$B$247:$O$275,10,0), VLOOKUP($C160,'Birth registration'!$B$11:$K$207,10,0))</f>
        <v>87.9 </v>
      </c>
      <c r="AD160" s="87">
        <f>IFERROR(VLOOKUP(D160,'Birth registration'!$B$247:$O$275,8,0), VLOOKUP($C160,'Birth registration'!$B$11:$K$207,8,0))</f>
        <v>88.8</v>
      </c>
      <c r="AE160" s="331">
        <f>VLOOKUP($C160, RPB!$E$3:$M$200, 9,0)</f>
        <v>287438</v>
      </c>
      <c r="AF160" s="90" t="str">
        <f>VLOOKUP($C160, RPB!E160:$J$200, 6, 0)</f>
        <v>Voter</v>
      </c>
      <c r="AG160" s="90" t="str">
        <f>VLOOKUP($C160, RPB!$E:$N, 10, 0)</f>
        <v>n/a</v>
      </c>
      <c r="AH160" s="90" t="str">
        <f>VLOOKUP($C160, RPB!$E:$O, 11,0)</f>
        <v>n/a</v>
      </c>
      <c r="AI160" s="298">
        <f t="shared" si="74"/>
        <v>623280.99999999977</v>
      </c>
      <c r="AJ160" s="332">
        <f>VLOOKUP(C160, '2018 Population by age'!$G$3:$J$300, 3, 0)*1000</f>
        <v>319321.99999999994</v>
      </c>
      <c r="AK160" s="90">
        <f>(VLOOKUP($C160, '2018 Population by age male'!$G:$J, 3, 0))*1000</f>
        <v>164862.00000000003</v>
      </c>
      <c r="AL160" s="90">
        <f>(VLOOKUP($C160, '2018 Population by age female'!$G:$J, 3, 0))*1000</f>
        <v>154463</v>
      </c>
      <c r="AM160" s="332">
        <f>IF(I160=1, VLOOKUP(C160, '2018 Population by age'!$G$3:$J$300, 4, 0)*1000*VLOOKUP(C160, 'GCC foreign nationals share'!$B$5:$E$10, 3, 0), VLOOKUP(C160, '2018 Population by age'!$G$3:$J$300, 4, 0)*1000)</f>
        <v>303958.99999999977</v>
      </c>
      <c r="AN160" s="90">
        <f>(VLOOKUP($C160, '2018 Population by age male'!$G:$J, 4, 0))*1000</f>
        <v>151991.99999999991</v>
      </c>
      <c r="AO160" s="383">
        <f>(VLOOKUP($C160, '2018 Population by age female'!$G:$J, 4, 0))*1000</f>
        <v>151969.00000000009</v>
      </c>
    </row>
    <row r="161" spans="1:41" s="87" customFormat="1" ht="13.05" customHeight="1" x14ac:dyDescent="0.3">
      <c r="A161" s="87">
        <v>160</v>
      </c>
      <c r="B161" s="87" t="s">
        <v>346</v>
      </c>
      <c r="C161" s="87" t="s">
        <v>347</v>
      </c>
      <c r="D161" s="87" t="s">
        <v>26</v>
      </c>
      <c r="E161" s="87" t="s">
        <v>8</v>
      </c>
      <c r="F161" s="87" t="s">
        <v>9</v>
      </c>
      <c r="G161" s="87" t="s">
        <v>10</v>
      </c>
      <c r="H161" s="87" t="s">
        <v>11</v>
      </c>
      <c r="J161" s="295" t="s">
        <v>2311</v>
      </c>
      <c r="K161" s="326">
        <f t="shared" si="60"/>
        <v>11739625.15</v>
      </c>
      <c r="L161" s="327">
        <f t="shared" si="61"/>
        <v>77.32632818302028</v>
      </c>
      <c r="M161" s="289" t="str">
        <f t="shared" si="62"/>
        <v>n/a</v>
      </c>
      <c r="N161" s="289" t="str">
        <f t="shared" si="63"/>
        <v>n/a</v>
      </c>
      <c r="O161" s="321" t="str">
        <f t="shared" si="64"/>
        <v>n/a</v>
      </c>
      <c r="P161" s="290">
        <f>VLOOKUP(C161, RPB!$E$2:$I$200, 5, 0)</f>
        <v>18</v>
      </c>
      <c r="Q161" s="318">
        <f t="shared" si="65"/>
        <v>7814897.1499999985</v>
      </c>
      <c r="R161" s="90">
        <f t="shared" si="66"/>
        <v>3918080.9299999997</v>
      </c>
      <c r="S161" s="90">
        <f t="shared" si="67"/>
        <v>3896667.4809999992</v>
      </c>
      <c r="T161" s="374">
        <f t="shared" si="68"/>
        <v>49.862044326456683</v>
      </c>
      <c r="U161" s="331">
        <f t="shared" si="69"/>
        <v>3924728.0000000019</v>
      </c>
      <c r="V161" s="332">
        <f t="shared" si="70"/>
        <v>55.081350618146821</v>
      </c>
      <c r="W161" s="90" t="str">
        <f t="shared" si="71"/>
        <v>n/a</v>
      </c>
      <c r="X161" s="90" t="str">
        <f t="shared" si="72"/>
        <v>n/a</v>
      </c>
      <c r="Y161" s="374" t="str">
        <f t="shared" si="73"/>
        <v>n/a</v>
      </c>
      <c r="Z161" s="296">
        <f>IFERROR(VLOOKUP(C161,'Birth registration'!$B$247:$G$275,2,0), VLOOKUP($C161,'Birth registration'!$B$11:$G$207,2,0))</f>
        <v>3</v>
      </c>
      <c r="AA161" s="87">
        <f>IFERROR(VLOOKUP(C161,'Birth registration'!$B$247:$G$275,4,0), VLOOKUP($C161,'Birth registration'!$B$11:$G$207,4,0))</f>
        <v>3.3</v>
      </c>
      <c r="AB161" s="87">
        <f>IFERROR(VLOOKUP(C161,'Birth registration'!$B$247:$G$275,6,0), VLOOKUP($C161,'Birth registration'!$B$11:$G$207,6,0))</f>
        <v>2.7</v>
      </c>
      <c r="AC161" s="87">
        <f>IFERROR(VLOOKUP(C161,'Birth registration'!$B$247:$O$275,10,0), VLOOKUP($C161,'Birth registration'!$B$11:$K$207,10,0))</f>
        <v>1.5</v>
      </c>
      <c r="AD161" s="87">
        <f>IFERROR(VLOOKUP(D161,'Birth registration'!$B$247:$O$275,8,0), VLOOKUP($C161,'Birth registration'!$B$11:$K$207,8,0))</f>
        <v>5.6</v>
      </c>
      <c r="AE161" s="331">
        <f>VLOOKUP($C161, RPB!$E$3:$M$200, 9,0)</f>
        <v>3200602</v>
      </c>
      <c r="AF161" s="90" t="str">
        <f>VLOOKUP($C161, RPB!E161:$J$200, 6, 0)</f>
        <v>Voter</v>
      </c>
      <c r="AG161" s="90" t="str">
        <f>VLOOKUP($C161, RPB!$E:$N, 10, 0)</f>
        <v>n/a</v>
      </c>
      <c r="AH161" s="90" t="str">
        <f>VLOOKUP($C161, RPB!$E:$O, 11,0)</f>
        <v>n/a</v>
      </c>
      <c r="AI161" s="298">
        <f t="shared" si="74"/>
        <v>15181925</v>
      </c>
      <c r="AJ161" s="332">
        <f>VLOOKUP(C161, '2018 Population by age'!$G$3:$J$300, 3, 0)*1000</f>
        <v>8056594.9999999991</v>
      </c>
      <c r="AK161" s="90">
        <f>(VLOOKUP($C161, '2018 Population by age male'!$G:$J, 3, 0))*1000</f>
        <v>4051790</v>
      </c>
      <c r="AL161" s="90">
        <f>(VLOOKUP($C161, '2018 Population by age female'!$G:$J, 3, 0))*1000</f>
        <v>4004796.9999999991</v>
      </c>
      <c r="AM161" s="332">
        <f>IF(I161=1, VLOOKUP(C161, '2018 Population by age'!$G$3:$J$300, 4, 0)*1000*VLOOKUP(C161, 'GCC foreign nationals share'!$B$5:$E$10, 3, 0), VLOOKUP(C161, '2018 Population by age'!$G$3:$J$300, 4, 0)*1000)</f>
        <v>7125330.0000000019</v>
      </c>
      <c r="AN161" s="90">
        <f>(VLOOKUP($C161, '2018 Population by age male'!$G:$J, 4, 0))*1000</f>
        <v>3511053.9999999953</v>
      </c>
      <c r="AO161" s="383">
        <f>(VLOOKUP($C161, '2018 Population by age female'!$G:$J, 4, 0))*1000</f>
        <v>3614286.9999999972</v>
      </c>
    </row>
    <row r="162" spans="1:41" s="87" customFormat="1" ht="13.05" customHeight="1" x14ac:dyDescent="0.3">
      <c r="A162" s="87">
        <v>161</v>
      </c>
      <c r="B162" s="87" t="s">
        <v>348</v>
      </c>
      <c r="C162" s="87" t="s">
        <v>349</v>
      </c>
      <c r="D162" s="87" t="s">
        <v>26</v>
      </c>
      <c r="E162" s="87" t="s">
        <v>15</v>
      </c>
      <c r="F162" s="87" t="s">
        <v>9</v>
      </c>
      <c r="G162" s="87" t="s">
        <v>16</v>
      </c>
      <c r="H162" s="87" t="s">
        <v>9</v>
      </c>
      <c r="J162" s="295" t="s">
        <v>2311</v>
      </c>
      <c r="K162" s="326">
        <f t="shared" ref="K162:K193" si="75">Q162+U162</f>
        <v>15341719.149999963</v>
      </c>
      <c r="L162" s="327">
        <f t="shared" ref="L162:L193" si="76">K162/AI162*100</f>
        <v>26.728468976524589</v>
      </c>
      <c r="M162" s="289" t="str">
        <f t="shared" ref="M162:M193" si="77">IFERROR(R162+W162, "n/a")</f>
        <v>n/a</v>
      </c>
      <c r="N162" s="289" t="str">
        <f t="shared" ref="N162:N193" si="78">IFERROR(S162+X162, "n/a")</f>
        <v>n/a</v>
      </c>
      <c r="O162" s="321" t="str">
        <f t="shared" ref="O162:O193" si="79">IFERROR(IF(AND(N162=0, K162=0), 0, N162/K162*100), "n/a")</f>
        <v>n/a</v>
      </c>
      <c r="P162" s="290">
        <f>VLOOKUP(C162, RPB!$E$2:$I$200, 5, 0)</f>
        <v>18</v>
      </c>
      <c r="Q162" s="318">
        <f t="shared" ref="Q162:Q193" si="80">IFERROR(AJ162*(1-Z162/100), "n/a")</f>
        <v>2941521.15</v>
      </c>
      <c r="R162" s="90" t="str">
        <f t="shared" ref="R162:R193" si="81">IFERROR(AK162*(1-AA162/100), "n/a")</f>
        <v>n/a</v>
      </c>
      <c r="S162" s="90" t="str">
        <f t="shared" ref="S162:S193" si="82">IFERROR(AL162*(1-AB162/100), "n/a")</f>
        <v>n/a</v>
      </c>
      <c r="T162" s="374" t="str">
        <f t="shared" ref="T162:T193" si="83">IFERROR(IF(AND(S162=0, Q162=0), 0, S162/Q162*100), "n/a")</f>
        <v>n/a</v>
      </c>
      <c r="U162" s="331">
        <f t="shared" ref="U162:U193" si="84">IF(W162="n/a", IF(AM162-AE162&lt;0, 0, AM162-AE162), IF((AN162-AG162)*(AO162-AH162)&lt;0, W162+X162, IF(AM162-AE162&lt;0, 0, AM162-AE162)))</f>
        <v>12400197.999999963</v>
      </c>
      <c r="V162" s="332">
        <f t="shared" ref="V162:V193" si="85">U162/AM162*100</f>
        <v>32.814930978599648</v>
      </c>
      <c r="W162" s="90" t="str">
        <f t="shared" ref="W162:W193" si="86">IFERROR(IF(AN162-AG162&lt;0, 0, AN162-AG162), "n/a")</f>
        <v>n/a</v>
      </c>
      <c r="X162" s="90" t="str">
        <f t="shared" ref="X162:X193" si="87">IFERROR(IF(AO162-AH162&lt;0, 0, AO162-AH162), "n/a")</f>
        <v>n/a</v>
      </c>
      <c r="Y162" s="374" t="str">
        <f t="shared" ref="Y162:Y193" si="88">IFERROR(IF(AND(X162=0, U162=0), 0, X162/SUM(W162:X162)*100), "n/a")</f>
        <v>n/a</v>
      </c>
      <c r="Z162" s="296">
        <f>IFERROR(VLOOKUP(C162,'Birth registration'!$B$247:$G$275,2,0), VLOOKUP($C162,'Birth registration'!$B$11:$G$207,2,0))</f>
        <v>85</v>
      </c>
      <c r="AA162" s="87" t="str">
        <f>IFERROR(VLOOKUP(C162,'Birth registration'!$B$247:$G$275,4,0), VLOOKUP($C162,'Birth registration'!$B$11:$G$207,4,0))</f>
        <v>–</v>
      </c>
      <c r="AB162" s="87" t="str">
        <f>IFERROR(VLOOKUP(C162,'Birth registration'!$B$247:$G$275,6,0), VLOOKUP($C162,'Birth registration'!$B$11:$G$207,6,0))</f>
        <v>–</v>
      </c>
      <c r="AC162" s="87" t="str">
        <f>IFERROR(VLOOKUP(C162,'Birth registration'!$B$247:$O$275,10,0), VLOOKUP($C162,'Birth registration'!$B$11:$K$207,10,0))</f>
        <v>–</v>
      </c>
      <c r="AD162" s="87" t="str">
        <f>IFERROR(VLOOKUP(D162,'Birth registration'!$B$247:$O$275,8,0), VLOOKUP($C162,'Birth registration'!$B$11:$K$207,8,0))</f>
        <v>–</v>
      </c>
      <c r="AE162" s="331">
        <f>VLOOKUP($C162, RPB!$E$3:$M$200, 9,0)</f>
        <v>25388082</v>
      </c>
      <c r="AF162" s="90" t="str">
        <f>VLOOKUP($C162, RPB!E162:$J$200, 6, 0)</f>
        <v>Voter</v>
      </c>
      <c r="AG162" s="90" t="str">
        <f>VLOOKUP($C162, RPB!$E:$N, 10, 0)</f>
        <v>n/a</v>
      </c>
      <c r="AH162" s="90" t="str">
        <f>VLOOKUP($C162, RPB!$E:$O, 11,0)</f>
        <v>n/a</v>
      </c>
      <c r="AI162" s="298">
        <f t="shared" ref="AI162:AI193" si="89">AJ162+AM162</f>
        <v>57398420.999999955</v>
      </c>
      <c r="AJ162" s="332">
        <f>VLOOKUP(C162, '2018 Population by age'!$G$3:$J$300, 3, 0)*1000</f>
        <v>19610140.999999996</v>
      </c>
      <c r="AK162" s="90">
        <f>(VLOOKUP($C162, '2018 Population by age male'!$G:$J, 3, 0))*1000</f>
        <v>9886117.0000000037</v>
      </c>
      <c r="AL162" s="90">
        <f>(VLOOKUP($C162, '2018 Population by age female'!$G:$J, 3, 0))*1000</f>
        <v>9724054</v>
      </c>
      <c r="AM162" s="332">
        <f>IF(I162=1, VLOOKUP(C162, '2018 Population by age'!$G$3:$J$300, 4, 0)*1000*VLOOKUP(C162, 'GCC foreign nationals share'!$B$5:$E$10, 3, 0), VLOOKUP(C162, '2018 Population by age'!$G$3:$J$300, 4, 0)*1000)</f>
        <v>37788279.999999963</v>
      </c>
      <c r="AN162" s="90">
        <f>(VLOOKUP($C162, '2018 Population by age male'!$G:$J, 4, 0))*1000</f>
        <v>18274697.999999989</v>
      </c>
      <c r="AO162" s="383">
        <f>(VLOOKUP($C162, '2018 Population by age female'!$G:$J, 4, 0))*1000</f>
        <v>19513555.000000015</v>
      </c>
    </row>
    <row r="163" spans="1:41" s="87" customFormat="1" ht="13.05" customHeight="1" x14ac:dyDescent="0.3">
      <c r="A163" s="87">
        <v>162</v>
      </c>
      <c r="B163" s="87" t="s">
        <v>350</v>
      </c>
      <c r="C163" s="87" t="s">
        <v>351</v>
      </c>
      <c r="D163" s="87" t="s">
        <v>26</v>
      </c>
      <c r="E163" s="87" t="s">
        <v>8</v>
      </c>
      <c r="F163" s="87" t="s">
        <v>9</v>
      </c>
      <c r="G163" s="87" t="s">
        <v>10</v>
      </c>
      <c r="J163" s="295" t="s">
        <v>2311</v>
      </c>
      <c r="K163" s="326">
        <f t="shared" si="75"/>
        <v>6886063.3220000016</v>
      </c>
      <c r="L163" s="327">
        <f t="shared" si="76"/>
        <v>53.301610590187998</v>
      </c>
      <c r="M163" s="289" t="str">
        <f t="shared" si="77"/>
        <v>n/a</v>
      </c>
      <c r="N163" s="289" t="str">
        <f t="shared" si="78"/>
        <v>n/a</v>
      </c>
      <c r="O163" s="321" t="str">
        <f t="shared" si="79"/>
        <v>n/a</v>
      </c>
      <c r="P163" s="290">
        <f>VLOOKUP(C163, RPB!$E$2:$I$200, 5, 0)</f>
        <v>17</v>
      </c>
      <c r="Q163" s="318">
        <f t="shared" si="80"/>
        <v>3832916.3220000006</v>
      </c>
      <c r="R163" s="90">
        <f t="shared" si="81"/>
        <v>1956173.625</v>
      </c>
      <c r="S163" s="90">
        <f t="shared" si="82"/>
        <v>1874194.56</v>
      </c>
      <c r="T163" s="374">
        <f t="shared" si="83"/>
        <v>48.897351326001626</v>
      </c>
      <c r="U163" s="331">
        <f t="shared" si="84"/>
        <v>3053147.0000000009</v>
      </c>
      <c r="V163" s="332">
        <f t="shared" si="85"/>
        <v>43.705382360022831</v>
      </c>
      <c r="W163" s="90" t="str">
        <f t="shared" si="86"/>
        <v>n/a</v>
      </c>
      <c r="X163" s="90" t="str">
        <f t="shared" si="87"/>
        <v>n/a</v>
      </c>
      <c r="Y163" s="374" t="str">
        <f t="shared" si="88"/>
        <v>n/a</v>
      </c>
      <c r="Z163" s="296">
        <f>IFERROR(VLOOKUP(C163,'Birth registration'!$B$247:$G$275,2,0), VLOOKUP($C163,'Birth registration'!$B$11:$G$207,2,0))</f>
        <v>35.4</v>
      </c>
      <c r="AA163" s="87">
        <f>IFERROR(VLOOKUP(C163,'Birth registration'!$B$247:$G$275,4,0), VLOOKUP($C163,'Birth registration'!$B$11:$G$207,4,0))</f>
        <v>34.9</v>
      </c>
      <c r="AB163" s="87">
        <f>IFERROR(VLOOKUP(C163,'Birth registration'!$B$247:$G$275,6,0), VLOOKUP($C163,'Birth registration'!$B$11:$G$207,6,0))</f>
        <v>36</v>
      </c>
      <c r="AC163" s="87">
        <f>IFERROR(VLOOKUP(C163,'Birth registration'!$B$247:$O$275,10,0), VLOOKUP($C163,'Birth registration'!$B$11:$K$207,10,0))</f>
        <v>32.299999999999997</v>
      </c>
      <c r="AD163" s="87">
        <f>IFERROR(VLOOKUP(D163,'Birth registration'!$B$247:$O$275,8,0), VLOOKUP($C163,'Birth registration'!$B$11:$K$207,8,0))</f>
        <v>45</v>
      </c>
      <c r="AE163" s="331">
        <f>VLOOKUP($C163, RPB!$E$3:$M$200, 9,0)</f>
        <v>3932599</v>
      </c>
      <c r="AF163" s="90" t="str">
        <f>VLOOKUP($C163, RPB!E163:$J$200, 6, 0)</f>
        <v>Voter</v>
      </c>
      <c r="AG163" s="90" t="str">
        <f>VLOOKUP($C163, RPB!$E:$N, 10, 0)</f>
        <v>n/a</v>
      </c>
      <c r="AH163" s="90" t="str">
        <f>VLOOKUP($C163, RPB!$E:$O, 11,0)</f>
        <v>n/a</v>
      </c>
      <c r="AI163" s="298">
        <f t="shared" si="89"/>
        <v>12919053.000000002</v>
      </c>
      <c r="AJ163" s="332">
        <f>VLOOKUP(C163, '2018 Population by age'!$G$3:$J$300, 3, 0)*1000</f>
        <v>5933307.0000000009</v>
      </c>
      <c r="AK163" s="90">
        <f>(VLOOKUP($C163, '2018 Population by age male'!$G:$J, 3, 0))*1000</f>
        <v>3004875</v>
      </c>
      <c r="AL163" s="90">
        <f>(VLOOKUP($C163, '2018 Population by age female'!$G:$J, 3, 0))*1000</f>
        <v>2928429</v>
      </c>
      <c r="AM163" s="332">
        <f>IF(I163=1, VLOOKUP(C163, '2018 Population by age'!$G$3:$J$300, 4, 0)*1000*VLOOKUP(C163, 'GCC foreign nationals share'!$B$5:$E$10, 3, 0), VLOOKUP(C163, '2018 Population by age'!$G$3:$J$300, 4, 0)*1000)</f>
        <v>6985746.0000000009</v>
      </c>
      <c r="AN163" s="90">
        <f>(VLOOKUP($C163, '2018 Population by age male'!$G:$J, 4, 0))*1000</f>
        <v>3469845.0000000037</v>
      </c>
      <c r="AO163" s="383">
        <f>(VLOOKUP($C163, '2018 Population by age female'!$G:$J, 4, 0))*1000</f>
        <v>3515900.0000000014</v>
      </c>
    </row>
    <row r="164" spans="1:41" s="87" customFormat="1" ht="13.05" customHeight="1" x14ac:dyDescent="0.3">
      <c r="A164" s="87">
        <v>163</v>
      </c>
      <c r="B164" s="87" t="s">
        <v>352</v>
      </c>
      <c r="C164" s="87" t="s">
        <v>353</v>
      </c>
      <c r="D164" s="87" t="s">
        <v>14</v>
      </c>
      <c r="E164" s="87" t="s">
        <v>22</v>
      </c>
      <c r="F164" s="87" t="s">
        <v>38</v>
      </c>
      <c r="G164" s="87" t="s">
        <v>23</v>
      </c>
      <c r="H164" s="87" t="s">
        <v>41</v>
      </c>
      <c r="J164" s="295" t="s">
        <v>2320</v>
      </c>
      <c r="K164" s="326">
        <f t="shared" si="75"/>
        <v>1755476.0000000075</v>
      </c>
      <c r="L164" s="327">
        <f t="shared" si="76"/>
        <v>3.7835612179737956</v>
      </c>
      <c r="M164" s="289" t="str">
        <f t="shared" si="77"/>
        <v>n/a</v>
      </c>
      <c r="N164" s="289" t="str">
        <f t="shared" si="78"/>
        <v>n/a</v>
      </c>
      <c r="O164" s="321" t="str">
        <f t="shared" si="79"/>
        <v>n/a</v>
      </c>
      <c r="P164" s="290">
        <f>VLOOKUP(C164, RPB!$E$2:$I$200, 5, 0)</f>
        <v>18</v>
      </c>
      <c r="Q164" s="318">
        <f t="shared" si="80"/>
        <v>0</v>
      </c>
      <c r="R164" s="90" t="str">
        <f t="shared" si="81"/>
        <v>n/a</v>
      </c>
      <c r="S164" s="90" t="str">
        <f t="shared" si="82"/>
        <v>n/a</v>
      </c>
      <c r="T164" s="374" t="str">
        <f t="shared" si="83"/>
        <v>n/a</v>
      </c>
      <c r="U164" s="331">
        <f t="shared" si="84"/>
        <v>1755476.0000000075</v>
      </c>
      <c r="V164" s="332">
        <f t="shared" si="85"/>
        <v>4.5863156004606571</v>
      </c>
      <c r="W164" s="90" t="str">
        <f t="shared" si="86"/>
        <v>n/a</v>
      </c>
      <c r="X164" s="90" t="str">
        <f t="shared" si="87"/>
        <v>n/a</v>
      </c>
      <c r="Y164" s="374" t="str">
        <f t="shared" si="88"/>
        <v>n/a</v>
      </c>
      <c r="Z164" s="296">
        <f>IFERROR(VLOOKUP(C164,'Birth registration'!$B$247:$G$275,2,0), VLOOKUP($C164,'Birth registration'!$B$11:$G$207,2,0))</f>
        <v>100</v>
      </c>
      <c r="AA164" s="87" t="str">
        <f>IFERROR(VLOOKUP(C164,'Birth registration'!$B$247:$G$275,4,0), VLOOKUP($C164,'Birth registration'!$B$11:$G$207,4,0))</f>
        <v>–</v>
      </c>
      <c r="AB164" s="87" t="str">
        <f>IFERROR(VLOOKUP(C164,'Birth registration'!$B$247:$G$275,6,0), VLOOKUP($C164,'Birth registration'!$B$11:$G$207,6,0))</f>
        <v>–</v>
      </c>
      <c r="AC164" s="87" t="str">
        <f>IFERROR(VLOOKUP(C164,'Birth registration'!$B$247:$O$275,10,0), VLOOKUP($C164,'Birth registration'!$B$11:$K$207,10,0))</f>
        <v>–</v>
      </c>
      <c r="AD164" s="87" t="str">
        <f>IFERROR(VLOOKUP(D164,'Birth registration'!$B$247:$O$275,8,0), VLOOKUP($C164,'Birth registration'!$B$11:$K$207,8,0))</f>
        <v>–</v>
      </c>
      <c r="AE164" s="331">
        <f>VLOOKUP($C164, RPB!$E$3:$M$200, 9,0)</f>
        <v>36520913</v>
      </c>
      <c r="AF164" s="90" t="str">
        <f>VLOOKUP($C164, RPB!E164:$J$200, 6, 0)</f>
        <v>Voter</v>
      </c>
      <c r="AG164" s="90" t="str">
        <f>VLOOKUP($C164, RPB!$E:$N, 10, 0)</f>
        <v>n/a</v>
      </c>
      <c r="AH164" s="90" t="str">
        <f>VLOOKUP($C164, RPB!$E:$O, 11,0)</f>
        <v>n/a</v>
      </c>
      <c r="AI164" s="298">
        <f t="shared" si="89"/>
        <v>46397452.000000007</v>
      </c>
      <c r="AJ164" s="332">
        <f>VLOOKUP(C164, '2018 Population by age'!$G$3:$J$300, 3, 0)*1000</f>
        <v>8121063</v>
      </c>
      <c r="AK164" s="90">
        <f>(VLOOKUP($C164, '2018 Population by age male'!$G:$J, 3, 0))*1000</f>
        <v>4178096.9999999995</v>
      </c>
      <c r="AL164" s="90">
        <f>(VLOOKUP($C164, '2018 Population by age female'!$G:$J, 3, 0))*1000</f>
        <v>3942718.0000000009</v>
      </c>
      <c r="AM164" s="332">
        <f>IF(I164=1, VLOOKUP(C164, '2018 Population by age'!$G$3:$J$300, 4, 0)*1000*VLOOKUP(C164, 'GCC foreign nationals share'!$B$5:$E$10, 3, 0), VLOOKUP(C164, '2018 Population by age'!$G$3:$J$300, 4, 0)*1000)</f>
        <v>38276389.000000007</v>
      </c>
      <c r="AN164" s="90">
        <f>(VLOOKUP($C164, '2018 Population by age male'!$G:$J, 4, 0))*1000</f>
        <v>18577992</v>
      </c>
      <c r="AO164" s="383">
        <f>(VLOOKUP($C164, '2018 Population by age female'!$G:$J, 4, 0))*1000</f>
        <v>19698639</v>
      </c>
    </row>
    <row r="165" spans="1:41" s="87" customFormat="1" ht="13.05" customHeight="1" x14ac:dyDescent="0.3">
      <c r="A165" s="87">
        <v>164</v>
      </c>
      <c r="B165" s="87" t="s">
        <v>354</v>
      </c>
      <c r="C165" s="87" t="s">
        <v>355</v>
      </c>
      <c r="D165" s="87" t="s">
        <v>7</v>
      </c>
      <c r="E165" s="87" t="s">
        <v>27</v>
      </c>
      <c r="F165" s="87" t="s">
        <v>9</v>
      </c>
      <c r="G165" s="87" t="s">
        <v>16</v>
      </c>
      <c r="H165" s="87" t="s">
        <v>9</v>
      </c>
      <c r="J165" s="295" t="s">
        <v>2311</v>
      </c>
      <c r="K165" s="326">
        <f t="shared" si="75"/>
        <v>166965.65200000015</v>
      </c>
      <c r="L165" s="327">
        <f t="shared" si="76"/>
        <v>0.79697052621520026</v>
      </c>
      <c r="M165" s="289">
        <f t="shared" si="77"/>
        <v>78124.461999999752</v>
      </c>
      <c r="N165" s="289">
        <f t="shared" si="78"/>
        <v>88745.220000000059</v>
      </c>
      <c r="O165" s="321">
        <f t="shared" si="79"/>
        <v>53.151782379767532</v>
      </c>
      <c r="P165" s="290">
        <f>VLOOKUP(C165, RPB!$E$2:$I$200, 5, 0)</f>
        <v>18</v>
      </c>
      <c r="Q165" s="318">
        <f t="shared" si="80"/>
        <v>166965.65200000015</v>
      </c>
      <c r="R165" s="90">
        <f t="shared" si="81"/>
        <v>78124.461999999752</v>
      </c>
      <c r="S165" s="90">
        <f t="shared" si="82"/>
        <v>88745.220000000059</v>
      </c>
      <c r="T165" s="374">
        <f t="shared" si="83"/>
        <v>53.151782379767532</v>
      </c>
      <c r="U165" s="331">
        <f t="shared" si="84"/>
        <v>0</v>
      </c>
      <c r="V165" s="332">
        <f t="shared" si="85"/>
        <v>0</v>
      </c>
      <c r="W165" s="90">
        <f t="shared" si="86"/>
        <v>0</v>
      </c>
      <c r="X165" s="90">
        <f t="shared" si="87"/>
        <v>0</v>
      </c>
      <c r="Y165" s="374">
        <f t="shared" si="88"/>
        <v>0</v>
      </c>
      <c r="Z165" s="296">
        <f>IFERROR(VLOOKUP(C165,'Birth registration'!$B$247:$G$275,2,0), VLOOKUP($C165,'Birth registration'!$B$11:$G$207,2,0))</f>
        <v>97.2</v>
      </c>
      <c r="AA165" s="87">
        <f>IFERROR(VLOOKUP(C165,'Birth registration'!$B$247:$G$275,4,0), VLOOKUP($C165,'Birth registration'!$B$11:$G$207,4,0))</f>
        <v>97.4</v>
      </c>
      <c r="AB165" s="87">
        <f>IFERROR(VLOOKUP(C165,'Birth registration'!$B$247:$G$275,6,0), VLOOKUP($C165,'Birth registration'!$B$11:$G$207,6,0))</f>
        <v>97</v>
      </c>
      <c r="AC165" s="87">
        <f>IFERROR(VLOOKUP(C165,'Birth registration'!$B$247:$O$275,10,0), VLOOKUP($C165,'Birth registration'!$B$11:$K$207,10,0))</f>
        <v>97.6</v>
      </c>
      <c r="AD165" s="87">
        <f>IFERROR(VLOOKUP(D165,'Birth registration'!$B$247:$O$275,8,0), VLOOKUP($C165,'Birth registration'!$B$11:$K$207,8,0))</f>
        <v>96.5</v>
      </c>
      <c r="AE165" s="331">
        <f>VLOOKUP($C165, RPB!$E$3:$M$200, 9,0)</f>
        <v>15760867</v>
      </c>
      <c r="AF165" s="90" t="str">
        <f>VLOOKUP($C165, RPB!E165:$J$200, 6, 0)</f>
        <v>Voter</v>
      </c>
      <c r="AG165" s="90">
        <f>VLOOKUP($C165, RPB!$E:$N, 10, 0)</f>
        <v>7659781.3619999997</v>
      </c>
      <c r="AH165" s="90">
        <f>VLOOKUP($C165, RPB!$E:$O, 11,0)</f>
        <v>8101085.6380000003</v>
      </c>
      <c r="AI165" s="298">
        <f t="shared" si="89"/>
        <v>20950040.999999996</v>
      </c>
      <c r="AJ165" s="332">
        <f>VLOOKUP(C165, '2018 Population by age'!$G$3:$J$300, 3, 0)*1000</f>
        <v>5963059</v>
      </c>
      <c r="AK165" s="90">
        <f>(VLOOKUP($C165, '2018 Population by age male'!$G:$J, 3, 0))*1000</f>
        <v>3004787.0000000005</v>
      </c>
      <c r="AL165" s="90">
        <f>(VLOOKUP($C165, '2018 Population by age female'!$G:$J, 3, 0))*1000</f>
        <v>2958173.9999999995</v>
      </c>
      <c r="AM165" s="332">
        <f>IF(I165=1, VLOOKUP(C165, '2018 Population by age'!$G$3:$J$300, 4, 0)*1000*VLOOKUP(C165, 'GCC foreign nationals share'!$B$5:$E$10, 3, 0), VLOOKUP(C165, '2018 Population by age'!$G$3:$J$300, 4, 0)*1000)</f>
        <v>14986981.999999996</v>
      </c>
      <c r="AN165" s="90">
        <f>(VLOOKUP($C165, '2018 Population by age male'!$G:$J, 4, 0))*1000</f>
        <v>7055409.0000000047</v>
      </c>
      <c r="AO165" s="383">
        <f>(VLOOKUP($C165, '2018 Population by age female'!$G:$J, 4, 0))*1000</f>
        <v>7931667.0000000028</v>
      </c>
    </row>
    <row r="166" spans="1:41" s="87" customFormat="1" ht="13.05" customHeight="1" x14ac:dyDescent="0.3">
      <c r="A166" s="87">
        <v>165</v>
      </c>
      <c r="B166" s="87" t="s">
        <v>316</v>
      </c>
      <c r="C166" s="87" t="s">
        <v>317</v>
      </c>
      <c r="D166" s="87" t="s">
        <v>30</v>
      </c>
      <c r="E166" s="87" t="s">
        <v>22</v>
      </c>
      <c r="F166" s="87" t="s">
        <v>9</v>
      </c>
      <c r="G166" s="87" t="s">
        <v>16</v>
      </c>
      <c r="H166" s="87" t="s">
        <v>9</v>
      </c>
      <c r="J166" s="295" t="s">
        <v>2311</v>
      </c>
      <c r="K166" s="326">
        <f t="shared" si="75"/>
        <v>1471.1999999999996</v>
      </c>
      <c r="L166" s="327">
        <f t="shared" si="76"/>
        <v>3.6406829992576073</v>
      </c>
      <c r="M166" s="289" t="str">
        <f t="shared" si="77"/>
        <v>n/a</v>
      </c>
      <c r="N166" s="289" t="str">
        <f t="shared" si="78"/>
        <v>n/a</v>
      </c>
      <c r="O166" s="321" t="str">
        <f t="shared" si="79"/>
        <v>n/a</v>
      </c>
      <c r="P166" s="290">
        <f>VLOOKUP(C166, RPB!$E$2:$I$200, 5, 0)</f>
        <v>18</v>
      </c>
      <c r="Q166" s="318">
        <f t="shared" si="80"/>
        <v>1471.1999999999996</v>
      </c>
      <c r="R166" s="90" t="str">
        <f t="shared" si="81"/>
        <v>n/a</v>
      </c>
      <c r="S166" s="90" t="str">
        <f t="shared" si="82"/>
        <v>n/a</v>
      </c>
      <c r="T166" s="374" t="str">
        <f t="shared" si="83"/>
        <v>n/a</v>
      </c>
      <c r="U166" s="331">
        <f t="shared" si="84"/>
        <v>0</v>
      </c>
      <c r="V166" s="332">
        <f t="shared" si="85"/>
        <v>0</v>
      </c>
      <c r="W166" s="90" t="str">
        <f t="shared" si="86"/>
        <v>n/a</v>
      </c>
      <c r="X166" s="90" t="str">
        <f t="shared" si="87"/>
        <v>n/a</v>
      </c>
      <c r="Y166" s="374" t="str">
        <f t="shared" si="88"/>
        <v>n/a</v>
      </c>
      <c r="Z166" s="296">
        <f>IFERROR(VLOOKUP(C166,'Birth registration'!$B$247:$G$275,2,0), VLOOKUP($C166,'Birth registration'!$B$11:$G$207,2,0))</f>
        <v>90</v>
      </c>
      <c r="AA166" s="87" t="str">
        <f>IFERROR(VLOOKUP(C166,'Birth registration'!$B$247:$G$275,4,0), VLOOKUP($C166,'Birth registration'!$B$11:$G$207,4,0))</f>
        <v>–</v>
      </c>
      <c r="AB166" s="87" t="str">
        <f>IFERROR(VLOOKUP(C166,'Birth registration'!$B$247:$G$275,6,0), VLOOKUP($C166,'Birth registration'!$B$11:$G$207,6,0))</f>
        <v>–</v>
      </c>
      <c r="AC166" s="87" t="str">
        <f>IFERROR(VLOOKUP(C166,'Birth registration'!$B$247:$O$275,10,0), VLOOKUP($C166,'Birth registration'!$B$11:$K$207,10,0))</f>
        <v>–</v>
      </c>
      <c r="AD166" s="87" t="str">
        <f>IFERROR(VLOOKUP(D166,'Birth registration'!$B$247:$O$275,8,0), VLOOKUP($C166,'Birth registration'!$B$11:$K$207,8,0))</f>
        <v>–</v>
      </c>
      <c r="AE166" s="331">
        <f>VLOOKUP($C166, RPB!$E$3:$M$200, 9,0)</f>
        <v>42185</v>
      </c>
      <c r="AF166" s="90" t="str">
        <f>VLOOKUP($C166, RPB!E166:$J$200, 6, 0)</f>
        <v>Voter</v>
      </c>
      <c r="AG166" s="90" t="str">
        <f>VLOOKUP($C166, RPB!$E:$N, 10, 0)</f>
        <v>n/a</v>
      </c>
      <c r="AH166" s="90" t="str">
        <f>VLOOKUP($C166, RPB!$E:$O, 11,0)</f>
        <v>n/a</v>
      </c>
      <c r="AI166" s="298">
        <f t="shared" si="89"/>
        <v>40410.000000000015</v>
      </c>
      <c r="AJ166" s="332">
        <f>VLOOKUP(C166, '2018 Population by age'!$G$3:$J$300, 3, 0)*1000</f>
        <v>14712</v>
      </c>
      <c r="AK166" s="90">
        <f>(VLOOKUP($C166, '2018 Population by age male'!$G:$J, 3, 0))*1000</f>
        <v>7590</v>
      </c>
      <c r="AL166" s="90">
        <f>(VLOOKUP($C166, '2018 Population by age female'!$G:$J, 3, 0))*1000</f>
        <v>7122</v>
      </c>
      <c r="AM166" s="332">
        <f>IF(I166=1, VLOOKUP(C166, '2018 Population by age'!$G$3:$J$300, 4, 0)*1000*VLOOKUP(C166, 'GCC foreign nationals share'!$B$5:$E$10, 3, 0), VLOOKUP(C166, '2018 Population by age'!$G$3:$J$300, 4, 0)*1000)</f>
        <v>25698.000000000011</v>
      </c>
      <c r="AN166" s="90">
        <f>(VLOOKUP($C166, '2018 Population by age male'!$G:$J, 4, 0))*1000</f>
        <v>12809.999999999991</v>
      </c>
      <c r="AO166" s="383">
        <f>(VLOOKUP($C166, '2018 Population by age female'!$G:$J, 4, 0))*1000</f>
        <v>12888.000000000002</v>
      </c>
    </row>
    <row r="167" spans="1:41" s="87" customFormat="1" ht="13.05" customHeight="1" x14ac:dyDescent="0.3">
      <c r="A167" s="87">
        <v>166</v>
      </c>
      <c r="B167" s="87" t="s">
        <v>318</v>
      </c>
      <c r="C167" s="87" t="s">
        <v>319</v>
      </c>
      <c r="D167" s="87" t="s">
        <v>30</v>
      </c>
      <c r="E167" s="87" t="s">
        <v>15</v>
      </c>
      <c r="F167" s="87" t="s">
        <v>9</v>
      </c>
      <c r="G167" s="87" t="s">
        <v>82</v>
      </c>
      <c r="H167" s="87" t="s">
        <v>9</v>
      </c>
      <c r="J167" s="295" t="s">
        <v>2311</v>
      </c>
      <c r="K167" s="326">
        <f t="shared" si="75"/>
        <v>3321.3599999999983</v>
      </c>
      <c r="L167" s="327">
        <f t="shared" si="76"/>
        <v>1.848619946901767</v>
      </c>
      <c r="M167" s="289" t="str">
        <f t="shared" si="77"/>
        <v>n/a</v>
      </c>
      <c r="N167" s="289" t="str">
        <f t="shared" si="78"/>
        <v>n/a</v>
      </c>
      <c r="O167" s="321" t="str">
        <f t="shared" si="79"/>
        <v>n/a</v>
      </c>
      <c r="P167" s="290">
        <f>VLOOKUP(C167, RPB!$E$2:$I$200, 5, 0)</f>
        <v>18</v>
      </c>
      <c r="Q167" s="318">
        <f t="shared" si="80"/>
        <v>3321.3599999999983</v>
      </c>
      <c r="R167" s="90">
        <f t="shared" si="81"/>
        <v>1803.1619999999996</v>
      </c>
      <c r="S167" s="90">
        <f t="shared" si="82"/>
        <v>1541.099999999999</v>
      </c>
      <c r="T167" s="374">
        <f t="shared" si="83"/>
        <v>46.399667606040893</v>
      </c>
      <c r="U167" s="331">
        <f t="shared" si="84"/>
        <v>0</v>
      </c>
      <c r="V167" s="332">
        <f t="shared" si="85"/>
        <v>0</v>
      </c>
      <c r="W167" s="90" t="str">
        <f t="shared" si="86"/>
        <v>n/a</v>
      </c>
      <c r="X167" s="90" t="str">
        <f t="shared" si="87"/>
        <v>n/a</v>
      </c>
      <c r="Y167" s="374" t="str">
        <f t="shared" si="88"/>
        <v>n/a</v>
      </c>
      <c r="Z167" s="296">
        <f>IFERROR(VLOOKUP(C167,'Birth registration'!$B$247:$G$275,2,0), VLOOKUP($C167,'Birth registration'!$B$11:$G$207,2,0))</f>
        <v>92</v>
      </c>
      <c r="AA167" s="87">
        <f>IFERROR(VLOOKUP(C167,'Birth registration'!$B$247:$G$275,4,0), VLOOKUP($C167,'Birth registration'!$B$11:$G$207,4,0))</f>
        <v>91.4</v>
      </c>
      <c r="AB167" s="87">
        <f>IFERROR(VLOOKUP(C167,'Birth registration'!$B$247:$G$275,6,0), VLOOKUP($C167,'Birth registration'!$B$11:$G$207,6,0))</f>
        <v>92.5</v>
      </c>
      <c r="AC167" s="87">
        <f>IFERROR(VLOOKUP(C167,'Birth registration'!$B$247:$O$275,10,0), VLOOKUP($C167,'Birth registration'!$B$11:$K$207,10,0))</f>
        <v>92.2</v>
      </c>
      <c r="AD167" s="87">
        <f>IFERROR(VLOOKUP(D167,'Birth registration'!$B$247:$O$275,8,0), VLOOKUP($C167,'Birth registration'!$B$11:$K$207,8,0))</f>
        <v>91.1</v>
      </c>
      <c r="AE167" s="331">
        <f>VLOOKUP($C167, RPB!$E$3:$M$200, 9,0)</f>
        <v>161883</v>
      </c>
      <c r="AF167" s="90" t="str">
        <f>VLOOKUP($C167, RPB!E167:$J$200, 6, 0)</f>
        <v>Voter</v>
      </c>
      <c r="AG167" s="90" t="str">
        <f>VLOOKUP($C167, RPB!$E:$N, 10, 0)</f>
        <v>n/a</v>
      </c>
      <c r="AH167" s="90" t="str">
        <f>VLOOKUP($C167, RPB!$E:$O, 11,0)</f>
        <v>n/a</v>
      </c>
      <c r="AI167" s="298">
        <f t="shared" si="89"/>
        <v>179667.00000000003</v>
      </c>
      <c r="AJ167" s="332">
        <f>VLOOKUP(C167, '2018 Population by age'!$G$3:$J$300, 3, 0)*1000</f>
        <v>41517</v>
      </c>
      <c r="AK167" s="90">
        <f>(VLOOKUP($C167, '2018 Population by age male'!$G:$J, 3, 0))*1000</f>
        <v>20967.000000000004</v>
      </c>
      <c r="AL167" s="90">
        <f>(VLOOKUP($C167, '2018 Population by age female'!$G:$J, 3, 0))*1000</f>
        <v>20548</v>
      </c>
      <c r="AM167" s="332">
        <f>IF(I167=1, VLOOKUP(C167, '2018 Population by age'!$G$3:$J$300, 4, 0)*1000*VLOOKUP(C167, 'GCC foreign nationals share'!$B$5:$E$10, 3, 0), VLOOKUP(C167, '2018 Population by age'!$G$3:$J$300, 4, 0)*1000)</f>
        <v>138150.00000000003</v>
      </c>
      <c r="AN167" s="90">
        <f>(VLOOKUP($C167, '2018 Population by age male'!$G:$J, 4, 0))*1000</f>
        <v>66960.999999999971</v>
      </c>
      <c r="AO167" s="383">
        <f>(VLOOKUP($C167, '2018 Population by age female'!$G:$J, 4, 0))*1000</f>
        <v>71189</v>
      </c>
    </row>
    <row r="168" spans="1:41" s="87" customFormat="1" ht="13.05" customHeight="1" x14ac:dyDescent="0.3">
      <c r="A168" s="87">
        <v>167</v>
      </c>
      <c r="B168" s="87" t="s">
        <v>320</v>
      </c>
      <c r="C168" s="87" t="s">
        <v>321</v>
      </c>
      <c r="D168" s="87" t="s">
        <v>30</v>
      </c>
      <c r="E168" s="87" t="s">
        <v>15</v>
      </c>
      <c r="F168" s="87" t="s">
        <v>9</v>
      </c>
      <c r="G168" s="87" t="s">
        <v>82</v>
      </c>
      <c r="H168" s="87" t="s">
        <v>9</v>
      </c>
      <c r="J168" s="295" t="s">
        <v>2311</v>
      </c>
      <c r="K168" s="326">
        <f t="shared" si="75"/>
        <v>0</v>
      </c>
      <c r="L168" s="327">
        <f t="shared" si="76"/>
        <v>0</v>
      </c>
      <c r="M168" s="289" t="str">
        <f t="shared" si="77"/>
        <v>n/a</v>
      </c>
      <c r="N168" s="289" t="str">
        <f t="shared" si="78"/>
        <v>n/a</v>
      </c>
      <c r="O168" s="321" t="str">
        <f t="shared" si="79"/>
        <v>n/a</v>
      </c>
      <c r="P168" s="290">
        <f>VLOOKUP(C168, RPB!$E$2:$I$200, 5, 0)</f>
        <v>18</v>
      </c>
      <c r="Q168" s="318">
        <f t="shared" si="80"/>
        <v>0</v>
      </c>
      <c r="R168" s="90" t="str">
        <f t="shared" si="81"/>
        <v>n/a</v>
      </c>
      <c r="S168" s="90" t="str">
        <f t="shared" si="82"/>
        <v>n/a</v>
      </c>
      <c r="T168" s="374" t="str">
        <f t="shared" si="83"/>
        <v>n/a</v>
      </c>
      <c r="U168" s="331">
        <f t="shared" si="84"/>
        <v>0</v>
      </c>
      <c r="V168" s="332">
        <f t="shared" si="85"/>
        <v>0</v>
      </c>
      <c r="W168" s="90">
        <f t="shared" si="86"/>
        <v>0</v>
      </c>
      <c r="X168" s="90">
        <f t="shared" si="87"/>
        <v>0</v>
      </c>
      <c r="Y168" s="374">
        <f t="shared" si="88"/>
        <v>0</v>
      </c>
      <c r="Z168" s="296">
        <f>IFERROR(VLOOKUP(C168,'Birth registration'!$B$247:$G$275,2,0), VLOOKUP($C168,'Birth registration'!$B$11:$G$207,2,0))</f>
        <v>100</v>
      </c>
      <c r="AA168" s="87" t="str">
        <f>IFERROR(VLOOKUP(C168,'Birth registration'!$B$247:$G$275,4,0), VLOOKUP($C168,'Birth registration'!$B$11:$G$207,4,0))</f>
        <v>–</v>
      </c>
      <c r="AB168" s="87" t="str">
        <f>IFERROR(VLOOKUP(C168,'Birth registration'!$B$247:$G$275,6,0), VLOOKUP($C168,'Birth registration'!$B$11:$G$207,6,0))</f>
        <v>–</v>
      </c>
      <c r="AC168" s="87" t="str">
        <f>IFERROR(VLOOKUP(C168,'Birth registration'!$B$247:$O$275,10,0), VLOOKUP($C168,'Birth registration'!$B$11:$K$207,10,0))</f>
        <v>–</v>
      </c>
      <c r="AD168" s="87" t="str">
        <f>IFERROR(VLOOKUP(D168,'Birth registration'!$B$247:$O$275,8,0), VLOOKUP($C168,'Birth registration'!$B$11:$K$207,8,0))</f>
        <v>–</v>
      </c>
      <c r="AE168" s="331">
        <f>VLOOKUP($C168, RPB!$E$3:$M$200, 9,0)</f>
        <v>89527</v>
      </c>
      <c r="AF168" s="90" t="str">
        <f>VLOOKUP($C168, RPB!E168:$J$200, 6, 0)</f>
        <v>Voter</v>
      </c>
      <c r="AG168" s="90">
        <f>VLOOKUP($C168, RPB!$E:$N, 10, 0)</f>
        <v>45823</v>
      </c>
      <c r="AH168" s="90">
        <f>VLOOKUP($C168, RPB!$E:$O, 11,0)</f>
        <v>43704</v>
      </c>
      <c r="AI168" s="298">
        <f t="shared" si="89"/>
        <v>110200.0000000001</v>
      </c>
      <c r="AJ168" s="332">
        <f>VLOOKUP(C168, '2018 Population by age'!$G$3:$J$300, 3, 0)*1000</f>
        <v>31358</v>
      </c>
      <c r="AK168" s="90">
        <f>(VLOOKUP($C168, '2018 Population by age male'!$G:$J, 3, 0))*1000</f>
        <v>15858</v>
      </c>
      <c r="AL168" s="90">
        <f>(VLOOKUP($C168, '2018 Population by age female'!$G:$J, 3, 0))*1000</f>
        <v>15498</v>
      </c>
      <c r="AM168" s="332">
        <f>IF(I168=1, VLOOKUP(C168, '2018 Population by age'!$G$3:$J$300, 4, 0)*1000*VLOOKUP(C168, 'GCC foreign nationals share'!$B$5:$E$10, 3, 0), VLOOKUP(C168, '2018 Population by age'!$G$3:$J$300, 4, 0)*1000)</f>
        <v>78842.000000000102</v>
      </c>
      <c r="AN168" s="90">
        <f>(VLOOKUP($C168, '2018 Population by age male'!$G:$J, 4, 0))*1000</f>
        <v>39693.000000000029</v>
      </c>
      <c r="AO168" s="383">
        <f>(VLOOKUP($C168, '2018 Population by age female'!$G:$J, 4, 0))*1000</f>
        <v>39143.000000000015</v>
      </c>
    </row>
    <row r="169" spans="1:41" s="87" customFormat="1" ht="13.05" customHeight="1" x14ac:dyDescent="0.3">
      <c r="A169" s="87">
        <v>168</v>
      </c>
      <c r="B169" s="87" t="s">
        <v>356</v>
      </c>
      <c r="C169" s="87" t="s">
        <v>357</v>
      </c>
      <c r="D169" s="87" t="s">
        <v>26</v>
      </c>
      <c r="E169" s="87" t="s">
        <v>27</v>
      </c>
      <c r="F169" s="87" t="s">
        <v>9</v>
      </c>
      <c r="G169" s="87" t="s">
        <v>10</v>
      </c>
      <c r="H169" s="87" t="s">
        <v>11</v>
      </c>
      <c r="J169" s="295" t="s">
        <v>2311</v>
      </c>
      <c r="K169" s="326">
        <f t="shared" si="75"/>
        <v>15801190.165000012</v>
      </c>
      <c r="L169" s="327">
        <f t="shared" si="76"/>
        <v>38.064585158830361</v>
      </c>
      <c r="M169" s="289" t="str">
        <f t="shared" si="77"/>
        <v>n/a</v>
      </c>
      <c r="N169" s="289" t="str">
        <f t="shared" si="78"/>
        <v>n/a</v>
      </c>
      <c r="O169" s="321" t="str">
        <f t="shared" si="79"/>
        <v>n/a</v>
      </c>
      <c r="P169" s="290">
        <f>VLOOKUP(C169, RPB!$E$2:$I$200, 5, 0)</f>
        <v>17</v>
      </c>
      <c r="Q169" s="318">
        <f t="shared" si="80"/>
        <v>6114048.165000001</v>
      </c>
      <c r="R169" s="90">
        <f t="shared" si="81"/>
        <v>2963022.8160000001</v>
      </c>
      <c r="S169" s="90">
        <f t="shared" si="82"/>
        <v>3146585.7060000012</v>
      </c>
      <c r="T169" s="374">
        <f t="shared" si="83"/>
        <v>51.464849819350434</v>
      </c>
      <c r="U169" s="331">
        <f t="shared" si="84"/>
        <v>9687142.0000000112</v>
      </c>
      <c r="V169" s="332">
        <f t="shared" si="85"/>
        <v>42.461148311982633</v>
      </c>
      <c r="W169" s="90" t="str">
        <f t="shared" si="86"/>
        <v>n/a</v>
      </c>
      <c r="X169" s="90" t="str">
        <f t="shared" si="87"/>
        <v>n/a</v>
      </c>
      <c r="Y169" s="374" t="str">
        <f t="shared" si="88"/>
        <v>n/a</v>
      </c>
      <c r="Z169" s="296">
        <f>IFERROR(VLOOKUP(C169,'Birth registration'!$B$247:$G$275,2,0), VLOOKUP($C169,'Birth registration'!$B$11:$G$207,2,0))</f>
        <v>67.3</v>
      </c>
      <c r="AA169" s="87">
        <f>IFERROR(VLOOKUP(C169,'Birth registration'!$B$247:$G$275,4,0), VLOOKUP($C169,'Birth registration'!$B$11:$G$207,4,0))</f>
        <v>68.8</v>
      </c>
      <c r="AB169" s="87">
        <f>IFERROR(VLOOKUP(C169,'Birth registration'!$B$247:$G$275,6,0), VLOOKUP($C169,'Birth registration'!$B$11:$G$207,6,0))</f>
        <v>65.8</v>
      </c>
      <c r="AC169" s="87">
        <f>IFERROR(VLOOKUP(C169,'Birth registration'!$B$247:$O$275,10,0), VLOOKUP($C169,'Birth registration'!$B$11:$K$207,10,0))</f>
        <v>59.2</v>
      </c>
      <c r="AD169" s="87">
        <f>IFERROR(VLOOKUP(D169,'Birth registration'!$B$247:$O$275,8,0), VLOOKUP($C169,'Birth registration'!$B$11:$K$207,8,0))</f>
        <v>89</v>
      </c>
      <c r="AE169" s="331">
        <f>VLOOKUP($C169, RPB!$E$3:$M$200, 9,0)</f>
        <v>13126989</v>
      </c>
      <c r="AF169" s="90" t="str">
        <f>VLOOKUP($C169, RPB!E169:$J$200, 6, 0)</f>
        <v>Voter</v>
      </c>
      <c r="AG169" s="90" t="str">
        <f>VLOOKUP($C169, RPB!$E:$N, 10, 0)</f>
        <v>n/a</v>
      </c>
      <c r="AH169" s="90" t="str">
        <f>VLOOKUP($C169, RPB!$E:$O, 11,0)</f>
        <v>n/a</v>
      </c>
      <c r="AI169" s="298">
        <f t="shared" si="89"/>
        <v>41511526.000000015</v>
      </c>
      <c r="AJ169" s="332">
        <f>VLOOKUP(C169, '2018 Population by age'!$G$3:$J$300, 3, 0)*1000</f>
        <v>18697395</v>
      </c>
      <c r="AK169" s="90">
        <f>(VLOOKUP($C169, '2018 Population by age male'!$G:$J, 3, 0))*1000</f>
        <v>9496867.9999999981</v>
      </c>
      <c r="AL169" s="90">
        <f>(VLOOKUP($C169, '2018 Population by age female'!$G:$J, 3, 0))*1000</f>
        <v>9200543.0000000019</v>
      </c>
      <c r="AM169" s="332">
        <f>IF(I169=1, VLOOKUP(C169, '2018 Population by age'!$G$3:$J$300, 4, 0)*1000*VLOOKUP(C169, 'GCC foreign nationals share'!$B$5:$E$10, 3, 0), VLOOKUP(C169, '2018 Population by age'!$G$3:$J$300, 4, 0)*1000)</f>
        <v>22814131.000000011</v>
      </c>
      <c r="AN169" s="90">
        <f>(VLOOKUP($C169, '2018 Population by age male'!$G:$J, 4, 0))*1000</f>
        <v>11252470.000000006</v>
      </c>
      <c r="AO169" s="383">
        <f>(VLOOKUP($C169, '2018 Population by age female'!$G:$J, 4, 0))*1000</f>
        <v>11561641.999999996</v>
      </c>
    </row>
    <row r="170" spans="1:41" s="87" customFormat="1" ht="13.05" customHeight="1" x14ac:dyDescent="0.3">
      <c r="A170" s="87">
        <v>169</v>
      </c>
      <c r="B170" s="87" t="s">
        <v>358</v>
      </c>
      <c r="C170" s="87" t="s">
        <v>359</v>
      </c>
      <c r="D170" s="87" t="s">
        <v>30</v>
      </c>
      <c r="E170" s="87" t="s">
        <v>15</v>
      </c>
      <c r="F170" s="87" t="s">
        <v>9</v>
      </c>
      <c r="G170" s="87" t="s">
        <v>16</v>
      </c>
      <c r="H170" s="87" t="s">
        <v>9</v>
      </c>
      <c r="J170" s="295" t="s">
        <v>2311</v>
      </c>
      <c r="K170" s="326">
        <f t="shared" si="75"/>
        <v>35856.001999999804</v>
      </c>
      <c r="L170" s="327">
        <f t="shared" si="76"/>
        <v>6.3093329063295363</v>
      </c>
      <c r="M170" s="289" t="str">
        <f t="shared" si="77"/>
        <v>n/a</v>
      </c>
      <c r="N170" s="289" t="str">
        <f t="shared" si="78"/>
        <v>n/a</v>
      </c>
      <c r="O170" s="321" t="str">
        <f t="shared" si="79"/>
        <v>n/a</v>
      </c>
      <c r="P170" s="290">
        <f>VLOOKUP(C170, RPB!$E$2:$I$200, 5, 0)</f>
        <v>18</v>
      </c>
      <c r="Q170" s="318">
        <f t="shared" si="80"/>
        <v>1960.001999999982</v>
      </c>
      <c r="R170" s="90">
        <f t="shared" si="81"/>
        <v>829.68300000000079</v>
      </c>
      <c r="S170" s="90">
        <f t="shared" si="82"/>
        <v>1117.9610000000011</v>
      </c>
      <c r="T170" s="374">
        <f t="shared" si="83"/>
        <v>57.038768327788006</v>
      </c>
      <c r="U170" s="331">
        <f t="shared" si="84"/>
        <v>33895.999999999825</v>
      </c>
      <c r="V170" s="332">
        <f t="shared" si="85"/>
        <v>8.6886309049289672</v>
      </c>
      <c r="W170" s="90" t="str">
        <f t="shared" si="86"/>
        <v>n/a</v>
      </c>
      <c r="X170" s="90" t="str">
        <f t="shared" si="87"/>
        <v>n/a</v>
      </c>
      <c r="Y170" s="374" t="str">
        <f t="shared" si="88"/>
        <v>n/a</v>
      </c>
      <c r="Z170" s="296">
        <f>IFERROR(VLOOKUP(C170,'Birth registration'!$B$247:$G$275,2,0), VLOOKUP($C170,'Birth registration'!$B$11:$G$207,2,0))</f>
        <v>98.9</v>
      </c>
      <c r="AA170" s="87">
        <f>IFERROR(VLOOKUP(C170,'Birth registration'!$B$247:$G$275,4,0), VLOOKUP($C170,'Birth registration'!$B$11:$G$207,4,0))</f>
        <v>99.1</v>
      </c>
      <c r="AB170" s="87">
        <f>IFERROR(VLOOKUP(C170,'Birth registration'!$B$247:$G$275,6,0), VLOOKUP($C170,'Birth registration'!$B$11:$G$207,6,0))</f>
        <v>98.7</v>
      </c>
      <c r="AC170" s="87">
        <f>IFERROR(VLOOKUP(C170,'Birth registration'!$B$247:$O$275,10,0), VLOOKUP($C170,'Birth registration'!$B$11:$K$207,10,0))</f>
        <v>97.8</v>
      </c>
      <c r="AD170" s="87">
        <f>IFERROR(VLOOKUP(D170,'Birth registration'!$B$247:$O$275,8,0), VLOOKUP($C170,'Birth registration'!$B$11:$K$207,8,0))</f>
        <v>99.6</v>
      </c>
      <c r="AE170" s="331">
        <f>VLOOKUP($C170, RPB!$E$3:$M$200, 9,0)</f>
        <v>356223</v>
      </c>
      <c r="AF170" s="90" t="str">
        <f>VLOOKUP($C170, RPB!E170:$J$200, 6, 0)</f>
        <v>Voter</v>
      </c>
      <c r="AG170" s="90" t="str">
        <f>VLOOKUP($C170, RPB!$E:$N, 10, 0)</f>
        <v>n/a</v>
      </c>
      <c r="AH170" s="90" t="str">
        <f>VLOOKUP($C170, RPB!$E:$O, 11,0)</f>
        <v>n/a</v>
      </c>
      <c r="AI170" s="298">
        <f t="shared" si="89"/>
        <v>568300.99999999977</v>
      </c>
      <c r="AJ170" s="332">
        <f>VLOOKUP(C170, '2018 Population by age'!$G$3:$J$300, 3, 0)*1000</f>
        <v>178182</v>
      </c>
      <c r="AK170" s="90">
        <f>(VLOOKUP($C170, '2018 Population by age male'!$G:$J, 3, 0))*1000</f>
        <v>92187</v>
      </c>
      <c r="AL170" s="90">
        <f>(VLOOKUP($C170, '2018 Population by age female'!$G:$J, 3, 0))*1000</f>
        <v>85997.000000000015</v>
      </c>
      <c r="AM170" s="332">
        <f>IF(I170=1, VLOOKUP(C170, '2018 Population by age'!$G$3:$J$300, 4, 0)*1000*VLOOKUP(C170, 'GCC foreign nationals share'!$B$5:$E$10, 3, 0), VLOOKUP(C170, '2018 Population by age'!$G$3:$J$300, 4, 0)*1000)</f>
        <v>390118.99999999983</v>
      </c>
      <c r="AN170" s="90">
        <f>(VLOOKUP($C170, '2018 Population by age male'!$G:$J, 4, 0))*1000</f>
        <v>192918.99999999983</v>
      </c>
      <c r="AO170" s="383">
        <f>(VLOOKUP($C170, '2018 Population by age female'!$G:$J, 4, 0))*1000</f>
        <v>197208.00000000003</v>
      </c>
    </row>
    <row r="171" spans="1:41" s="87" customFormat="1" ht="13.05" customHeight="1" x14ac:dyDescent="0.3">
      <c r="A171" s="87">
        <v>170</v>
      </c>
      <c r="B171" s="87" t="s">
        <v>360</v>
      </c>
      <c r="C171" s="87" t="s">
        <v>361</v>
      </c>
      <c r="D171" s="87" t="s">
        <v>26</v>
      </c>
      <c r="E171" s="87" t="s">
        <v>27</v>
      </c>
      <c r="F171" s="87" t="s">
        <v>9</v>
      </c>
      <c r="G171" s="87" t="s">
        <v>16</v>
      </c>
      <c r="H171" s="87" t="s">
        <v>9</v>
      </c>
      <c r="J171" s="295" t="s">
        <v>2311</v>
      </c>
      <c r="K171" s="326">
        <f t="shared" si="75"/>
        <v>653053.23999999836</v>
      </c>
      <c r="L171" s="327">
        <f t="shared" si="76"/>
        <v>46.935480833845347</v>
      </c>
      <c r="M171" s="289" t="str">
        <f t="shared" si="77"/>
        <v>n/a</v>
      </c>
      <c r="N171" s="289" t="str">
        <f t="shared" si="78"/>
        <v>n/a</v>
      </c>
      <c r="O171" s="321" t="str">
        <f t="shared" si="79"/>
        <v>n/a</v>
      </c>
      <c r="P171" s="290">
        <f>VLOOKUP(C171, RPB!$E$2:$I$200, 5, 0)</f>
        <v>18</v>
      </c>
      <c r="Q171" s="318">
        <f t="shared" si="80"/>
        <v>281016.23999999993</v>
      </c>
      <c r="R171" s="90">
        <f t="shared" si="81"/>
        <v>148959.08900000001</v>
      </c>
      <c r="S171" s="90">
        <f t="shared" si="82"/>
        <v>149875.59</v>
      </c>
      <c r="T171" s="374">
        <f t="shared" si="83"/>
        <v>53.333426566379238</v>
      </c>
      <c r="U171" s="331">
        <f t="shared" si="84"/>
        <v>372036.99999999849</v>
      </c>
      <c r="V171" s="332">
        <f t="shared" si="85"/>
        <v>47.269865027463247</v>
      </c>
      <c r="W171" s="90" t="str">
        <f t="shared" si="86"/>
        <v>n/a</v>
      </c>
      <c r="X171" s="90" t="str">
        <f t="shared" si="87"/>
        <v>n/a</v>
      </c>
      <c r="Y171" s="374" t="str">
        <f t="shared" si="88"/>
        <v>n/a</v>
      </c>
      <c r="Z171" s="296">
        <f>IFERROR(VLOOKUP(C171,'Birth registration'!$B$247:$G$275,2,0), VLOOKUP($C171,'Birth registration'!$B$11:$G$207,2,0))</f>
        <v>53.5</v>
      </c>
      <c r="AA171" s="87">
        <f>IFERROR(VLOOKUP(C171,'Birth registration'!$B$247:$G$275,4,0), VLOOKUP($C171,'Birth registration'!$B$11:$G$207,4,0))</f>
        <v>50.9</v>
      </c>
      <c r="AB171" s="87">
        <f>IFERROR(VLOOKUP(C171,'Birth registration'!$B$247:$G$275,6,0), VLOOKUP($C171,'Birth registration'!$B$11:$G$207,6,0))</f>
        <v>50.2</v>
      </c>
      <c r="AC171" s="87">
        <f>IFERROR(VLOOKUP(C171,'Birth registration'!$B$247:$O$275,10,0), VLOOKUP($C171,'Birth registration'!$B$11:$K$207,10,0))</f>
        <v>50.6</v>
      </c>
      <c r="AD171" s="87">
        <f>IFERROR(VLOOKUP(D171,'Birth registration'!$B$247:$O$275,8,0), VLOOKUP($C171,'Birth registration'!$B$11:$K$207,8,0))</f>
        <v>63.5</v>
      </c>
      <c r="AE171" s="331">
        <f>VLOOKUP($C171, RPB!$E$3:$M$200, 9,0)</f>
        <v>415012</v>
      </c>
      <c r="AF171" s="90" t="str">
        <f>VLOOKUP($C171, RPB!E171:$J$200, 6, 0)</f>
        <v>Voter</v>
      </c>
      <c r="AG171" s="90" t="str">
        <f>VLOOKUP($C171, RPB!$E:$N, 10, 0)</f>
        <v>n/a</v>
      </c>
      <c r="AH171" s="90" t="str">
        <f>VLOOKUP($C171, RPB!$E:$O, 11,0)</f>
        <v>n/a</v>
      </c>
      <c r="AI171" s="298">
        <f t="shared" si="89"/>
        <v>1391384.9999999984</v>
      </c>
      <c r="AJ171" s="332">
        <f>VLOOKUP(C171, '2018 Population by age'!$G$3:$J$300, 3, 0)*1000</f>
        <v>604335.99999999988</v>
      </c>
      <c r="AK171" s="90">
        <f>(VLOOKUP($C171, '2018 Population by age male'!$G:$J, 3, 0))*1000</f>
        <v>303379</v>
      </c>
      <c r="AL171" s="90">
        <f>(VLOOKUP($C171, '2018 Population by age female'!$G:$J, 3, 0))*1000</f>
        <v>300955</v>
      </c>
      <c r="AM171" s="332">
        <f>IF(I171=1, VLOOKUP(C171, '2018 Population by age'!$G$3:$J$300, 4, 0)*1000*VLOOKUP(C171, 'GCC foreign nationals share'!$B$5:$E$10, 3, 0), VLOOKUP(C171, '2018 Population by age'!$G$3:$J$300, 4, 0)*1000)</f>
        <v>787048.99999999849</v>
      </c>
      <c r="AN171" s="90">
        <f>(VLOOKUP($C171, '2018 Population by age male'!$G:$J, 4, 0))*1000</f>
        <v>370255</v>
      </c>
      <c r="AO171" s="383">
        <f>(VLOOKUP($C171, '2018 Population by age female'!$G:$J, 4, 0))*1000</f>
        <v>416795.99999999988</v>
      </c>
    </row>
    <row r="172" spans="1:41" s="87" customFormat="1" ht="13.05" customHeight="1" x14ac:dyDescent="0.3">
      <c r="A172" s="87">
        <v>171</v>
      </c>
      <c r="B172" s="87" t="s">
        <v>362</v>
      </c>
      <c r="C172" s="87" t="s">
        <v>363</v>
      </c>
      <c r="D172" s="87" t="s">
        <v>14</v>
      </c>
      <c r="E172" s="87" t="s">
        <v>22</v>
      </c>
      <c r="F172" s="87" t="s">
        <v>38</v>
      </c>
      <c r="G172" s="87" t="s">
        <v>23</v>
      </c>
      <c r="H172" s="87" t="s">
        <v>9</v>
      </c>
      <c r="J172" s="295" t="s">
        <v>2320</v>
      </c>
      <c r="K172" s="326">
        <f t="shared" si="75"/>
        <v>545770.00000000466</v>
      </c>
      <c r="L172" s="327">
        <f t="shared" si="76"/>
        <v>5.4671532546927342</v>
      </c>
      <c r="M172" s="289" t="str">
        <f t="shared" si="77"/>
        <v>n/a</v>
      </c>
      <c r="N172" s="289" t="str">
        <f t="shared" si="78"/>
        <v>n/a</v>
      </c>
      <c r="O172" s="321" t="str">
        <f t="shared" si="79"/>
        <v>n/a</v>
      </c>
      <c r="P172" s="290">
        <f>VLOOKUP(C172, RPB!$E$2:$I$200, 5, 0)</f>
        <v>18</v>
      </c>
      <c r="Q172" s="318">
        <f t="shared" si="80"/>
        <v>0</v>
      </c>
      <c r="R172" s="90" t="str">
        <f t="shared" si="81"/>
        <v>n/a</v>
      </c>
      <c r="S172" s="90" t="str">
        <f t="shared" si="82"/>
        <v>n/a</v>
      </c>
      <c r="T172" s="374" t="str">
        <f t="shared" si="83"/>
        <v>n/a</v>
      </c>
      <c r="U172" s="331">
        <f t="shared" si="84"/>
        <v>545770.00000000466</v>
      </c>
      <c r="V172" s="332">
        <f t="shared" si="85"/>
        <v>6.9034720630550632</v>
      </c>
      <c r="W172" s="90" t="str">
        <f t="shared" si="86"/>
        <v>n/a</v>
      </c>
      <c r="X172" s="90" t="str">
        <f t="shared" si="87"/>
        <v>n/a</v>
      </c>
      <c r="Y172" s="374" t="str">
        <f t="shared" si="88"/>
        <v>n/a</v>
      </c>
      <c r="Z172" s="296">
        <f>IFERROR(VLOOKUP(C172,'Birth registration'!$B$247:$G$275,2,0), VLOOKUP($C172,'Birth registration'!$B$11:$G$207,2,0))</f>
        <v>100</v>
      </c>
      <c r="AA172" s="87" t="str">
        <f>IFERROR(VLOOKUP(C172,'Birth registration'!$B$247:$G$275,4,0), VLOOKUP($C172,'Birth registration'!$B$11:$G$207,4,0))</f>
        <v>–</v>
      </c>
      <c r="AB172" s="87" t="str">
        <f>IFERROR(VLOOKUP(C172,'Birth registration'!$B$247:$G$275,6,0), VLOOKUP($C172,'Birth registration'!$B$11:$G$207,6,0))</f>
        <v>–</v>
      </c>
      <c r="AC172" s="87" t="str">
        <f>IFERROR(VLOOKUP(C172,'Birth registration'!$B$247:$O$275,10,0), VLOOKUP($C172,'Birth registration'!$B$11:$K$207,10,0))</f>
        <v>–</v>
      </c>
      <c r="AD172" s="87" t="str">
        <f>IFERROR(VLOOKUP(D172,'Birth registration'!$B$247:$O$275,8,0), VLOOKUP($C172,'Birth registration'!$B$11:$K$207,8,0))</f>
        <v>–</v>
      </c>
      <c r="AE172" s="331">
        <f>VLOOKUP($C172, RPB!$E$3:$M$200, 9,0)</f>
        <v>7359962</v>
      </c>
      <c r="AF172" s="90" t="str">
        <f>VLOOKUP($C172, RPB!E172:$J$200, 6, 0)</f>
        <v>Voter</v>
      </c>
      <c r="AG172" s="90" t="str">
        <f>VLOOKUP($C172, RPB!$E:$N, 10, 0)</f>
        <v>n/a</v>
      </c>
      <c r="AH172" s="90" t="str">
        <f>VLOOKUP($C172, RPB!$E:$O, 11,0)</f>
        <v>n/a</v>
      </c>
      <c r="AI172" s="298">
        <f t="shared" si="89"/>
        <v>9982709.0000000037</v>
      </c>
      <c r="AJ172" s="332">
        <f>VLOOKUP(C172, '2018 Population by age'!$G$3:$J$300, 3, 0)*1000</f>
        <v>2076976.9999999998</v>
      </c>
      <c r="AK172" s="90">
        <f>(VLOOKUP($C172, '2018 Population by age male'!$G:$J, 3, 0))*1000</f>
        <v>1066190</v>
      </c>
      <c r="AL172" s="90">
        <f>(VLOOKUP($C172, '2018 Population by age female'!$G:$J, 3, 0))*1000</f>
        <v>1010780</v>
      </c>
      <c r="AM172" s="332">
        <f>IF(I172=1, VLOOKUP(C172, '2018 Population by age'!$G$3:$J$300, 4, 0)*1000*VLOOKUP(C172, 'GCC foreign nationals share'!$B$5:$E$10, 3, 0), VLOOKUP(C172, '2018 Population by age'!$G$3:$J$300, 4, 0)*1000)</f>
        <v>7905732.0000000047</v>
      </c>
      <c r="AN172" s="90">
        <f>(VLOOKUP($C172, '2018 Population by age male'!$G:$J, 4, 0))*1000</f>
        <v>3932525</v>
      </c>
      <c r="AO172" s="383">
        <f>(VLOOKUP($C172, '2018 Population by age female'!$G:$J, 4, 0))*1000</f>
        <v>3973208.0000000005</v>
      </c>
    </row>
    <row r="173" spans="1:41" s="87" customFormat="1" ht="13.05" customHeight="1" x14ac:dyDescent="0.3">
      <c r="A173" s="87">
        <v>172</v>
      </c>
      <c r="B173" s="87" t="s">
        <v>364</v>
      </c>
      <c r="C173" s="87" t="s">
        <v>365</v>
      </c>
      <c r="D173" s="87" t="s">
        <v>14</v>
      </c>
      <c r="E173" s="87" t="s">
        <v>22</v>
      </c>
      <c r="F173" s="87" t="s">
        <v>38</v>
      </c>
      <c r="G173" s="87" t="s">
        <v>23</v>
      </c>
      <c r="H173" s="87" t="s">
        <v>9</v>
      </c>
      <c r="J173" s="295" t="s">
        <v>2320</v>
      </c>
      <c r="K173" s="326">
        <f t="shared" si="75"/>
        <v>1660257.9999999963</v>
      </c>
      <c r="L173" s="327">
        <f t="shared" si="76"/>
        <v>19.431781287387164</v>
      </c>
      <c r="M173" s="289" t="str">
        <f t="shared" si="77"/>
        <v>n/a</v>
      </c>
      <c r="N173" s="289" t="str">
        <f t="shared" si="78"/>
        <v>n/a</v>
      </c>
      <c r="O173" s="321" t="str">
        <f t="shared" si="79"/>
        <v>n/a</v>
      </c>
      <c r="P173" s="290">
        <f>VLOOKUP(C173, RPB!$E$2:$I$200, 5, 0)</f>
        <v>18</v>
      </c>
      <c r="Q173" s="318">
        <f t="shared" si="80"/>
        <v>0</v>
      </c>
      <c r="R173" s="90" t="str">
        <f t="shared" si="81"/>
        <v>n/a</v>
      </c>
      <c r="S173" s="90" t="str">
        <f t="shared" si="82"/>
        <v>n/a</v>
      </c>
      <c r="T173" s="374" t="str">
        <f t="shared" si="83"/>
        <v>n/a</v>
      </c>
      <c r="U173" s="331">
        <f t="shared" si="84"/>
        <v>1660257.9999999963</v>
      </c>
      <c r="V173" s="332">
        <f t="shared" si="85"/>
        <v>23.66119807387869</v>
      </c>
      <c r="W173" s="90" t="str">
        <f t="shared" si="86"/>
        <v>n/a</v>
      </c>
      <c r="X173" s="90" t="str">
        <f t="shared" si="87"/>
        <v>n/a</v>
      </c>
      <c r="Y173" s="374" t="str">
        <f t="shared" si="88"/>
        <v>n/a</v>
      </c>
      <c r="Z173" s="296">
        <f>IFERROR(VLOOKUP(C173,'Birth registration'!$B$247:$G$275,2,0), VLOOKUP($C173,'Birth registration'!$B$11:$G$207,2,0))</f>
        <v>100</v>
      </c>
      <c r="AA173" s="87" t="str">
        <f>IFERROR(VLOOKUP(C173,'Birth registration'!$B$247:$G$275,4,0), VLOOKUP($C173,'Birth registration'!$B$11:$G$207,4,0))</f>
        <v>–</v>
      </c>
      <c r="AB173" s="87" t="str">
        <f>IFERROR(VLOOKUP(C173,'Birth registration'!$B$247:$G$275,6,0), VLOOKUP($C173,'Birth registration'!$B$11:$G$207,6,0))</f>
        <v>–</v>
      </c>
      <c r="AC173" s="87" t="str">
        <f>IFERROR(VLOOKUP(C173,'Birth registration'!$B$247:$O$275,10,0), VLOOKUP($C173,'Birth registration'!$B$11:$K$207,10,0))</f>
        <v>–</v>
      </c>
      <c r="AD173" s="87" t="str">
        <f>IFERROR(VLOOKUP(D173,'Birth registration'!$B$247:$O$275,8,0), VLOOKUP($C173,'Birth registration'!$B$11:$K$207,8,0))</f>
        <v>–</v>
      </c>
      <c r="AE173" s="331">
        <f>VLOOKUP($C173, RPB!$E$3:$M$200, 9,0)</f>
        <v>5356538</v>
      </c>
      <c r="AF173" s="90" t="str">
        <f>VLOOKUP($C173, RPB!E173:$J$200, 6, 0)</f>
        <v>Voter</v>
      </c>
      <c r="AG173" s="90" t="str">
        <f>VLOOKUP($C173, RPB!$E:$N, 10, 0)</f>
        <v>n/a</v>
      </c>
      <c r="AH173" s="90" t="str">
        <f>VLOOKUP($C173, RPB!$E:$O, 11,0)</f>
        <v>n/a</v>
      </c>
      <c r="AI173" s="298">
        <f t="shared" si="89"/>
        <v>8544033.9999999963</v>
      </c>
      <c r="AJ173" s="332">
        <f>VLOOKUP(C173, '2018 Population by age'!$G$3:$J$300, 3, 0)*1000</f>
        <v>1527237.9999999998</v>
      </c>
      <c r="AK173" s="90">
        <f>(VLOOKUP($C173, '2018 Population by age male'!$G:$J, 3, 0))*1000</f>
        <v>782755.99999999988</v>
      </c>
      <c r="AL173" s="90">
        <f>(VLOOKUP($C173, '2018 Population by age female'!$G:$J, 3, 0))*1000</f>
        <v>744483.99999999988</v>
      </c>
      <c r="AM173" s="332">
        <f>IF(I173=1, VLOOKUP(C173, '2018 Population by age'!$G$3:$J$300, 4, 0)*1000*VLOOKUP(C173, 'GCC foreign nationals share'!$B$5:$E$10, 3, 0), VLOOKUP(C173, '2018 Population by age'!$G$3:$J$300, 4, 0)*1000)</f>
        <v>7016795.9999999963</v>
      </c>
      <c r="AN173" s="90">
        <f>(VLOOKUP($C173, '2018 Population by age male'!$G:$J, 4, 0))*1000</f>
        <v>3452345.0000000023</v>
      </c>
      <c r="AO173" s="383">
        <f>(VLOOKUP($C173, '2018 Population by age female'!$G:$J, 4, 0))*1000</f>
        <v>3564440.9999999995</v>
      </c>
    </row>
    <row r="174" spans="1:41" s="87" customFormat="1" ht="13.05" customHeight="1" x14ac:dyDescent="0.3">
      <c r="A174" s="87">
        <v>173</v>
      </c>
      <c r="B174" s="87" t="s">
        <v>366</v>
      </c>
      <c r="C174" s="87" t="s">
        <v>367</v>
      </c>
      <c r="D174" s="87" t="s">
        <v>19</v>
      </c>
      <c r="E174" s="87" t="s">
        <v>27</v>
      </c>
      <c r="F174" s="87" t="s">
        <v>9</v>
      </c>
      <c r="G174" s="87" t="s">
        <v>10</v>
      </c>
      <c r="H174" s="87" t="s">
        <v>9</v>
      </c>
      <c r="J174" s="295" t="s">
        <v>2311</v>
      </c>
      <c r="K174" s="326">
        <f t="shared" si="75"/>
        <v>1873288.8400000096</v>
      </c>
      <c r="L174" s="327">
        <f t="shared" si="76"/>
        <v>10.245280801286084</v>
      </c>
      <c r="M174" s="289" t="str">
        <f t="shared" si="77"/>
        <v>n/a</v>
      </c>
      <c r="N174" s="289" t="str">
        <f t="shared" si="78"/>
        <v>n/a</v>
      </c>
      <c r="O174" s="321" t="str">
        <f t="shared" si="79"/>
        <v>n/a</v>
      </c>
      <c r="P174" s="290">
        <f>VLOOKUP(C174, RPB!$E$2:$I$200, 5, 0)</f>
        <v>18</v>
      </c>
      <c r="Q174" s="318">
        <f t="shared" si="80"/>
        <v>315671.84000000026</v>
      </c>
      <c r="R174" s="90">
        <f t="shared" si="81"/>
        <v>149676.13700000016</v>
      </c>
      <c r="S174" s="90">
        <f t="shared" si="82"/>
        <v>161556.23400000014</v>
      </c>
      <c r="T174" s="374">
        <f t="shared" si="83"/>
        <v>51.178538446761678</v>
      </c>
      <c r="U174" s="331">
        <f t="shared" si="84"/>
        <v>1557617.0000000093</v>
      </c>
      <c r="V174" s="332">
        <f t="shared" si="85"/>
        <v>14.987735035979005</v>
      </c>
      <c r="W174" s="90" t="str">
        <f t="shared" si="86"/>
        <v>n/a</v>
      </c>
      <c r="X174" s="90" t="str">
        <f t="shared" si="87"/>
        <v>n/a</v>
      </c>
      <c r="Y174" s="374" t="str">
        <f t="shared" si="88"/>
        <v>n/a</v>
      </c>
      <c r="Z174" s="296">
        <f>IFERROR(VLOOKUP(C174,'Birth registration'!$B$247:$G$275,2,0), VLOOKUP($C174,'Birth registration'!$B$11:$G$207,2,0))</f>
        <v>96</v>
      </c>
      <c r="AA174" s="87">
        <f>IFERROR(VLOOKUP(C174,'Birth registration'!$B$247:$G$275,4,0), VLOOKUP($C174,'Birth registration'!$B$11:$G$207,4,0))</f>
        <v>96.3</v>
      </c>
      <c r="AB174" s="87">
        <f>IFERROR(VLOOKUP(C174,'Birth registration'!$B$247:$G$275,6,0), VLOOKUP($C174,'Birth registration'!$B$11:$G$207,6,0))</f>
        <v>95.8</v>
      </c>
      <c r="AC174" s="87">
        <f>IFERROR(VLOOKUP(C174,'Birth registration'!$B$247:$O$275,10,0), VLOOKUP($C174,'Birth registration'!$B$11:$K$207,10,0))</f>
        <v>95.4</v>
      </c>
      <c r="AD174" s="87">
        <f>IFERROR(VLOOKUP(D174,'Birth registration'!$B$247:$O$275,8,0), VLOOKUP($C174,'Birth registration'!$B$11:$K$207,8,0))</f>
        <v>96.6</v>
      </c>
      <c r="AE174" s="331">
        <f>VLOOKUP($C174, RPB!$E$3:$M$200, 9,0)</f>
        <v>8834994</v>
      </c>
      <c r="AF174" s="90" t="str">
        <f>VLOOKUP($C174, RPB!E174:$J$200, 6, 0)</f>
        <v>Voter</v>
      </c>
      <c r="AG174" s="90" t="str">
        <f>VLOOKUP($C174, RPB!$E:$N, 10, 0)</f>
        <v>n/a</v>
      </c>
      <c r="AH174" s="90" t="str">
        <f>VLOOKUP($C174, RPB!$E:$O, 11,0)</f>
        <v>n/a</v>
      </c>
      <c r="AI174" s="298">
        <f t="shared" si="89"/>
        <v>18284407.000000007</v>
      </c>
      <c r="AJ174" s="332">
        <f>VLOOKUP(C174, '2018 Population by age'!$G$3:$J$300, 3, 0)*1000</f>
        <v>7891796</v>
      </c>
      <c r="AK174" s="90">
        <f>(VLOOKUP($C174, '2018 Population by age male'!$G:$J, 3, 0))*1000</f>
        <v>4045301.0000000005</v>
      </c>
      <c r="AL174" s="90">
        <f>(VLOOKUP($C174, '2018 Population by age female'!$G:$J, 3, 0))*1000</f>
        <v>3846577</v>
      </c>
      <c r="AM174" s="332">
        <f>IF(I174=1, VLOOKUP(C174, '2018 Population by age'!$G$3:$J$300, 4, 0)*1000*VLOOKUP(C174, 'GCC foreign nationals share'!$B$5:$E$10, 3, 0), VLOOKUP(C174, '2018 Population by age'!$G$3:$J$300, 4, 0)*1000)</f>
        <v>10392611.000000009</v>
      </c>
      <c r="AN174" s="90">
        <f>(VLOOKUP($C174, '2018 Population by age male'!$G:$J, 4, 0))*1000</f>
        <v>5182282.0000000075</v>
      </c>
      <c r="AO174" s="383">
        <f>(VLOOKUP($C174, '2018 Population by age female'!$G:$J, 4, 0))*1000</f>
        <v>5210262.9999999963</v>
      </c>
    </row>
    <row r="175" spans="1:41" s="87" customFormat="1" ht="13.05" customHeight="1" x14ac:dyDescent="0.3">
      <c r="A175" s="87">
        <v>174</v>
      </c>
      <c r="B175" s="87" t="s">
        <v>368</v>
      </c>
      <c r="C175" s="87" t="s">
        <v>369</v>
      </c>
      <c r="D175" s="87" t="s">
        <v>37</v>
      </c>
      <c r="E175" s="87" t="s">
        <v>22</v>
      </c>
      <c r="F175" s="87" t="s">
        <v>9</v>
      </c>
      <c r="G175" s="87" t="s">
        <v>23</v>
      </c>
      <c r="J175" s="295" t="s">
        <v>2311</v>
      </c>
      <c r="K175" s="326">
        <f t="shared" si="75"/>
        <v>658656.85000000766</v>
      </c>
      <c r="L175" s="327">
        <f t="shared" si="76"/>
        <v>2.7798361439429367</v>
      </c>
      <c r="M175" s="289" t="str">
        <f t="shared" si="77"/>
        <v>n/a</v>
      </c>
      <c r="N175" s="289" t="str">
        <f t="shared" si="78"/>
        <v>n/a</v>
      </c>
      <c r="O175" s="321" t="str">
        <f t="shared" si="79"/>
        <v>n/a</v>
      </c>
      <c r="P175" s="290">
        <f>VLOOKUP(C175, RPB!$E$2:$I$200, 5, 0)</f>
        <v>20</v>
      </c>
      <c r="Q175" s="318">
        <f t="shared" si="80"/>
        <v>223604.85000000021</v>
      </c>
      <c r="R175" s="90">
        <f t="shared" si="81"/>
        <v>116517.35000000011</v>
      </c>
      <c r="S175" s="90">
        <f t="shared" si="82"/>
        <v>107086.30000000009</v>
      </c>
      <c r="T175" s="374">
        <f t="shared" si="83"/>
        <v>47.890866410097985</v>
      </c>
      <c r="U175" s="331">
        <f t="shared" si="84"/>
        <v>435052.00000000745</v>
      </c>
      <c r="V175" s="332">
        <f t="shared" si="85"/>
        <v>2.2633034078882526</v>
      </c>
      <c r="W175" s="90" t="str">
        <f t="shared" si="86"/>
        <v>n/a</v>
      </c>
      <c r="X175" s="90" t="str">
        <f t="shared" si="87"/>
        <v>n/a</v>
      </c>
      <c r="Y175" s="374" t="str">
        <f t="shared" si="88"/>
        <v>n/a</v>
      </c>
      <c r="Z175" s="296">
        <f>IFERROR(VLOOKUP(C175,'Birth registration'!$B$247:$G$275,2,0), VLOOKUP($C175,'Birth registration'!$B$11:$G$207,2,0))</f>
        <v>95</v>
      </c>
      <c r="AA175" s="87">
        <f>IFERROR(VLOOKUP(C175,'Birth registration'!$B$247:$G$275,4,0), VLOOKUP($C175,'Birth registration'!$B$11:$G$207,4,0))</f>
        <v>95</v>
      </c>
      <c r="AB175" s="87">
        <f>IFERROR(VLOOKUP(C175,'Birth registration'!$B$247:$G$275,6,0), VLOOKUP($C175,'Birth registration'!$B$11:$G$207,6,0))</f>
        <v>95</v>
      </c>
      <c r="AC175" s="87" t="str">
        <f>IFERROR(VLOOKUP(C175,'Birth registration'!$B$247:$O$275,10,0), VLOOKUP($C175,'Birth registration'!$B$11:$K$207,10,0))</f>
        <v>–</v>
      </c>
      <c r="AD175" s="87" t="e">
        <f>IFERROR(VLOOKUP(D175,'Birth registration'!$B$247:$O$275,8,0), VLOOKUP($C175,'Birth registration'!$B$11:$K$207,8,0))</f>
        <v>#N/A</v>
      </c>
      <c r="AE175" s="331">
        <f>VLOOKUP($C175, RPB!$E$3:$M$200, 9,0)</f>
        <v>18786940</v>
      </c>
      <c r="AF175" s="90" t="str">
        <f>VLOOKUP($C175, RPB!E175:$J$200, 6, 0)</f>
        <v>Voter</v>
      </c>
      <c r="AG175" s="90" t="str">
        <f>VLOOKUP($C175, RPB!$E:$N, 10, 0)</f>
        <v>n/a</v>
      </c>
      <c r="AH175" s="90" t="str">
        <f>VLOOKUP($C175, RPB!$E:$O, 11,0)</f>
        <v>n/a</v>
      </c>
      <c r="AI175" s="298">
        <f t="shared" si="89"/>
        <v>23694089.000000007</v>
      </c>
      <c r="AJ175" s="332">
        <f>VLOOKUP(C175, '2018 Population by age'!$G$3:$J$300, 3, 0)*1000</f>
        <v>4472097</v>
      </c>
      <c r="AK175" s="90">
        <f>(VLOOKUP($C175, '2018 Population by age male'!$G:$J, 3, 0))*1000</f>
        <v>2330347</v>
      </c>
      <c r="AL175" s="90">
        <f>(VLOOKUP($C175, '2018 Population by age female'!$G:$J, 3, 0))*1000</f>
        <v>2141726</v>
      </c>
      <c r="AM175" s="332">
        <f>IF(I175=1, VLOOKUP(C175, '2018 Population by age'!$G$3:$J$300, 4, 0)*1000*VLOOKUP(C175, 'GCC foreign nationals share'!$B$5:$E$10, 3, 0), VLOOKUP(C175, '2018 Population by age'!$G$3:$J$300, 4, 0)*1000)</f>
        <v>19221992.000000007</v>
      </c>
      <c r="AN175" s="90">
        <f>(VLOOKUP($C175, '2018 Population by age male'!$G:$J, 4, 0))*1000</f>
        <v>9481117</v>
      </c>
      <c r="AO175" s="383">
        <f>(VLOOKUP($C175, '2018 Population by age female'!$G:$J, 4, 0))*1000</f>
        <v>9740893</v>
      </c>
    </row>
    <row r="176" spans="1:41" s="87" customFormat="1" ht="13.05" customHeight="1" x14ac:dyDescent="0.3">
      <c r="A176" s="87">
        <v>175</v>
      </c>
      <c r="B176" s="87" t="s">
        <v>370</v>
      </c>
      <c r="C176" s="87" t="s">
        <v>371</v>
      </c>
      <c r="D176" s="87" t="s">
        <v>14</v>
      </c>
      <c r="E176" s="87" t="s">
        <v>27</v>
      </c>
      <c r="F176" s="87" t="s">
        <v>9</v>
      </c>
      <c r="G176" s="87" t="s">
        <v>10</v>
      </c>
      <c r="H176" s="87" t="s">
        <v>9</v>
      </c>
      <c r="J176" s="295" t="s">
        <v>2311</v>
      </c>
      <c r="K176" s="326">
        <f t="shared" si="75"/>
        <v>1425841.9560000084</v>
      </c>
      <c r="L176" s="327">
        <f t="shared" si="76"/>
        <v>15.65618668547382</v>
      </c>
      <c r="M176" s="289" t="str">
        <f t="shared" si="77"/>
        <v>n/a</v>
      </c>
      <c r="N176" s="289" t="str">
        <f t="shared" si="78"/>
        <v>n/a</v>
      </c>
      <c r="O176" s="321" t="str">
        <f t="shared" si="79"/>
        <v>n/a</v>
      </c>
      <c r="P176" s="290">
        <f>VLOOKUP(C176, RPB!$E$2:$I$200, 5, 0)</f>
        <v>18</v>
      </c>
      <c r="Q176" s="318">
        <f t="shared" si="80"/>
        <v>430387.95600000001</v>
      </c>
      <c r="R176" s="90">
        <f t="shared" si="81"/>
        <v>209410.95999999996</v>
      </c>
      <c r="S176" s="90">
        <f t="shared" si="82"/>
        <v>220393.36600000001</v>
      </c>
      <c r="T176" s="374">
        <f t="shared" si="83"/>
        <v>51.208070051105238</v>
      </c>
      <c r="U176" s="331">
        <f t="shared" si="84"/>
        <v>995454.00000000838</v>
      </c>
      <c r="V176" s="332">
        <f t="shared" si="85"/>
        <v>18.444682849821415</v>
      </c>
      <c r="W176" s="90" t="str">
        <f t="shared" si="86"/>
        <v>n/a</v>
      </c>
      <c r="X176" s="90" t="str">
        <f t="shared" si="87"/>
        <v>n/a</v>
      </c>
      <c r="Y176" s="374" t="str">
        <f t="shared" si="88"/>
        <v>n/a</v>
      </c>
      <c r="Z176" s="296">
        <f>IFERROR(VLOOKUP(C176,'Birth registration'!$B$247:$G$275,2,0), VLOOKUP($C176,'Birth registration'!$B$11:$G$207,2,0))</f>
        <v>88.4</v>
      </c>
      <c r="AA176" s="87">
        <f>IFERROR(VLOOKUP(C176,'Birth registration'!$B$247:$G$275,4,0), VLOOKUP($C176,'Birth registration'!$B$11:$G$207,4,0))</f>
        <v>89</v>
      </c>
      <c r="AB176" s="87">
        <f>IFERROR(VLOOKUP(C176,'Birth registration'!$B$247:$G$275,6,0), VLOOKUP($C176,'Birth registration'!$B$11:$G$207,6,0))</f>
        <v>87.8</v>
      </c>
      <c r="AC176" s="87">
        <f>IFERROR(VLOOKUP(C176,'Birth registration'!$B$247:$O$275,10,0), VLOOKUP($C176,'Birth registration'!$B$11:$K$207,10,0))</f>
        <v>88.6</v>
      </c>
      <c r="AD176" s="87">
        <f>IFERROR(VLOOKUP(D176,'Birth registration'!$B$247:$O$275,8,0), VLOOKUP($C176,'Birth registration'!$B$11:$K$207,8,0))</f>
        <v>87.8</v>
      </c>
      <c r="AE176" s="331">
        <f>VLOOKUP($C176, RPB!$E$3:$M$200, 9,0)</f>
        <v>4401516</v>
      </c>
      <c r="AF176" s="90" t="str">
        <f>VLOOKUP($C176, RPB!E176:$J$200, 6, 0)</f>
        <v>Voter</v>
      </c>
      <c r="AG176" s="90" t="str">
        <f>VLOOKUP($C176, RPB!$E:$N, 10, 0)</f>
        <v>n/a</v>
      </c>
      <c r="AH176" s="90" t="str">
        <f>VLOOKUP($C176, RPB!$E:$O, 11,0)</f>
        <v>n/a</v>
      </c>
      <c r="AI176" s="298">
        <f t="shared" si="89"/>
        <v>9107211.0000000093</v>
      </c>
      <c r="AJ176" s="332">
        <f>VLOOKUP(C176, '2018 Population by age'!$G$3:$J$300, 3, 0)*1000</f>
        <v>3710241.0000000005</v>
      </c>
      <c r="AK176" s="90">
        <f>(VLOOKUP($C176, '2018 Population by age male'!$G:$J, 3, 0))*1000</f>
        <v>1903735.9999999998</v>
      </c>
      <c r="AL176" s="90">
        <f>(VLOOKUP($C176, '2018 Population by age female'!$G:$J, 3, 0))*1000</f>
        <v>1806503.0000000002</v>
      </c>
      <c r="AM176" s="332">
        <f>IF(I176=1, VLOOKUP(C176, '2018 Population by age'!$G$3:$J$300, 4, 0)*1000*VLOOKUP(C176, 'GCC foreign nationals share'!$B$5:$E$10, 3, 0), VLOOKUP(C176, '2018 Population by age'!$G$3:$J$300, 4, 0)*1000)</f>
        <v>5396970.0000000084</v>
      </c>
      <c r="AN176" s="90">
        <f>(VLOOKUP($C176, '2018 Population by age male'!$G:$J, 4, 0))*1000</f>
        <v>2668474.9999999995</v>
      </c>
      <c r="AO176" s="383">
        <f>(VLOOKUP($C176, '2018 Population by age female'!$G:$J, 4, 0))*1000</f>
        <v>2728497.0000000019</v>
      </c>
    </row>
    <row r="177" spans="1:41" s="87" customFormat="1" ht="13.05" customHeight="1" x14ac:dyDescent="0.3">
      <c r="A177" s="87">
        <v>176</v>
      </c>
      <c r="B177" s="87" t="s">
        <v>372</v>
      </c>
      <c r="C177" s="87" t="s">
        <v>373</v>
      </c>
      <c r="D177" s="87" t="s">
        <v>26</v>
      </c>
      <c r="E177" s="87" t="s">
        <v>8</v>
      </c>
      <c r="F177" s="87" t="s">
        <v>9</v>
      </c>
      <c r="G177" s="87" t="s">
        <v>10</v>
      </c>
      <c r="H177" s="87" t="s">
        <v>11</v>
      </c>
      <c r="J177" s="295" t="s">
        <v>2311</v>
      </c>
      <c r="K177" s="326">
        <f t="shared" si="75"/>
        <v>27826392.831999984</v>
      </c>
      <c r="L177" s="327">
        <f t="shared" si="76"/>
        <v>47.090433801254825</v>
      </c>
      <c r="M177" s="289" t="str">
        <f t="shared" si="77"/>
        <v>n/a</v>
      </c>
      <c r="N177" s="289" t="str">
        <f t="shared" si="78"/>
        <v>n/a</v>
      </c>
      <c r="O177" s="321" t="str">
        <f t="shared" si="79"/>
        <v>n/a</v>
      </c>
      <c r="P177" s="290">
        <f>VLOOKUP(C177, RPB!$E$2:$I$200, 5, 0)</f>
        <v>18</v>
      </c>
      <c r="Q177" s="318">
        <f t="shared" si="80"/>
        <v>22333744.831999999</v>
      </c>
      <c r="R177" s="90">
        <f t="shared" si="81"/>
        <v>11013151.183999998</v>
      </c>
      <c r="S177" s="90">
        <f t="shared" si="82"/>
        <v>11318327.25</v>
      </c>
      <c r="T177" s="374">
        <f t="shared" si="83"/>
        <v>50.678143478128192</v>
      </c>
      <c r="U177" s="331">
        <f t="shared" si="84"/>
        <v>5492647.9999999851</v>
      </c>
      <c r="V177" s="332">
        <f t="shared" si="85"/>
        <v>19.107102293381825</v>
      </c>
      <c r="W177" s="90" t="str">
        <f t="shared" si="86"/>
        <v>n/a</v>
      </c>
      <c r="X177" s="90" t="str">
        <f t="shared" si="87"/>
        <v>n/a</v>
      </c>
      <c r="Y177" s="374" t="str">
        <f t="shared" si="88"/>
        <v>n/a</v>
      </c>
      <c r="Z177" s="296">
        <f>IFERROR(VLOOKUP(C177,'Birth registration'!$B$247:$G$275,2,0), VLOOKUP($C177,'Birth registration'!$B$11:$G$207,2,0))</f>
        <v>26.4</v>
      </c>
      <c r="AA177" s="87">
        <f>IFERROR(VLOOKUP(C177,'Birth registration'!$B$247:$G$275,4,0), VLOOKUP($C177,'Birth registration'!$B$11:$G$207,4,0))</f>
        <v>27.8</v>
      </c>
      <c r="AB177" s="87">
        <f>IFERROR(VLOOKUP(C177,'Birth registration'!$B$247:$G$275,6,0), VLOOKUP($C177,'Birth registration'!$B$11:$G$207,6,0))</f>
        <v>25</v>
      </c>
      <c r="AC177" s="87">
        <f>IFERROR(VLOOKUP(C177,'Birth registration'!$B$247:$O$275,10,0), VLOOKUP($C177,'Birth registration'!$B$11:$K$207,10,0))</f>
        <v>17.7</v>
      </c>
      <c r="AD177" s="87">
        <f>IFERROR(VLOOKUP(D177,'Birth registration'!$B$247:$O$275,8,0), VLOOKUP($C177,'Birth registration'!$B$11:$K$207,8,0))</f>
        <v>50.9</v>
      </c>
      <c r="AE177" s="331">
        <f>VLOOKUP($C177, RPB!$E$3:$M$200, 9,0)</f>
        <v>23253982</v>
      </c>
      <c r="AF177" s="90" t="str">
        <f>VLOOKUP($C177, RPB!E177:$J$200, 6, 0)</f>
        <v>Voter</v>
      </c>
      <c r="AG177" s="90" t="str">
        <f>VLOOKUP($C177, RPB!$E:$N, 10, 0)</f>
        <v>n/a</v>
      </c>
      <c r="AH177" s="90" t="str">
        <f>VLOOKUP($C177, RPB!$E:$O, 11,0)</f>
        <v>n/a</v>
      </c>
      <c r="AI177" s="298">
        <f t="shared" si="89"/>
        <v>59091391.999999985</v>
      </c>
      <c r="AJ177" s="332">
        <f>VLOOKUP(C177, '2018 Population by age'!$G$3:$J$300, 3, 0)*1000</f>
        <v>30344762</v>
      </c>
      <c r="AK177" s="90">
        <f>(VLOOKUP($C177, '2018 Population by age male'!$G:$J, 3, 0))*1000</f>
        <v>15253671.999999998</v>
      </c>
      <c r="AL177" s="90">
        <f>(VLOOKUP($C177, '2018 Population by age female'!$G:$J, 3, 0))*1000</f>
        <v>15091103</v>
      </c>
      <c r="AM177" s="332">
        <f>IF(I177=1, VLOOKUP(C177, '2018 Population by age'!$G$3:$J$300, 4, 0)*1000*VLOOKUP(C177, 'GCC foreign nationals share'!$B$5:$E$10, 3, 0), VLOOKUP(C177, '2018 Population by age'!$G$3:$J$300, 4, 0)*1000)</f>
        <v>28746629.999999985</v>
      </c>
      <c r="AN177" s="90">
        <f>(VLOOKUP($C177, '2018 Population by age male'!$G:$J, 4, 0))*1000</f>
        <v>13979888.000000002</v>
      </c>
      <c r="AO177" s="383">
        <f>(VLOOKUP($C177, '2018 Population by age female'!$G:$J, 4, 0))*1000</f>
        <v>14766733.000000022</v>
      </c>
    </row>
    <row r="178" spans="1:41" s="87" customFormat="1" ht="13.05" customHeight="1" x14ac:dyDescent="0.3">
      <c r="A178" s="87">
        <v>177</v>
      </c>
      <c r="B178" s="87" t="s">
        <v>374</v>
      </c>
      <c r="C178" s="87" t="s">
        <v>375</v>
      </c>
      <c r="D178" s="87" t="s">
        <v>37</v>
      </c>
      <c r="E178" s="87" t="s">
        <v>15</v>
      </c>
      <c r="F178" s="87" t="s">
        <v>9</v>
      </c>
      <c r="G178" s="87" t="s">
        <v>16</v>
      </c>
      <c r="H178" s="87" t="s">
        <v>9</v>
      </c>
      <c r="J178" s="295" t="s">
        <v>2311</v>
      </c>
      <c r="K178" s="326">
        <f t="shared" si="75"/>
        <v>25679.350000000024</v>
      </c>
      <c r="L178" s="327">
        <f t="shared" si="76"/>
        <v>3.7117913050909106E-2</v>
      </c>
      <c r="M178" s="289">
        <f t="shared" si="77"/>
        <v>13198.445000000012</v>
      </c>
      <c r="N178" s="289">
        <f t="shared" si="78"/>
        <v>12480.825000000012</v>
      </c>
      <c r="O178" s="321">
        <f t="shared" si="79"/>
        <v>48.602573663274185</v>
      </c>
      <c r="P178" s="290">
        <f>VLOOKUP(C178, RPB!$E$2:$I$200, 5, 0)</f>
        <v>7</v>
      </c>
      <c r="Q178" s="318">
        <f t="shared" si="80"/>
        <v>25679.350000000024</v>
      </c>
      <c r="R178" s="90">
        <f t="shared" si="81"/>
        <v>13198.445000000012</v>
      </c>
      <c r="S178" s="90">
        <f t="shared" si="82"/>
        <v>12480.825000000012</v>
      </c>
      <c r="T178" s="374">
        <f t="shared" si="83"/>
        <v>48.602573663274185</v>
      </c>
      <c r="U178" s="331">
        <f t="shared" si="84"/>
        <v>0</v>
      </c>
      <c r="V178" s="332">
        <f t="shared" si="85"/>
        <v>0</v>
      </c>
      <c r="W178" s="90">
        <f t="shared" si="86"/>
        <v>0</v>
      </c>
      <c r="X178" s="90">
        <f t="shared" si="87"/>
        <v>0</v>
      </c>
      <c r="Y178" s="374">
        <f t="shared" si="88"/>
        <v>0</v>
      </c>
      <c r="Z178" s="296">
        <f>IFERROR(VLOOKUP(C178,'Birth registration'!$B$247:$G$275,2,0), VLOOKUP($C178,'Birth registration'!$B$11:$G$207,2,0))</f>
        <v>99.5</v>
      </c>
      <c r="AA178" s="87">
        <f>IFERROR(VLOOKUP(C178,'Birth registration'!$B$247:$G$275,4,0), VLOOKUP($C178,'Birth registration'!$B$11:$G$207,4,0))</f>
        <v>99.5</v>
      </c>
      <c r="AB178" s="87">
        <f>IFERROR(VLOOKUP(C178,'Birth registration'!$B$247:$G$275,6,0), VLOOKUP($C178,'Birth registration'!$B$11:$G$207,6,0))</f>
        <v>99.5</v>
      </c>
      <c r="AC178" s="87">
        <f>IFERROR(VLOOKUP(C178,'Birth registration'!$B$247:$O$275,10,0), VLOOKUP($C178,'Birth registration'!$B$11:$K$207,10,0))</f>
        <v>99.9</v>
      </c>
      <c r="AD178" s="87">
        <f>IFERROR(VLOOKUP(D178,'Birth registration'!$B$247:$O$275,8,0), VLOOKUP($C178,'Birth registration'!$B$11:$K$207,8,0))</f>
        <v>99</v>
      </c>
      <c r="AE178" s="331">
        <f>VLOOKUP($C178, RPB!$E$3:$M$200, 9,0)</f>
        <v>66188503</v>
      </c>
      <c r="AF178" s="90" t="str">
        <f>VLOOKUP($C178, RPB!E178:$J$200, 6, 0)</f>
        <v>Direct</v>
      </c>
      <c r="AG178" s="90">
        <f>VLOOKUP($C178, RPB!$E:$N, 10, 0)</f>
        <v>32464906</v>
      </c>
      <c r="AH178" s="90">
        <f>VLOOKUP($C178, RPB!$E:$O, 11,0)</f>
        <v>33723597</v>
      </c>
      <c r="AI178" s="298">
        <f t="shared" si="89"/>
        <v>69183173</v>
      </c>
      <c r="AJ178" s="332">
        <f>VLOOKUP(C178, '2018 Population by age'!$G$3:$J$300, 3, 0)*1000</f>
        <v>5135870</v>
      </c>
      <c r="AK178" s="90">
        <f>(VLOOKUP($C178, '2018 Population by age male'!$G:$J, 3, 0))*1000</f>
        <v>2639689</v>
      </c>
      <c r="AL178" s="90">
        <f>(VLOOKUP($C178, '2018 Population by age female'!$G:$J, 3, 0))*1000</f>
        <v>2496165</v>
      </c>
      <c r="AM178" s="332">
        <f>IF(I178=1, VLOOKUP(C178, '2018 Population by age'!$G$3:$J$300, 4, 0)*1000*VLOOKUP(C178, 'GCC foreign nationals share'!$B$5:$E$10, 3, 0), VLOOKUP(C178, '2018 Population by age'!$G$3:$J$300, 4, 0)*1000)</f>
        <v>64047302.999999993</v>
      </c>
      <c r="AN178" s="90">
        <f>(VLOOKUP($C178, '2018 Population by age male'!$G:$J, 4, 0))*1000</f>
        <v>31073913.000000022</v>
      </c>
      <c r="AO178" s="383">
        <f>(VLOOKUP($C178, '2018 Population by age female'!$G:$J, 4, 0))*1000</f>
        <v>32973407.999999981</v>
      </c>
    </row>
    <row r="179" spans="1:41" s="87" customFormat="1" ht="13.05" customHeight="1" x14ac:dyDescent="0.3">
      <c r="A179" s="87">
        <v>178</v>
      </c>
      <c r="B179" s="87" t="s">
        <v>376</v>
      </c>
      <c r="C179" s="87" t="s">
        <v>377</v>
      </c>
      <c r="D179" s="87" t="s">
        <v>37</v>
      </c>
      <c r="E179" s="87" t="s">
        <v>27</v>
      </c>
      <c r="F179" s="87" t="s">
        <v>9</v>
      </c>
      <c r="G179" s="87" t="s">
        <v>82</v>
      </c>
      <c r="J179" s="295" t="s">
        <v>2311</v>
      </c>
      <c r="K179" s="326">
        <f t="shared" si="75"/>
        <v>285624.63999999996</v>
      </c>
      <c r="L179" s="327">
        <f t="shared" si="76"/>
        <v>21.571326507030463</v>
      </c>
      <c r="M179" s="289" t="str">
        <f t="shared" si="77"/>
        <v>n/a</v>
      </c>
      <c r="N179" s="289" t="str">
        <f t="shared" si="78"/>
        <v>n/a</v>
      </c>
      <c r="O179" s="321" t="str">
        <f t="shared" si="79"/>
        <v>n/a</v>
      </c>
      <c r="P179" s="290">
        <f>VLOOKUP(C179, RPB!$E$2:$I$200, 5, 0)</f>
        <v>17</v>
      </c>
      <c r="Q179" s="318">
        <f t="shared" si="80"/>
        <v>285624.63999999996</v>
      </c>
      <c r="R179" s="90">
        <f t="shared" si="81"/>
        <v>146980.00400000002</v>
      </c>
      <c r="S179" s="90">
        <f t="shared" si="82"/>
        <v>139007.76499999996</v>
      </c>
      <c r="T179" s="374">
        <f t="shared" si="83"/>
        <v>48.667987817857721</v>
      </c>
      <c r="U179" s="331">
        <f t="shared" si="84"/>
        <v>0</v>
      </c>
      <c r="V179" s="332">
        <f t="shared" si="85"/>
        <v>0</v>
      </c>
      <c r="W179" s="90" t="str">
        <f t="shared" si="86"/>
        <v>n/a</v>
      </c>
      <c r="X179" s="90" t="str">
        <f t="shared" si="87"/>
        <v>n/a</v>
      </c>
      <c r="Y179" s="374" t="str">
        <f t="shared" si="88"/>
        <v>n/a</v>
      </c>
      <c r="Z179" s="296">
        <f>IFERROR(VLOOKUP(C179,'Birth registration'!$B$247:$G$275,2,0), VLOOKUP($C179,'Birth registration'!$B$11:$G$207,2,0))</f>
        <v>55.2</v>
      </c>
      <c r="AA179" s="87">
        <f>IFERROR(VLOOKUP(C179,'Birth registration'!$B$247:$G$275,4,0), VLOOKUP($C179,'Birth registration'!$B$11:$G$207,4,0))</f>
        <v>54.8</v>
      </c>
      <c r="AB179" s="87">
        <f>IFERROR(VLOOKUP(C179,'Birth registration'!$B$247:$G$275,6,0), VLOOKUP($C179,'Birth registration'!$B$11:$G$207,6,0))</f>
        <v>55.5</v>
      </c>
      <c r="AC179" s="87">
        <f>IFERROR(VLOOKUP(C179,'Birth registration'!$B$247:$O$275,10,0), VLOOKUP($C179,'Birth registration'!$B$11:$K$207,10,0))</f>
        <v>56.8</v>
      </c>
      <c r="AD179" s="87">
        <f>IFERROR(VLOOKUP(D179,'Birth registration'!$B$247:$O$275,8,0), VLOOKUP($C179,'Birth registration'!$B$11:$K$207,8,0))</f>
        <v>49.7</v>
      </c>
      <c r="AE179" s="331">
        <f>VLOOKUP($C179, RPB!$E$3:$M$200, 9,0)</f>
        <v>760907</v>
      </c>
      <c r="AF179" s="90" t="str">
        <f>VLOOKUP($C179, RPB!E179:$J$200, 6, 0)</f>
        <v>Voter</v>
      </c>
      <c r="AG179" s="90" t="str">
        <f>VLOOKUP($C179, RPB!$E:$N, 10, 0)</f>
        <v>n/a</v>
      </c>
      <c r="AH179" s="90" t="str">
        <f>VLOOKUP($C179, RPB!$E:$O, 11,0)</f>
        <v>n/a</v>
      </c>
      <c r="AI179" s="298">
        <f t="shared" si="89"/>
        <v>1324094</v>
      </c>
      <c r="AJ179" s="332">
        <f>VLOOKUP(C179, '2018 Population by age'!$G$3:$J$300, 3, 0)*1000</f>
        <v>637555</v>
      </c>
      <c r="AK179" s="90">
        <f>(VLOOKUP($C179, '2018 Population by age male'!$G:$J, 3, 0))*1000</f>
        <v>325177</v>
      </c>
      <c r="AL179" s="90">
        <f>(VLOOKUP($C179, '2018 Population by age female'!$G:$J, 3, 0))*1000</f>
        <v>312376.99999999994</v>
      </c>
      <c r="AM179" s="332">
        <f>IF(I179=1, VLOOKUP(C179, '2018 Population by age'!$G$3:$J$300, 4, 0)*1000*VLOOKUP(C179, 'GCC foreign nationals share'!$B$5:$E$10, 3, 0), VLOOKUP(C179, '2018 Population by age'!$G$3:$J$300, 4, 0)*1000)</f>
        <v>686539.00000000012</v>
      </c>
      <c r="AN179" s="90">
        <f>(VLOOKUP($C179, '2018 Population by age male'!$G:$J, 4, 0))*1000</f>
        <v>347213.00000000006</v>
      </c>
      <c r="AO179" s="383">
        <f>(VLOOKUP($C179, '2018 Population by age female'!$G:$J, 4, 0))*1000</f>
        <v>339322.00000000023</v>
      </c>
    </row>
    <row r="180" spans="1:41" s="87" customFormat="1" ht="13.05" customHeight="1" x14ac:dyDescent="0.3">
      <c r="A180" s="87">
        <v>179</v>
      </c>
      <c r="B180" s="87" t="s">
        <v>378</v>
      </c>
      <c r="C180" s="87" t="s">
        <v>379</v>
      </c>
      <c r="D180" s="87" t="s">
        <v>26</v>
      </c>
      <c r="E180" s="87" t="s">
        <v>8</v>
      </c>
      <c r="F180" s="87" t="s">
        <v>9</v>
      </c>
      <c r="G180" s="87" t="s">
        <v>10</v>
      </c>
      <c r="H180" s="87" t="s">
        <v>11</v>
      </c>
      <c r="J180" s="295" t="s">
        <v>2311</v>
      </c>
      <c r="K180" s="326">
        <f t="shared" si="75"/>
        <v>1496816.4270000013</v>
      </c>
      <c r="L180" s="327">
        <f t="shared" si="76"/>
        <v>18.731451486348401</v>
      </c>
      <c r="M180" s="289" t="str">
        <f t="shared" si="77"/>
        <v>n/a</v>
      </c>
      <c r="N180" s="289" t="str">
        <f t="shared" si="78"/>
        <v>n/a</v>
      </c>
      <c r="O180" s="321" t="str">
        <f t="shared" si="79"/>
        <v>n/a</v>
      </c>
      <c r="P180" s="290">
        <f>VLOOKUP(C180, RPB!$E$2:$I$200, 5, 0)</f>
        <v>18</v>
      </c>
      <c r="Q180" s="318">
        <f t="shared" si="80"/>
        <v>836981.42700000037</v>
      </c>
      <c r="R180" s="90">
        <f t="shared" si="81"/>
        <v>404448.598</v>
      </c>
      <c r="S180" s="90">
        <f t="shared" si="82"/>
        <v>430533.16399999999</v>
      </c>
      <c r="T180" s="374">
        <f t="shared" si="83"/>
        <v>51.438795427416316</v>
      </c>
      <c r="U180" s="331">
        <f t="shared" si="84"/>
        <v>659835.00000000093</v>
      </c>
      <c r="V180" s="332">
        <f t="shared" si="85"/>
        <v>15.826823724009053</v>
      </c>
      <c r="W180" s="90" t="str">
        <f t="shared" si="86"/>
        <v>n/a</v>
      </c>
      <c r="X180" s="90" t="str">
        <f t="shared" si="87"/>
        <v>n/a</v>
      </c>
      <c r="Y180" s="374" t="str">
        <f t="shared" si="88"/>
        <v>n/a</v>
      </c>
      <c r="Z180" s="296">
        <f>IFERROR(VLOOKUP(C180,'Birth registration'!$B$247:$G$275,2,0), VLOOKUP($C180,'Birth registration'!$B$11:$G$207,2,0))</f>
        <v>78.099999999999994</v>
      </c>
      <c r="AA180" s="87">
        <f>IFERROR(VLOOKUP(C180,'Birth registration'!$B$247:$G$275,4,0), VLOOKUP($C180,'Birth registration'!$B$11:$G$207,4,0))</f>
        <v>78.900000000000006</v>
      </c>
      <c r="AB180" s="87">
        <f>IFERROR(VLOOKUP(C180,'Birth registration'!$B$247:$G$275,6,0), VLOOKUP($C180,'Birth registration'!$B$11:$G$207,6,0))</f>
        <v>77.400000000000006</v>
      </c>
      <c r="AC180" s="87">
        <f>IFERROR(VLOOKUP(C180,'Birth registration'!$B$247:$O$275,10,0), VLOOKUP($C180,'Birth registration'!$B$11:$K$207,10,0))</f>
        <v>68.7</v>
      </c>
      <c r="AD180" s="87">
        <f>IFERROR(VLOOKUP(D180,'Birth registration'!$B$247:$O$275,8,0), VLOOKUP($C180,'Birth registration'!$B$11:$K$207,8,0))</f>
        <v>95.1</v>
      </c>
      <c r="AE180" s="331">
        <f>VLOOKUP($C180, RPB!$E$3:$M$200, 9,0)</f>
        <v>3509258</v>
      </c>
      <c r="AF180" s="90" t="str">
        <f>VLOOKUP($C180, RPB!E180:$J$200, 6, 0)</f>
        <v>Voter</v>
      </c>
      <c r="AG180" s="90" t="str">
        <f>VLOOKUP($C180, RPB!$E:$N, 10, 0)</f>
        <v>n/a</v>
      </c>
      <c r="AH180" s="90" t="str">
        <f>VLOOKUP($C180, RPB!$E:$O, 11,0)</f>
        <v>n/a</v>
      </c>
      <c r="AI180" s="298">
        <f t="shared" si="89"/>
        <v>7990926.0000000019</v>
      </c>
      <c r="AJ180" s="332">
        <f>VLOOKUP(C180, '2018 Population by age'!$G$3:$J$300, 3, 0)*1000</f>
        <v>3821833.0000000005</v>
      </c>
      <c r="AK180" s="90">
        <f>(VLOOKUP($C180, '2018 Population by age male'!$G:$J, 3, 0))*1000</f>
        <v>1916818.0000000002</v>
      </c>
      <c r="AL180" s="90">
        <f>(VLOOKUP($C180, '2018 Population by age female'!$G:$J, 3, 0))*1000</f>
        <v>1905014.0000000002</v>
      </c>
      <c r="AM180" s="332">
        <f>IF(I180=1, VLOOKUP(C180, '2018 Population by age'!$G$3:$J$300, 4, 0)*1000*VLOOKUP(C180, 'GCC foreign nationals share'!$B$5:$E$10, 3, 0), VLOOKUP(C180, '2018 Population by age'!$G$3:$J$300, 4, 0)*1000)</f>
        <v>4169093.0000000009</v>
      </c>
      <c r="AN180" s="90">
        <f>(VLOOKUP($C180, '2018 Population by age male'!$G:$J, 4, 0))*1000</f>
        <v>2067359</v>
      </c>
      <c r="AO180" s="383">
        <f>(VLOOKUP($C180, '2018 Population by age female'!$G:$J, 4, 0))*1000</f>
        <v>2101734.9999999981</v>
      </c>
    </row>
    <row r="181" spans="1:41" s="87" customFormat="1" ht="13.05" customHeight="1" x14ac:dyDescent="0.3">
      <c r="A181" s="87">
        <v>180</v>
      </c>
      <c r="B181" s="87" t="s">
        <v>380</v>
      </c>
      <c r="C181" s="87" t="s">
        <v>381</v>
      </c>
      <c r="D181" s="87" t="s">
        <v>37</v>
      </c>
      <c r="E181" s="87" t="s">
        <v>15</v>
      </c>
      <c r="F181" s="87" t="s">
        <v>9</v>
      </c>
      <c r="G181" s="87" t="s">
        <v>10</v>
      </c>
      <c r="H181" s="87" t="s">
        <v>9</v>
      </c>
      <c r="J181" s="295" t="s">
        <v>2311</v>
      </c>
      <c r="K181" s="326">
        <f t="shared" si="75"/>
        <v>3481.9619999999973</v>
      </c>
      <c r="L181" s="327">
        <f t="shared" si="76"/>
        <v>3.1942261118449999</v>
      </c>
      <c r="M181" s="289" t="str">
        <f t="shared" si="77"/>
        <v>n/a</v>
      </c>
      <c r="N181" s="289" t="str">
        <f t="shared" si="78"/>
        <v>n/a</v>
      </c>
      <c r="O181" s="321" t="str">
        <f t="shared" si="79"/>
        <v>n/a</v>
      </c>
      <c r="P181" s="290">
        <f>VLOOKUP(C181, RPB!$E$2:$I$200, 5, 0)</f>
        <v>21</v>
      </c>
      <c r="Q181" s="318">
        <f t="shared" si="80"/>
        <v>3481.9619999999973</v>
      </c>
      <c r="R181" s="90">
        <f t="shared" si="81"/>
        <v>1749.5040000000017</v>
      </c>
      <c r="S181" s="90">
        <f t="shared" si="82"/>
        <v>1754.2560000000019</v>
      </c>
      <c r="T181" s="374">
        <f t="shared" si="83"/>
        <v>50.381250570798976</v>
      </c>
      <c r="U181" s="331">
        <f t="shared" si="84"/>
        <v>0</v>
      </c>
      <c r="V181" s="332">
        <f t="shared" si="85"/>
        <v>0</v>
      </c>
      <c r="W181" s="90" t="str">
        <f t="shared" si="86"/>
        <v>n/a</v>
      </c>
      <c r="X181" s="90" t="str">
        <f t="shared" si="87"/>
        <v>n/a</v>
      </c>
      <c r="Y181" s="374" t="str">
        <f t="shared" si="88"/>
        <v>n/a</v>
      </c>
      <c r="Z181" s="296">
        <f>IFERROR(VLOOKUP(C181,'Birth registration'!$B$247:$G$275,2,0), VLOOKUP($C181,'Birth registration'!$B$11:$G$207,2,0))</f>
        <v>93.4</v>
      </c>
      <c r="AA181" s="87">
        <f>IFERROR(VLOOKUP(C181,'Birth registration'!$B$247:$G$275,4,0), VLOOKUP($C181,'Birth registration'!$B$11:$G$207,4,0))</f>
        <v>93.6</v>
      </c>
      <c r="AB181" s="87">
        <f>IFERROR(VLOOKUP(C181,'Birth registration'!$B$247:$G$275,6,0), VLOOKUP($C181,'Birth registration'!$B$11:$G$207,6,0))</f>
        <v>93.1</v>
      </c>
      <c r="AC181" s="87">
        <f>IFERROR(VLOOKUP(C181,'Birth registration'!$B$247:$O$275,10,0), VLOOKUP($C181,'Birth registration'!$B$11:$K$207,10,0))</f>
        <v>93.8</v>
      </c>
      <c r="AD181" s="87">
        <f>IFERROR(VLOOKUP(D181,'Birth registration'!$B$247:$O$275,8,0), VLOOKUP($C181,'Birth registration'!$B$11:$K$207,8,0))</f>
        <v>92</v>
      </c>
      <c r="AE181" s="331">
        <f>VLOOKUP($C181, RPB!$E$3:$M$200, 9,0)</f>
        <v>59000</v>
      </c>
      <c r="AF181" s="90" t="str">
        <f>VLOOKUP($C181, RPB!E181:$J$200, 6, 0)</f>
        <v>Voter</v>
      </c>
      <c r="AG181" s="90" t="str">
        <f>VLOOKUP($C181, RPB!$E:$N, 10, 0)</f>
        <v>n/a</v>
      </c>
      <c r="AH181" s="90" t="str">
        <f>VLOOKUP($C181, RPB!$E:$O, 11,0)</f>
        <v>n/a</v>
      </c>
      <c r="AI181" s="298">
        <f t="shared" si="89"/>
        <v>109007.99999999999</v>
      </c>
      <c r="AJ181" s="332">
        <f>VLOOKUP(C181, '2018 Population by age'!$G$3:$J$300, 3, 0)*1000</f>
        <v>52757</v>
      </c>
      <c r="AK181" s="90">
        <f>(VLOOKUP($C181, '2018 Population by age male'!$G:$J, 3, 0))*1000</f>
        <v>27336.000000000004</v>
      </c>
      <c r="AL181" s="90">
        <f>(VLOOKUP($C181, '2018 Population by age female'!$G:$J, 3, 0))*1000</f>
        <v>25424.000000000004</v>
      </c>
      <c r="AM181" s="332">
        <f>IF(I181=1, VLOOKUP(C181, '2018 Population by age'!$G$3:$J$300, 4, 0)*1000*VLOOKUP(C181, 'GCC foreign nationals share'!$B$5:$E$10, 3, 0), VLOOKUP(C181, '2018 Population by age'!$G$3:$J$300, 4, 0)*1000)</f>
        <v>56250.999999999985</v>
      </c>
      <c r="AN181" s="90">
        <f>(VLOOKUP($C181, '2018 Population by age male'!$G:$J, 4, 0))*1000</f>
        <v>27367.999999999978</v>
      </c>
      <c r="AO181" s="383">
        <f>(VLOOKUP($C181, '2018 Population by age female'!$G:$J, 4, 0))*1000</f>
        <v>28892.000000000015</v>
      </c>
    </row>
    <row r="182" spans="1:41" s="87" customFormat="1" ht="13.05" customHeight="1" x14ac:dyDescent="0.3">
      <c r="A182" s="87">
        <v>181</v>
      </c>
      <c r="B182" s="87" t="s">
        <v>382</v>
      </c>
      <c r="C182" s="87" t="s">
        <v>383</v>
      </c>
      <c r="D182" s="87" t="s">
        <v>30</v>
      </c>
      <c r="E182" s="87" t="s">
        <v>22</v>
      </c>
      <c r="F182" s="87" t="s">
        <v>9</v>
      </c>
      <c r="G182" s="87" t="s">
        <v>16</v>
      </c>
      <c r="H182" s="87" t="s">
        <v>9</v>
      </c>
      <c r="J182" s="295" t="s">
        <v>2311</v>
      </c>
      <c r="K182" s="326">
        <f t="shared" si="75"/>
        <v>11381.330000000011</v>
      </c>
      <c r="L182" s="327">
        <f t="shared" si="76"/>
        <v>0.82918159577676853</v>
      </c>
      <c r="M182" s="289" t="str">
        <f t="shared" si="77"/>
        <v>n/a</v>
      </c>
      <c r="N182" s="289" t="str">
        <f t="shared" si="78"/>
        <v>n/a</v>
      </c>
      <c r="O182" s="321" t="str">
        <f t="shared" si="79"/>
        <v>n/a</v>
      </c>
      <c r="P182" s="290">
        <f>VLOOKUP(C182, RPB!$E$2:$I$200, 5, 0)</f>
        <v>18</v>
      </c>
      <c r="Q182" s="318">
        <f t="shared" si="80"/>
        <v>11381.330000000011</v>
      </c>
      <c r="R182" s="90">
        <f t="shared" si="81"/>
        <v>5770.8540000000048</v>
      </c>
      <c r="S182" s="90">
        <f t="shared" si="82"/>
        <v>5610.5780000000041</v>
      </c>
      <c r="T182" s="374">
        <f t="shared" si="83"/>
        <v>49.296330042270966</v>
      </c>
      <c r="U182" s="331">
        <f t="shared" si="84"/>
        <v>0</v>
      </c>
      <c r="V182" s="332">
        <f t="shared" si="85"/>
        <v>0</v>
      </c>
      <c r="W182" s="90" t="str">
        <f t="shared" si="86"/>
        <v>n/a</v>
      </c>
      <c r="X182" s="90" t="str">
        <f t="shared" si="87"/>
        <v>n/a</v>
      </c>
      <c r="Y182" s="374" t="str">
        <f t="shared" si="88"/>
        <v>n/a</v>
      </c>
      <c r="Z182" s="296">
        <f>IFERROR(VLOOKUP(C182,'Birth registration'!$B$247:$G$275,2,0), VLOOKUP($C182,'Birth registration'!$B$11:$G$207,2,0))</f>
        <v>96.6</v>
      </c>
      <c r="AA182" s="87">
        <f>IFERROR(VLOOKUP(C182,'Birth registration'!$B$247:$G$275,4,0), VLOOKUP($C182,'Birth registration'!$B$11:$G$207,4,0))</f>
        <v>96.6</v>
      </c>
      <c r="AB182" s="87">
        <f>IFERROR(VLOOKUP(C182,'Birth registration'!$B$247:$G$275,6,0), VLOOKUP($C182,'Birth registration'!$B$11:$G$207,6,0))</f>
        <v>96.6</v>
      </c>
      <c r="AC182" s="87" t="str">
        <f>IFERROR(VLOOKUP(C182,'Birth registration'!$B$247:$O$275,10,0), VLOOKUP($C182,'Birth registration'!$B$11:$K$207,10,0))</f>
        <v>–</v>
      </c>
      <c r="AD182" s="87" t="str">
        <f>IFERROR(VLOOKUP(D182,'Birth registration'!$B$247:$O$275,8,0), VLOOKUP($C182,'Birth registration'!$B$11:$K$207,8,0))</f>
        <v>–</v>
      </c>
      <c r="AE182" s="331">
        <f>VLOOKUP($C182, RPB!$E$3:$M$200, 9,0)</f>
        <v>1100000</v>
      </c>
      <c r="AF182" s="90" t="str">
        <f>VLOOKUP($C182, RPB!E182:$J$200, 6, 0)</f>
        <v>Voter</v>
      </c>
      <c r="AG182" s="90" t="str">
        <f>VLOOKUP($C182, RPB!$E:$N, 10, 0)</f>
        <v>n/a</v>
      </c>
      <c r="AH182" s="90" t="str">
        <f>VLOOKUP($C182, RPB!$E:$O, 11,0)</f>
        <v>n/a</v>
      </c>
      <c r="AI182" s="298">
        <f t="shared" si="89"/>
        <v>1372598</v>
      </c>
      <c r="AJ182" s="332">
        <f>VLOOKUP(C182, '2018 Population by age'!$G$3:$J$300, 3, 0)*1000</f>
        <v>334745</v>
      </c>
      <c r="AK182" s="90">
        <f>(VLOOKUP($C182, '2018 Population by age male'!$G:$J, 3, 0))*1000</f>
        <v>169731</v>
      </c>
      <c r="AL182" s="90">
        <f>(VLOOKUP($C182, '2018 Population by age female'!$G:$J, 3, 0))*1000</f>
        <v>165016.99999999997</v>
      </c>
      <c r="AM182" s="332">
        <f>IF(I182=1, VLOOKUP(C182, '2018 Population by age'!$G$3:$J$300, 4, 0)*1000*VLOOKUP(C182, 'GCC foreign nationals share'!$B$5:$E$10, 3, 0), VLOOKUP(C182, '2018 Population by age'!$G$3:$J$300, 4, 0)*1000)</f>
        <v>1037853.0000000001</v>
      </c>
      <c r="AN182" s="90">
        <f>(VLOOKUP($C182, '2018 Population by age male'!$G:$J, 4, 0))*1000</f>
        <v>505858.00000000017</v>
      </c>
      <c r="AO182" s="383">
        <f>(VLOOKUP($C182, '2018 Population by age female'!$G:$J, 4, 0))*1000</f>
        <v>531986.0000000007</v>
      </c>
    </row>
    <row r="183" spans="1:41" s="264" customFormat="1" ht="13.05" customHeight="1" x14ac:dyDescent="0.3">
      <c r="A183" s="87">
        <v>182</v>
      </c>
      <c r="B183" s="87" t="s">
        <v>384</v>
      </c>
      <c r="C183" s="87" t="s">
        <v>385</v>
      </c>
      <c r="D183" s="87" t="s">
        <v>19</v>
      </c>
      <c r="E183" s="87" t="s">
        <v>27</v>
      </c>
      <c r="F183" s="87" t="s">
        <v>9</v>
      </c>
      <c r="G183" s="87" t="s">
        <v>16</v>
      </c>
      <c r="H183" s="87" t="s">
        <v>9</v>
      </c>
      <c r="I183" s="87"/>
      <c r="J183" s="295" t="s">
        <v>2311</v>
      </c>
      <c r="K183" s="326">
        <f t="shared" si="75"/>
        <v>3102681.663999998</v>
      </c>
      <c r="L183" s="327">
        <f t="shared" si="76"/>
        <v>26.611504931652945</v>
      </c>
      <c r="M183" s="289" t="str">
        <f t="shared" si="77"/>
        <v>n/a</v>
      </c>
      <c r="N183" s="289" t="str">
        <f t="shared" si="78"/>
        <v>n/a</v>
      </c>
      <c r="O183" s="321" t="str">
        <f t="shared" si="79"/>
        <v>n/a</v>
      </c>
      <c r="P183" s="290">
        <f>VLOOKUP(C183, RPB!$E$2:$I$200, 5, 0)</f>
        <v>18</v>
      </c>
      <c r="Q183" s="318">
        <f t="shared" si="80"/>
        <v>26194.66400000003</v>
      </c>
      <c r="R183" s="90">
        <f t="shared" si="81"/>
        <v>18419.477999999832</v>
      </c>
      <c r="S183" s="90">
        <f t="shared" si="82"/>
        <v>7999.025000000006</v>
      </c>
      <c r="T183" s="374">
        <f t="shared" si="83"/>
        <v>30.536849031543206</v>
      </c>
      <c r="U183" s="331">
        <f t="shared" si="84"/>
        <v>3076486.9999999981</v>
      </c>
      <c r="V183" s="332">
        <f t="shared" si="85"/>
        <v>36.691059496536653</v>
      </c>
      <c r="W183" s="90" t="str">
        <f t="shared" si="86"/>
        <v>n/a</v>
      </c>
      <c r="X183" s="90" t="str">
        <f t="shared" si="87"/>
        <v>n/a</v>
      </c>
      <c r="Y183" s="374" t="str">
        <f t="shared" si="88"/>
        <v>n/a</v>
      </c>
      <c r="Z183" s="296">
        <f>IFERROR(VLOOKUP(C183,'Birth registration'!$B$247:$G$275,2,0), VLOOKUP($C183,'Birth registration'!$B$11:$G$207,2,0))</f>
        <v>99.2</v>
      </c>
      <c r="AA183" s="87">
        <f>IFERROR(VLOOKUP(C183,'Birth registration'!$B$247:$G$275,4,0), VLOOKUP($C183,'Birth registration'!$B$11:$G$207,4,0))</f>
        <v>98.9</v>
      </c>
      <c r="AB183" s="87">
        <f>IFERROR(VLOOKUP(C183,'Birth registration'!$B$247:$G$275,6,0), VLOOKUP($C183,'Birth registration'!$B$11:$G$207,6,0))</f>
        <v>99.5</v>
      </c>
      <c r="AC183" s="87">
        <f>IFERROR(VLOOKUP(C183,'Birth registration'!$B$247:$O$275,10,0), VLOOKUP($C183,'Birth registration'!$B$11:$K$207,10,0))</f>
        <v>98.3</v>
      </c>
      <c r="AD183" s="87">
        <f>IFERROR(VLOOKUP(D183,'Birth registration'!$B$247:$O$275,8,0), VLOOKUP($C183,'Birth registration'!$B$11:$K$207,8,0))</f>
        <v>99.7</v>
      </c>
      <c r="AE183" s="331">
        <f>VLOOKUP($C183, RPB!$E$3:$M$200, 9,0)</f>
        <v>5308354</v>
      </c>
      <c r="AF183" s="90" t="str">
        <f>VLOOKUP($C183, RPB!E183:$J$200, 6, 0)</f>
        <v>Voter</v>
      </c>
      <c r="AG183" s="90" t="str">
        <f>VLOOKUP($C183, RPB!$E:$N, 10, 0)</f>
        <v>n/a</v>
      </c>
      <c r="AH183" s="90" t="str">
        <f>VLOOKUP($C183, RPB!$E:$O, 11,0)</f>
        <v>n/a</v>
      </c>
      <c r="AI183" s="298">
        <f t="shared" si="89"/>
        <v>11659174</v>
      </c>
      <c r="AJ183" s="332">
        <f>VLOOKUP(C183, '2018 Population by age'!$G$3:$J$300, 3, 0)*1000</f>
        <v>3274333.0000000009</v>
      </c>
      <c r="AK183" s="90">
        <f>(VLOOKUP($C183, '2018 Population by age male'!$G:$J, 3, 0))*1000</f>
        <v>1674498.0000000002</v>
      </c>
      <c r="AL183" s="90">
        <f>(VLOOKUP($C183, '2018 Population by age female'!$G:$J, 3, 0))*1000</f>
        <v>1599804.9999999998</v>
      </c>
      <c r="AM183" s="332">
        <f>IF(I183=1, VLOOKUP(C183, '2018 Population by age'!$G$3:$J$300, 4, 0)*1000*VLOOKUP(C183, 'GCC foreign nationals share'!$B$5:$E$10, 3, 0), VLOOKUP(C183, '2018 Population by age'!$G$3:$J$300, 4, 0)*1000)</f>
        <v>8384840.9999999981</v>
      </c>
      <c r="AN183" s="90">
        <f>(VLOOKUP($C183, '2018 Population by age male'!$G:$J, 4, 0))*1000</f>
        <v>4086216.0000000014</v>
      </c>
      <c r="AO183" s="383">
        <f>(VLOOKUP($C183, '2018 Population by age female'!$G:$J, 4, 0))*1000</f>
        <v>4298656.0000000028</v>
      </c>
    </row>
    <row r="184" spans="1:41" s="87" customFormat="1" ht="13.05" customHeight="1" x14ac:dyDescent="0.3">
      <c r="A184" s="87">
        <v>183</v>
      </c>
      <c r="B184" s="264" t="s">
        <v>386</v>
      </c>
      <c r="C184" s="264" t="s">
        <v>387</v>
      </c>
      <c r="D184" s="264" t="s">
        <v>14</v>
      </c>
      <c r="E184" s="264" t="s">
        <v>15</v>
      </c>
      <c r="F184" s="264" t="s">
        <v>38</v>
      </c>
      <c r="G184" s="264" t="s">
        <v>16</v>
      </c>
      <c r="H184" s="264" t="s">
        <v>9</v>
      </c>
      <c r="I184" s="264"/>
      <c r="J184" s="368" t="s">
        <v>2311</v>
      </c>
      <c r="K184" s="369">
        <f t="shared" si="75"/>
        <v>1269997</v>
      </c>
      <c r="L184" s="328">
        <f t="shared" si="76"/>
        <v>1.5503485234439678</v>
      </c>
      <c r="M184" s="370">
        <f t="shared" si="77"/>
        <v>0</v>
      </c>
      <c r="N184" s="370">
        <f t="shared" si="78"/>
        <v>1269997</v>
      </c>
      <c r="O184" s="321">
        <f t="shared" si="79"/>
        <v>100</v>
      </c>
      <c r="P184" s="290">
        <f>VLOOKUP(C184, RPB!$E$2:$I$200, 5, 0)</f>
        <v>0</v>
      </c>
      <c r="Q184" s="371">
        <f t="shared" si="80"/>
        <v>0</v>
      </c>
      <c r="R184" s="265">
        <f t="shared" si="81"/>
        <v>0</v>
      </c>
      <c r="S184" s="265">
        <f t="shared" si="82"/>
        <v>0</v>
      </c>
      <c r="T184" s="374">
        <f t="shared" si="83"/>
        <v>0</v>
      </c>
      <c r="U184" s="334">
        <f t="shared" si="84"/>
        <v>1269997</v>
      </c>
      <c r="V184" s="357">
        <f t="shared" si="85"/>
        <v>1.5503485234439678</v>
      </c>
      <c r="W184" s="265">
        <f t="shared" si="86"/>
        <v>0</v>
      </c>
      <c r="X184" s="265">
        <f t="shared" si="87"/>
        <v>1269997</v>
      </c>
      <c r="Y184" s="374">
        <f t="shared" si="88"/>
        <v>100</v>
      </c>
      <c r="Z184" s="297">
        <f>IFERROR(VLOOKUP(C184,'Birth registration'!$B$247:$G$275,2,0), VLOOKUP($C184,'Birth registration'!$B$11:$G$207,2,0))</f>
        <v>98.8</v>
      </c>
      <c r="AA184" s="264">
        <f>IFERROR(VLOOKUP(C184,'Birth registration'!$B$247:$G$275,4,0), VLOOKUP($C184,'Birth registration'!$B$11:$G$207,4,0))</f>
        <v>98.6</v>
      </c>
      <c r="AB184" s="264">
        <f>IFERROR(VLOOKUP(C184,'Birth registration'!$B$247:$G$275,6,0), VLOOKUP($C184,'Birth registration'!$B$11:$G$207,6,0))</f>
        <v>99</v>
      </c>
      <c r="AC184" s="264">
        <f>IFERROR(VLOOKUP(C184,'Birth registration'!$B$247:$O$275,10,0), VLOOKUP($C184,'Birth registration'!$B$11:$K$207,10,0))</f>
        <v>97.7</v>
      </c>
      <c r="AD184" s="264">
        <f>IFERROR(VLOOKUP(D184,'Birth registration'!$B$247:$O$275,8,0), VLOOKUP($C184,'Birth registration'!$B$11:$K$207,8,0))</f>
        <v>99.1</v>
      </c>
      <c r="AE184" s="331">
        <f>VLOOKUP($C184, RPB!$E$3:$M$200, 9,0)</f>
        <v>80810525</v>
      </c>
      <c r="AF184" s="90" t="str">
        <f>VLOOKUP($C184, RPB!E184:$J$200, 6, 0)</f>
        <v>Direct</v>
      </c>
      <c r="AG184" s="90">
        <f>VLOOKUP($C184, RPB!$E:$N, 10, 0)</f>
        <v>40535135</v>
      </c>
      <c r="AH184" s="90">
        <f>VLOOKUP($C184, RPB!$E:$O, 11,0)</f>
        <v>40275390</v>
      </c>
      <c r="AI184" s="299">
        <f t="shared" si="89"/>
        <v>81916871.000000015</v>
      </c>
      <c r="AJ184" s="357">
        <f>VLOOKUP(C184, '2018 Population by age'!$G$3:$J$300, 3, 0)*1000</f>
        <v>0</v>
      </c>
      <c r="AK184" s="265">
        <f>(VLOOKUP($C184, '2018 Population by age male'!$G:$J, 3, 0))*1000</f>
        <v>0</v>
      </c>
      <c r="AL184" s="265">
        <f>(VLOOKUP($C184, '2018 Population by age female'!$G:$J, 3, 0))*1000</f>
        <v>0</v>
      </c>
      <c r="AM184" s="357">
        <f>IF(I184=1, VLOOKUP(C184, '2018 Population by age'!$G$3:$J$300, 4, 0)*1000*VLOOKUP(C184, 'GCC foreign nationals share'!$B$5:$E$10, 3, 0), VLOOKUP(C184, '2018 Population by age'!$G$3:$J$300, 4, 0)*1000)</f>
        <v>81916871.000000015</v>
      </c>
      <c r="AN184" s="265">
        <f>(VLOOKUP($C184, '2018 Population by age male'!$G:$J, 4, 0))*1000</f>
        <v>40371479</v>
      </c>
      <c r="AO184" s="384">
        <f>(VLOOKUP($C184, '2018 Population by age female'!$G:$J, 4, 0))*1000</f>
        <v>41545387</v>
      </c>
    </row>
    <row r="185" spans="1:41" s="87" customFormat="1" ht="13.05" customHeight="1" x14ac:dyDescent="0.3">
      <c r="A185" s="87">
        <v>184</v>
      </c>
      <c r="B185" s="87" t="s">
        <v>388</v>
      </c>
      <c r="C185" s="87" t="s">
        <v>389</v>
      </c>
      <c r="D185" s="87" t="s">
        <v>14</v>
      </c>
      <c r="E185" s="87" t="s">
        <v>15</v>
      </c>
      <c r="F185" s="87" t="s">
        <v>9</v>
      </c>
      <c r="G185" s="87" t="s">
        <v>16</v>
      </c>
      <c r="H185" s="87" t="s">
        <v>9</v>
      </c>
      <c r="J185" s="295" t="s">
        <v>2320</v>
      </c>
      <c r="K185" s="326">
        <f t="shared" si="75"/>
        <v>476622.59600000235</v>
      </c>
      <c r="L185" s="327">
        <f t="shared" si="76"/>
        <v>8.1453535917324338</v>
      </c>
      <c r="M185" s="289" t="str">
        <f t="shared" si="77"/>
        <v>n/a</v>
      </c>
      <c r="N185" s="289" t="str">
        <f t="shared" si="78"/>
        <v>n/a</v>
      </c>
      <c r="O185" s="321" t="str">
        <f t="shared" si="79"/>
        <v>n/a</v>
      </c>
      <c r="P185" s="290">
        <f>VLOOKUP(C185, RPB!$E$2:$I$200, 5, 0)</f>
        <v>18</v>
      </c>
      <c r="Q185" s="318">
        <f t="shared" si="80"/>
        <v>8367.5960000000068</v>
      </c>
      <c r="R185" s="90">
        <f t="shared" si="81"/>
        <v>4239.6200000000035</v>
      </c>
      <c r="S185" s="90">
        <f t="shared" si="82"/>
        <v>3095.9820000000022</v>
      </c>
      <c r="T185" s="374">
        <f t="shared" si="83"/>
        <v>36.99965916136486</v>
      </c>
      <c r="U185" s="331">
        <f t="shared" si="84"/>
        <v>468255.00000000233</v>
      </c>
      <c r="V185" s="332">
        <f t="shared" si="85"/>
        <v>12.455024740881118</v>
      </c>
      <c r="W185" s="90" t="str">
        <f t="shared" si="86"/>
        <v>n/a</v>
      </c>
      <c r="X185" s="90" t="str">
        <f t="shared" si="87"/>
        <v>n/a</v>
      </c>
      <c r="Y185" s="374" t="str">
        <f t="shared" si="88"/>
        <v>n/a</v>
      </c>
      <c r="Z185" s="296">
        <f>IFERROR(VLOOKUP(C185,'Birth registration'!$B$247:$G$275,2,0), VLOOKUP($C185,'Birth registration'!$B$11:$G$207,2,0))</f>
        <v>99.6</v>
      </c>
      <c r="AA185" s="87">
        <f>IFERROR(VLOOKUP(C185,'Birth registration'!$B$247:$G$275,4,0), VLOOKUP($C185,'Birth registration'!$B$11:$G$207,4,0))</f>
        <v>99.6</v>
      </c>
      <c r="AB185" s="87">
        <f>IFERROR(VLOOKUP(C185,'Birth registration'!$B$247:$G$275,6,0), VLOOKUP($C185,'Birth registration'!$B$11:$G$207,6,0))</f>
        <v>99.7</v>
      </c>
      <c r="AC185" s="87">
        <f>IFERROR(VLOOKUP(C185,'Birth registration'!$B$247:$O$275,10,0), VLOOKUP($C185,'Birth registration'!$B$11:$K$207,10,0))</f>
        <v>99.7</v>
      </c>
      <c r="AD185" s="87">
        <f>IFERROR(VLOOKUP(D185,'Birth registration'!$B$247:$O$275,8,0), VLOOKUP($C185,'Birth registration'!$B$11:$K$207,8,0))</f>
        <v>99.5</v>
      </c>
      <c r="AE185" s="331">
        <f>VLOOKUP($C185, RPB!$E$3:$M$200, 9,0)</f>
        <v>3291312</v>
      </c>
      <c r="AF185" s="90" t="str">
        <f>VLOOKUP($C185, RPB!E185:$J$200, 6, 0)</f>
        <v>Voter</v>
      </c>
      <c r="AG185" s="90" t="str">
        <f>VLOOKUP($C185, RPB!$E:$N, 10, 0)</f>
        <v>n/a</v>
      </c>
      <c r="AH185" s="90" t="str">
        <f>VLOOKUP($C185, RPB!$E:$O, 11,0)</f>
        <v>n/a</v>
      </c>
      <c r="AI185" s="298">
        <f t="shared" si="89"/>
        <v>5851466.0000000019</v>
      </c>
      <c r="AJ185" s="332">
        <f>VLOOKUP(C185, '2018 Population by age'!$G$3:$J$300, 3, 0)*1000</f>
        <v>2091899</v>
      </c>
      <c r="AK185" s="90">
        <f>(VLOOKUP($C185, '2018 Population by age male'!$G:$J, 3, 0))*1000</f>
        <v>1059905</v>
      </c>
      <c r="AL185" s="90">
        <f>(VLOOKUP($C185, '2018 Population by age female'!$G:$J, 3, 0))*1000</f>
        <v>1031993.9999999999</v>
      </c>
      <c r="AM185" s="332">
        <f>IF(I185=1, VLOOKUP(C185, '2018 Population by age'!$G$3:$J$300, 4, 0)*1000*VLOOKUP(C185, 'GCC foreign nationals share'!$B$5:$E$10, 3, 0), VLOOKUP(C185, '2018 Population by age'!$G$3:$J$300, 4, 0)*1000)</f>
        <v>3759567.0000000023</v>
      </c>
      <c r="AN185" s="90">
        <f>(VLOOKUP($C185, '2018 Population by age male'!$G:$J, 4, 0))*1000</f>
        <v>1821306.9999999981</v>
      </c>
      <c r="AO185" s="383">
        <f>(VLOOKUP($C185, '2018 Population by age female'!$G:$J, 4, 0))*1000</f>
        <v>1938256.0000000019</v>
      </c>
    </row>
    <row r="186" spans="1:41" s="87" customFormat="1" ht="13.05" customHeight="1" x14ac:dyDescent="0.3">
      <c r="A186" s="87">
        <v>185</v>
      </c>
      <c r="B186" s="87" t="s">
        <v>390</v>
      </c>
      <c r="C186" s="87" t="s">
        <v>391</v>
      </c>
      <c r="D186" s="87" t="s">
        <v>37</v>
      </c>
      <c r="E186" s="87" t="s">
        <v>15</v>
      </c>
      <c r="F186" s="87" t="s">
        <v>9</v>
      </c>
      <c r="G186" s="87" t="s">
        <v>10</v>
      </c>
      <c r="J186" s="295" t="s">
        <v>2311</v>
      </c>
      <c r="K186" s="326">
        <f t="shared" si="75"/>
        <v>1980.4530000000002</v>
      </c>
      <c r="L186" s="327">
        <f t="shared" si="76"/>
        <v>20.713868842171319</v>
      </c>
      <c r="M186" s="289" t="str">
        <f t="shared" si="77"/>
        <v>n/a</v>
      </c>
      <c r="N186" s="289" t="str">
        <f t="shared" si="78"/>
        <v>n/a</v>
      </c>
      <c r="O186" s="321" t="str">
        <f t="shared" si="79"/>
        <v>n/a</v>
      </c>
      <c r="P186" s="290">
        <f>VLOOKUP(C186, RPB!$E$2:$I$200, 5, 0)</f>
        <v>18</v>
      </c>
      <c r="Q186" s="318">
        <f t="shared" si="80"/>
        <v>1980.4530000000002</v>
      </c>
      <c r="R186" s="90">
        <f t="shared" si="81"/>
        <v>1070.2543999999998</v>
      </c>
      <c r="S186" s="90">
        <f t="shared" si="82"/>
        <v>912.02279999999996</v>
      </c>
      <c r="T186" s="374">
        <f t="shared" si="83"/>
        <v>46.051221614448806</v>
      </c>
      <c r="U186" s="331">
        <f t="shared" si="84"/>
        <v>0</v>
      </c>
      <c r="V186" s="332">
        <f t="shared" si="85"/>
        <v>0</v>
      </c>
      <c r="W186" s="90" t="str">
        <f t="shared" si="86"/>
        <v>n/a</v>
      </c>
      <c r="X186" s="90" t="str">
        <f t="shared" si="87"/>
        <v>n/a</v>
      </c>
      <c r="Y186" s="374" t="str">
        <f t="shared" si="88"/>
        <v>n/a</v>
      </c>
      <c r="Z186" s="296">
        <f>IFERROR(VLOOKUP(C186,'Birth registration'!$B$247:$G$275,2,0), VLOOKUP($C186,'Birth registration'!$B$11:$G$207,2,0))</f>
        <v>49.9</v>
      </c>
      <c r="AA186" s="87">
        <f>IFERROR(VLOOKUP(C186,'Birth registration'!$B$247:$G$275,4,0), VLOOKUP($C186,'Birth registration'!$B$11:$G$207,4,0))</f>
        <v>49.2</v>
      </c>
      <c r="AB186" s="87">
        <f>IFERROR(VLOOKUP(C186,'Birth registration'!$B$247:$G$275,6,0), VLOOKUP($C186,'Birth registration'!$B$11:$G$207,6,0))</f>
        <v>50.6</v>
      </c>
      <c r="AC186" s="87">
        <f>IFERROR(VLOOKUP(C186,'Birth registration'!$B$247:$O$275,10,0), VLOOKUP($C186,'Birth registration'!$B$11:$K$207,10,0))</f>
        <v>38.200000000000003</v>
      </c>
      <c r="AD186" s="87">
        <f>IFERROR(VLOOKUP(D186,'Birth registration'!$B$247:$O$275,8,0), VLOOKUP($C186,'Birth registration'!$B$11:$K$207,8,0))</f>
        <v>59.6</v>
      </c>
      <c r="AE186" s="331">
        <f>VLOOKUP($C186, RPB!$E$3:$M$200, 9,0)</f>
        <v>7819</v>
      </c>
      <c r="AF186" s="90" t="str">
        <f>VLOOKUP($C186, RPB!E186:$J$200, 6, 0)</f>
        <v>Voter</v>
      </c>
      <c r="AG186" s="90" t="str">
        <f>VLOOKUP($C186, RPB!$E:$N, 10, 0)</f>
        <v>n/a</v>
      </c>
      <c r="AH186" s="90" t="str">
        <f>VLOOKUP($C186, RPB!$E:$O, 11,0)</f>
        <v>n/a</v>
      </c>
      <c r="AI186" s="298">
        <f t="shared" si="89"/>
        <v>9561.0000000000018</v>
      </c>
      <c r="AJ186" s="332">
        <f>VLOOKUP(C186, '2018 Population by age'!$G$3:$J$300, 3, 0)*1000</f>
        <v>3953.0000000000005</v>
      </c>
      <c r="AK186" s="90">
        <f>(VLOOKUP($C186, '2018 Population by age male'!$G:$J, 3, 0))*1000</f>
        <v>2106.7999999999997</v>
      </c>
      <c r="AL186" s="90">
        <f>(VLOOKUP($C186, '2018 Population by age female'!$G:$J, 3, 0))*1000</f>
        <v>1846.2</v>
      </c>
      <c r="AM186" s="332">
        <f>IF(I186=1, VLOOKUP(C186, '2018 Population by age'!$G$3:$J$300, 4, 0)*1000*VLOOKUP(C186, 'GCC foreign nationals share'!$B$5:$E$10, 3, 0), VLOOKUP(C186, '2018 Population by age'!$G$3:$J$300, 4, 0)*1000)</f>
        <v>5608.0000000000018</v>
      </c>
      <c r="AN186" s="90">
        <f>(VLOOKUP($C186, '2018 Population by age male'!$G:$J, 4, 0))*1000</f>
        <v>2622.1999999999994</v>
      </c>
      <c r="AO186" s="383">
        <f>(VLOOKUP($C186, '2018 Population by age female'!$G:$J, 4, 0))*1000</f>
        <v>2985.7999999999997</v>
      </c>
    </row>
    <row r="187" spans="1:41" s="87" customFormat="1" ht="13.05" customHeight="1" x14ac:dyDescent="0.3">
      <c r="A187" s="87">
        <v>186</v>
      </c>
      <c r="B187" s="87" t="s">
        <v>392</v>
      </c>
      <c r="C187" s="87" t="s">
        <v>393</v>
      </c>
      <c r="D187" s="87" t="s">
        <v>26</v>
      </c>
      <c r="E187" s="87" t="s">
        <v>8</v>
      </c>
      <c r="F187" s="87" t="s">
        <v>9</v>
      </c>
      <c r="G187" s="87" t="s">
        <v>10</v>
      </c>
      <c r="H187" s="87" t="s">
        <v>11</v>
      </c>
      <c r="J187" s="295" t="s">
        <v>2311</v>
      </c>
      <c r="K187" s="326">
        <f t="shared" si="75"/>
        <v>21786592.817000017</v>
      </c>
      <c r="L187" s="327">
        <f t="shared" si="76"/>
        <v>49.212368988847075</v>
      </c>
      <c r="M187" s="289" t="str">
        <f t="shared" si="77"/>
        <v>n/a</v>
      </c>
      <c r="N187" s="289" t="str">
        <f t="shared" si="78"/>
        <v>n/a</v>
      </c>
      <c r="O187" s="321" t="str">
        <f t="shared" si="79"/>
        <v>n/a</v>
      </c>
      <c r="P187" s="290">
        <f>VLOOKUP(C187, RPB!$E$2:$I$200, 5, 0)</f>
        <v>18</v>
      </c>
      <c r="Q187" s="318">
        <f t="shared" si="80"/>
        <v>16896144.816999998</v>
      </c>
      <c r="R187" s="90">
        <f t="shared" si="81"/>
        <v>8511731.2700000014</v>
      </c>
      <c r="S187" s="90">
        <f t="shared" si="82"/>
        <v>8384407.9390000021</v>
      </c>
      <c r="T187" s="374">
        <f t="shared" si="83"/>
        <v>49.623201208384884</v>
      </c>
      <c r="U187" s="331">
        <f t="shared" si="84"/>
        <v>4890448.0000000186</v>
      </c>
      <c r="V187" s="332">
        <f t="shared" si="85"/>
        <v>24.248977793442101</v>
      </c>
      <c r="W187" s="90" t="str">
        <f t="shared" si="86"/>
        <v>n/a</v>
      </c>
      <c r="X187" s="90" t="str">
        <f t="shared" si="87"/>
        <v>n/a</v>
      </c>
      <c r="Y187" s="374" t="str">
        <f t="shared" si="88"/>
        <v>n/a</v>
      </c>
      <c r="Z187" s="296">
        <f>IFERROR(VLOOKUP(C187,'Birth registration'!$B$247:$G$275,2,0), VLOOKUP($C187,'Birth registration'!$B$11:$G$207,2,0))</f>
        <v>29.9</v>
      </c>
      <c r="AA187" s="87">
        <f>IFERROR(VLOOKUP(C187,'Birth registration'!$B$247:$G$275,4,0), VLOOKUP($C187,'Birth registration'!$B$11:$G$207,4,0))</f>
        <v>29.9</v>
      </c>
      <c r="AB187" s="87">
        <f>IFERROR(VLOOKUP(C187,'Birth registration'!$B$247:$G$275,6,0), VLOOKUP($C187,'Birth registration'!$B$11:$G$207,6,0))</f>
        <v>29.9</v>
      </c>
      <c r="AC187" s="87">
        <f>IFERROR(VLOOKUP(C187,'Birth registration'!$B$247:$O$275,10,0), VLOOKUP($C187,'Birth registration'!$B$11:$K$207,10,0))</f>
        <v>28.7</v>
      </c>
      <c r="AD187" s="87">
        <f>IFERROR(VLOOKUP(D187,'Birth registration'!$B$247:$O$275,8,0), VLOOKUP($C187,'Birth registration'!$B$11:$K$207,8,0))</f>
        <v>38</v>
      </c>
      <c r="AE187" s="331">
        <f>VLOOKUP($C187, RPB!$E$3:$M$200, 9,0)</f>
        <v>15277198</v>
      </c>
      <c r="AF187" s="90" t="str">
        <f>VLOOKUP($C187, RPB!E187:$J$200, 6, 0)</f>
        <v>Voter</v>
      </c>
      <c r="AG187" s="90" t="str">
        <f>VLOOKUP($C187, RPB!$E:$N, 10, 0)</f>
        <v>n/a</v>
      </c>
      <c r="AH187" s="90" t="str">
        <f>VLOOKUP($C187, RPB!$E:$O, 11,0)</f>
        <v>n/a</v>
      </c>
      <c r="AI187" s="298">
        <f t="shared" si="89"/>
        <v>44270563.000000015</v>
      </c>
      <c r="AJ187" s="332">
        <f>VLOOKUP(C187, '2018 Population by age'!$G$3:$J$300, 3, 0)*1000</f>
        <v>24102916.999999996</v>
      </c>
      <c r="AK187" s="90">
        <f>(VLOOKUP($C187, '2018 Population by age male'!$G:$J, 3, 0))*1000</f>
        <v>12142270</v>
      </c>
      <c r="AL187" s="90">
        <f>(VLOOKUP($C187, '2018 Population by age female'!$G:$J, 3, 0))*1000</f>
        <v>11960639.000000002</v>
      </c>
      <c r="AM187" s="332">
        <f>IF(I187=1, VLOOKUP(C187, '2018 Population by age'!$G$3:$J$300, 4, 0)*1000*VLOOKUP(C187, 'GCC foreign nationals share'!$B$5:$E$10, 3, 0), VLOOKUP(C187, '2018 Population by age'!$G$3:$J$300, 4, 0)*1000)</f>
        <v>20167646.000000019</v>
      </c>
      <c r="AN187" s="90">
        <f>(VLOOKUP($C187, '2018 Population by age male'!$G:$J, 4, 0))*1000</f>
        <v>9881893.9999999814</v>
      </c>
      <c r="AO187" s="383">
        <f>(VLOOKUP($C187, '2018 Population by age female'!$G:$J, 4, 0))*1000</f>
        <v>10285761.999999996</v>
      </c>
    </row>
    <row r="188" spans="1:41" s="87" customFormat="1" ht="13.05" customHeight="1" x14ac:dyDescent="0.3">
      <c r="A188" s="87">
        <v>187</v>
      </c>
      <c r="B188" s="87" t="s">
        <v>394</v>
      </c>
      <c r="C188" s="87" t="s">
        <v>395</v>
      </c>
      <c r="D188" s="87" t="s">
        <v>14</v>
      </c>
      <c r="E188" s="87" t="s">
        <v>27</v>
      </c>
      <c r="F188" s="87" t="s">
        <v>9</v>
      </c>
      <c r="G188" s="87" t="s">
        <v>16</v>
      </c>
      <c r="H188" s="87" t="s">
        <v>9</v>
      </c>
      <c r="J188" s="295" t="s">
        <v>2311</v>
      </c>
      <c r="K188" s="326">
        <f t="shared" si="75"/>
        <v>1273013.1000000075</v>
      </c>
      <c r="L188" s="327">
        <f t="shared" si="76"/>
        <v>2.8926058529470837</v>
      </c>
      <c r="M188" s="289" t="str">
        <f t="shared" si="77"/>
        <v>n/a</v>
      </c>
      <c r="N188" s="289" t="str">
        <f t="shared" si="78"/>
        <v>n/a</v>
      </c>
      <c r="O188" s="321" t="str">
        <f t="shared" si="79"/>
        <v>n/a</v>
      </c>
      <c r="P188" s="290">
        <f>VLOOKUP(C188, RPB!$E$2:$I$200, 5, 0)</f>
        <v>18</v>
      </c>
      <c r="Q188" s="318">
        <f t="shared" si="80"/>
        <v>16163.100000000013</v>
      </c>
      <c r="R188" s="90">
        <f t="shared" si="81"/>
        <v>4159.3219999995417</v>
      </c>
      <c r="S188" s="90">
        <f t="shared" si="82"/>
        <v>11766.83700000001</v>
      </c>
      <c r="T188" s="374">
        <f t="shared" si="83"/>
        <v>72.800619930582627</v>
      </c>
      <c r="U188" s="331">
        <f t="shared" si="84"/>
        <v>1256850.0000000075</v>
      </c>
      <c r="V188" s="332">
        <f t="shared" si="85"/>
        <v>3.4982792090240187</v>
      </c>
      <c r="W188" s="90" t="str">
        <f t="shared" si="86"/>
        <v>n/a</v>
      </c>
      <c r="X188" s="90" t="str">
        <f t="shared" si="87"/>
        <v>n/a</v>
      </c>
      <c r="Y188" s="374" t="str">
        <f t="shared" si="88"/>
        <v>n/a</v>
      </c>
      <c r="Z188" s="296">
        <f>IFERROR(VLOOKUP(C188,'Birth registration'!$B$247:$G$275,2,0), VLOOKUP($C188,'Birth registration'!$B$11:$G$207,2,0))</f>
        <v>99.8</v>
      </c>
      <c r="AA188" s="87">
        <f>IFERROR(VLOOKUP(C188,'Birth registration'!$B$247:$G$275,4,0), VLOOKUP($C188,'Birth registration'!$B$11:$G$207,4,0))</f>
        <v>99.9</v>
      </c>
      <c r="AB188" s="87">
        <f>IFERROR(VLOOKUP(C188,'Birth registration'!$B$247:$G$275,6,0), VLOOKUP($C188,'Birth registration'!$B$11:$G$207,6,0))</f>
        <v>99.7</v>
      </c>
      <c r="AC188" s="87">
        <f>IFERROR(VLOOKUP(C188,'Birth registration'!$B$247:$O$275,10,0), VLOOKUP($C188,'Birth registration'!$B$11:$K$207,10,0))</f>
        <v>100</v>
      </c>
      <c r="AD188" s="87">
        <f>IFERROR(VLOOKUP(D188,'Birth registration'!$B$247:$O$275,8,0), VLOOKUP($C188,'Birth registration'!$B$11:$K$207,8,0))</f>
        <v>99.7</v>
      </c>
      <c r="AE188" s="331">
        <f>VLOOKUP($C188, RPB!$E$3:$M$200, 9,0)</f>
        <v>34670814</v>
      </c>
      <c r="AF188" s="90" t="str">
        <f>VLOOKUP($C188, RPB!E188:$J$200, 6, 0)</f>
        <v>Voter</v>
      </c>
      <c r="AG188" s="90" t="str">
        <f>VLOOKUP($C188, RPB!$E:$N, 10, 0)</f>
        <v>n/a</v>
      </c>
      <c r="AH188" s="90" t="str">
        <f>VLOOKUP($C188, RPB!$E:$O, 11,0)</f>
        <v>n/a</v>
      </c>
      <c r="AI188" s="298">
        <f t="shared" si="89"/>
        <v>44009214.000000007</v>
      </c>
      <c r="AJ188" s="332">
        <f>VLOOKUP(C188, '2018 Population by age'!$G$3:$J$300, 3, 0)*1000</f>
        <v>8081549.9999999991</v>
      </c>
      <c r="AK188" s="90">
        <f>(VLOOKUP($C188, '2018 Population by age male'!$G:$J, 3, 0))*1000</f>
        <v>4159322</v>
      </c>
      <c r="AL188" s="90">
        <f>(VLOOKUP($C188, '2018 Population by age female'!$G:$J, 3, 0))*1000</f>
        <v>3922279</v>
      </c>
      <c r="AM188" s="332">
        <f>IF(I188=1, VLOOKUP(C188, '2018 Population by age'!$G$3:$J$300, 4, 0)*1000*VLOOKUP(C188, 'GCC foreign nationals share'!$B$5:$E$10, 3, 0), VLOOKUP(C188, '2018 Population by age'!$G$3:$J$300, 4, 0)*1000)</f>
        <v>35927664.000000007</v>
      </c>
      <c r="AN188" s="90">
        <f>(VLOOKUP($C188, '2018 Population by age male'!$G:$J, 4, 0))*1000</f>
        <v>16190086.000000004</v>
      </c>
      <c r="AO188" s="383">
        <f>(VLOOKUP($C188, '2018 Population by age female'!$G:$J, 4, 0))*1000</f>
        <v>19737524.000000004</v>
      </c>
    </row>
    <row r="189" spans="1:41" s="87" customFormat="1" ht="13.05" customHeight="1" x14ac:dyDescent="0.3">
      <c r="A189" s="87">
        <v>188</v>
      </c>
      <c r="B189" s="87" t="s">
        <v>396</v>
      </c>
      <c r="C189" s="87" t="s">
        <v>397</v>
      </c>
      <c r="D189" s="87" t="s">
        <v>19</v>
      </c>
      <c r="E189" s="87" t="s">
        <v>22</v>
      </c>
      <c r="F189" s="87" t="s">
        <v>9</v>
      </c>
      <c r="G189" s="87" t="s">
        <v>23</v>
      </c>
      <c r="H189" s="87" t="s">
        <v>9</v>
      </c>
      <c r="I189" s="87">
        <v>1</v>
      </c>
      <c r="J189" s="295" t="s">
        <v>2320</v>
      </c>
      <c r="K189" s="326">
        <f t="shared" si="75"/>
        <v>600443.6479999997</v>
      </c>
      <c r="L189" s="327">
        <f t="shared" si="76"/>
        <v>18.437408661010917</v>
      </c>
      <c r="M189" s="289" t="str">
        <f t="shared" si="77"/>
        <v>n/a</v>
      </c>
      <c r="N189" s="289" t="str">
        <f t="shared" si="78"/>
        <v>n/a</v>
      </c>
      <c r="O189" s="321" t="str">
        <f t="shared" si="79"/>
        <v>n/a</v>
      </c>
      <c r="P189" s="290">
        <f>VLOOKUP(C189, RPB!$E$2:$I$200, 5, 0)</f>
        <v>25</v>
      </c>
      <c r="Q189" s="318">
        <f t="shared" si="80"/>
        <v>0</v>
      </c>
      <c r="R189" s="90" t="str">
        <f t="shared" si="81"/>
        <v>n/a</v>
      </c>
      <c r="S189" s="90" t="str">
        <f t="shared" si="82"/>
        <v>n/a</v>
      </c>
      <c r="T189" s="374" t="str">
        <f t="shared" si="83"/>
        <v>n/a</v>
      </c>
      <c r="U189" s="331">
        <f t="shared" si="84"/>
        <v>600443.6479999997</v>
      </c>
      <c r="V189" s="332">
        <f t="shared" si="85"/>
        <v>72.805524312459511</v>
      </c>
      <c r="W189" s="90" t="str">
        <f t="shared" si="86"/>
        <v>n/a</v>
      </c>
      <c r="X189" s="90" t="str">
        <f t="shared" si="87"/>
        <v>n/a</v>
      </c>
      <c r="Y189" s="374" t="str">
        <f t="shared" si="88"/>
        <v>n/a</v>
      </c>
      <c r="Z189" s="296">
        <f>IFERROR(VLOOKUP(C189,'Birth registration'!$B$247:$G$275,2,0), VLOOKUP($C189,'Birth registration'!$B$11:$G$207,2,0))</f>
        <v>100</v>
      </c>
      <c r="AA189" s="87" t="str">
        <f>IFERROR(VLOOKUP(C189,'Birth registration'!$B$247:$G$275,4,0), VLOOKUP($C189,'Birth registration'!$B$11:$G$207,4,0))</f>
        <v>–</v>
      </c>
      <c r="AB189" s="87" t="str">
        <f>IFERROR(VLOOKUP(C189,'Birth registration'!$B$247:$G$275,6,0), VLOOKUP($C189,'Birth registration'!$B$11:$G$207,6,0))</f>
        <v>–</v>
      </c>
      <c r="AC189" s="87" t="str">
        <f>IFERROR(VLOOKUP(C189,'Birth registration'!$B$247:$O$275,10,0), VLOOKUP($C189,'Birth registration'!$B$11:$K$207,10,0))</f>
        <v>–</v>
      </c>
      <c r="AD189" s="87" t="str">
        <f>IFERROR(VLOOKUP(D189,'Birth registration'!$B$247:$O$275,8,0), VLOOKUP($C189,'Birth registration'!$B$11:$K$207,8,0))</f>
        <v>–</v>
      </c>
      <c r="AE189" s="331">
        <f>VLOOKUP($C189, RPB!$E$3:$M$200, 9,0)</f>
        <v>224279</v>
      </c>
      <c r="AF189" s="90" t="str">
        <f>VLOOKUP($C189, RPB!E189:$J$200, 6, 0)</f>
        <v>Voter</v>
      </c>
      <c r="AG189" s="90" t="str">
        <f>VLOOKUP($C189, RPB!$E:$N, 10, 0)</f>
        <v>n/a</v>
      </c>
      <c r="AH189" s="90" t="str">
        <f>VLOOKUP($C189, RPB!$E:$O, 11,0)</f>
        <v>n/a</v>
      </c>
      <c r="AI189" s="298">
        <f t="shared" si="89"/>
        <v>3256659.648</v>
      </c>
      <c r="AJ189" s="332">
        <f>VLOOKUP(C189, '2018 Population by age'!$G$3:$J$300, 3, 0)*1000</f>
        <v>2431937.0000000005</v>
      </c>
      <c r="AK189" s="90">
        <f>(VLOOKUP($C189, '2018 Population by age male'!$G:$J, 3, 0))*1000</f>
        <v>1402203</v>
      </c>
      <c r="AL189" s="90">
        <f>(VLOOKUP($C189, '2018 Population by age female'!$G:$J, 3, 0))*1000</f>
        <v>1029897.0000000001</v>
      </c>
      <c r="AM189" s="332">
        <f>IF(I189=1, VLOOKUP(C189, '2018 Population by age'!$G$3:$J$300, 4, 0)*1000*VLOOKUP(C189, 'GCC foreign nationals share'!$B$5:$E$10, 3, 0), VLOOKUP(C189, '2018 Population by age'!$G$3:$J$300, 4, 0)*1000)</f>
        <v>824722.6479999997</v>
      </c>
      <c r="AN189" s="90">
        <f>(VLOOKUP($C189, '2018 Population by age male'!$G:$J, 4, 0))*1000</f>
        <v>5473746.0000000009</v>
      </c>
      <c r="AO189" s="383">
        <f>(VLOOKUP($C189, '2018 Population by age female'!$G:$J, 4, 0))*1000</f>
        <v>1635766.0000000007</v>
      </c>
    </row>
    <row r="190" spans="1:41" s="87" customFormat="1" ht="13.05" customHeight="1" x14ac:dyDescent="0.3">
      <c r="A190" s="87">
        <v>189</v>
      </c>
      <c r="B190" s="87" t="s">
        <v>398</v>
      </c>
      <c r="C190" s="87" t="s">
        <v>399</v>
      </c>
      <c r="D190" s="87" t="s">
        <v>14</v>
      </c>
      <c r="E190" s="87" t="s">
        <v>22</v>
      </c>
      <c r="F190" s="87" t="s">
        <v>38</v>
      </c>
      <c r="G190" s="87" t="s">
        <v>23</v>
      </c>
      <c r="H190" s="87" t="s">
        <v>9</v>
      </c>
      <c r="J190" s="295" t="s">
        <v>2320</v>
      </c>
      <c r="K190" s="326">
        <f t="shared" si="75"/>
        <v>7177557.9999999925</v>
      </c>
      <c r="L190" s="327">
        <f t="shared" si="76"/>
        <v>10.781403364317423</v>
      </c>
      <c r="M190" s="289" t="str">
        <f t="shared" si="77"/>
        <v>n/a</v>
      </c>
      <c r="N190" s="289" t="str">
        <f t="shared" si="78"/>
        <v>n/a</v>
      </c>
      <c r="O190" s="321" t="str">
        <f t="shared" si="79"/>
        <v>n/a</v>
      </c>
      <c r="P190" s="290">
        <f>VLOOKUP(C190, RPB!$E$2:$I$200, 5, 0)</f>
        <v>16</v>
      </c>
      <c r="Q190" s="318">
        <f t="shared" si="80"/>
        <v>0</v>
      </c>
      <c r="R190" s="90" t="str">
        <f t="shared" si="81"/>
        <v>n/a</v>
      </c>
      <c r="S190" s="90" t="str">
        <f t="shared" si="82"/>
        <v>n/a</v>
      </c>
      <c r="T190" s="374" t="str">
        <f t="shared" si="83"/>
        <v>n/a</v>
      </c>
      <c r="U190" s="331">
        <f t="shared" si="84"/>
        <v>7177557.9999999925</v>
      </c>
      <c r="V190" s="332">
        <f t="shared" si="85"/>
        <v>13.291149882294404</v>
      </c>
      <c r="W190" s="90" t="str">
        <f t="shared" si="86"/>
        <v>n/a</v>
      </c>
      <c r="X190" s="90" t="str">
        <f t="shared" si="87"/>
        <v>n/a</v>
      </c>
      <c r="Y190" s="374" t="str">
        <f t="shared" si="88"/>
        <v>n/a</v>
      </c>
      <c r="Z190" s="296">
        <f>IFERROR(VLOOKUP(C190,'Birth registration'!$B$247:$G$275,2,0), VLOOKUP($C190,'Birth registration'!$B$11:$G$207,2,0))</f>
        <v>100</v>
      </c>
      <c r="AA190" s="87" t="str">
        <f>IFERROR(VLOOKUP(C190,'Birth registration'!$B$247:$G$275,4,0), VLOOKUP($C190,'Birth registration'!$B$11:$G$207,4,0))</f>
        <v>–</v>
      </c>
      <c r="AB190" s="87" t="str">
        <f>IFERROR(VLOOKUP(C190,'Birth registration'!$B$247:$G$275,6,0), VLOOKUP($C190,'Birth registration'!$B$11:$G$207,6,0))</f>
        <v>–</v>
      </c>
      <c r="AC190" s="87" t="str">
        <f>IFERROR(VLOOKUP(C190,'Birth registration'!$B$247:$O$275,10,0), VLOOKUP($C190,'Birth registration'!$B$11:$K$207,10,0))</f>
        <v>–</v>
      </c>
      <c r="AD190" s="87" t="str">
        <f>IFERROR(VLOOKUP(D190,'Birth registration'!$B$247:$O$275,8,0), VLOOKUP($C190,'Birth registration'!$B$11:$K$207,8,0))</f>
        <v>–</v>
      </c>
      <c r="AE190" s="331">
        <f>VLOOKUP($C190, RPB!$E$3:$M$200, 9,0)</f>
        <v>46824978</v>
      </c>
      <c r="AF190" s="90" t="str">
        <f>VLOOKUP($C190, RPB!E190:$J$200, 6, 0)</f>
        <v>Voter</v>
      </c>
      <c r="AG190" s="90" t="str">
        <f>VLOOKUP($C190, RPB!$E:$N, 10, 0)</f>
        <v>n/a</v>
      </c>
      <c r="AH190" s="90" t="str">
        <f>VLOOKUP($C190, RPB!$E:$O, 11,0)</f>
        <v>n/a</v>
      </c>
      <c r="AI190" s="298">
        <f t="shared" si="89"/>
        <v>66573503.999999985</v>
      </c>
      <c r="AJ190" s="332">
        <f>VLOOKUP(C190, '2018 Population by age'!$G$3:$J$300, 3, 0)*1000</f>
        <v>12570967.999999996</v>
      </c>
      <c r="AK190" s="90">
        <f>(VLOOKUP($C190, '2018 Population by age male'!$G:$J, 3, 0))*1000</f>
        <v>6433063</v>
      </c>
      <c r="AL190" s="90">
        <f>(VLOOKUP($C190, '2018 Population by age female'!$G:$J, 3, 0))*1000</f>
        <v>6137870.0000000009</v>
      </c>
      <c r="AM190" s="332">
        <f>IF(I190=1, VLOOKUP(C190, '2018 Population by age'!$G$3:$J$300, 4, 0)*1000*VLOOKUP(C190, 'GCC foreign nationals share'!$B$5:$E$10, 3, 0), VLOOKUP(C190, '2018 Population by age'!$G$3:$J$300, 4, 0)*1000)</f>
        <v>54002535.999999993</v>
      </c>
      <c r="AN190" s="90">
        <f>(VLOOKUP($C190, '2018 Population by age male'!$G:$J, 4, 0))*1000</f>
        <v>26432175.999999993</v>
      </c>
      <c r="AO190" s="383">
        <f>(VLOOKUP($C190, '2018 Population by age female'!$G:$J, 4, 0))*1000</f>
        <v>27570394</v>
      </c>
    </row>
    <row r="191" spans="1:41" s="87" customFormat="1" ht="13.05" customHeight="1" x14ac:dyDescent="0.3">
      <c r="A191" s="87">
        <v>190</v>
      </c>
      <c r="B191" s="87" t="s">
        <v>400</v>
      </c>
      <c r="C191" s="87" t="s">
        <v>401</v>
      </c>
      <c r="D191" s="87" t="s">
        <v>85</v>
      </c>
      <c r="E191" s="87" t="s">
        <v>22</v>
      </c>
      <c r="F191" s="87" t="s">
        <v>38</v>
      </c>
      <c r="G191" s="87" t="s">
        <v>23</v>
      </c>
      <c r="H191" s="87" t="s">
        <v>9</v>
      </c>
      <c r="J191" s="295" t="s">
        <v>2320</v>
      </c>
      <c r="K191" s="326">
        <f t="shared" si="75"/>
        <v>38490479.000000209</v>
      </c>
      <c r="L191" s="327">
        <f t="shared" si="76"/>
        <v>11.779190886338343</v>
      </c>
      <c r="M191" s="289" t="str">
        <f t="shared" si="77"/>
        <v>n/a</v>
      </c>
      <c r="N191" s="289" t="str">
        <f t="shared" si="78"/>
        <v>n/a</v>
      </c>
      <c r="O191" s="321" t="str">
        <f t="shared" si="79"/>
        <v>n/a</v>
      </c>
      <c r="P191" s="290">
        <f>VLOOKUP(C191, RPB!$E$2:$I$200, 5, 0)</f>
        <v>18</v>
      </c>
      <c r="Q191" s="318">
        <f t="shared" si="80"/>
        <v>0</v>
      </c>
      <c r="R191" s="90" t="str">
        <f t="shared" si="81"/>
        <v>n/a</v>
      </c>
      <c r="S191" s="90" t="str">
        <f t="shared" si="82"/>
        <v>n/a</v>
      </c>
      <c r="T191" s="374" t="str">
        <f t="shared" si="83"/>
        <v>n/a</v>
      </c>
      <c r="U191" s="331">
        <f t="shared" si="84"/>
        <v>38490479.000000209</v>
      </c>
      <c r="V191" s="332">
        <f t="shared" si="85"/>
        <v>15.237728608908249</v>
      </c>
      <c r="W191" s="90" t="str">
        <f t="shared" si="86"/>
        <v>n/a</v>
      </c>
      <c r="X191" s="90" t="str">
        <f t="shared" si="87"/>
        <v>n/a</v>
      </c>
      <c r="Y191" s="374" t="str">
        <f t="shared" si="88"/>
        <v>n/a</v>
      </c>
      <c r="Z191" s="296">
        <f>IFERROR(VLOOKUP(C191,'Birth registration'!$B$247:$G$275,2,0), VLOOKUP($C191,'Birth registration'!$B$11:$G$207,2,0))</f>
        <v>100</v>
      </c>
      <c r="AA191" s="87" t="str">
        <f>IFERROR(VLOOKUP(C191,'Birth registration'!$B$247:$G$275,4,0), VLOOKUP($C191,'Birth registration'!$B$11:$G$207,4,0))</f>
        <v>–</v>
      </c>
      <c r="AB191" s="87" t="str">
        <f>IFERROR(VLOOKUP(C191,'Birth registration'!$B$247:$G$275,6,0), VLOOKUP($C191,'Birth registration'!$B$11:$G$207,6,0))</f>
        <v>–</v>
      </c>
      <c r="AC191" s="87" t="str">
        <f>IFERROR(VLOOKUP(C191,'Birth registration'!$B$247:$O$275,10,0), VLOOKUP($C191,'Birth registration'!$B$11:$K$207,10,0))</f>
        <v>–</v>
      </c>
      <c r="AD191" s="87" t="str">
        <f>IFERROR(VLOOKUP(D191,'Birth registration'!$B$247:$O$275,8,0), VLOOKUP($C191,'Birth registration'!$B$11:$K$207,8,0))</f>
        <v>–</v>
      </c>
      <c r="AE191" s="331">
        <f>VLOOKUP($C191, RPB!$E$3:$M$200, 9,0)</f>
        <v>214109367</v>
      </c>
      <c r="AF191" s="90" t="str">
        <f>VLOOKUP($C191, RPB!E191:$J$200, 6, 0)</f>
        <v>Voter</v>
      </c>
      <c r="AG191" s="90" t="str">
        <f>VLOOKUP($C191, RPB!$E:$N, 10, 0)</f>
        <v>n/a</v>
      </c>
      <c r="AH191" s="90" t="str">
        <f>VLOOKUP($C191, RPB!$E:$O, 11,0)</f>
        <v>n/a</v>
      </c>
      <c r="AI191" s="298">
        <f t="shared" si="89"/>
        <v>326766748.00000024</v>
      </c>
      <c r="AJ191" s="332">
        <f>VLOOKUP(C191, '2018 Population by age'!$G$3:$J$300, 3, 0)*1000</f>
        <v>74166902</v>
      </c>
      <c r="AK191" s="90">
        <f>(VLOOKUP($C191, '2018 Population by age male'!$G:$J, 3, 0))*1000</f>
        <v>37899032</v>
      </c>
      <c r="AL191" s="90">
        <f>(VLOOKUP($C191, '2018 Population by age female'!$G:$J, 3, 0))*1000</f>
        <v>36267734</v>
      </c>
      <c r="AM191" s="332">
        <f>IF(I191=1, VLOOKUP(C191, '2018 Population by age'!$G$3:$J$300, 4, 0)*1000*VLOOKUP(C191, 'GCC foreign nationals share'!$B$5:$E$10, 3, 0), VLOOKUP(C191, '2018 Population by age'!$G$3:$J$300, 4, 0)*1000)</f>
        <v>252599846.00000021</v>
      </c>
      <c r="AN191" s="90">
        <f>(VLOOKUP($C191, '2018 Population by age male'!$G:$J, 4, 0))*1000</f>
        <v>123872674.99999999</v>
      </c>
      <c r="AO191" s="383">
        <f>(VLOOKUP($C191, '2018 Population by age female'!$G:$J, 4, 0))*1000</f>
        <v>128727311.00000001</v>
      </c>
    </row>
    <row r="192" spans="1:41" s="87" customFormat="1" ht="13.05" customHeight="1" x14ac:dyDescent="0.3">
      <c r="A192" s="87">
        <v>191</v>
      </c>
      <c r="B192" s="87" t="s">
        <v>402</v>
      </c>
      <c r="C192" s="87" t="s">
        <v>403</v>
      </c>
      <c r="D192" s="87" t="s">
        <v>30</v>
      </c>
      <c r="E192" s="87" t="s">
        <v>22</v>
      </c>
      <c r="F192" s="87" t="s">
        <v>9</v>
      </c>
      <c r="G192" s="87" t="s">
        <v>16</v>
      </c>
      <c r="H192" s="87" t="s">
        <v>9</v>
      </c>
      <c r="J192" s="295" t="s">
        <v>2311</v>
      </c>
      <c r="K192" s="326">
        <f t="shared" si="75"/>
        <v>1750.1680000000015</v>
      </c>
      <c r="L192" s="327">
        <f t="shared" si="76"/>
        <v>5.0443645301654329E-2</v>
      </c>
      <c r="M192" s="289" t="str">
        <f t="shared" si="77"/>
        <v>n/a</v>
      </c>
      <c r="N192" s="289" t="str">
        <f t="shared" si="78"/>
        <v>n/a</v>
      </c>
      <c r="O192" s="321" t="str">
        <f t="shared" si="79"/>
        <v>n/a</v>
      </c>
      <c r="P192" s="290">
        <f>VLOOKUP(C192, RPB!$E$2:$I$200, 5, 0)</f>
        <v>18</v>
      </c>
      <c r="Q192" s="318">
        <f t="shared" si="80"/>
        <v>1750.1680000000015</v>
      </c>
      <c r="R192" s="90">
        <f t="shared" si="81"/>
        <v>446.94999999995076</v>
      </c>
      <c r="S192" s="90">
        <f t="shared" si="82"/>
        <v>1284.3570000000011</v>
      </c>
      <c r="T192" s="374">
        <f t="shared" si="83"/>
        <v>73.384783632199884</v>
      </c>
      <c r="U192" s="331">
        <f t="shared" si="84"/>
        <v>0</v>
      </c>
      <c r="V192" s="332">
        <f t="shared" si="85"/>
        <v>0</v>
      </c>
      <c r="W192" s="90" t="str">
        <f t="shared" si="86"/>
        <v>n/a</v>
      </c>
      <c r="X192" s="90" t="str">
        <f t="shared" si="87"/>
        <v>n/a</v>
      </c>
      <c r="Y192" s="374" t="str">
        <f t="shared" si="88"/>
        <v>n/a</v>
      </c>
      <c r="Z192" s="296">
        <f>IFERROR(VLOOKUP(C192,'Birth registration'!$B$247:$G$275,2,0), VLOOKUP($C192,'Birth registration'!$B$11:$G$207,2,0))</f>
        <v>99.8</v>
      </c>
      <c r="AA192" s="87">
        <f>IFERROR(VLOOKUP(C192,'Birth registration'!$B$247:$G$275,4,0), VLOOKUP($C192,'Birth registration'!$B$11:$G$207,4,0))</f>
        <v>99.9</v>
      </c>
      <c r="AB192" s="87">
        <f>IFERROR(VLOOKUP(C192,'Birth registration'!$B$247:$G$275,6,0), VLOOKUP($C192,'Birth registration'!$B$11:$G$207,6,0))</f>
        <v>99.7</v>
      </c>
      <c r="AC192" s="87">
        <f>IFERROR(VLOOKUP(C192,'Birth registration'!$B$247:$O$275,10,0), VLOOKUP($C192,'Birth registration'!$B$11:$K$207,10,0))</f>
        <v>99.9</v>
      </c>
      <c r="AD192" s="87">
        <f>IFERROR(VLOOKUP(D192,'Birth registration'!$B$247:$O$275,8,0), VLOOKUP($C192,'Birth registration'!$B$11:$K$207,8,0))</f>
        <v>99.8</v>
      </c>
      <c r="AE192" s="331">
        <f>VLOOKUP($C192, RPB!$E$3:$M$200, 9,0)</f>
        <v>2620791</v>
      </c>
      <c r="AF192" s="90" t="str">
        <f>VLOOKUP($C192, RPB!E192:$J$200, 6, 0)</f>
        <v>Voter</v>
      </c>
      <c r="AG192" s="90" t="str">
        <f>VLOOKUP($C192, RPB!$E:$N, 10, 0)</f>
        <v>n/a</v>
      </c>
      <c r="AH192" s="90" t="str">
        <f>VLOOKUP($C192, RPB!$E:$O, 11,0)</f>
        <v>n/a</v>
      </c>
      <c r="AI192" s="298">
        <f t="shared" si="89"/>
        <v>3469551.0000000014</v>
      </c>
      <c r="AJ192" s="332">
        <f>VLOOKUP(C192, '2018 Population by age'!$G$3:$J$300, 3, 0)*1000</f>
        <v>875084</v>
      </c>
      <c r="AK192" s="90">
        <f>(VLOOKUP($C192, '2018 Population by age male'!$G:$J, 3, 0))*1000</f>
        <v>446950</v>
      </c>
      <c r="AL192" s="90">
        <f>(VLOOKUP($C192, '2018 Population by age female'!$G:$J, 3, 0))*1000</f>
        <v>428119</v>
      </c>
      <c r="AM192" s="332">
        <f>IF(I192=1, VLOOKUP(C192, '2018 Population by age'!$G$3:$J$300, 4, 0)*1000*VLOOKUP(C192, 'GCC foreign nationals share'!$B$5:$E$10, 3, 0), VLOOKUP(C192, '2018 Population by age'!$G$3:$J$300, 4, 0)*1000)</f>
        <v>2594467.0000000014</v>
      </c>
      <c r="AN192" s="90">
        <f>(VLOOKUP($C192, '2018 Population by age male'!$G:$J, 4, 0))*1000</f>
        <v>1229890.9999999995</v>
      </c>
      <c r="AO192" s="383">
        <f>(VLOOKUP($C192, '2018 Population by age female'!$G:$J, 4, 0))*1000</f>
        <v>1364590.9999999998</v>
      </c>
    </row>
    <row r="193" spans="1:41" s="87" customFormat="1" ht="13.05" customHeight="1" x14ac:dyDescent="0.3">
      <c r="A193" s="87">
        <v>192</v>
      </c>
      <c r="B193" s="87" t="s">
        <v>404</v>
      </c>
      <c r="C193" s="87" t="s">
        <v>405</v>
      </c>
      <c r="D193" s="87" t="s">
        <v>14</v>
      </c>
      <c r="E193" s="87" t="s">
        <v>27</v>
      </c>
      <c r="F193" s="87" t="s">
        <v>9</v>
      </c>
      <c r="G193" s="87" t="s">
        <v>82</v>
      </c>
      <c r="H193" s="87" t="s">
        <v>9</v>
      </c>
      <c r="J193" s="295" t="s">
        <v>2311</v>
      </c>
      <c r="K193" s="326">
        <f t="shared" si="75"/>
        <v>1333873.8970000027</v>
      </c>
      <c r="L193" s="327">
        <f t="shared" si="76"/>
        <v>4.1213473253634971</v>
      </c>
      <c r="M193" s="289" t="str">
        <f t="shared" si="77"/>
        <v>n/a</v>
      </c>
      <c r="N193" s="289" t="str">
        <f t="shared" si="78"/>
        <v>n/a</v>
      </c>
      <c r="O193" s="321" t="str">
        <f t="shared" si="79"/>
        <v>n/a</v>
      </c>
      <c r="P193" s="290">
        <f>VLOOKUP(C193, RPB!$E$2:$I$200, 5, 0)</f>
        <v>18</v>
      </c>
      <c r="Q193" s="318">
        <f t="shared" si="80"/>
        <v>10579.896999998833</v>
      </c>
      <c r="R193" s="90">
        <f t="shared" si="81"/>
        <v>5445.0519999994012</v>
      </c>
      <c r="S193" s="90">
        <f t="shared" si="82"/>
        <v>0</v>
      </c>
      <c r="T193" s="374">
        <f t="shared" si="83"/>
        <v>0</v>
      </c>
      <c r="U193" s="331">
        <f t="shared" si="84"/>
        <v>1323294.0000000037</v>
      </c>
      <c r="V193" s="332">
        <f t="shared" si="85"/>
        <v>6.0743079478316968</v>
      </c>
      <c r="W193" s="90" t="str">
        <f t="shared" si="86"/>
        <v>n/a</v>
      </c>
      <c r="X193" s="90" t="str">
        <f t="shared" si="87"/>
        <v>n/a</v>
      </c>
      <c r="Y193" s="374" t="str">
        <f t="shared" si="88"/>
        <v>n/a</v>
      </c>
      <c r="Z193" s="296">
        <f>IFERROR(VLOOKUP(C193,'Birth registration'!$B$247:$G$275,2,0), VLOOKUP($C193,'Birth registration'!$B$11:$G$207,2,0))</f>
        <v>99.9</v>
      </c>
      <c r="AA193" s="87">
        <f>IFERROR(VLOOKUP(C193,'Birth registration'!$B$247:$G$275,4,0), VLOOKUP($C193,'Birth registration'!$B$11:$G$207,4,0))</f>
        <v>99.9</v>
      </c>
      <c r="AB193" s="87">
        <f>IFERROR(VLOOKUP(C193,'Birth registration'!$B$247:$G$275,6,0), VLOOKUP($C193,'Birth registration'!$B$11:$G$207,6,0))</f>
        <v>100</v>
      </c>
      <c r="AC193" s="87">
        <f>IFERROR(VLOOKUP(C193,'Birth registration'!$B$247:$O$275,10,0), VLOOKUP($C193,'Birth registration'!$B$11:$K$207,10,0))</f>
        <v>99.9</v>
      </c>
      <c r="AD193" s="87">
        <f>IFERROR(VLOOKUP(D193,'Birth registration'!$B$247:$O$275,8,0), VLOOKUP($C193,'Birth registration'!$B$11:$K$207,8,0))</f>
        <v>100</v>
      </c>
      <c r="AE193" s="331">
        <f>VLOOKUP($C193, RPB!$E$3:$M$200, 9,0)</f>
        <v>20461805</v>
      </c>
      <c r="AF193" s="90" t="str">
        <f>VLOOKUP($C193, RPB!E193:$J$200, 6, 0)</f>
        <v>Voter</v>
      </c>
      <c r="AG193" s="90" t="str">
        <f>VLOOKUP($C193, RPB!$E:$N, 10, 0)</f>
        <v>n/a</v>
      </c>
      <c r="AH193" s="90" t="str">
        <f>VLOOKUP($C193, RPB!$E:$O, 11,0)</f>
        <v>n/a</v>
      </c>
      <c r="AI193" s="298">
        <f t="shared" si="89"/>
        <v>32364996</v>
      </c>
      <c r="AJ193" s="332">
        <f>VLOOKUP(C193, '2018 Population by age'!$G$3:$J$300, 3, 0)*1000</f>
        <v>10579896.999999998</v>
      </c>
      <c r="AK193" s="90">
        <f>(VLOOKUP($C193, '2018 Population by age male'!$G:$J, 3, 0))*1000</f>
        <v>5445052.0000000009</v>
      </c>
      <c r="AL193" s="90">
        <f>(VLOOKUP($C193, '2018 Population by age female'!$G:$J, 3, 0))*1000</f>
        <v>5134862.9999999991</v>
      </c>
      <c r="AM193" s="332">
        <f>IF(I193=1, VLOOKUP(C193, '2018 Population by age'!$G$3:$J$300, 4, 0)*1000*VLOOKUP(C193, 'GCC foreign nationals share'!$B$5:$E$10, 3, 0), VLOOKUP(C193, '2018 Population by age'!$G$3:$J$300, 4, 0)*1000)</f>
        <v>21785099.000000004</v>
      </c>
      <c r="AN193" s="90">
        <f>(VLOOKUP($C193, '2018 Population by age male'!$G:$J, 4, 0))*1000</f>
        <v>10691569.000000007</v>
      </c>
      <c r="AO193" s="383">
        <f>(VLOOKUP($C193, '2018 Population by age female'!$G:$J, 4, 0))*1000</f>
        <v>11093521.999999996</v>
      </c>
    </row>
    <row r="194" spans="1:41" s="87" customFormat="1" ht="13.05" customHeight="1" x14ac:dyDescent="0.3">
      <c r="A194" s="87">
        <v>193</v>
      </c>
      <c r="B194" s="87" t="s">
        <v>406</v>
      </c>
      <c r="C194" s="87" t="s">
        <v>407</v>
      </c>
      <c r="D194" s="87" t="s">
        <v>37</v>
      </c>
      <c r="E194" s="87" t="s">
        <v>27</v>
      </c>
      <c r="F194" s="87" t="s">
        <v>9</v>
      </c>
      <c r="G194" s="87" t="s">
        <v>10</v>
      </c>
      <c r="H194" s="87" t="s">
        <v>9</v>
      </c>
      <c r="J194" s="295" t="s">
        <v>2311</v>
      </c>
      <c r="K194" s="326">
        <f t="shared" ref="K194:K199" si="90">Q194+U194</f>
        <v>66154.645999999993</v>
      </c>
      <c r="L194" s="327">
        <f t="shared" ref="L194:L199" si="91">K194/AI194*100</f>
        <v>23.449365334240767</v>
      </c>
      <c r="M194" s="289" t="str">
        <f t="shared" ref="M194:M199" si="92">IFERROR(R194+W194, "n/a")</f>
        <v>n/a</v>
      </c>
      <c r="N194" s="289" t="str">
        <f t="shared" ref="N194:N199" si="93">IFERROR(S194+X194, "n/a")</f>
        <v>n/a</v>
      </c>
      <c r="O194" s="321" t="str">
        <f t="shared" ref="O194:O199" si="94">IFERROR(IF(AND(N194=0, K194=0), 0, N194/K194*100), "n/a")</f>
        <v>n/a</v>
      </c>
      <c r="P194" s="290">
        <f>VLOOKUP(C194, RPB!$E$2:$I$200, 5, 0)</f>
        <v>18</v>
      </c>
      <c r="Q194" s="318">
        <f t="shared" ref="Q194:Q199" si="95">IFERROR(AJ194*(1-Z194/100), "n/a")</f>
        <v>66154.645999999993</v>
      </c>
      <c r="R194" s="90">
        <f t="shared" ref="R194:R199" si="96">IFERROR(AK194*(1-AA194/100), "n/a")</f>
        <v>34035.120000000003</v>
      </c>
      <c r="S194" s="90">
        <f t="shared" ref="S194:S199" si="97">IFERROR(AL194*(1-AB194/100), "n/a")</f>
        <v>32035.384000000002</v>
      </c>
      <c r="T194" s="374">
        <f t="shared" ref="T194:T199" si="98">IFERROR(IF(AND(S194=0, Q194=0), 0, S194/Q194*100), "n/a")</f>
        <v>48.424994973142184</v>
      </c>
      <c r="U194" s="331">
        <f t="shared" ref="U194:U199" si="99">IF(W194="n/a", IF(AM194-AE194&lt;0, 0, AM194-AE194), IF((AN194-AG194)*(AO194-AH194)&lt;0, W194+X194, IF(AM194-AE194&lt;0, 0, AM194-AE194)))</f>
        <v>0</v>
      </c>
      <c r="V194" s="332">
        <f t="shared" ref="V194:V199" si="100">U194/AM194*100</f>
        <v>0</v>
      </c>
      <c r="W194" s="90" t="str">
        <f t="shared" ref="W194:W199" si="101">IFERROR(IF(AN194-AG194&lt;0, 0, AN194-AG194), "n/a")</f>
        <v>n/a</v>
      </c>
      <c r="X194" s="90" t="str">
        <f t="shared" ref="X194:X199" si="102">IFERROR(IF(AO194-AH194&lt;0, 0, AO194-AH194), "n/a")</f>
        <v>n/a</v>
      </c>
      <c r="Y194" s="374" t="str">
        <f t="shared" ref="Y194:Y199" si="103">IFERROR(IF(AND(X194=0, U194=0), 0, X194/SUM(W194:X194)*100), "n/a")</f>
        <v>n/a</v>
      </c>
      <c r="Z194" s="296">
        <f>IFERROR(VLOOKUP(C194,'Birth registration'!$B$247:$G$275,2,0), VLOOKUP($C194,'Birth registration'!$B$11:$G$207,2,0))</f>
        <v>43.4</v>
      </c>
      <c r="AA194" s="87">
        <f>IFERROR(VLOOKUP(C194,'Birth registration'!$B$247:$G$275,4,0), VLOOKUP($C194,'Birth registration'!$B$11:$G$207,4,0))</f>
        <v>44</v>
      </c>
      <c r="AB194" s="87">
        <f>IFERROR(VLOOKUP(C194,'Birth registration'!$B$247:$G$275,6,0), VLOOKUP($C194,'Birth registration'!$B$11:$G$207,6,0))</f>
        <v>42.9</v>
      </c>
      <c r="AC194" s="87">
        <f>IFERROR(VLOOKUP(C194,'Birth registration'!$B$247:$O$275,10,0), VLOOKUP($C194,'Birth registration'!$B$11:$K$207,10,0))</f>
        <v>36.700000000000003</v>
      </c>
      <c r="AD194" s="87">
        <f>IFERROR(VLOOKUP(D194,'Birth registration'!$B$247:$O$275,8,0), VLOOKUP($C194,'Birth registration'!$B$11:$K$207,8,0))</f>
        <v>50.8</v>
      </c>
      <c r="AE194" s="331">
        <f>VLOOKUP($C194, RPB!$E$3:$M$200, 9,0)</f>
        <v>197400</v>
      </c>
      <c r="AF194" s="90" t="str">
        <f>VLOOKUP($C194, RPB!E194:$J$200, 6, 0)</f>
        <v>Voter</v>
      </c>
      <c r="AG194" s="90" t="str">
        <f>VLOOKUP($C194, RPB!$E:$N, 10, 0)</f>
        <v>n/a</v>
      </c>
      <c r="AH194" s="90" t="str">
        <f>VLOOKUP($C194, RPB!$E:$O, 11,0)</f>
        <v>n/a</v>
      </c>
      <c r="AI194" s="298">
        <f t="shared" ref="AI194:AI199" si="104">AJ194+AM194</f>
        <v>282116.99999999988</v>
      </c>
      <c r="AJ194" s="332">
        <f>VLOOKUP(C194, '2018 Population by age'!$G$3:$J$300, 3, 0)*1000</f>
        <v>116880.99999999997</v>
      </c>
      <c r="AK194" s="90">
        <f>(VLOOKUP($C194, '2018 Population by age male'!$G:$J, 3, 0))*1000</f>
        <v>60777</v>
      </c>
      <c r="AL194" s="90">
        <f>(VLOOKUP($C194, '2018 Population by age female'!$G:$J, 3, 0))*1000</f>
        <v>56104.000000000007</v>
      </c>
      <c r="AM194" s="332">
        <f>IF(I194=1, VLOOKUP(C194, '2018 Population by age'!$G$3:$J$300, 4, 0)*1000*VLOOKUP(C194, 'GCC foreign nationals share'!$B$5:$E$10, 3, 0), VLOOKUP(C194, '2018 Population by age'!$G$3:$J$300, 4, 0)*1000)</f>
        <v>165235.99999999988</v>
      </c>
      <c r="AN194" s="90">
        <f>(VLOOKUP($C194, '2018 Population by age male'!$G:$J, 4, 0))*1000</f>
        <v>81910.999999999956</v>
      </c>
      <c r="AO194" s="383">
        <f>(VLOOKUP($C194, '2018 Population by age female'!$G:$J, 4, 0))*1000</f>
        <v>83321</v>
      </c>
    </row>
    <row r="195" spans="1:41" s="87" customFormat="1" ht="13.05" customHeight="1" x14ac:dyDescent="0.3">
      <c r="A195" s="87">
        <v>194</v>
      </c>
      <c r="B195" s="87" t="s">
        <v>408</v>
      </c>
      <c r="C195" s="87" t="s">
        <v>409</v>
      </c>
      <c r="D195" s="87" t="s">
        <v>30</v>
      </c>
      <c r="E195" s="87" t="s">
        <v>15</v>
      </c>
      <c r="F195" s="87" t="s">
        <v>9</v>
      </c>
      <c r="G195" s="87" t="s">
        <v>16</v>
      </c>
      <c r="H195" s="87" t="s">
        <v>9</v>
      </c>
      <c r="J195" s="295" t="s">
        <v>2311</v>
      </c>
      <c r="K195" s="326">
        <f t="shared" si="90"/>
        <v>4359713.8959999997</v>
      </c>
      <c r="L195" s="327">
        <f t="shared" si="91"/>
        <v>13.463710636482793</v>
      </c>
      <c r="M195" s="289" t="str">
        <f t="shared" si="92"/>
        <v>n/a</v>
      </c>
      <c r="N195" s="289" t="str">
        <f t="shared" si="93"/>
        <v>n/a</v>
      </c>
      <c r="O195" s="321" t="str">
        <f t="shared" si="94"/>
        <v>n/a</v>
      </c>
      <c r="P195" s="290">
        <f>VLOOKUP(C195, RPB!$E$2:$I$200, 5, 0)</f>
        <v>18</v>
      </c>
      <c r="Q195" s="318">
        <f t="shared" si="95"/>
        <v>2023936.8960000002</v>
      </c>
      <c r="R195" s="90" t="str">
        <f t="shared" si="96"/>
        <v>n/a</v>
      </c>
      <c r="S195" s="90" t="str">
        <f t="shared" si="97"/>
        <v>n/a</v>
      </c>
      <c r="T195" s="374" t="str">
        <f t="shared" si="98"/>
        <v>n/a</v>
      </c>
      <c r="U195" s="331">
        <f t="shared" si="99"/>
        <v>2335777</v>
      </c>
      <c r="V195" s="332">
        <f t="shared" si="100"/>
        <v>10.695006928379607</v>
      </c>
      <c r="W195" s="90" t="str">
        <f t="shared" si="101"/>
        <v>n/a</v>
      </c>
      <c r="X195" s="90" t="str">
        <f t="shared" si="102"/>
        <v>n/a</v>
      </c>
      <c r="Y195" s="374" t="str">
        <f t="shared" si="103"/>
        <v>n/a</v>
      </c>
      <c r="Z195" s="296">
        <f>IFERROR(VLOOKUP(C195,'Birth registration'!$B$247:$G$275,2,0), VLOOKUP($C195,'Birth registration'!$B$11:$G$207,2,0))</f>
        <v>80.8</v>
      </c>
      <c r="AA195" s="87" t="str">
        <f>IFERROR(VLOOKUP(C195,'Birth registration'!$B$247:$G$275,4,0), VLOOKUP($C195,'Birth registration'!$B$11:$G$207,4,0))</f>
        <v>–</v>
      </c>
      <c r="AB195" s="87" t="str">
        <f>IFERROR(VLOOKUP(C195,'Birth registration'!$B$247:$G$275,6,0), VLOOKUP($C195,'Birth registration'!$B$11:$G$207,6,0))</f>
        <v>–</v>
      </c>
      <c r="AC195" s="87" t="str">
        <f>IFERROR(VLOOKUP(C195,'Birth registration'!$B$247:$O$275,10,0), VLOOKUP($C195,'Birth registration'!$B$11:$K$207,10,0))</f>
        <v>–</v>
      </c>
      <c r="AD195" s="87" t="str">
        <f>IFERROR(VLOOKUP(D195,'Birth registration'!$B$247:$O$275,8,0), VLOOKUP($C195,'Birth registration'!$B$11:$K$207,8,0))</f>
        <v>–</v>
      </c>
      <c r="AE195" s="331">
        <f>VLOOKUP($C195, RPB!$E$3:$M$200, 9,0)</f>
        <v>19504106</v>
      </c>
      <c r="AF195" s="90" t="str">
        <f>VLOOKUP($C195, RPB!E195:$J$200, 6, 0)</f>
        <v>Voter</v>
      </c>
      <c r="AG195" s="90" t="str">
        <f>VLOOKUP($C195, RPB!$E:$N, 10, 0)</f>
        <v>n/a</v>
      </c>
      <c r="AH195" s="90" t="str">
        <f>VLOOKUP($C195, RPB!$E:$O, 11,0)</f>
        <v>n/a</v>
      </c>
      <c r="AI195" s="298">
        <f t="shared" si="104"/>
        <v>32381221</v>
      </c>
      <c r="AJ195" s="332">
        <f>VLOOKUP(C195, '2018 Population by age'!$G$3:$J$300, 3, 0)*1000</f>
        <v>10541337.999999998</v>
      </c>
      <c r="AK195" s="90">
        <f>(VLOOKUP($C195, '2018 Population by age male'!$G:$J, 3, 0))*1000</f>
        <v>5380708</v>
      </c>
      <c r="AL195" s="90">
        <f>(VLOOKUP($C195, '2018 Population by age female'!$G:$J, 3, 0))*1000</f>
        <v>5160617</v>
      </c>
      <c r="AM195" s="332">
        <f>IF(I195=1, VLOOKUP(C195, '2018 Population by age'!$G$3:$J$300, 4, 0)*1000*VLOOKUP(C195, 'GCC foreign nationals share'!$B$5:$E$10, 3, 0), VLOOKUP(C195, '2018 Population by age'!$G$3:$J$300, 4, 0)*1000)</f>
        <v>21839883</v>
      </c>
      <c r="AN195" s="90">
        <f>(VLOOKUP($C195, '2018 Population by age male'!$G:$J, 4, 0))*1000</f>
        <v>10717859.999999996</v>
      </c>
      <c r="AO195" s="383">
        <f>(VLOOKUP($C195, '2018 Population by age female'!$G:$J, 4, 0))*1000</f>
        <v>11122038.000000009</v>
      </c>
    </row>
    <row r="196" spans="1:41" s="87" customFormat="1" ht="13.05" customHeight="1" x14ac:dyDescent="0.3">
      <c r="A196" s="87">
        <v>195</v>
      </c>
      <c r="B196" s="87" t="s">
        <v>410</v>
      </c>
      <c r="C196" s="87" t="s">
        <v>411</v>
      </c>
      <c r="D196" s="87" t="s">
        <v>37</v>
      </c>
      <c r="E196" s="87" t="s">
        <v>27</v>
      </c>
      <c r="F196" s="87" t="s">
        <v>9</v>
      </c>
      <c r="G196" s="87" t="s">
        <v>16</v>
      </c>
      <c r="J196" s="295" t="s">
        <v>2311</v>
      </c>
      <c r="K196" s="326">
        <f t="shared" si="90"/>
        <v>3874282.0759999566</v>
      </c>
      <c r="L196" s="327">
        <f t="shared" si="91"/>
        <v>4.0151684756650718</v>
      </c>
      <c r="M196" s="289" t="str">
        <f t="shared" si="92"/>
        <v>n/a</v>
      </c>
      <c r="N196" s="289" t="str">
        <f t="shared" si="93"/>
        <v>n/a</v>
      </c>
      <c r="O196" s="321" t="str">
        <f t="shared" si="94"/>
        <v>n/a</v>
      </c>
      <c r="P196" s="290">
        <f>VLOOKUP(C196, RPB!$E$2:$I$200, 5, 0)</f>
        <v>18</v>
      </c>
      <c r="Q196" s="318">
        <f t="shared" si="95"/>
        <v>1019900.076000001</v>
      </c>
      <c r="R196" s="90">
        <f t="shared" si="96"/>
        <v>559630.85299999907</v>
      </c>
      <c r="S196" s="90">
        <f t="shared" si="97"/>
        <v>462564.56500000041</v>
      </c>
      <c r="T196" s="374">
        <f t="shared" si="98"/>
        <v>45.353910239339953</v>
      </c>
      <c r="U196" s="331">
        <f t="shared" si="99"/>
        <v>2854381.9999999553</v>
      </c>
      <c r="V196" s="332">
        <f t="shared" si="100"/>
        <v>4.0579863520345789</v>
      </c>
      <c r="W196" s="90" t="str">
        <f t="shared" si="101"/>
        <v>n/a</v>
      </c>
      <c r="X196" s="90" t="str">
        <f t="shared" si="102"/>
        <v>n/a</v>
      </c>
      <c r="Y196" s="374" t="str">
        <f t="shared" si="103"/>
        <v>n/a</v>
      </c>
      <c r="Z196" s="296">
        <f>IFERROR(VLOOKUP(C196,'Birth registration'!$B$247:$G$275,2,0), VLOOKUP($C196,'Birth registration'!$B$11:$G$207,2,0))</f>
        <v>96.1</v>
      </c>
      <c r="AA196" s="87">
        <f>IFERROR(VLOOKUP(C196,'Birth registration'!$B$247:$G$275,4,0), VLOOKUP($C196,'Birth registration'!$B$11:$G$207,4,0))</f>
        <v>95.9</v>
      </c>
      <c r="AB196" s="87">
        <f>IFERROR(VLOOKUP(C196,'Birth registration'!$B$247:$G$275,6,0), VLOOKUP($C196,'Birth registration'!$B$11:$G$207,6,0))</f>
        <v>96.3</v>
      </c>
      <c r="AC196" s="87">
        <f>IFERROR(VLOOKUP(C196,'Birth registration'!$B$247:$O$275,10,0), VLOOKUP($C196,'Birth registration'!$B$11:$K$207,10,0))</f>
        <v>95.8</v>
      </c>
      <c r="AD196" s="87">
        <f>IFERROR(VLOOKUP(D196,'Birth registration'!$B$247:$O$275,8,0), VLOOKUP($C196,'Birth registration'!$B$11:$K$207,8,0))</f>
        <v>96.7</v>
      </c>
      <c r="AE196" s="331">
        <f>VLOOKUP($C196, RPB!$E$3:$M$200, 9,0)</f>
        <v>67485480</v>
      </c>
      <c r="AF196" s="90" t="str">
        <f>VLOOKUP($C196, RPB!E196:$J$200, 6, 0)</f>
        <v>Voter</v>
      </c>
      <c r="AG196" s="90" t="str">
        <f>VLOOKUP($C196, RPB!$E:$N, 10, 0)</f>
        <v>n/a</v>
      </c>
      <c r="AH196" s="90" t="str">
        <f>VLOOKUP($C196, RPB!$E:$O, 11,0)</f>
        <v>n/a</v>
      </c>
      <c r="AI196" s="298">
        <f t="shared" si="104"/>
        <v>96491145.999999955</v>
      </c>
      <c r="AJ196" s="332">
        <f>VLOOKUP(C196, '2018 Population by age'!$G$3:$J$300, 3, 0)*1000</f>
        <v>26151284.000000004</v>
      </c>
      <c r="AK196" s="90">
        <f>(VLOOKUP($C196, '2018 Population by age male'!$G:$J, 3, 0))*1000</f>
        <v>13649533.000000002</v>
      </c>
      <c r="AL196" s="90">
        <f>(VLOOKUP($C196, '2018 Population by age female'!$G:$J, 3, 0))*1000</f>
        <v>12501745</v>
      </c>
      <c r="AM196" s="332">
        <f>IF(I196=1, VLOOKUP(C196, '2018 Population by age'!$G$3:$J$300, 4, 0)*1000*VLOOKUP(C196, 'GCC foreign nationals share'!$B$5:$E$10, 3, 0), VLOOKUP(C196, '2018 Population by age'!$G$3:$J$300, 4, 0)*1000)</f>
        <v>70339861.999999955</v>
      </c>
      <c r="AN196" s="90">
        <f>(VLOOKUP($C196, '2018 Population by age male'!$G:$J, 4, 0))*1000</f>
        <v>34105878.999999985</v>
      </c>
      <c r="AO196" s="383">
        <f>(VLOOKUP($C196, '2018 Population by age female'!$G:$J, 4, 0))*1000</f>
        <v>36233984.999999993</v>
      </c>
    </row>
    <row r="197" spans="1:41" s="87" customFormat="1" ht="13.05" customHeight="1" x14ac:dyDescent="0.3">
      <c r="A197" s="87">
        <v>196</v>
      </c>
      <c r="B197" s="87" t="s">
        <v>413</v>
      </c>
      <c r="C197" s="87" t="s">
        <v>414</v>
      </c>
      <c r="D197" s="87" t="s">
        <v>19</v>
      </c>
      <c r="E197" s="87" t="s">
        <v>27</v>
      </c>
      <c r="F197" s="87" t="s">
        <v>9</v>
      </c>
      <c r="G197" s="87" t="s">
        <v>10</v>
      </c>
      <c r="J197" s="295" t="s">
        <v>2311</v>
      </c>
      <c r="K197" s="326">
        <f t="shared" si="90"/>
        <v>14573512.672999993</v>
      </c>
      <c r="L197" s="327">
        <f t="shared" si="91"/>
        <v>50.400724658281057</v>
      </c>
      <c r="M197" s="289" t="str">
        <f t="shared" si="92"/>
        <v>n/a</v>
      </c>
      <c r="N197" s="289" t="str">
        <f t="shared" si="93"/>
        <v>n/a</v>
      </c>
      <c r="O197" s="321" t="str">
        <f t="shared" si="94"/>
        <v>n/a</v>
      </c>
      <c r="P197" s="290">
        <f>VLOOKUP(C197, RPB!$E$2:$I$200, 5, 0)</f>
        <v>18</v>
      </c>
      <c r="Q197" s="318">
        <f t="shared" si="95"/>
        <v>9251453.6729999986</v>
      </c>
      <c r="R197" s="90">
        <f t="shared" si="96"/>
        <v>4693384.6310000001</v>
      </c>
      <c r="S197" s="90">
        <f t="shared" si="97"/>
        <v>4556979.727</v>
      </c>
      <c r="T197" s="374">
        <f t="shared" si="98"/>
        <v>49.256904785670223</v>
      </c>
      <c r="U197" s="331">
        <f t="shared" si="99"/>
        <v>5322058.9999999944</v>
      </c>
      <c r="V197" s="332">
        <f t="shared" si="100"/>
        <v>34.191547508859834</v>
      </c>
      <c r="W197" s="90" t="str">
        <f t="shared" si="101"/>
        <v>n/a</v>
      </c>
      <c r="X197" s="90" t="str">
        <f t="shared" si="102"/>
        <v>n/a</v>
      </c>
      <c r="Y197" s="374" t="str">
        <f t="shared" si="103"/>
        <v>n/a</v>
      </c>
      <c r="Z197" s="296">
        <f>IFERROR(VLOOKUP(C197,'Birth registration'!$B$247:$G$275,2,0), VLOOKUP($C197,'Birth registration'!$B$11:$G$207,2,0))</f>
        <v>30.7</v>
      </c>
      <c r="AA197" s="87">
        <f>IFERROR(VLOOKUP(C197,'Birth registration'!$B$247:$G$275,4,0), VLOOKUP($C197,'Birth registration'!$B$11:$G$207,4,0))</f>
        <v>31.1</v>
      </c>
      <c r="AB197" s="87">
        <f>IFERROR(VLOOKUP(C197,'Birth registration'!$B$247:$G$275,6,0), VLOOKUP($C197,'Birth registration'!$B$11:$G$207,6,0))</f>
        <v>30.3</v>
      </c>
      <c r="AC197" s="87">
        <f>IFERROR(VLOOKUP(C197,'Birth registration'!$B$247:$O$275,10,0), VLOOKUP($C197,'Birth registration'!$B$11:$K$207,10,0))</f>
        <v>24.1</v>
      </c>
      <c r="AD197" s="87">
        <f>IFERROR(VLOOKUP(D197,'Birth registration'!$B$247:$O$275,8,0), VLOOKUP($C197,'Birth registration'!$B$11:$K$207,8,0))</f>
        <v>48.2</v>
      </c>
      <c r="AE197" s="331">
        <f>VLOOKUP($C197, RPB!$E$3:$M$200, 9,0)</f>
        <v>10243364</v>
      </c>
      <c r="AF197" s="90" t="str">
        <f>VLOOKUP($C197, RPB!E197:$J$200, 6, 0)</f>
        <v>Voter</v>
      </c>
      <c r="AG197" s="90" t="str">
        <f>VLOOKUP($C197, RPB!$E:$N, 10, 0)</f>
        <v>n/a</v>
      </c>
      <c r="AH197" s="90" t="str">
        <f>VLOOKUP($C197, RPB!$E:$O, 11,0)</f>
        <v>n/a</v>
      </c>
      <c r="AI197" s="298">
        <f t="shared" si="104"/>
        <v>28915283.999999993</v>
      </c>
      <c r="AJ197" s="332">
        <f>VLOOKUP(C197, '2018 Population by age'!$G$3:$J$300, 3, 0)*1000</f>
        <v>13349860.999999996</v>
      </c>
      <c r="AK197" s="90">
        <f>(VLOOKUP($C197, '2018 Population by age male'!$G:$J, 3, 0))*1000</f>
        <v>6811879</v>
      </c>
      <c r="AL197" s="90">
        <f>(VLOOKUP($C197, '2018 Population by age female'!$G:$J, 3, 0))*1000</f>
        <v>6537991</v>
      </c>
      <c r="AM197" s="332">
        <f>IF(I197=1, VLOOKUP(C197, '2018 Population by age'!$G$3:$J$300, 4, 0)*1000*VLOOKUP(C197, 'GCC foreign nationals share'!$B$5:$E$10, 3, 0), VLOOKUP(C197, '2018 Population by age'!$G$3:$J$300, 4, 0)*1000)</f>
        <v>15565422.999999994</v>
      </c>
      <c r="AN197" s="90">
        <f>(VLOOKUP($C197, '2018 Population by age male'!$G:$J, 4, 0))*1000</f>
        <v>7793159.9999999991</v>
      </c>
      <c r="AO197" s="383">
        <f>(VLOOKUP($C197, '2018 Population by age female'!$G:$J, 4, 0))*1000</f>
        <v>7772256.0000000009</v>
      </c>
    </row>
    <row r="198" spans="1:41" s="87" customFormat="1" ht="13.05" customHeight="1" x14ac:dyDescent="0.3">
      <c r="A198" s="87">
        <v>197</v>
      </c>
      <c r="B198" s="87" t="s">
        <v>415</v>
      </c>
      <c r="C198" s="87" t="s">
        <v>416</v>
      </c>
      <c r="D198" s="87" t="s">
        <v>26</v>
      </c>
      <c r="E198" s="87" t="s">
        <v>27</v>
      </c>
      <c r="F198" s="87" t="s">
        <v>9</v>
      </c>
      <c r="G198" s="87" t="s">
        <v>10</v>
      </c>
      <c r="H198" s="87" t="s">
        <v>11</v>
      </c>
      <c r="J198" s="295" t="s">
        <v>2311</v>
      </c>
      <c r="K198" s="326">
        <f t="shared" si="90"/>
        <v>9885886.0559999961</v>
      </c>
      <c r="L198" s="327">
        <f t="shared" si="91"/>
        <v>56.140531125302942</v>
      </c>
      <c r="M198" s="289" t="str">
        <f t="shared" si="92"/>
        <v>n/a</v>
      </c>
      <c r="N198" s="289" t="str">
        <f t="shared" si="93"/>
        <v>n/a</v>
      </c>
      <c r="O198" s="321" t="str">
        <f t="shared" si="94"/>
        <v>n/a</v>
      </c>
      <c r="P198" s="290">
        <f>VLOOKUP(C198, RPB!$E$2:$I$200, 5, 0)</f>
        <v>18</v>
      </c>
      <c r="Q198" s="318">
        <f t="shared" si="95"/>
        <v>8045168.0559999999</v>
      </c>
      <c r="R198" s="90">
        <f t="shared" si="96"/>
        <v>4032299.8530000001</v>
      </c>
      <c r="S198" s="90">
        <f t="shared" si="97"/>
        <v>4012623.8459999999</v>
      </c>
      <c r="T198" s="374">
        <f t="shared" si="98"/>
        <v>49.876196719190077</v>
      </c>
      <c r="U198" s="331">
        <f t="shared" si="99"/>
        <v>1840717.9999999963</v>
      </c>
      <c r="V198" s="332">
        <f t="shared" si="100"/>
        <v>21.556371931903719</v>
      </c>
      <c r="W198" s="90" t="str">
        <f t="shared" si="101"/>
        <v>n/a</v>
      </c>
      <c r="X198" s="90" t="str">
        <f t="shared" si="102"/>
        <v>n/a</v>
      </c>
      <c r="Y198" s="374" t="str">
        <f t="shared" si="103"/>
        <v>n/a</v>
      </c>
      <c r="Z198" s="296">
        <f>IFERROR(VLOOKUP(C198,'Birth registration'!$B$247:$G$275,2,0), VLOOKUP($C198,'Birth registration'!$B$11:$G$207,2,0))</f>
        <v>11.3</v>
      </c>
      <c r="AA198" s="87">
        <f>IFERROR(VLOOKUP(C198,'Birth registration'!$B$247:$G$275,4,0), VLOOKUP($C198,'Birth registration'!$B$11:$G$207,4,0))</f>
        <v>11.7</v>
      </c>
      <c r="AB198" s="87">
        <f>IFERROR(VLOOKUP(C198,'Birth registration'!$B$247:$G$275,6,0), VLOOKUP($C198,'Birth registration'!$B$11:$G$207,6,0))</f>
        <v>10.9</v>
      </c>
      <c r="AC198" s="87">
        <f>IFERROR(VLOOKUP(C198,'Birth registration'!$B$247:$O$275,10,0), VLOOKUP($C198,'Birth registration'!$B$11:$K$207,10,0))</f>
        <v>6.7</v>
      </c>
      <c r="AD198" s="87">
        <f>IFERROR(VLOOKUP(D198,'Birth registration'!$B$247:$O$275,8,0), VLOOKUP($C198,'Birth registration'!$B$11:$K$207,8,0))</f>
        <v>20.399999999999999</v>
      </c>
      <c r="AE198" s="331">
        <f>VLOOKUP($C198, RPB!$E$3:$M$200, 9,0)</f>
        <v>6698372</v>
      </c>
      <c r="AF198" s="90" t="str">
        <f>VLOOKUP($C198, RPB!E198:$J$200, 6, 0)</f>
        <v>Voter</v>
      </c>
      <c r="AG198" s="90" t="str">
        <f>VLOOKUP($C198, RPB!$E:$N, 10, 0)</f>
        <v>n/a</v>
      </c>
      <c r="AH198" s="90" t="str">
        <f>VLOOKUP($C198, RPB!$E:$O, 11,0)</f>
        <v>n/a</v>
      </c>
      <c r="AI198" s="298">
        <f t="shared" si="104"/>
        <v>17609177.999999996</v>
      </c>
      <c r="AJ198" s="332">
        <f>VLOOKUP(C198, '2018 Population by age'!$G$3:$J$300, 3, 0)*1000</f>
        <v>9070088</v>
      </c>
      <c r="AK198" s="90">
        <f>(VLOOKUP($C198, '2018 Population by age male'!$G:$J, 3, 0))*1000</f>
        <v>4566591</v>
      </c>
      <c r="AL198" s="90">
        <f>(VLOOKUP($C198, '2018 Population by age female'!$G:$J, 3, 0))*1000</f>
        <v>4503506</v>
      </c>
      <c r="AM198" s="332">
        <f>IF(I198=1, VLOOKUP(C198, '2018 Population by age'!$G$3:$J$300, 4, 0)*1000*VLOOKUP(C198, 'GCC foreign nationals share'!$B$5:$E$10, 3, 0), VLOOKUP(C198, '2018 Population by age'!$G$3:$J$300, 4, 0)*1000)</f>
        <v>8539089.9999999963</v>
      </c>
      <c r="AN198" s="90">
        <f>(VLOOKUP($C198, '2018 Population by age male'!$G:$J, 4, 0))*1000</f>
        <v>4171173.0000000023</v>
      </c>
      <c r="AO198" s="383">
        <f>(VLOOKUP($C198, '2018 Population by age female'!$G:$J, 4, 0))*1000</f>
        <v>4367919.9999999916</v>
      </c>
    </row>
    <row r="199" spans="1:41" s="87" customFormat="1" ht="13.05" customHeight="1" x14ac:dyDescent="0.3">
      <c r="A199" s="87">
        <v>198</v>
      </c>
      <c r="B199" s="87" t="s">
        <v>417</v>
      </c>
      <c r="C199" s="87" t="s">
        <v>418</v>
      </c>
      <c r="D199" s="87" t="s">
        <v>26</v>
      </c>
      <c r="E199" s="87" t="s">
        <v>8</v>
      </c>
      <c r="F199" s="87" t="s">
        <v>9</v>
      </c>
      <c r="G199" s="87" t="s">
        <v>82</v>
      </c>
      <c r="H199" s="87" t="s">
        <v>9</v>
      </c>
      <c r="J199" s="295" t="s">
        <v>2311</v>
      </c>
      <c r="K199" s="329">
        <f t="shared" si="90"/>
        <v>7029969.3549999986</v>
      </c>
      <c r="L199" s="330">
        <f t="shared" si="91"/>
        <v>41.564836934757871</v>
      </c>
      <c r="M199" s="289" t="str">
        <f t="shared" si="92"/>
        <v>n/a</v>
      </c>
      <c r="N199" s="289" t="str">
        <f t="shared" si="93"/>
        <v>n/a</v>
      </c>
      <c r="O199" s="321" t="str">
        <f t="shared" si="94"/>
        <v>n/a</v>
      </c>
      <c r="P199" s="290">
        <f>VLOOKUP(C199, RPB!$E$2:$I$200, 5, 0)</f>
        <v>18</v>
      </c>
      <c r="Q199" s="318">
        <f t="shared" si="95"/>
        <v>4524275.3549999986</v>
      </c>
      <c r="R199" s="90">
        <f t="shared" si="96"/>
        <v>2296694.9720000005</v>
      </c>
      <c r="S199" s="90">
        <f t="shared" si="97"/>
        <v>2231699.0539999995</v>
      </c>
      <c r="T199" s="374">
        <f t="shared" si="98"/>
        <v>49.327215496148781</v>
      </c>
      <c r="U199" s="331">
        <f t="shared" si="99"/>
        <v>2505694</v>
      </c>
      <c r="V199" s="333">
        <f t="shared" si="100"/>
        <v>28.135864537901256</v>
      </c>
      <c r="W199" s="90" t="str">
        <f t="shared" si="101"/>
        <v>n/a</v>
      </c>
      <c r="X199" s="90" t="str">
        <f t="shared" si="102"/>
        <v>n/a</v>
      </c>
      <c r="Y199" s="374" t="str">
        <f t="shared" si="103"/>
        <v>n/a</v>
      </c>
      <c r="Z199" s="296">
        <f>IFERROR(VLOOKUP(C199,'Birth registration'!$B$247:$G$275,2,0), VLOOKUP($C199,'Birth registration'!$B$11:$G$207,2,0))</f>
        <v>43.5</v>
      </c>
      <c r="AA199" s="87">
        <f>IFERROR(VLOOKUP(C199,'Birth registration'!$B$247:$G$275,4,0), VLOOKUP($C199,'Birth registration'!$B$11:$G$207,4,0))</f>
        <v>42.8</v>
      </c>
      <c r="AB199" s="87">
        <f>IFERROR(VLOOKUP(C199,'Birth registration'!$B$247:$G$275,6,0), VLOOKUP($C199,'Birth registration'!$B$11:$G$207,6,0))</f>
        <v>44.1</v>
      </c>
      <c r="AC199" s="87">
        <f>IFERROR(VLOOKUP(C199,'Birth registration'!$B$247:$O$275,10,0), VLOOKUP($C199,'Birth registration'!$B$11:$K$207,10,0))</f>
        <v>34.299999999999997</v>
      </c>
      <c r="AD199" s="87">
        <f>IFERROR(VLOOKUP(D199,'Birth registration'!$B$247:$O$275,8,0), VLOOKUP($C199,'Birth registration'!$B$11:$K$207,8,0))</f>
        <v>66.7</v>
      </c>
      <c r="AE199" s="331">
        <f>VLOOKUP($C199, RPB!$E$3:$M$200, 9,0)</f>
        <v>6400000</v>
      </c>
      <c r="AF199" s="90" t="str">
        <f>VLOOKUP($C199, RPB!E199:$J$200, 6, 0)</f>
        <v>Voter</v>
      </c>
      <c r="AG199" s="90" t="str">
        <f>VLOOKUP($C199, RPB!$E:$N, 10, 0)</f>
        <v>n/a</v>
      </c>
      <c r="AH199" s="90" t="str">
        <f>VLOOKUP($C199, RPB!$E:$O, 11,0)</f>
        <v>n/a</v>
      </c>
      <c r="AI199" s="298">
        <f t="shared" si="104"/>
        <v>16913261</v>
      </c>
      <c r="AJ199" s="333">
        <f>VLOOKUP(C199, '2018 Population by age'!$G$3:$J$300, 3, 0)*1000</f>
        <v>8007566.9999999991</v>
      </c>
      <c r="AK199" s="90">
        <f>(VLOOKUP($C199, '2018 Population by age male'!$G:$J, 3, 0))*1000</f>
        <v>4015201.0000000005</v>
      </c>
      <c r="AL199" s="90">
        <f>(VLOOKUP($C199, '2018 Population by age female'!$G:$J, 3, 0))*1000</f>
        <v>3992306</v>
      </c>
      <c r="AM199" s="333">
        <f>IF(I199=1, VLOOKUP(C199, '2018 Population by age'!$G$3:$J$300, 4, 0)*1000*VLOOKUP(C199, 'GCC foreign nationals share'!$B$5:$E$10, 3, 0), VLOOKUP(C199, '2018 Population by age'!$G$3:$J$300, 4, 0)*1000)</f>
        <v>8905694</v>
      </c>
      <c r="AN199" s="90">
        <f>(VLOOKUP($C199, '2018 Population by age male'!$G:$J, 4, 0))*1000</f>
        <v>4227396.9999999972</v>
      </c>
      <c r="AO199" s="383">
        <f>(VLOOKUP($C199, '2018 Population by age female'!$G:$J, 4, 0))*1000</f>
        <v>4678359.0000000056</v>
      </c>
    </row>
  </sheetData>
  <autoFilter ref="A1:AO199" xr:uid="{00000000-0009-0000-0000-000004000000}">
    <sortState xmlns:xlrd2="http://schemas.microsoft.com/office/spreadsheetml/2017/richdata2" ref="A2:AO199">
      <sortCondition ref="B1:B199"/>
    </sortState>
  </autoFilter>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79998168889431442"/>
  </sheetPr>
  <dimension ref="A1:Y200"/>
  <sheetViews>
    <sheetView zoomScale="91" zoomScaleNormal="91" workbookViewId="0">
      <pane xSplit="2" ySplit="2" topLeftCell="C9" activePane="bottomRight" state="frozen"/>
      <selection activeCell="K115" sqref="K115"/>
      <selection pane="topRight" activeCell="K115" sqref="K115"/>
      <selection pane="bottomLeft" activeCell="K115" sqref="K115"/>
      <selection pane="bottomRight"/>
    </sheetView>
  </sheetViews>
  <sheetFormatPr defaultColWidth="8.77734375" defaultRowHeight="14.4" x14ac:dyDescent="0.3"/>
  <cols>
    <col min="1" max="1" width="4.21875" style="111" customWidth="1"/>
    <col min="2" max="2" width="29" style="111" customWidth="1"/>
    <col min="3" max="4" width="7.77734375" style="111" customWidth="1"/>
    <col min="5" max="5" width="5.44140625" style="111" customWidth="1"/>
    <col min="6" max="6" width="11.21875" style="111" bestFit="1" customWidth="1"/>
    <col min="7" max="7" width="10.5546875" style="111" customWidth="1"/>
    <col min="8" max="8" width="9" style="111" customWidth="1"/>
    <col min="9" max="9" width="9.21875" style="109" customWidth="1"/>
    <col min="10" max="10" width="8.21875" style="111" customWidth="1"/>
    <col min="11" max="12" width="7.21875" style="111" customWidth="1"/>
    <col min="13" max="13" width="26.5546875" style="115" customWidth="1"/>
    <col min="14" max="15" width="12.77734375" style="112" bestFit="1" customWidth="1"/>
    <col min="16" max="16" width="16.5546875" style="114" customWidth="1"/>
    <col min="17" max="17" width="14" style="114" bestFit="1" customWidth="1"/>
    <col min="18" max="18" width="13.77734375" style="114" bestFit="1" customWidth="1"/>
    <col min="19" max="19" width="10.21875" style="114" customWidth="1"/>
    <col min="20" max="22" width="13.77734375" style="114" bestFit="1" customWidth="1"/>
    <col min="23" max="23" width="10.77734375" style="114" customWidth="1"/>
    <col min="24" max="24" width="35.77734375" style="111" customWidth="1"/>
    <col min="25" max="16384" width="8.77734375" style="109"/>
  </cols>
  <sheetData>
    <row r="1" spans="1:24" x14ac:dyDescent="0.3">
      <c r="A1" s="131" t="s">
        <v>2745</v>
      </c>
      <c r="B1" s="131"/>
      <c r="C1" s="435" t="s">
        <v>1040</v>
      </c>
      <c r="D1" s="436"/>
      <c r="E1" s="436"/>
      <c r="F1" s="437"/>
      <c r="G1" s="358" t="s">
        <v>419</v>
      </c>
      <c r="H1" s="381"/>
      <c r="I1" s="359"/>
      <c r="J1" s="358" t="s">
        <v>2620</v>
      </c>
      <c r="K1" s="360"/>
      <c r="L1" s="360"/>
      <c r="M1" s="358" t="s">
        <v>2618</v>
      </c>
      <c r="N1" s="358" t="s">
        <v>2621</v>
      </c>
      <c r="O1" s="361"/>
      <c r="P1" s="362"/>
      <c r="Q1" s="358" t="s">
        <v>2622</v>
      </c>
      <c r="R1" s="362"/>
      <c r="S1" s="362"/>
      <c r="T1" s="358" t="s">
        <v>2623</v>
      </c>
      <c r="U1" s="324"/>
      <c r="V1" s="324"/>
      <c r="W1" s="324"/>
      <c r="X1" s="323"/>
    </row>
    <row r="2" spans="1:24" ht="39" customHeight="1" x14ac:dyDescent="0.3">
      <c r="A2" s="303" t="s">
        <v>0</v>
      </c>
      <c r="B2" s="303" t="s">
        <v>1</v>
      </c>
      <c r="C2" s="303" t="s">
        <v>1038</v>
      </c>
      <c r="D2" s="303" t="s">
        <v>1039</v>
      </c>
      <c r="E2" s="303" t="s">
        <v>2</v>
      </c>
      <c r="F2" s="303" t="s">
        <v>2310</v>
      </c>
      <c r="G2" s="303" t="s">
        <v>2402</v>
      </c>
      <c r="H2" s="303" t="s">
        <v>2719</v>
      </c>
      <c r="I2" s="303" t="s">
        <v>2718</v>
      </c>
      <c r="J2" s="303" t="s">
        <v>1647</v>
      </c>
      <c r="K2" s="303" t="s">
        <v>2619</v>
      </c>
      <c r="L2" s="303" t="s">
        <v>903</v>
      </c>
      <c r="M2" s="303" t="s">
        <v>2720</v>
      </c>
      <c r="N2" s="303" t="s">
        <v>2645</v>
      </c>
      <c r="O2" s="303" t="s">
        <v>2646</v>
      </c>
      <c r="P2" s="303" t="s">
        <v>2724</v>
      </c>
      <c r="Q2" s="303" t="s">
        <v>2723</v>
      </c>
      <c r="R2" s="303" t="s">
        <v>2725</v>
      </c>
      <c r="S2" s="303" t="s">
        <v>2726</v>
      </c>
      <c r="T2" s="303" t="s">
        <v>2727</v>
      </c>
      <c r="U2" s="303" t="s">
        <v>2728</v>
      </c>
      <c r="V2" s="303" t="s">
        <v>2729</v>
      </c>
      <c r="W2" s="303" t="s">
        <v>2730</v>
      </c>
      <c r="X2" s="303" t="s">
        <v>904</v>
      </c>
    </row>
    <row r="3" spans="1:24" x14ac:dyDescent="0.3">
      <c r="A3" s="109">
        <v>1</v>
      </c>
      <c r="B3" s="109" t="s">
        <v>5</v>
      </c>
      <c r="C3" s="109" t="str">
        <f>VLOOKUP($E3, 'Country List'!$C:$I, 2, 0)</f>
        <v>SAS</v>
      </c>
      <c r="D3" s="109" t="str">
        <f>VLOOKUP($E3, 'Country List'!$C:$I, 3, 0)</f>
        <v>LIC</v>
      </c>
      <c r="E3" s="109" t="s">
        <v>6</v>
      </c>
      <c r="F3" s="109" t="str">
        <f>VLOOKUP($E3, 'Country List'!$C:$I, 7, 0)</f>
        <v>INCLUDE</v>
      </c>
      <c r="G3" s="130">
        <f>VLOOKUP(E3, 'NID &amp; CR System Info'!$E$3:$I$200, 5, 0)</f>
        <v>0</v>
      </c>
      <c r="H3" s="11" t="s">
        <v>9</v>
      </c>
      <c r="I3" s="11">
        <f>IF(J3="Voter", K3, IF(H3&lt;&gt;"", H3, G3))</f>
        <v>18</v>
      </c>
      <c r="J3" s="109" t="s">
        <v>905</v>
      </c>
      <c r="K3" s="109">
        <v>18</v>
      </c>
      <c r="L3" s="109">
        <v>2014</v>
      </c>
      <c r="M3" s="115">
        <v>20845988</v>
      </c>
      <c r="N3" s="112">
        <f>M3-O3</f>
        <v>13549892.199999999</v>
      </c>
      <c r="O3" s="112">
        <f>M3*0.35</f>
        <v>7296095.7999999998</v>
      </c>
      <c r="P3" s="112" t="s">
        <v>440</v>
      </c>
      <c r="Q3" s="112" t="s">
        <v>440</v>
      </c>
      <c r="R3" s="112" t="s">
        <v>440</v>
      </c>
      <c r="S3" s="112" t="s">
        <v>440</v>
      </c>
      <c r="T3" s="112" t="s">
        <v>440</v>
      </c>
      <c r="U3" s="112" t="s">
        <v>440</v>
      </c>
      <c r="V3" s="112" t="s">
        <v>440</v>
      </c>
      <c r="W3" s="112"/>
      <c r="X3" s="4" t="s">
        <v>2419</v>
      </c>
    </row>
    <row r="4" spans="1:24" x14ac:dyDescent="0.3">
      <c r="A4" s="109">
        <v>2</v>
      </c>
      <c r="B4" s="109" t="s">
        <v>12</v>
      </c>
      <c r="C4" s="109" t="str">
        <f>VLOOKUP($E4, 'Country List'!$C:$I, 2, 0)</f>
        <v>ECS</v>
      </c>
      <c r="D4" s="109" t="str">
        <f>VLOOKUP($E4, 'Country List'!$C:$I, 3, 0)</f>
        <v>UMC</v>
      </c>
      <c r="E4" s="109" t="s">
        <v>13</v>
      </c>
      <c r="F4" s="109" t="str">
        <f>VLOOKUP($E4, 'Country List'!$C:$I, 7, 0)</f>
        <v>INCLUDE</v>
      </c>
      <c r="G4" s="130">
        <f>VLOOKUP(E4, 'NID &amp; CR System Info'!$E$3:$I$200, 5, 0)</f>
        <v>16</v>
      </c>
      <c r="H4" s="11" t="s">
        <v>9</v>
      </c>
      <c r="I4" s="11">
        <f t="shared" ref="I4:I67" si="0">IF(J4="Voter", K4, IF(H4&lt;&gt;"", H4, G4))</f>
        <v>16</v>
      </c>
      <c r="J4" s="109" t="s">
        <v>912</v>
      </c>
      <c r="K4" s="109">
        <v>18</v>
      </c>
      <c r="L4" s="109">
        <v>2017</v>
      </c>
      <c r="M4" s="115">
        <v>4455772</v>
      </c>
      <c r="N4" s="112">
        <v>2267673</v>
      </c>
      <c r="O4" s="112">
        <v>2188099</v>
      </c>
      <c r="P4" s="112" t="s">
        <v>440</v>
      </c>
      <c r="Q4" s="112" t="s">
        <v>440</v>
      </c>
      <c r="R4" s="112" t="s">
        <v>440</v>
      </c>
      <c r="S4" s="112" t="s">
        <v>440</v>
      </c>
      <c r="T4" s="112">
        <v>1863436</v>
      </c>
      <c r="U4" s="112">
        <v>2083548</v>
      </c>
      <c r="V4" s="112">
        <v>508788</v>
      </c>
      <c r="W4" s="112"/>
      <c r="X4" s="109" t="s">
        <v>1679</v>
      </c>
    </row>
    <row r="5" spans="1:24" x14ac:dyDescent="0.3">
      <c r="A5" s="109">
        <v>3</v>
      </c>
      <c r="B5" s="109" t="s">
        <v>17</v>
      </c>
      <c r="C5" s="109" t="str">
        <f>VLOOKUP($E5, 'Country List'!$C:$I, 2, 0)</f>
        <v>MEA</v>
      </c>
      <c r="D5" s="109" t="str">
        <f>VLOOKUP($E5, 'Country List'!$C:$I, 3, 0)</f>
        <v>UMC</v>
      </c>
      <c r="E5" s="109" t="s">
        <v>18</v>
      </c>
      <c r="F5" s="109" t="str">
        <f>VLOOKUP($E5, 'Country List'!$C:$I, 7, 0)</f>
        <v>INCLUDE</v>
      </c>
      <c r="G5" s="130">
        <f>VLOOKUP(E5, 'NID &amp; CR System Info'!$E$3:$I$200, 5, 0)</f>
        <v>18</v>
      </c>
      <c r="H5" s="11" t="s">
        <v>9</v>
      </c>
      <c r="I5" s="11">
        <f t="shared" si="0"/>
        <v>18</v>
      </c>
      <c r="J5" s="109" t="s">
        <v>905</v>
      </c>
      <c r="K5" s="109">
        <v>18</v>
      </c>
      <c r="L5" s="109">
        <v>2017</v>
      </c>
      <c r="M5" s="115">
        <v>23251503</v>
      </c>
      <c r="N5" s="112" t="s">
        <v>440</v>
      </c>
      <c r="O5" s="112" t="s">
        <v>440</v>
      </c>
      <c r="P5" s="112" t="s">
        <v>440</v>
      </c>
      <c r="Q5" s="112" t="s">
        <v>440</v>
      </c>
      <c r="R5" s="112" t="s">
        <v>440</v>
      </c>
      <c r="S5" s="112" t="s">
        <v>440</v>
      </c>
      <c r="T5" s="112" t="s">
        <v>440</v>
      </c>
      <c r="U5" s="112" t="s">
        <v>440</v>
      </c>
      <c r="V5" s="112" t="s">
        <v>440</v>
      </c>
      <c r="W5" s="112"/>
      <c r="X5" s="4" t="s">
        <v>2374</v>
      </c>
    </row>
    <row r="6" spans="1:24" x14ac:dyDescent="0.3">
      <c r="A6" s="109">
        <v>4</v>
      </c>
      <c r="B6" s="109" t="s">
        <v>20</v>
      </c>
      <c r="C6" s="109" t="str">
        <f>VLOOKUP($E6, 'Country List'!$C:$I, 2, 0)</f>
        <v>ECS</v>
      </c>
      <c r="D6" s="109" t="str">
        <f>VLOOKUP($E6, 'Country List'!$C:$I, 3, 0)</f>
        <v>HIC</v>
      </c>
      <c r="E6" s="109" t="s">
        <v>21</v>
      </c>
      <c r="F6" s="109" t="str">
        <f>VLOOKUP($E6, 'Country List'!$C:$I, 7, 0)</f>
        <v>EXCLUDE</v>
      </c>
      <c r="G6" s="130" t="str">
        <f>VLOOKUP(E6, 'NID &amp; CR System Info'!$E$3:$I$200, 5, 0)</f>
        <v>-</v>
      </c>
      <c r="H6" s="11" t="s">
        <v>9</v>
      </c>
      <c r="I6" s="11">
        <f t="shared" si="0"/>
        <v>18</v>
      </c>
      <c r="J6" s="109" t="s">
        <v>905</v>
      </c>
      <c r="K6" s="109">
        <v>18</v>
      </c>
      <c r="L6" s="109">
        <v>2015</v>
      </c>
      <c r="M6" s="115">
        <v>24512</v>
      </c>
      <c r="N6" s="112" t="s">
        <v>440</v>
      </c>
      <c r="O6" s="112" t="s">
        <v>440</v>
      </c>
      <c r="P6" s="112" t="s">
        <v>440</v>
      </c>
      <c r="Q6" s="112" t="s">
        <v>440</v>
      </c>
      <c r="R6" s="112" t="s">
        <v>440</v>
      </c>
      <c r="S6" s="112" t="s">
        <v>440</v>
      </c>
      <c r="T6" s="112" t="s">
        <v>440</v>
      </c>
      <c r="U6" s="112" t="s">
        <v>440</v>
      </c>
      <c r="V6" s="112" t="s">
        <v>440</v>
      </c>
      <c r="W6" s="112"/>
      <c r="X6" s="4" t="s">
        <v>2376</v>
      </c>
    </row>
    <row r="7" spans="1:24" x14ac:dyDescent="0.3">
      <c r="A7" s="109">
        <v>5</v>
      </c>
      <c r="B7" s="109" t="s">
        <v>24</v>
      </c>
      <c r="C7" s="109" t="str">
        <f>VLOOKUP($E7, 'Country List'!$C:$I, 2, 0)</f>
        <v>SSF</v>
      </c>
      <c r="D7" s="109" t="str">
        <f>VLOOKUP($E7, 'Country List'!$C:$I, 3, 0)</f>
        <v>LMC</v>
      </c>
      <c r="E7" s="109" t="s">
        <v>25</v>
      </c>
      <c r="F7" s="109" t="str">
        <f>VLOOKUP($E7, 'Country List'!$C:$I, 7, 0)</f>
        <v>INCLUDE</v>
      </c>
      <c r="G7" s="130">
        <f>VLOOKUP(E7, 'NID &amp; CR System Info'!$E$3:$I$200, 5, 0)</f>
        <v>10</v>
      </c>
      <c r="H7" s="11" t="s">
        <v>9</v>
      </c>
      <c r="I7" s="11">
        <f t="shared" si="0"/>
        <v>18</v>
      </c>
      <c r="J7" s="109" t="s">
        <v>905</v>
      </c>
      <c r="K7" s="109">
        <v>18</v>
      </c>
      <c r="L7" s="109">
        <v>2017</v>
      </c>
      <c r="M7" s="115">
        <v>9317294</v>
      </c>
      <c r="N7" s="112" t="s">
        <v>440</v>
      </c>
      <c r="O7" s="112" t="s">
        <v>440</v>
      </c>
      <c r="P7" s="112" t="s">
        <v>440</v>
      </c>
      <c r="Q7" s="112" t="s">
        <v>440</v>
      </c>
      <c r="R7" s="112" t="s">
        <v>440</v>
      </c>
      <c r="S7" s="112" t="s">
        <v>440</v>
      </c>
      <c r="T7" s="112" t="s">
        <v>440</v>
      </c>
      <c r="U7" s="112" t="s">
        <v>440</v>
      </c>
      <c r="V7" s="112" t="s">
        <v>440</v>
      </c>
      <c r="W7" s="112"/>
      <c r="X7" s="4" t="s">
        <v>906</v>
      </c>
    </row>
    <row r="8" spans="1:24" x14ac:dyDescent="0.3">
      <c r="A8" s="109">
        <v>6</v>
      </c>
      <c r="B8" s="109" t="s">
        <v>28</v>
      </c>
      <c r="C8" s="109" t="str">
        <f>VLOOKUP($E8, 'Country List'!$C:$I, 2, 0)</f>
        <v>LCN</v>
      </c>
      <c r="D8" s="109" t="str">
        <f>VLOOKUP($E8, 'Country List'!$C:$I, 3, 0)</f>
        <v>HIC</v>
      </c>
      <c r="E8" s="109" t="s">
        <v>29</v>
      </c>
      <c r="F8" s="109" t="str">
        <f>VLOOKUP($E8, 'Country List'!$C:$I, 7, 0)</f>
        <v>INCLUDE</v>
      </c>
      <c r="G8" s="130" t="str">
        <f>VLOOKUP(E8, 'NID &amp; CR System Info'!$E$3:$I$200, 5, 0)</f>
        <v>-</v>
      </c>
      <c r="H8" s="11" t="s">
        <v>9</v>
      </c>
      <c r="I8" s="11">
        <f t="shared" si="0"/>
        <v>18</v>
      </c>
      <c r="J8" s="109" t="s">
        <v>905</v>
      </c>
      <c r="K8" s="109">
        <v>18</v>
      </c>
      <c r="L8" s="109">
        <v>2018</v>
      </c>
      <c r="M8" s="115">
        <v>51258</v>
      </c>
      <c r="N8" s="112" t="s">
        <v>440</v>
      </c>
      <c r="O8" s="112" t="s">
        <v>440</v>
      </c>
      <c r="P8" s="112" t="s">
        <v>440</v>
      </c>
      <c r="Q8" s="112" t="s">
        <v>440</v>
      </c>
      <c r="R8" s="112" t="s">
        <v>440</v>
      </c>
      <c r="S8" s="112" t="s">
        <v>440</v>
      </c>
      <c r="T8" s="112" t="s">
        <v>440</v>
      </c>
      <c r="U8" s="112" t="s">
        <v>440</v>
      </c>
      <c r="V8" s="112" t="s">
        <v>440</v>
      </c>
      <c r="W8" s="112"/>
      <c r="X8" s="4" t="s">
        <v>2375</v>
      </c>
    </row>
    <row r="9" spans="1:24" x14ac:dyDescent="0.3">
      <c r="A9" s="109">
        <v>7</v>
      </c>
      <c r="B9" s="109" t="s">
        <v>31</v>
      </c>
      <c r="C9" s="109" t="str">
        <f>VLOOKUP($E9, 'Country List'!$C:$I, 2, 0)</f>
        <v>LCN</v>
      </c>
      <c r="D9" s="109" t="str">
        <f>VLOOKUP($E9, 'Country List'!$C:$I, 3, 0)</f>
        <v>UMC</v>
      </c>
      <c r="E9" s="109" t="s">
        <v>32</v>
      </c>
      <c r="F9" s="109" t="str">
        <f>VLOOKUP($E9, 'Country List'!$C:$I, 7, 0)</f>
        <v>INCLUDE</v>
      </c>
      <c r="G9" s="130">
        <f>VLOOKUP(E9, 'NID &amp; CR System Info'!$E$3:$I$200, 5, 0)</f>
        <v>0</v>
      </c>
      <c r="H9" s="11" t="s">
        <v>9</v>
      </c>
      <c r="I9" s="11">
        <f t="shared" si="0"/>
        <v>16</v>
      </c>
      <c r="J9" s="109" t="s">
        <v>905</v>
      </c>
      <c r="K9" s="109">
        <v>16</v>
      </c>
      <c r="L9" s="109">
        <v>2017</v>
      </c>
      <c r="M9" s="115">
        <v>33454411</v>
      </c>
      <c r="N9" s="112" t="s">
        <v>440</v>
      </c>
      <c r="O9" s="112" t="s">
        <v>440</v>
      </c>
      <c r="P9" s="112" t="s">
        <v>440</v>
      </c>
      <c r="Q9" s="112" t="s">
        <v>440</v>
      </c>
      <c r="R9" s="112" t="s">
        <v>440</v>
      </c>
      <c r="S9" s="112" t="s">
        <v>440</v>
      </c>
      <c r="T9" s="112" t="s">
        <v>440</v>
      </c>
      <c r="U9" s="112" t="s">
        <v>440</v>
      </c>
      <c r="V9" s="112" t="s">
        <v>440</v>
      </c>
      <c r="W9" s="112"/>
      <c r="X9" s="4" t="s">
        <v>2377</v>
      </c>
    </row>
    <row r="10" spans="1:24" x14ac:dyDescent="0.3">
      <c r="A10" s="109">
        <v>8</v>
      </c>
      <c r="B10" s="109" t="s">
        <v>33</v>
      </c>
      <c r="C10" s="109" t="str">
        <f>VLOOKUP($E10, 'Country List'!$C:$I, 2, 0)</f>
        <v>ECS</v>
      </c>
      <c r="D10" s="109" t="str">
        <f>VLOOKUP($E10, 'Country List'!$C:$I, 3, 0)</f>
        <v>LMC</v>
      </c>
      <c r="E10" s="109" t="s">
        <v>34</v>
      </c>
      <c r="F10" s="109" t="str">
        <f>VLOOKUP($E10, 'Country List'!$C:$I, 7, 0)</f>
        <v>INCLUDE</v>
      </c>
      <c r="G10" s="130">
        <f>VLOOKUP(E10, 'NID &amp; CR System Info'!$E$3:$I$200, 5, 0)</f>
        <v>16</v>
      </c>
      <c r="H10" s="11" t="s">
        <v>9</v>
      </c>
      <c r="I10" s="11">
        <f t="shared" si="0"/>
        <v>18</v>
      </c>
      <c r="J10" s="109" t="s">
        <v>905</v>
      </c>
      <c r="K10" s="109">
        <v>18</v>
      </c>
      <c r="L10" s="109">
        <v>2017</v>
      </c>
      <c r="M10" s="115">
        <v>2588590</v>
      </c>
      <c r="N10" s="112" t="s">
        <v>440</v>
      </c>
      <c r="O10" s="112" t="s">
        <v>440</v>
      </c>
      <c r="P10" s="112" t="s">
        <v>440</v>
      </c>
      <c r="Q10" s="112" t="s">
        <v>440</v>
      </c>
      <c r="R10" s="112" t="s">
        <v>440</v>
      </c>
      <c r="S10" s="112" t="s">
        <v>440</v>
      </c>
      <c r="T10" s="112" t="s">
        <v>440</v>
      </c>
      <c r="U10" s="112" t="s">
        <v>440</v>
      </c>
      <c r="V10" s="112" t="s">
        <v>440</v>
      </c>
      <c r="W10" s="112"/>
      <c r="X10" s="4" t="s">
        <v>907</v>
      </c>
    </row>
    <row r="11" spans="1:24" x14ac:dyDescent="0.3">
      <c r="A11" s="109">
        <v>9</v>
      </c>
      <c r="B11" s="109" t="s">
        <v>35</v>
      </c>
      <c r="C11" s="109" t="str">
        <f>VLOOKUP($E11, 'Country List'!$C:$I, 2, 0)</f>
        <v>EAS</v>
      </c>
      <c r="D11" s="109" t="str">
        <f>VLOOKUP($E11, 'Country List'!$C:$I, 3, 0)</f>
        <v>HIC</v>
      </c>
      <c r="E11" s="109" t="s">
        <v>36</v>
      </c>
      <c r="F11" s="109" t="str">
        <f>VLOOKUP($E11, 'Country List'!$C:$I, 7, 0)</f>
        <v>EXCLUDE</v>
      </c>
      <c r="G11" s="130" t="str">
        <f>VLOOKUP(E11, 'NID &amp; CR System Info'!$E$3:$I$200, 5, 0)</f>
        <v>-</v>
      </c>
      <c r="H11" s="11" t="s">
        <v>9</v>
      </c>
      <c r="I11" s="11">
        <f t="shared" si="0"/>
        <v>18</v>
      </c>
      <c r="J11" s="109" t="s">
        <v>905</v>
      </c>
      <c r="K11" s="109">
        <v>18</v>
      </c>
      <c r="L11" s="109">
        <v>2017</v>
      </c>
      <c r="M11" s="115">
        <v>16117860</v>
      </c>
      <c r="N11" s="112">
        <v>7847109</v>
      </c>
      <c r="O11" s="112">
        <v>8269334</v>
      </c>
      <c r="P11" s="112">
        <v>1417</v>
      </c>
      <c r="Q11" s="112" t="s">
        <v>440</v>
      </c>
      <c r="R11" s="112" t="s">
        <v>440</v>
      </c>
      <c r="S11" s="112" t="s">
        <v>440</v>
      </c>
      <c r="T11" s="112">
        <v>3031006</v>
      </c>
      <c r="U11" s="112">
        <v>9488953</v>
      </c>
      <c r="V11" s="112">
        <v>3597901</v>
      </c>
      <c r="W11" s="112"/>
      <c r="X11" s="4" t="s">
        <v>908</v>
      </c>
    </row>
    <row r="12" spans="1:24" x14ac:dyDescent="0.3">
      <c r="A12" s="109">
        <v>10</v>
      </c>
      <c r="B12" s="109" t="s">
        <v>39</v>
      </c>
      <c r="C12" s="109" t="str">
        <f>VLOOKUP($E12, 'Country List'!$C:$I, 2, 0)</f>
        <v>ECS</v>
      </c>
      <c r="D12" s="109" t="str">
        <f>VLOOKUP($E12, 'Country List'!$C:$I, 3, 0)</f>
        <v>HIC</v>
      </c>
      <c r="E12" s="109" t="s">
        <v>40</v>
      </c>
      <c r="F12" s="109" t="str">
        <f>VLOOKUP($E12, 'Country List'!$C:$I, 7, 0)</f>
        <v>EXCLUDE</v>
      </c>
      <c r="G12" s="130">
        <f>VLOOKUP(E12, 'NID &amp; CR System Info'!$E$3:$I$200, 5, 0)</f>
        <v>0</v>
      </c>
      <c r="H12" s="11" t="s">
        <v>9</v>
      </c>
      <c r="I12" s="11">
        <f t="shared" si="0"/>
        <v>16</v>
      </c>
      <c r="J12" s="109" t="s">
        <v>905</v>
      </c>
      <c r="K12" s="109">
        <v>16</v>
      </c>
      <c r="L12" s="109">
        <v>2017</v>
      </c>
      <c r="M12" s="115">
        <v>6400993</v>
      </c>
      <c r="N12" s="112">
        <v>3093348</v>
      </c>
      <c r="O12" s="112">
        <v>3307645</v>
      </c>
      <c r="P12" s="112" t="s">
        <v>440</v>
      </c>
      <c r="Q12" s="112" t="s">
        <v>440</v>
      </c>
      <c r="R12" s="112" t="s">
        <v>440</v>
      </c>
      <c r="S12" s="112" t="s">
        <v>440</v>
      </c>
      <c r="T12" s="112" t="s">
        <v>440</v>
      </c>
      <c r="U12" s="112" t="s">
        <v>440</v>
      </c>
      <c r="V12" s="112" t="s">
        <v>440</v>
      </c>
      <c r="W12" s="112"/>
      <c r="X12" s="4" t="s">
        <v>909</v>
      </c>
    </row>
    <row r="13" spans="1:24" x14ac:dyDescent="0.3">
      <c r="A13" s="109">
        <v>11</v>
      </c>
      <c r="B13" s="109" t="s">
        <v>42</v>
      </c>
      <c r="C13" s="109" t="str">
        <f>VLOOKUP($E13, 'Country List'!$C:$I, 2, 0)</f>
        <v>ECS</v>
      </c>
      <c r="D13" s="109" t="str">
        <f>VLOOKUP($E13, 'Country List'!$C:$I, 3, 0)</f>
        <v>UMC</v>
      </c>
      <c r="E13" s="109" t="s">
        <v>43</v>
      </c>
      <c r="F13" s="109" t="str">
        <f>VLOOKUP($E13, 'Country List'!$C:$I, 7, 0)</f>
        <v>INCLUDE</v>
      </c>
      <c r="G13" s="130">
        <f>VLOOKUP(E13, 'NID &amp; CR System Info'!$E$3:$I$200, 5, 0)</f>
        <v>16</v>
      </c>
      <c r="H13" s="11" t="s">
        <v>9</v>
      </c>
      <c r="I13" s="11">
        <f t="shared" si="0"/>
        <v>18</v>
      </c>
      <c r="J13" s="109" t="s">
        <v>905</v>
      </c>
      <c r="K13" s="109">
        <v>18</v>
      </c>
      <c r="L13" s="109">
        <v>2018</v>
      </c>
      <c r="M13" s="115">
        <v>5309434</v>
      </c>
      <c r="N13" s="112">
        <v>2696130.5852000001</v>
      </c>
      <c r="O13" s="112">
        <v>2613303.4147999999</v>
      </c>
      <c r="P13" s="112" t="s">
        <v>440</v>
      </c>
      <c r="Q13" s="112" t="s">
        <v>440</v>
      </c>
      <c r="R13" s="112" t="s">
        <v>440</v>
      </c>
      <c r="S13" s="112" t="s">
        <v>440</v>
      </c>
      <c r="T13" s="112" t="s">
        <v>440</v>
      </c>
      <c r="U13" s="112" t="s">
        <v>440</v>
      </c>
      <c r="V13" s="112" t="s">
        <v>440</v>
      </c>
      <c r="W13" s="112"/>
      <c r="X13" s="4" t="s">
        <v>910</v>
      </c>
    </row>
    <row r="14" spans="1:24" x14ac:dyDescent="0.3">
      <c r="A14" s="109">
        <v>12</v>
      </c>
      <c r="B14" s="109" t="s">
        <v>44</v>
      </c>
      <c r="C14" s="109" t="str">
        <f>VLOOKUP($E14, 'Country List'!$C:$I, 2, 0)</f>
        <v>LCN</v>
      </c>
      <c r="D14" s="109" t="str">
        <f>VLOOKUP($E14, 'Country List'!$C:$I, 3, 0)</f>
        <v>HIC</v>
      </c>
      <c r="E14" s="109" t="s">
        <v>45</v>
      </c>
      <c r="F14" s="109" t="str">
        <f>VLOOKUP($E14, 'Country List'!$C:$I, 7, 0)</f>
        <v>INCLUDE</v>
      </c>
      <c r="G14" s="130">
        <f>VLOOKUP(E14, 'NID &amp; CR System Info'!$E$3:$I$200, 5, 0)</f>
        <v>0</v>
      </c>
      <c r="H14" s="11" t="s">
        <v>9</v>
      </c>
      <c r="I14" s="11">
        <f t="shared" si="0"/>
        <v>18</v>
      </c>
      <c r="J14" s="109" t="s">
        <v>905</v>
      </c>
      <c r="K14" s="109">
        <v>18</v>
      </c>
      <c r="L14" s="109">
        <v>2017</v>
      </c>
      <c r="M14" s="115">
        <v>181543</v>
      </c>
      <c r="N14" s="112" t="s">
        <v>440</v>
      </c>
      <c r="O14" s="112" t="s">
        <v>440</v>
      </c>
      <c r="P14" s="112" t="s">
        <v>440</v>
      </c>
      <c r="Q14" s="112" t="s">
        <v>440</v>
      </c>
      <c r="R14" s="112" t="s">
        <v>440</v>
      </c>
      <c r="S14" s="112" t="s">
        <v>440</v>
      </c>
      <c r="T14" s="112" t="s">
        <v>440</v>
      </c>
      <c r="U14" s="112" t="s">
        <v>440</v>
      </c>
      <c r="V14" s="112" t="s">
        <v>440</v>
      </c>
      <c r="W14" s="112"/>
      <c r="X14" s="4" t="s">
        <v>911</v>
      </c>
    </row>
    <row r="15" spans="1:24" x14ac:dyDescent="0.3">
      <c r="A15" s="109">
        <v>13</v>
      </c>
      <c r="B15" s="109" t="s">
        <v>46</v>
      </c>
      <c r="C15" s="109" t="str">
        <f>VLOOKUP($E15, 'Country List'!$C:$I, 2, 0)</f>
        <v>MEA</v>
      </c>
      <c r="D15" s="109" t="str">
        <f>VLOOKUP($E15, 'Country List'!$C:$I, 3, 0)</f>
        <v>HIC</v>
      </c>
      <c r="E15" s="109" t="s">
        <v>47</v>
      </c>
      <c r="F15" s="109" t="str">
        <f>VLOOKUP($E15, 'Country List'!$C:$I, 7, 0)</f>
        <v>INCLUDE</v>
      </c>
      <c r="G15" s="130">
        <f>VLOOKUP(E15, 'NID &amp; CR System Info'!$E$3:$I$200, 5, 0)</f>
        <v>0</v>
      </c>
      <c r="H15" s="11" t="s">
        <v>9</v>
      </c>
      <c r="I15" s="11">
        <f t="shared" si="0"/>
        <v>0</v>
      </c>
      <c r="J15" s="109" t="s">
        <v>912</v>
      </c>
      <c r="K15" s="109">
        <v>20</v>
      </c>
      <c r="L15" s="109">
        <v>2017</v>
      </c>
      <c r="M15" s="115">
        <v>1501116</v>
      </c>
      <c r="N15" s="112">
        <v>951312</v>
      </c>
      <c r="O15" s="112">
        <v>549804</v>
      </c>
      <c r="P15" s="112" t="s">
        <v>440</v>
      </c>
      <c r="Q15" s="112" t="s">
        <v>440</v>
      </c>
      <c r="R15" s="112" t="s">
        <v>440</v>
      </c>
      <c r="S15" s="112" t="s">
        <v>440</v>
      </c>
      <c r="T15" s="112">
        <v>737139</v>
      </c>
      <c r="U15" s="112">
        <v>725822</v>
      </c>
      <c r="V15" s="112">
        <v>38155</v>
      </c>
      <c r="W15" s="112"/>
      <c r="X15" s="109" t="s">
        <v>1677</v>
      </c>
    </row>
    <row r="16" spans="1:24" x14ac:dyDescent="0.3">
      <c r="A16" s="109">
        <v>14</v>
      </c>
      <c r="B16" s="109" t="s">
        <v>48</v>
      </c>
      <c r="C16" s="109" t="str">
        <f>VLOOKUP($E16, 'Country List'!$C:$I, 2, 0)</f>
        <v>SAS</v>
      </c>
      <c r="D16" s="109" t="str">
        <f>VLOOKUP($E16, 'Country List'!$C:$I, 3, 0)</f>
        <v>LMC</v>
      </c>
      <c r="E16" s="109" t="s">
        <v>49</v>
      </c>
      <c r="F16" s="109" t="str">
        <f>VLOOKUP($E16, 'Country List'!$C:$I, 7, 0)</f>
        <v>INCLUDE</v>
      </c>
      <c r="G16" s="130">
        <f>VLOOKUP(E16, 'NID &amp; CR System Info'!$E$3:$I$200, 5, 0)</f>
        <v>18</v>
      </c>
      <c r="H16" s="11" t="s">
        <v>9</v>
      </c>
      <c r="I16" s="11">
        <f t="shared" si="0"/>
        <v>18</v>
      </c>
      <c r="J16" s="109" t="s">
        <v>905</v>
      </c>
      <c r="K16" s="109">
        <v>18</v>
      </c>
      <c r="L16" s="109">
        <v>2017</v>
      </c>
      <c r="M16" s="115">
        <v>101843667</v>
      </c>
      <c r="N16" s="112" t="s">
        <v>440</v>
      </c>
      <c r="O16" s="112" t="s">
        <v>440</v>
      </c>
      <c r="P16" s="112" t="s">
        <v>440</v>
      </c>
      <c r="Q16" s="112" t="s">
        <v>440</v>
      </c>
      <c r="R16" s="112" t="s">
        <v>440</v>
      </c>
      <c r="S16" s="112" t="s">
        <v>440</v>
      </c>
      <c r="T16" s="112" t="s">
        <v>440</v>
      </c>
      <c r="U16" s="112" t="s">
        <v>440</v>
      </c>
      <c r="V16" s="112" t="s">
        <v>440</v>
      </c>
      <c r="W16" s="112"/>
      <c r="X16" s="109" t="s">
        <v>2369</v>
      </c>
    </row>
    <row r="17" spans="1:24" x14ac:dyDescent="0.3">
      <c r="A17" s="109">
        <v>15</v>
      </c>
      <c r="B17" s="109" t="s">
        <v>50</v>
      </c>
      <c r="C17" s="109" t="str">
        <f>VLOOKUP($E17, 'Country List'!$C:$I, 2, 0)</f>
        <v>LCN</v>
      </c>
      <c r="D17" s="109" t="str">
        <f>VLOOKUP($E17, 'Country List'!$C:$I, 3, 0)</f>
        <v>HIC</v>
      </c>
      <c r="E17" s="109" t="s">
        <v>51</v>
      </c>
      <c r="F17" s="109" t="str">
        <f>VLOOKUP($E17, 'Country List'!$C:$I, 7, 0)</f>
        <v>INCLUDE</v>
      </c>
      <c r="G17" s="130">
        <f>VLOOKUP(E17, 'NID &amp; CR System Info'!$E$3:$I$200, 5, 0)</f>
        <v>16</v>
      </c>
      <c r="H17" s="11" t="s">
        <v>9</v>
      </c>
      <c r="I17" s="11">
        <f t="shared" si="0"/>
        <v>18</v>
      </c>
      <c r="J17" s="109" t="s">
        <v>905</v>
      </c>
      <c r="K17" s="109">
        <v>18</v>
      </c>
      <c r="L17" s="109">
        <v>2013</v>
      </c>
      <c r="M17" s="115">
        <v>249024</v>
      </c>
      <c r="N17" s="112" t="s">
        <v>440</v>
      </c>
      <c r="O17" s="112" t="s">
        <v>440</v>
      </c>
      <c r="P17" s="112" t="s">
        <v>440</v>
      </c>
      <c r="Q17" s="112" t="s">
        <v>440</v>
      </c>
      <c r="R17" s="112" t="s">
        <v>440</v>
      </c>
      <c r="S17" s="112" t="s">
        <v>440</v>
      </c>
      <c r="T17" s="112" t="s">
        <v>440</v>
      </c>
      <c r="U17" s="112" t="s">
        <v>440</v>
      </c>
      <c r="V17" s="112" t="s">
        <v>440</v>
      </c>
      <c r="W17" s="112"/>
      <c r="X17" s="4" t="s">
        <v>913</v>
      </c>
    </row>
    <row r="18" spans="1:24" x14ac:dyDescent="0.3">
      <c r="A18" s="109">
        <v>16</v>
      </c>
      <c r="B18" s="109" t="s">
        <v>52</v>
      </c>
      <c r="C18" s="109" t="str">
        <f>VLOOKUP($E18, 'Country List'!$C:$I, 2, 0)</f>
        <v>ECS</v>
      </c>
      <c r="D18" s="109" t="str">
        <f>VLOOKUP($E18, 'Country List'!$C:$I, 3, 0)</f>
        <v>UMC</v>
      </c>
      <c r="E18" s="109" t="s">
        <v>53</v>
      </c>
      <c r="F18" s="109" t="str">
        <f>VLOOKUP($E18, 'Country List'!$C:$I, 7, 0)</f>
        <v>INCLUDE</v>
      </c>
      <c r="G18" s="130">
        <f>VLOOKUP(E18, 'NID &amp; CR System Info'!$E$3:$I$200, 5, 0)</f>
        <v>14</v>
      </c>
      <c r="H18" s="11" t="s">
        <v>9</v>
      </c>
      <c r="I18" s="11">
        <f t="shared" si="0"/>
        <v>14</v>
      </c>
      <c r="J18" s="109" t="s">
        <v>912</v>
      </c>
      <c r="K18" s="109">
        <v>18</v>
      </c>
      <c r="L18" s="109">
        <v>2018</v>
      </c>
      <c r="M18" s="115">
        <v>8703439</v>
      </c>
      <c r="N18" s="112">
        <v>4031289</v>
      </c>
      <c r="O18" s="112">
        <v>4672150</v>
      </c>
      <c r="P18" s="112" t="s">
        <v>440</v>
      </c>
      <c r="Q18" s="112" t="s">
        <v>440</v>
      </c>
      <c r="R18" s="112" t="s">
        <v>440</v>
      </c>
      <c r="S18" s="112" t="s">
        <v>440</v>
      </c>
      <c r="T18" s="112">
        <v>2571208</v>
      </c>
      <c r="U18" s="112">
        <v>4733451</v>
      </c>
      <c r="V18" s="112">
        <v>1398780</v>
      </c>
      <c r="W18" s="112"/>
      <c r="X18" s="109" t="s">
        <v>472</v>
      </c>
    </row>
    <row r="19" spans="1:24" x14ac:dyDescent="0.3">
      <c r="A19" s="109">
        <v>17</v>
      </c>
      <c r="B19" s="109" t="s">
        <v>54</v>
      </c>
      <c r="C19" s="109" t="str">
        <f>VLOOKUP($E19, 'Country List'!$C:$I, 2, 0)</f>
        <v>ECS</v>
      </c>
      <c r="D19" s="109" t="str">
        <f>VLOOKUP($E19, 'Country List'!$C:$I, 3, 0)</f>
        <v>HIC</v>
      </c>
      <c r="E19" s="109" t="s">
        <v>55</v>
      </c>
      <c r="F19" s="109" t="str">
        <f>VLOOKUP($E19, 'Country List'!$C:$I, 7, 0)</f>
        <v>EXCLUDE</v>
      </c>
      <c r="G19" s="130">
        <f>VLOOKUP(E19, 'NID &amp; CR System Info'!$E$3:$I$200, 5, 0)</f>
        <v>12</v>
      </c>
      <c r="H19" s="11" t="s">
        <v>9</v>
      </c>
      <c r="I19" s="11">
        <f t="shared" si="0"/>
        <v>18</v>
      </c>
      <c r="J19" s="109" t="s">
        <v>905</v>
      </c>
      <c r="K19" s="109">
        <v>18</v>
      </c>
      <c r="L19" s="109">
        <v>2014</v>
      </c>
      <c r="M19" s="115">
        <v>8008776</v>
      </c>
      <c r="N19" s="112" t="s">
        <v>440</v>
      </c>
      <c r="O19" s="112" t="s">
        <v>440</v>
      </c>
      <c r="P19" s="112" t="s">
        <v>440</v>
      </c>
      <c r="Q19" s="112" t="s">
        <v>440</v>
      </c>
      <c r="R19" s="112" t="s">
        <v>440</v>
      </c>
      <c r="S19" s="112" t="s">
        <v>440</v>
      </c>
      <c r="T19" s="112" t="s">
        <v>440</v>
      </c>
      <c r="U19" s="112" t="s">
        <v>440</v>
      </c>
      <c r="V19" s="112" t="s">
        <v>440</v>
      </c>
      <c r="W19" s="112"/>
      <c r="X19" s="4" t="s">
        <v>2387</v>
      </c>
    </row>
    <row r="20" spans="1:24" x14ac:dyDescent="0.3">
      <c r="A20" s="109">
        <v>18</v>
      </c>
      <c r="B20" s="109" t="s">
        <v>56</v>
      </c>
      <c r="C20" s="109" t="str">
        <f>VLOOKUP($E20, 'Country List'!$C:$I, 2, 0)</f>
        <v>LCN</v>
      </c>
      <c r="D20" s="109" t="str">
        <f>VLOOKUP($E20, 'Country List'!$C:$I, 3, 0)</f>
        <v>UMC</v>
      </c>
      <c r="E20" s="109" t="s">
        <v>57</v>
      </c>
      <c r="F20" s="109" t="str">
        <f>VLOOKUP($E20, 'Country List'!$C:$I, 7, 0)</f>
        <v>INCLUDE</v>
      </c>
      <c r="G20" s="130" t="str">
        <f>VLOOKUP(E20, 'NID &amp; CR System Info'!$E$3:$I$200, 5, 0)</f>
        <v>-</v>
      </c>
      <c r="H20" s="11" t="s">
        <v>9</v>
      </c>
      <c r="I20" s="11">
        <f t="shared" si="0"/>
        <v>18</v>
      </c>
      <c r="J20" s="109" t="s">
        <v>905</v>
      </c>
      <c r="K20" s="109">
        <v>18</v>
      </c>
      <c r="L20" s="109">
        <v>2018</v>
      </c>
      <c r="M20" s="115">
        <v>202481</v>
      </c>
      <c r="N20" s="112">
        <v>101614</v>
      </c>
      <c r="O20" s="112">
        <v>100867</v>
      </c>
      <c r="P20" s="112" t="s">
        <v>440</v>
      </c>
      <c r="Q20" s="112" t="s">
        <v>440</v>
      </c>
      <c r="R20" s="112" t="s">
        <v>440</v>
      </c>
      <c r="S20" s="112" t="s">
        <v>440</v>
      </c>
      <c r="T20" s="112" t="s">
        <v>440</v>
      </c>
      <c r="U20" s="112" t="s">
        <v>440</v>
      </c>
      <c r="V20" s="112" t="s">
        <v>440</v>
      </c>
      <c r="W20" s="112"/>
      <c r="X20" s="4" t="s">
        <v>914</v>
      </c>
    </row>
    <row r="21" spans="1:24" x14ac:dyDescent="0.3">
      <c r="A21" s="109">
        <v>19</v>
      </c>
      <c r="B21" s="109" t="s">
        <v>58</v>
      </c>
      <c r="C21" s="109" t="str">
        <f>VLOOKUP($E21, 'Country List'!$C:$I, 2, 0)</f>
        <v>SSF</v>
      </c>
      <c r="D21" s="109" t="str">
        <f>VLOOKUP($E21, 'Country List'!$C:$I, 3, 0)</f>
        <v>LIC</v>
      </c>
      <c r="E21" s="109" t="s">
        <v>59</v>
      </c>
      <c r="F21" s="109" t="str">
        <f>VLOOKUP($E21, 'Country List'!$C:$I, 7, 0)</f>
        <v>INCLUDE</v>
      </c>
      <c r="G21" s="130">
        <f>VLOOKUP(E21, 'NID &amp; CR System Info'!$E$3:$I$200, 5, 0)</f>
        <v>18</v>
      </c>
      <c r="H21" s="11" t="s">
        <v>9</v>
      </c>
      <c r="I21" s="11">
        <f t="shared" si="0"/>
        <v>18</v>
      </c>
      <c r="J21" s="109" t="s">
        <v>905</v>
      </c>
      <c r="K21" s="109">
        <v>18</v>
      </c>
      <c r="L21" s="109">
        <v>2016</v>
      </c>
      <c r="M21" s="115">
        <v>4746348</v>
      </c>
      <c r="N21" s="112" t="s">
        <v>440</v>
      </c>
      <c r="O21" s="112" t="s">
        <v>440</v>
      </c>
      <c r="P21" s="112" t="s">
        <v>440</v>
      </c>
      <c r="Q21" s="112" t="s">
        <v>440</v>
      </c>
      <c r="R21" s="112" t="s">
        <v>440</v>
      </c>
      <c r="S21" s="112" t="s">
        <v>440</v>
      </c>
      <c r="T21" s="112" t="s">
        <v>440</v>
      </c>
      <c r="U21" s="112" t="s">
        <v>440</v>
      </c>
      <c r="V21" s="112" t="s">
        <v>440</v>
      </c>
      <c r="W21" s="112"/>
      <c r="X21" s="4" t="s">
        <v>2372</v>
      </c>
    </row>
    <row r="22" spans="1:24" x14ac:dyDescent="0.3">
      <c r="A22" s="109">
        <v>20</v>
      </c>
      <c r="B22" s="109" t="s">
        <v>60</v>
      </c>
      <c r="C22" s="109" t="str">
        <f>VLOOKUP($E22, 'Country List'!$C:$I, 2, 0)</f>
        <v>SAS</v>
      </c>
      <c r="D22" s="109" t="str">
        <f>VLOOKUP($E22, 'Country List'!$C:$I, 3, 0)</f>
        <v>LMC</v>
      </c>
      <c r="E22" s="109" t="s">
        <v>61</v>
      </c>
      <c r="F22" s="109" t="str">
        <f>VLOOKUP($E22, 'Country List'!$C:$I, 7, 0)</f>
        <v>INCLUDE</v>
      </c>
      <c r="G22" s="130">
        <f>VLOOKUP(E22, 'NID &amp; CR System Info'!$E$3:$I$200, 5, 0)</f>
        <v>15</v>
      </c>
      <c r="H22" s="11"/>
      <c r="I22" s="11">
        <f t="shared" si="0"/>
        <v>18</v>
      </c>
      <c r="J22" s="109" t="s">
        <v>905</v>
      </c>
      <c r="K22" s="109">
        <v>18</v>
      </c>
      <c r="L22" s="109">
        <v>2013</v>
      </c>
      <c r="M22" s="115">
        <v>381790</v>
      </c>
      <c r="N22" s="112">
        <v>187917</v>
      </c>
      <c r="O22" s="112">
        <v>193873</v>
      </c>
      <c r="P22" s="112" t="s">
        <v>440</v>
      </c>
      <c r="Q22" s="112" t="s">
        <v>440</v>
      </c>
      <c r="R22" s="112" t="s">
        <v>440</v>
      </c>
      <c r="S22" s="112" t="s">
        <v>440</v>
      </c>
      <c r="T22" s="112" t="s">
        <v>440</v>
      </c>
      <c r="U22" s="112" t="s">
        <v>440</v>
      </c>
      <c r="V22" s="112" t="s">
        <v>440</v>
      </c>
      <c r="W22" s="112"/>
      <c r="X22" s="4" t="s">
        <v>915</v>
      </c>
    </row>
    <row r="23" spans="1:24" x14ac:dyDescent="0.3">
      <c r="A23" s="109">
        <v>21</v>
      </c>
      <c r="B23" s="109" t="s">
        <v>62</v>
      </c>
      <c r="C23" s="109" t="str">
        <f>VLOOKUP($E23, 'Country List'!$C:$I, 2, 0)</f>
        <v>LCN</v>
      </c>
      <c r="D23" s="109" t="str">
        <f>VLOOKUP($E23, 'Country List'!$C:$I, 3, 0)</f>
        <v>LMC</v>
      </c>
      <c r="E23" s="109" t="s">
        <v>63</v>
      </c>
      <c r="F23" s="109" t="str">
        <f>VLOOKUP($E23, 'Country List'!$C:$I, 7, 0)</f>
        <v>INCLUDE</v>
      </c>
      <c r="G23" s="130">
        <f>VLOOKUP(E23, 'NID &amp; CR System Info'!$E$3:$I$200, 5, 0)</f>
        <v>18</v>
      </c>
      <c r="H23" s="11"/>
      <c r="I23" s="11">
        <f t="shared" si="0"/>
        <v>18</v>
      </c>
      <c r="J23" s="109" t="s">
        <v>905</v>
      </c>
      <c r="K23" s="109">
        <v>18</v>
      </c>
      <c r="L23" s="109">
        <v>2016</v>
      </c>
      <c r="M23" s="115">
        <v>5971152</v>
      </c>
      <c r="N23" s="112" t="s">
        <v>440</v>
      </c>
      <c r="O23" s="112" t="s">
        <v>440</v>
      </c>
      <c r="P23" s="112" t="s">
        <v>440</v>
      </c>
      <c r="Q23" s="112" t="s">
        <v>440</v>
      </c>
      <c r="R23" s="112" t="s">
        <v>440</v>
      </c>
      <c r="S23" s="112" t="s">
        <v>440</v>
      </c>
      <c r="T23" s="112" t="s">
        <v>440</v>
      </c>
      <c r="U23" s="112" t="s">
        <v>440</v>
      </c>
      <c r="V23" s="112" t="s">
        <v>440</v>
      </c>
      <c r="W23" s="112"/>
      <c r="X23" s="4" t="s">
        <v>2367</v>
      </c>
    </row>
    <row r="24" spans="1:24" x14ac:dyDescent="0.3">
      <c r="A24" s="109">
        <v>22</v>
      </c>
      <c r="B24" s="109" t="s">
        <v>64</v>
      </c>
      <c r="C24" s="109" t="str">
        <f>VLOOKUP($E24, 'Country List'!$C:$I, 2, 0)</f>
        <v>ECS</v>
      </c>
      <c r="D24" s="109" t="str">
        <f>VLOOKUP($E24, 'Country List'!$C:$I, 3, 0)</f>
        <v>UMC</v>
      </c>
      <c r="E24" s="109" t="s">
        <v>65</v>
      </c>
      <c r="F24" s="109" t="str">
        <f>VLOOKUP($E24, 'Country List'!$C:$I, 7, 0)</f>
        <v>INCLUDE</v>
      </c>
      <c r="G24" s="130">
        <f>VLOOKUP(E24, 'NID &amp; CR System Info'!$E$3:$I$200, 5, 0)</f>
        <v>18</v>
      </c>
      <c r="H24" s="11" t="s">
        <v>9</v>
      </c>
      <c r="I24" s="11">
        <f t="shared" si="0"/>
        <v>18</v>
      </c>
      <c r="J24" s="109" t="s">
        <v>905</v>
      </c>
      <c r="K24" s="109">
        <v>18</v>
      </c>
      <c r="L24" s="109">
        <v>2014</v>
      </c>
      <c r="M24" s="115">
        <v>3278908</v>
      </c>
      <c r="N24" s="112" t="s">
        <v>440</v>
      </c>
      <c r="O24" s="112" t="s">
        <v>440</v>
      </c>
      <c r="P24" s="112" t="s">
        <v>440</v>
      </c>
      <c r="Q24" s="112" t="s">
        <v>440</v>
      </c>
      <c r="R24" s="112" t="s">
        <v>440</v>
      </c>
      <c r="S24" s="112" t="s">
        <v>440</v>
      </c>
      <c r="T24" s="112" t="s">
        <v>440</v>
      </c>
      <c r="U24" s="112" t="s">
        <v>440</v>
      </c>
      <c r="V24" s="112" t="s">
        <v>440</v>
      </c>
      <c r="W24" s="112"/>
      <c r="X24" s="109" t="s">
        <v>916</v>
      </c>
    </row>
    <row r="25" spans="1:24" x14ac:dyDescent="0.3">
      <c r="A25" s="109">
        <v>23</v>
      </c>
      <c r="B25" s="109" t="s">
        <v>66</v>
      </c>
      <c r="C25" s="109" t="str">
        <f>VLOOKUP($E25, 'Country List'!$C:$I, 2, 0)</f>
        <v>SSF</v>
      </c>
      <c r="D25" s="109" t="str">
        <f>VLOOKUP($E25, 'Country List'!$C:$I, 3, 0)</f>
        <v>UMC</v>
      </c>
      <c r="E25" s="109" t="s">
        <v>67</v>
      </c>
      <c r="F25" s="109" t="str">
        <f>VLOOKUP($E25, 'Country List'!$C:$I, 7, 0)</f>
        <v>INCLUDE</v>
      </c>
      <c r="G25" s="130">
        <f>VLOOKUP(E25, 'NID &amp; CR System Info'!$E$3:$I$200, 5, 0)</f>
        <v>16</v>
      </c>
      <c r="H25" s="11" t="s">
        <v>9</v>
      </c>
      <c r="I25" s="11">
        <f t="shared" si="0"/>
        <v>18</v>
      </c>
      <c r="J25" s="109" t="s">
        <v>905</v>
      </c>
      <c r="K25" s="109">
        <v>18</v>
      </c>
      <c r="L25" s="109">
        <v>2014</v>
      </c>
      <c r="M25" s="115">
        <v>824073</v>
      </c>
      <c r="N25" s="112" t="s">
        <v>440</v>
      </c>
      <c r="O25" s="112" t="s">
        <v>440</v>
      </c>
      <c r="P25" s="112" t="s">
        <v>440</v>
      </c>
      <c r="Q25" s="112" t="s">
        <v>440</v>
      </c>
      <c r="R25" s="112" t="s">
        <v>440</v>
      </c>
      <c r="S25" s="112" t="s">
        <v>440</v>
      </c>
      <c r="T25" s="112" t="s">
        <v>440</v>
      </c>
      <c r="U25" s="112" t="s">
        <v>440</v>
      </c>
      <c r="V25" s="112" t="s">
        <v>440</v>
      </c>
      <c r="W25" s="112"/>
      <c r="X25" s="109" t="s">
        <v>917</v>
      </c>
    </row>
    <row r="26" spans="1:24" x14ac:dyDescent="0.3">
      <c r="A26" s="109">
        <v>24</v>
      </c>
      <c r="B26" s="109" t="s">
        <v>68</v>
      </c>
      <c r="C26" s="109" t="str">
        <f>VLOOKUP($E26, 'Country List'!$C:$I, 2, 0)</f>
        <v>LCN</v>
      </c>
      <c r="D26" s="109" t="str">
        <f>VLOOKUP($E26, 'Country List'!$C:$I, 3, 0)</f>
        <v>UMC</v>
      </c>
      <c r="E26" s="109" t="s">
        <v>69</v>
      </c>
      <c r="F26" s="109" t="str">
        <f>VLOOKUP($E26, 'Country List'!$C:$I, 7, 0)</f>
        <v>INCLUDE</v>
      </c>
      <c r="G26" s="130">
        <f>VLOOKUP(E26, 'NID &amp; CR System Info'!$E$3:$I$200, 5, 0)</f>
        <v>18</v>
      </c>
      <c r="H26" s="11" t="s">
        <v>9</v>
      </c>
      <c r="I26" s="11">
        <f t="shared" si="0"/>
        <v>18</v>
      </c>
      <c r="J26" s="109" t="s">
        <v>905</v>
      </c>
      <c r="K26" s="109">
        <v>18</v>
      </c>
      <c r="L26" s="109">
        <v>2016</v>
      </c>
      <c r="M26" s="115">
        <v>144088912</v>
      </c>
      <c r="N26" s="112">
        <v>68767634</v>
      </c>
      <c r="O26" s="112">
        <v>75226056</v>
      </c>
      <c r="P26" s="112">
        <v>95222</v>
      </c>
      <c r="Q26" s="112" t="s">
        <v>440</v>
      </c>
      <c r="R26" s="112" t="s">
        <v>440</v>
      </c>
      <c r="S26" s="112" t="s">
        <v>440</v>
      </c>
      <c r="T26" s="112" t="s">
        <v>440</v>
      </c>
      <c r="U26" s="112" t="s">
        <v>440</v>
      </c>
      <c r="V26" s="112" t="s">
        <v>440</v>
      </c>
      <c r="W26" s="112"/>
      <c r="X26" s="4" t="s">
        <v>918</v>
      </c>
    </row>
    <row r="27" spans="1:24" x14ac:dyDescent="0.3">
      <c r="A27" s="109">
        <v>25</v>
      </c>
      <c r="B27" s="109" t="s">
        <v>70</v>
      </c>
      <c r="C27" s="109" t="str">
        <f>VLOOKUP($E27, 'Country List'!$C:$I, 2, 0)</f>
        <v>EAS</v>
      </c>
      <c r="D27" s="109" t="str">
        <f>VLOOKUP($E27, 'Country List'!$C:$I, 3, 0)</f>
        <v>HIC</v>
      </c>
      <c r="E27" s="109" t="s">
        <v>71</v>
      </c>
      <c r="F27" s="109" t="str">
        <f>VLOOKUP($E27, 'Country List'!$C:$I, 7, 0)</f>
        <v>EXCLUDE</v>
      </c>
      <c r="G27" s="130">
        <f>VLOOKUP(E27, 'NID &amp; CR System Info'!$E$3:$I$200, 5, 0)</f>
        <v>12</v>
      </c>
      <c r="H27" s="11" t="s">
        <v>9</v>
      </c>
      <c r="I27" s="11">
        <f t="shared" si="0"/>
        <v>12</v>
      </c>
      <c r="J27" s="109" t="s">
        <v>919</v>
      </c>
      <c r="K27" s="109">
        <v>18</v>
      </c>
      <c r="L27" s="109">
        <v>2016</v>
      </c>
      <c r="M27" s="115">
        <v>422678</v>
      </c>
      <c r="N27" s="112">
        <v>216832</v>
      </c>
      <c r="O27" s="112">
        <v>205846</v>
      </c>
      <c r="P27" s="112" t="s">
        <v>440</v>
      </c>
      <c r="Q27" s="112" t="s">
        <v>440</v>
      </c>
      <c r="R27" s="112" t="s">
        <v>440</v>
      </c>
      <c r="S27" s="112" t="s">
        <v>440</v>
      </c>
      <c r="T27" s="112" t="s">
        <v>440</v>
      </c>
      <c r="U27" s="112" t="s">
        <v>440</v>
      </c>
      <c r="V27" s="112">
        <v>24821</v>
      </c>
      <c r="W27" s="112"/>
      <c r="X27" s="4" t="s">
        <v>920</v>
      </c>
    </row>
    <row r="28" spans="1:24" x14ac:dyDescent="0.3">
      <c r="A28" s="109">
        <v>26</v>
      </c>
      <c r="B28" s="109" t="s">
        <v>72</v>
      </c>
      <c r="C28" s="109" t="str">
        <f>VLOOKUP($E28, 'Country List'!$C:$I, 2, 0)</f>
        <v>ECS</v>
      </c>
      <c r="D28" s="109" t="str">
        <f>VLOOKUP($E28, 'Country List'!$C:$I, 3, 0)</f>
        <v>UMC</v>
      </c>
      <c r="E28" s="109" t="s">
        <v>73</v>
      </c>
      <c r="F28" s="109" t="str">
        <f>VLOOKUP($E28, 'Country List'!$C:$I, 7, 0)</f>
        <v>INCLUDE</v>
      </c>
      <c r="G28" s="130">
        <f>VLOOKUP(E28, 'NID &amp; CR System Info'!$E$3:$I$200, 5, 0)</f>
        <v>14</v>
      </c>
      <c r="H28" s="11" t="s">
        <v>9</v>
      </c>
      <c r="I28" s="11">
        <f t="shared" si="0"/>
        <v>18</v>
      </c>
      <c r="J28" s="109" t="s">
        <v>905</v>
      </c>
      <c r="K28" s="109">
        <v>18</v>
      </c>
      <c r="L28" s="109">
        <v>2016</v>
      </c>
      <c r="M28" s="115">
        <v>6838235</v>
      </c>
      <c r="N28" s="112" t="s">
        <v>440</v>
      </c>
      <c r="O28" s="112" t="s">
        <v>440</v>
      </c>
      <c r="P28" s="112" t="s">
        <v>440</v>
      </c>
      <c r="Q28" s="112" t="s">
        <v>440</v>
      </c>
      <c r="R28" s="112" t="s">
        <v>440</v>
      </c>
      <c r="S28" s="112" t="s">
        <v>440</v>
      </c>
      <c r="T28" s="112" t="s">
        <v>440</v>
      </c>
      <c r="U28" s="112" t="s">
        <v>440</v>
      </c>
      <c r="V28" s="112" t="s">
        <v>440</v>
      </c>
      <c r="W28" s="112"/>
      <c r="X28" s="4" t="s">
        <v>2378</v>
      </c>
    </row>
    <row r="29" spans="1:24" x14ac:dyDescent="0.3">
      <c r="A29" s="109">
        <v>27</v>
      </c>
      <c r="B29" s="109" t="s">
        <v>74</v>
      </c>
      <c r="C29" s="109" t="str">
        <f>VLOOKUP($E29, 'Country List'!$C:$I, 2, 0)</f>
        <v>SSF</v>
      </c>
      <c r="D29" s="109" t="str">
        <f>VLOOKUP($E29, 'Country List'!$C:$I, 3, 0)</f>
        <v>LIC</v>
      </c>
      <c r="E29" s="109" t="s">
        <v>75</v>
      </c>
      <c r="F29" s="109" t="str">
        <f>VLOOKUP($E29, 'Country List'!$C:$I, 7, 0)</f>
        <v>INCLUDE</v>
      </c>
      <c r="G29" s="130">
        <f>VLOOKUP(E29, 'NID &amp; CR System Info'!$E$3:$I$200, 5, 0)</f>
        <v>15</v>
      </c>
      <c r="H29" s="11" t="s">
        <v>9</v>
      </c>
      <c r="I29" s="11">
        <f t="shared" si="0"/>
        <v>18</v>
      </c>
      <c r="J29" s="109" t="s">
        <v>905</v>
      </c>
      <c r="K29" s="109">
        <v>18</v>
      </c>
      <c r="L29" s="109">
        <v>2015</v>
      </c>
      <c r="M29" s="115">
        <v>5517015</v>
      </c>
      <c r="N29" s="112" t="s">
        <v>440</v>
      </c>
      <c r="O29" s="112" t="s">
        <v>440</v>
      </c>
      <c r="P29" s="112" t="s">
        <v>440</v>
      </c>
      <c r="Q29" s="112" t="s">
        <v>440</v>
      </c>
      <c r="R29" s="112" t="s">
        <v>440</v>
      </c>
      <c r="S29" s="112" t="s">
        <v>440</v>
      </c>
      <c r="T29" s="112" t="s">
        <v>440</v>
      </c>
      <c r="U29" s="112" t="s">
        <v>440</v>
      </c>
      <c r="V29" s="112" t="s">
        <v>440</v>
      </c>
      <c r="W29" s="112"/>
      <c r="X29" s="4" t="s">
        <v>921</v>
      </c>
    </row>
    <row r="30" spans="1:24" x14ac:dyDescent="0.3">
      <c r="A30" s="109">
        <v>28</v>
      </c>
      <c r="B30" s="109" t="s">
        <v>76</v>
      </c>
      <c r="C30" s="109" t="str">
        <f>VLOOKUP($E30, 'Country List'!$C:$I, 2, 0)</f>
        <v>SSF</v>
      </c>
      <c r="D30" s="109" t="str">
        <f>VLOOKUP($E30, 'Country List'!$C:$I, 3, 0)</f>
        <v>LIC</v>
      </c>
      <c r="E30" s="109" t="s">
        <v>77</v>
      </c>
      <c r="F30" s="109" t="str">
        <f>VLOOKUP($E30, 'Country List'!$C:$I, 7, 0)</f>
        <v>INCLUDE</v>
      </c>
      <c r="G30" s="130">
        <f>VLOOKUP(E30, 'NID &amp; CR System Info'!$E$3:$I$200, 5, 0)</f>
        <v>16</v>
      </c>
      <c r="H30" s="11" t="s">
        <v>9</v>
      </c>
      <c r="I30" s="11">
        <f t="shared" si="0"/>
        <v>18</v>
      </c>
      <c r="J30" s="109" t="s">
        <v>905</v>
      </c>
      <c r="K30" s="109">
        <v>18</v>
      </c>
      <c r="L30" s="109">
        <v>2015</v>
      </c>
      <c r="M30" s="115">
        <v>3848119</v>
      </c>
      <c r="N30" s="112" t="s">
        <v>440</v>
      </c>
      <c r="O30" s="112" t="s">
        <v>440</v>
      </c>
      <c r="P30" s="112" t="s">
        <v>440</v>
      </c>
      <c r="Q30" s="112" t="s">
        <v>440</v>
      </c>
      <c r="R30" s="112" t="s">
        <v>440</v>
      </c>
      <c r="S30" s="112" t="s">
        <v>440</v>
      </c>
      <c r="T30" s="112" t="s">
        <v>440</v>
      </c>
      <c r="U30" s="112" t="s">
        <v>440</v>
      </c>
      <c r="V30" s="112" t="s">
        <v>440</v>
      </c>
      <c r="W30" s="112"/>
      <c r="X30" s="4" t="s">
        <v>2373</v>
      </c>
    </row>
    <row r="31" spans="1:24" x14ac:dyDescent="0.3">
      <c r="A31" s="109">
        <v>29</v>
      </c>
      <c r="B31" s="109" t="s">
        <v>86</v>
      </c>
      <c r="C31" s="109" t="str">
        <f>VLOOKUP($E31, 'Country List'!$C:$I, 2, 0)</f>
        <v>SSF</v>
      </c>
      <c r="D31" s="109" t="str">
        <f>VLOOKUP($E31, 'Country List'!$C:$I, 3, 0)</f>
        <v>LMC</v>
      </c>
      <c r="E31" s="109" t="s">
        <v>87</v>
      </c>
      <c r="F31" s="109" t="str">
        <f>VLOOKUP($E31, 'Country List'!$C:$I, 7, 0)</f>
        <v>INCLUDE</v>
      </c>
      <c r="G31" s="130">
        <f>VLOOKUP(E31, 'NID &amp; CR System Info'!$E$3:$I$200, 5, 0)</f>
        <v>0</v>
      </c>
      <c r="H31" s="11" t="s">
        <v>9</v>
      </c>
      <c r="I31" s="11">
        <f t="shared" si="0"/>
        <v>18</v>
      </c>
      <c r="J31" s="109" t="s">
        <v>905</v>
      </c>
      <c r="K31" s="109">
        <v>18</v>
      </c>
      <c r="L31" s="109">
        <v>2016</v>
      </c>
      <c r="M31" s="115">
        <v>347828</v>
      </c>
      <c r="N31" s="112" t="s">
        <v>440</v>
      </c>
      <c r="O31" s="112" t="s">
        <v>440</v>
      </c>
      <c r="P31" s="112" t="s">
        <v>440</v>
      </c>
      <c r="Q31" s="112" t="s">
        <v>440</v>
      </c>
      <c r="R31" s="112" t="s">
        <v>440</v>
      </c>
      <c r="S31" s="112" t="s">
        <v>440</v>
      </c>
      <c r="T31" s="112" t="s">
        <v>440</v>
      </c>
      <c r="U31" s="112" t="s">
        <v>440</v>
      </c>
      <c r="V31" s="112" t="s">
        <v>440</v>
      </c>
      <c r="W31" s="112"/>
      <c r="X31" s="109" t="s">
        <v>925</v>
      </c>
    </row>
    <row r="32" spans="1:24" x14ac:dyDescent="0.3">
      <c r="A32" s="109">
        <v>30</v>
      </c>
      <c r="B32" s="109" t="s">
        <v>78</v>
      </c>
      <c r="C32" s="109" t="str">
        <f>VLOOKUP($E32, 'Country List'!$C:$I, 2, 0)</f>
        <v>EAS</v>
      </c>
      <c r="D32" s="109" t="str">
        <f>VLOOKUP($E32, 'Country List'!$C:$I, 3, 0)</f>
        <v>LMC</v>
      </c>
      <c r="E32" s="109" t="s">
        <v>79</v>
      </c>
      <c r="F32" s="109" t="str">
        <f>VLOOKUP($E32, 'Country List'!$C:$I, 7, 0)</f>
        <v>INCLUDE</v>
      </c>
      <c r="G32" s="130">
        <f>VLOOKUP(E32, 'NID &amp; CR System Info'!$E$3:$I$200, 5, 0)</f>
        <v>15</v>
      </c>
      <c r="H32" s="11" t="s">
        <v>9</v>
      </c>
      <c r="I32" s="11">
        <f t="shared" si="0"/>
        <v>18</v>
      </c>
      <c r="J32" s="109" t="s">
        <v>905</v>
      </c>
      <c r="K32" s="109">
        <v>18</v>
      </c>
      <c r="L32" s="109">
        <v>2013</v>
      </c>
      <c r="M32" s="115">
        <v>9675453</v>
      </c>
      <c r="N32" s="112" t="s">
        <v>440</v>
      </c>
      <c r="O32" s="112" t="s">
        <v>440</v>
      </c>
      <c r="P32" s="112" t="s">
        <v>440</v>
      </c>
      <c r="Q32" s="112" t="s">
        <v>440</v>
      </c>
      <c r="R32" s="112" t="s">
        <v>440</v>
      </c>
      <c r="S32" s="112" t="s">
        <v>440</v>
      </c>
      <c r="T32" s="112" t="s">
        <v>440</v>
      </c>
      <c r="U32" s="112" t="s">
        <v>440</v>
      </c>
      <c r="V32" s="112" t="s">
        <v>440</v>
      </c>
      <c r="W32" s="112"/>
      <c r="X32" s="109" t="s">
        <v>922</v>
      </c>
    </row>
    <row r="33" spans="1:24" x14ac:dyDescent="0.3">
      <c r="A33" s="109">
        <v>31</v>
      </c>
      <c r="B33" s="109" t="s">
        <v>80</v>
      </c>
      <c r="C33" s="109" t="str">
        <f>VLOOKUP($E33, 'Country List'!$C:$I, 2, 0)</f>
        <v>SSF</v>
      </c>
      <c r="D33" s="109" t="str">
        <f>VLOOKUP($E33, 'Country List'!$C:$I, 3, 0)</f>
        <v>LMC</v>
      </c>
      <c r="E33" s="109" t="s">
        <v>81</v>
      </c>
      <c r="F33" s="109" t="str">
        <f>VLOOKUP($E33, 'Country List'!$C:$I, 7, 0)</f>
        <v>INCLUDE</v>
      </c>
      <c r="G33" s="130">
        <f>VLOOKUP(E33, 'NID &amp; CR System Info'!$E$3:$I$200, 5, 0)</f>
        <v>0</v>
      </c>
      <c r="H33" s="11" t="s">
        <v>9</v>
      </c>
      <c r="I33" s="11">
        <f t="shared" si="0"/>
        <v>21</v>
      </c>
      <c r="J33" s="109" t="s">
        <v>905</v>
      </c>
      <c r="K33" s="109">
        <v>21</v>
      </c>
      <c r="L33" s="109">
        <v>2013</v>
      </c>
      <c r="M33" s="115">
        <v>5481226</v>
      </c>
      <c r="N33" s="112" t="s">
        <v>440</v>
      </c>
      <c r="O33" s="112" t="s">
        <v>440</v>
      </c>
      <c r="P33" s="112" t="s">
        <v>440</v>
      </c>
      <c r="Q33" s="112" t="s">
        <v>440</v>
      </c>
      <c r="R33" s="112" t="s">
        <v>440</v>
      </c>
      <c r="S33" s="112" t="s">
        <v>440</v>
      </c>
      <c r="T33" s="112" t="s">
        <v>440</v>
      </c>
      <c r="U33" s="112" t="s">
        <v>440</v>
      </c>
      <c r="V33" s="112" t="s">
        <v>440</v>
      </c>
      <c r="W33" s="112"/>
      <c r="X33" s="109" t="s">
        <v>923</v>
      </c>
    </row>
    <row r="34" spans="1:24" x14ac:dyDescent="0.3">
      <c r="A34" s="109">
        <v>32</v>
      </c>
      <c r="B34" s="109" t="s">
        <v>83</v>
      </c>
      <c r="C34" s="109" t="str">
        <f>VLOOKUP($E34, 'Country List'!$C:$I, 2, 0)</f>
        <v>NAC</v>
      </c>
      <c r="D34" s="109" t="str">
        <f>VLOOKUP($E34, 'Country List'!$C:$I, 3, 0)</f>
        <v>HIC</v>
      </c>
      <c r="E34" s="109" t="s">
        <v>84</v>
      </c>
      <c r="F34" s="109" t="str">
        <f>VLOOKUP($E34, 'Country List'!$C:$I, 7, 0)</f>
        <v>EXCLUDE</v>
      </c>
      <c r="G34" s="130" t="str">
        <f>VLOOKUP(E34, 'NID &amp; CR System Info'!$E$3:$I$200, 5, 0)</f>
        <v>-</v>
      </c>
      <c r="H34" s="11" t="s">
        <v>9</v>
      </c>
      <c r="I34" s="11">
        <f t="shared" si="0"/>
        <v>18</v>
      </c>
      <c r="J34" s="109" t="s">
        <v>905</v>
      </c>
      <c r="K34" s="109">
        <v>18</v>
      </c>
      <c r="L34" s="109">
        <v>2015</v>
      </c>
      <c r="M34" s="115">
        <v>25939742</v>
      </c>
      <c r="N34" s="112">
        <v>12870133.959131584</v>
      </c>
      <c r="O34" s="112">
        <v>13069608.040868416</v>
      </c>
      <c r="P34" s="112" t="s">
        <v>440</v>
      </c>
      <c r="Q34" s="112" t="s">
        <v>440</v>
      </c>
      <c r="R34" s="112" t="s">
        <v>440</v>
      </c>
      <c r="S34" s="112" t="s">
        <v>440</v>
      </c>
      <c r="T34" s="112" t="s">
        <v>440</v>
      </c>
      <c r="U34" s="112" t="s">
        <v>440</v>
      </c>
      <c r="V34" s="112" t="s">
        <v>440</v>
      </c>
      <c r="W34" s="112"/>
      <c r="X34" s="4" t="s">
        <v>924</v>
      </c>
    </row>
    <row r="35" spans="1:24" x14ac:dyDescent="0.3">
      <c r="A35" s="109">
        <v>33</v>
      </c>
      <c r="B35" s="109" t="s">
        <v>88</v>
      </c>
      <c r="C35" s="109" t="str">
        <f>VLOOKUP($E35, 'Country List'!$C:$I, 2, 0)</f>
        <v>SSF</v>
      </c>
      <c r="D35" s="109" t="str">
        <f>VLOOKUP($E35, 'Country List'!$C:$I, 3, 0)</f>
        <v>LIC</v>
      </c>
      <c r="E35" s="109" t="s">
        <v>89</v>
      </c>
      <c r="F35" s="109" t="str">
        <f>VLOOKUP($E35, 'Country List'!$C:$I, 7, 0)</f>
        <v>INCLUDE</v>
      </c>
      <c r="G35" s="130">
        <f>VLOOKUP(E35, 'NID &amp; CR System Info'!$E$3:$I$200, 5, 0)</f>
        <v>0</v>
      </c>
      <c r="H35" s="11" t="s">
        <v>9</v>
      </c>
      <c r="I35" s="11">
        <f t="shared" si="0"/>
        <v>18</v>
      </c>
      <c r="J35" s="109" t="s">
        <v>905</v>
      </c>
      <c r="K35" s="109">
        <v>18</v>
      </c>
      <c r="L35" s="109">
        <v>2016</v>
      </c>
      <c r="M35" s="115">
        <v>1954433</v>
      </c>
      <c r="N35" s="112" t="s">
        <v>440</v>
      </c>
      <c r="O35" s="112" t="s">
        <v>440</v>
      </c>
      <c r="P35" s="112" t="s">
        <v>440</v>
      </c>
      <c r="Q35" s="112" t="s">
        <v>440</v>
      </c>
      <c r="R35" s="112" t="s">
        <v>440</v>
      </c>
      <c r="S35" s="112" t="s">
        <v>440</v>
      </c>
      <c r="T35" s="112" t="s">
        <v>440</v>
      </c>
      <c r="U35" s="112" t="s">
        <v>440</v>
      </c>
      <c r="V35" s="112" t="s">
        <v>440</v>
      </c>
      <c r="W35" s="112"/>
      <c r="X35" s="4" t="s">
        <v>926</v>
      </c>
    </row>
    <row r="36" spans="1:24" x14ac:dyDescent="0.3">
      <c r="A36" s="109">
        <v>34</v>
      </c>
      <c r="B36" s="109" t="s">
        <v>90</v>
      </c>
      <c r="C36" s="109" t="str">
        <f>VLOOKUP($E36, 'Country List'!$C:$I, 2, 0)</f>
        <v>SSF</v>
      </c>
      <c r="D36" s="109" t="str">
        <f>VLOOKUP($E36, 'Country List'!$C:$I, 3, 0)</f>
        <v>LIC</v>
      </c>
      <c r="E36" s="109" t="s">
        <v>91</v>
      </c>
      <c r="F36" s="109" t="str">
        <f>VLOOKUP($E36, 'Country List'!$C:$I, 7, 0)</f>
        <v>INCLUDE</v>
      </c>
      <c r="G36" s="130">
        <f>VLOOKUP(E36, 'NID &amp; CR System Info'!$E$3:$I$200, 5, 0)</f>
        <v>16</v>
      </c>
      <c r="H36" s="11" t="s">
        <v>9</v>
      </c>
      <c r="I36" s="11">
        <f t="shared" si="0"/>
        <v>18</v>
      </c>
      <c r="J36" s="109" t="s">
        <v>905</v>
      </c>
      <c r="K36" s="109">
        <v>18</v>
      </c>
      <c r="L36" s="109">
        <v>2016</v>
      </c>
      <c r="M36" s="115">
        <v>6252548</v>
      </c>
      <c r="N36" s="112" t="s">
        <v>440</v>
      </c>
      <c r="O36" s="112" t="s">
        <v>440</v>
      </c>
      <c r="P36" s="112" t="s">
        <v>440</v>
      </c>
      <c r="Q36" s="112" t="s">
        <v>440</v>
      </c>
      <c r="R36" s="112" t="s">
        <v>440</v>
      </c>
      <c r="S36" s="112" t="s">
        <v>440</v>
      </c>
      <c r="T36" s="112" t="s">
        <v>440</v>
      </c>
      <c r="U36" s="112" t="s">
        <v>440</v>
      </c>
      <c r="V36" s="112" t="s">
        <v>440</v>
      </c>
      <c r="W36" s="112"/>
      <c r="X36" s="4" t="s">
        <v>927</v>
      </c>
    </row>
    <row r="37" spans="1:24" x14ac:dyDescent="0.3">
      <c r="A37" s="109">
        <v>35</v>
      </c>
      <c r="B37" s="109" t="s">
        <v>92</v>
      </c>
      <c r="C37" s="109" t="str">
        <f>VLOOKUP($E37, 'Country List'!$C:$I, 2, 0)</f>
        <v>LCN</v>
      </c>
      <c r="D37" s="109" t="str">
        <f>VLOOKUP($E37, 'Country List'!$C:$I, 3, 0)</f>
        <v>HIC</v>
      </c>
      <c r="E37" s="109" t="s">
        <v>93</v>
      </c>
      <c r="F37" s="109" t="str">
        <f>VLOOKUP($E37, 'Country List'!$C:$I, 7, 0)</f>
        <v>INCLUDE</v>
      </c>
      <c r="G37" s="130">
        <f>VLOOKUP(E37, 'NID &amp; CR System Info'!$E$3:$I$200, 5, 0)</f>
        <v>18</v>
      </c>
      <c r="H37" s="11">
        <v>20</v>
      </c>
      <c r="I37" s="11">
        <f t="shared" si="0"/>
        <v>20</v>
      </c>
      <c r="J37" s="109" t="s">
        <v>912</v>
      </c>
      <c r="K37" s="109">
        <v>18</v>
      </c>
      <c r="L37" s="109">
        <v>2018</v>
      </c>
      <c r="M37" s="115">
        <v>12997140</v>
      </c>
      <c r="N37" s="112" t="s">
        <v>440</v>
      </c>
      <c r="O37" s="112" t="s">
        <v>440</v>
      </c>
      <c r="P37" s="112" t="s">
        <v>440</v>
      </c>
      <c r="Q37" s="112" t="s">
        <v>440</v>
      </c>
      <c r="R37" s="112" t="s">
        <v>440</v>
      </c>
      <c r="S37" s="112" t="s">
        <v>440</v>
      </c>
      <c r="T37" s="112">
        <v>2781566</v>
      </c>
      <c r="U37" s="112">
        <v>7174986</v>
      </c>
      <c r="V37" s="112">
        <v>3040588</v>
      </c>
      <c r="W37" s="112"/>
      <c r="X37" s="109" t="s">
        <v>2365</v>
      </c>
    </row>
    <row r="38" spans="1:24" x14ac:dyDescent="0.3">
      <c r="A38" s="109">
        <v>36</v>
      </c>
      <c r="B38" s="109" t="s">
        <v>94</v>
      </c>
      <c r="C38" s="109" t="str">
        <f>VLOOKUP($E38, 'Country List'!$C:$I, 2, 0)</f>
        <v>EAS</v>
      </c>
      <c r="D38" s="109" t="str">
        <f>VLOOKUP($E38, 'Country List'!$C:$I, 3, 0)</f>
        <v>UMC</v>
      </c>
      <c r="E38" s="109" t="s">
        <v>95</v>
      </c>
      <c r="F38" s="109" t="str">
        <f>VLOOKUP($E38, 'Country List'!$C:$I, 7, 0)</f>
        <v>EXCLUDE</v>
      </c>
      <c r="G38" s="130">
        <f>VLOOKUP(E38, 'NID &amp; CR System Info'!$E$3:$I$200, 5, 0)</f>
        <v>16</v>
      </c>
      <c r="H38" s="11">
        <v>0</v>
      </c>
      <c r="I38" s="11">
        <f t="shared" si="0"/>
        <v>0</v>
      </c>
      <c r="J38" s="109" t="s">
        <v>1673</v>
      </c>
      <c r="K38" s="109">
        <v>18</v>
      </c>
      <c r="L38" s="109">
        <v>2016</v>
      </c>
      <c r="M38" s="115">
        <v>1382710000</v>
      </c>
      <c r="N38" s="112">
        <v>708150000</v>
      </c>
      <c r="O38" s="112">
        <v>674560000</v>
      </c>
      <c r="P38" s="112" t="s">
        <v>440</v>
      </c>
      <c r="Q38" s="112">
        <v>589730000</v>
      </c>
      <c r="R38" s="112">
        <v>792980000</v>
      </c>
      <c r="S38" s="112" t="s">
        <v>440</v>
      </c>
      <c r="T38" s="112" t="s">
        <v>440</v>
      </c>
      <c r="U38" s="112" t="s">
        <v>440</v>
      </c>
      <c r="V38" s="112" t="s">
        <v>440</v>
      </c>
      <c r="W38" s="112"/>
      <c r="X38" s="110" t="s">
        <v>928</v>
      </c>
    </row>
    <row r="39" spans="1:24" x14ac:dyDescent="0.3">
      <c r="A39" s="109">
        <v>37</v>
      </c>
      <c r="B39" s="109" t="s">
        <v>96</v>
      </c>
      <c r="C39" s="109" t="str">
        <f>VLOOKUP($E39, 'Country List'!$C:$I, 2, 0)</f>
        <v>LCN</v>
      </c>
      <c r="D39" s="109" t="str">
        <f>VLOOKUP($E39, 'Country List'!$C:$I, 3, 0)</f>
        <v>UMC</v>
      </c>
      <c r="E39" s="109" t="s">
        <v>97</v>
      </c>
      <c r="F39" s="109" t="str">
        <f>VLOOKUP($E39, 'Country List'!$C:$I, 7, 0)</f>
        <v>INCLUDE</v>
      </c>
      <c r="G39" s="130">
        <f>VLOOKUP(E39, 'NID &amp; CR System Info'!$E$3:$I$200, 5, 0)</f>
        <v>14</v>
      </c>
      <c r="H39" s="11" t="s">
        <v>9</v>
      </c>
      <c r="I39" s="11">
        <f t="shared" si="0"/>
        <v>18</v>
      </c>
      <c r="J39" s="109" t="s">
        <v>905</v>
      </c>
      <c r="K39" s="109">
        <v>18</v>
      </c>
      <c r="L39" s="109">
        <v>2018</v>
      </c>
      <c r="M39" s="115">
        <v>36025318</v>
      </c>
      <c r="N39" s="112">
        <v>17419011</v>
      </c>
      <c r="O39" s="112">
        <v>18606307</v>
      </c>
      <c r="P39" s="112" t="s">
        <v>440</v>
      </c>
      <c r="Q39" s="112" t="s">
        <v>440</v>
      </c>
      <c r="R39" s="112" t="s">
        <v>440</v>
      </c>
      <c r="S39" s="112" t="s">
        <v>440</v>
      </c>
      <c r="T39" s="112" t="s">
        <v>440</v>
      </c>
      <c r="U39" s="112" t="s">
        <v>440</v>
      </c>
      <c r="V39" s="112" t="s">
        <v>440</v>
      </c>
      <c r="W39" s="112"/>
      <c r="X39" s="109" t="s">
        <v>929</v>
      </c>
    </row>
    <row r="40" spans="1:24" x14ac:dyDescent="0.3">
      <c r="A40" s="109">
        <v>38</v>
      </c>
      <c r="B40" s="109" t="s">
        <v>98</v>
      </c>
      <c r="C40" s="109" t="str">
        <f>VLOOKUP($E40, 'Country List'!$C:$I, 2, 0)</f>
        <v>SSF</v>
      </c>
      <c r="D40" s="109" t="str">
        <f>VLOOKUP($E40, 'Country List'!$C:$I, 3, 0)</f>
        <v>LIC</v>
      </c>
      <c r="E40" s="109" t="s">
        <v>99</v>
      </c>
      <c r="F40" s="109" t="str">
        <f>VLOOKUP($E40, 'Country List'!$C:$I, 7, 0)</f>
        <v>INCLUDE</v>
      </c>
      <c r="G40" s="130">
        <f>VLOOKUP(E40, 'NID &amp; CR System Info'!$E$3:$I$200, 5, 0)</f>
        <v>15</v>
      </c>
      <c r="H40" s="11" t="s">
        <v>9</v>
      </c>
      <c r="I40" s="11">
        <f t="shared" si="0"/>
        <v>18</v>
      </c>
      <c r="J40" s="109" t="s">
        <v>905</v>
      </c>
      <c r="K40" s="109">
        <v>18</v>
      </c>
      <c r="L40" s="109">
        <v>2016</v>
      </c>
      <c r="M40" s="115">
        <v>301006</v>
      </c>
      <c r="N40" s="112" t="s">
        <v>440</v>
      </c>
      <c r="O40" s="112" t="s">
        <v>440</v>
      </c>
      <c r="P40" s="112" t="s">
        <v>440</v>
      </c>
      <c r="Q40" s="112" t="s">
        <v>440</v>
      </c>
      <c r="R40" s="112" t="s">
        <v>440</v>
      </c>
      <c r="S40" s="112" t="s">
        <v>440</v>
      </c>
      <c r="T40" s="112" t="s">
        <v>440</v>
      </c>
      <c r="U40" s="112" t="s">
        <v>440</v>
      </c>
      <c r="V40" s="112" t="s">
        <v>440</v>
      </c>
      <c r="W40" s="112"/>
      <c r="X40" s="109" t="s">
        <v>930</v>
      </c>
    </row>
    <row r="41" spans="1:24" x14ac:dyDescent="0.3">
      <c r="A41" s="109">
        <v>39</v>
      </c>
      <c r="B41" s="109" t="s">
        <v>102</v>
      </c>
      <c r="C41" s="109" t="str">
        <f>VLOOKUP($E41, 'Country List'!$C:$I, 2, 0)</f>
        <v>SSF</v>
      </c>
      <c r="D41" s="109" t="str">
        <f>VLOOKUP($E41, 'Country List'!$C:$I, 3, 0)</f>
        <v>LIC</v>
      </c>
      <c r="E41" s="109" t="s">
        <v>103</v>
      </c>
      <c r="F41" s="109" t="str">
        <f>VLOOKUP($E41, 'Country List'!$C:$I, 7, 0)</f>
        <v>INCLUDE</v>
      </c>
      <c r="G41" s="130" t="str">
        <f>VLOOKUP(E41, 'NID &amp; CR System Info'!$E$3:$I$200, 5, 0)</f>
        <v>-</v>
      </c>
      <c r="H41" s="11" t="s">
        <v>9</v>
      </c>
      <c r="I41" s="11">
        <f t="shared" si="0"/>
        <v>18</v>
      </c>
      <c r="J41" s="109" t="s">
        <v>905</v>
      </c>
      <c r="K41" s="109">
        <v>18</v>
      </c>
      <c r="L41" s="109">
        <v>2018</v>
      </c>
      <c r="M41" s="115">
        <v>40287385</v>
      </c>
      <c r="N41" s="112" t="s">
        <v>440</v>
      </c>
      <c r="O41" s="112" t="s">
        <v>440</v>
      </c>
      <c r="P41" s="112" t="s">
        <v>440</v>
      </c>
      <c r="Q41" s="112" t="s">
        <v>440</v>
      </c>
      <c r="R41" s="112" t="s">
        <v>440</v>
      </c>
      <c r="S41" s="112" t="s">
        <v>440</v>
      </c>
      <c r="T41" s="112" t="s">
        <v>440</v>
      </c>
      <c r="U41" s="112" t="s">
        <v>440</v>
      </c>
      <c r="V41" s="112" t="s">
        <v>440</v>
      </c>
      <c r="W41" s="112"/>
      <c r="X41" s="4" t="s">
        <v>2342</v>
      </c>
    </row>
    <row r="42" spans="1:24" x14ac:dyDescent="0.3">
      <c r="A42" s="109">
        <v>40</v>
      </c>
      <c r="B42" s="109" t="s">
        <v>100</v>
      </c>
      <c r="C42" s="109" t="str">
        <f>VLOOKUP($E42, 'Country List'!$C:$I, 2, 0)</f>
        <v>SSF</v>
      </c>
      <c r="D42" s="109" t="str">
        <f>VLOOKUP($E42, 'Country List'!$C:$I, 3, 0)</f>
        <v>LMC</v>
      </c>
      <c r="E42" s="109" t="s">
        <v>101</v>
      </c>
      <c r="F42" s="109" t="str">
        <f>VLOOKUP($E42, 'Country List'!$C:$I, 7, 0)</f>
        <v>INCLUDE</v>
      </c>
      <c r="G42" s="130">
        <f>VLOOKUP(E42, 'NID &amp; CR System Info'!$E$3:$I$200, 5, 0)</f>
        <v>18</v>
      </c>
      <c r="H42" s="11" t="s">
        <v>9</v>
      </c>
      <c r="I42" s="11">
        <f t="shared" si="0"/>
        <v>18</v>
      </c>
      <c r="J42" s="109" t="s">
        <v>905</v>
      </c>
      <c r="K42" s="109">
        <v>18</v>
      </c>
      <c r="L42" s="109">
        <v>2017</v>
      </c>
      <c r="M42" s="115">
        <v>2221596</v>
      </c>
      <c r="N42" s="112" t="s">
        <v>440</v>
      </c>
      <c r="O42" s="112" t="s">
        <v>440</v>
      </c>
      <c r="P42" s="112" t="s">
        <v>440</v>
      </c>
      <c r="Q42" s="112" t="s">
        <v>440</v>
      </c>
      <c r="R42" s="112" t="s">
        <v>440</v>
      </c>
      <c r="S42" s="112" t="s">
        <v>440</v>
      </c>
      <c r="T42" s="112" t="s">
        <v>440</v>
      </c>
      <c r="U42" s="112" t="s">
        <v>440</v>
      </c>
      <c r="V42" s="112" t="s">
        <v>440</v>
      </c>
      <c r="W42" s="112"/>
      <c r="X42" s="109" t="s">
        <v>931</v>
      </c>
    </row>
    <row r="43" spans="1:24" x14ac:dyDescent="0.3">
      <c r="A43" s="109">
        <v>41</v>
      </c>
      <c r="B43" s="109" t="s">
        <v>104</v>
      </c>
      <c r="C43" s="109" t="str">
        <f>VLOOKUP($E43, 'Country List'!$C:$I, 2, 0)</f>
        <v>LCN</v>
      </c>
      <c r="D43" s="109" t="str">
        <f>VLOOKUP($E43, 'Country List'!$C:$I, 3, 0)</f>
        <v>UMC</v>
      </c>
      <c r="E43" s="109" t="s">
        <v>105</v>
      </c>
      <c r="F43" s="109" t="str">
        <f>VLOOKUP($E43, 'Country List'!$C:$I, 7, 0)</f>
        <v>INCLUDE</v>
      </c>
      <c r="G43" s="130">
        <f>VLOOKUP(E43, 'NID &amp; CR System Info'!$E$3:$I$200, 5, 0)</f>
        <v>18</v>
      </c>
      <c r="H43" s="11" t="s">
        <v>9</v>
      </c>
      <c r="I43" s="11">
        <f t="shared" si="0"/>
        <v>18</v>
      </c>
      <c r="J43" s="109" t="s">
        <v>905</v>
      </c>
      <c r="K43" s="109">
        <v>18</v>
      </c>
      <c r="L43" s="109">
        <v>2018</v>
      </c>
      <c r="M43" s="115">
        <v>3322329</v>
      </c>
      <c r="N43" s="112" t="s">
        <v>440</v>
      </c>
      <c r="O43" s="112" t="s">
        <v>440</v>
      </c>
      <c r="P43" s="112" t="s">
        <v>440</v>
      </c>
      <c r="Q43" s="112" t="s">
        <v>440</v>
      </c>
      <c r="R43" s="112" t="s">
        <v>440</v>
      </c>
      <c r="S43" s="112" t="s">
        <v>440</v>
      </c>
      <c r="T43" s="112" t="s">
        <v>440</v>
      </c>
      <c r="U43" s="112" t="s">
        <v>440</v>
      </c>
      <c r="V43" s="112" t="s">
        <v>440</v>
      </c>
      <c r="W43" s="112"/>
      <c r="X43" s="109" t="s">
        <v>932</v>
      </c>
    </row>
    <row r="44" spans="1:24" x14ac:dyDescent="0.3">
      <c r="A44" s="109">
        <v>42</v>
      </c>
      <c r="B44" s="109" t="s">
        <v>106</v>
      </c>
      <c r="C44" s="109" t="str">
        <f>VLOOKUP($E44, 'Country List'!$C:$I, 2, 0)</f>
        <v>SSF</v>
      </c>
      <c r="D44" s="109" t="str">
        <f>VLOOKUP($E44, 'Country List'!$C:$I, 3, 0)</f>
        <v>LMC</v>
      </c>
      <c r="E44" s="109" t="s">
        <v>107</v>
      </c>
      <c r="F44" s="109" t="str">
        <f>VLOOKUP($E44, 'Country List'!$C:$I, 7, 0)</f>
        <v>INCLUDE</v>
      </c>
      <c r="G44" s="130">
        <f>VLOOKUP(E44, 'NID &amp; CR System Info'!$E$3:$I$200, 5, 0)</f>
        <v>16</v>
      </c>
      <c r="H44" s="11" t="s">
        <v>9</v>
      </c>
      <c r="I44" s="11">
        <f t="shared" si="0"/>
        <v>16</v>
      </c>
      <c r="J44" s="109" t="s">
        <v>912</v>
      </c>
      <c r="K44" s="109">
        <v>18</v>
      </c>
      <c r="L44" s="109">
        <v>2017</v>
      </c>
      <c r="M44" s="115">
        <v>7579824</v>
      </c>
      <c r="N44" s="112">
        <v>4775289</v>
      </c>
      <c r="O44" s="112">
        <v>2804535</v>
      </c>
      <c r="P44" s="112" t="s">
        <v>440</v>
      </c>
      <c r="Q44" s="112" t="s">
        <v>440</v>
      </c>
      <c r="R44" s="112" t="s">
        <v>440</v>
      </c>
      <c r="S44" s="112" t="s">
        <v>440</v>
      </c>
      <c r="T44" s="112" t="s">
        <v>440</v>
      </c>
      <c r="U44" s="112" t="s">
        <v>440</v>
      </c>
      <c r="V44" s="112" t="s">
        <v>440</v>
      </c>
      <c r="W44" s="112"/>
      <c r="X44" s="109" t="s">
        <v>1670</v>
      </c>
    </row>
    <row r="45" spans="1:24" x14ac:dyDescent="0.3">
      <c r="A45" s="109">
        <v>43</v>
      </c>
      <c r="B45" s="109" t="s">
        <v>108</v>
      </c>
      <c r="C45" s="109" t="str">
        <f>VLOOKUP($E45, 'Country List'!$C:$I, 2, 0)</f>
        <v>ECS</v>
      </c>
      <c r="D45" s="109" t="str">
        <f>VLOOKUP($E45, 'Country List'!$C:$I, 3, 0)</f>
        <v>UMC</v>
      </c>
      <c r="E45" s="109" t="s">
        <v>109</v>
      </c>
      <c r="F45" s="109" t="str">
        <f>VLOOKUP($E45, 'Country List'!$C:$I, 7, 0)</f>
        <v>INCLUDE</v>
      </c>
      <c r="G45" s="130">
        <f>VLOOKUP(E45, 'NID &amp; CR System Info'!$E$3:$I$200, 5, 0)</f>
        <v>16</v>
      </c>
      <c r="H45" s="11" t="s">
        <v>9</v>
      </c>
      <c r="I45" s="11">
        <f t="shared" si="0"/>
        <v>18</v>
      </c>
      <c r="J45" s="109" t="s">
        <v>905</v>
      </c>
      <c r="K45" s="109">
        <v>18</v>
      </c>
      <c r="L45" s="109">
        <v>2015</v>
      </c>
      <c r="M45" s="115">
        <v>3825242</v>
      </c>
      <c r="N45" s="112" t="s">
        <v>440</v>
      </c>
      <c r="O45" s="112" t="s">
        <v>440</v>
      </c>
      <c r="P45" s="112" t="s">
        <v>440</v>
      </c>
      <c r="Q45" s="112" t="s">
        <v>440</v>
      </c>
      <c r="R45" s="112" t="s">
        <v>440</v>
      </c>
      <c r="S45" s="112" t="s">
        <v>440</v>
      </c>
      <c r="T45" s="112" t="s">
        <v>440</v>
      </c>
      <c r="U45" s="112" t="s">
        <v>440</v>
      </c>
      <c r="V45" s="112" t="s">
        <v>440</v>
      </c>
      <c r="W45" s="112"/>
      <c r="X45" s="109" t="s">
        <v>933</v>
      </c>
    </row>
    <row r="46" spans="1:24" x14ac:dyDescent="0.3">
      <c r="A46" s="109">
        <v>44</v>
      </c>
      <c r="B46" s="109" t="s">
        <v>110</v>
      </c>
      <c r="C46" s="109" t="str">
        <f>VLOOKUP($E46, 'Country List'!$C:$I, 2, 0)</f>
        <v>LCN</v>
      </c>
      <c r="D46" s="109" t="str">
        <f>VLOOKUP($E46, 'Country List'!$C:$I, 3, 0)</f>
        <v>UMC</v>
      </c>
      <c r="E46" s="109" t="s">
        <v>111</v>
      </c>
      <c r="F46" s="109" t="str">
        <f>VLOOKUP($E46, 'Country List'!$C:$I, 7, 0)</f>
        <v>INCLUDE</v>
      </c>
      <c r="G46" s="130">
        <f>VLOOKUP(E46, 'NID &amp; CR System Info'!$E$3:$I$200, 5, 0)</f>
        <v>16</v>
      </c>
      <c r="H46" s="11" t="s">
        <v>9</v>
      </c>
      <c r="I46" s="11">
        <f t="shared" si="0"/>
        <v>16</v>
      </c>
      <c r="J46" s="109" t="s">
        <v>905</v>
      </c>
      <c r="K46" s="109">
        <v>16</v>
      </c>
      <c r="L46" s="109">
        <v>2018</v>
      </c>
      <c r="M46" s="115">
        <v>8926575</v>
      </c>
      <c r="N46" s="112" t="s">
        <v>440</v>
      </c>
      <c r="O46" s="112" t="s">
        <v>440</v>
      </c>
      <c r="P46" s="112" t="s">
        <v>440</v>
      </c>
      <c r="Q46" s="112" t="s">
        <v>440</v>
      </c>
      <c r="R46" s="112" t="s">
        <v>440</v>
      </c>
      <c r="S46" s="112" t="s">
        <v>440</v>
      </c>
      <c r="T46" s="112" t="s">
        <v>440</v>
      </c>
      <c r="U46" s="112" t="s">
        <v>440</v>
      </c>
      <c r="V46" s="112" t="s">
        <v>440</v>
      </c>
      <c r="W46" s="112"/>
      <c r="X46" s="110" t="s">
        <v>934</v>
      </c>
    </row>
    <row r="47" spans="1:24" x14ac:dyDescent="0.3">
      <c r="A47" s="109">
        <v>45</v>
      </c>
      <c r="B47" s="109" t="s">
        <v>112</v>
      </c>
      <c r="C47" s="109" t="str">
        <f>VLOOKUP($E47, 'Country List'!$C:$I, 2, 0)</f>
        <v>ECS</v>
      </c>
      <c r="D47" s="109" t="str">
        <f>VLOOKUP($E47, 'Country List'!$C:$I, 3, 0)</f>
        <v>HIC</v>
      </c>
      <c r="E47" s="109" t="s">
        <v>113</v>
      </c>
      <c r="F47" s="109" t="str">
        <f>VLOOKUP($E47, 'Country List'!$C:$I, 7, 0)</f>
        <v>EXCLUDE</v>
      </c>
      <c r="G47" s="130">
        <f>VLOOKUP(E47, 'NID &amp; CR System Info'!$E$3:$I$200, 5, 0)</f>
        <v>12</v>
      </c>
      <c r="H47" s="11" t="s">
        <v>9</v>
      </c>
      <c r="I47" s="11">
        <f t="shared" si="0"/>
        <v>18</v>
      </c>
      <c r="J47" s="109" t="s">
        <v>905</v>
      </c>
      <c r="K47" s="109">
        <v>18</v>
      </c>
      <c r="L47" s="109">
        <v>2018</v>
      </c>
      <c r="M47" s="115">
        <v>550876</v>
      </c>
      <c r="N47" s="112" t="s">
        <v>440</v>
      </c>
      <c r="O47" s="112" t="s">
        <v>440</v>
      </c>
      <c r="P47" s="112" t="s">
        <v>440</v>
      </c>
      <c r="Q47" s="112" t="s">
        <v>440</v>
      </c>
      <c r="R47" s="112" t="s">
        <v>440</v>
      </c>
      <c r="S47" s="112" t="s">
        <v>440</v>
      </c>
      <c r="T47" s="112" t="s">
        <v>440</v>
      </c>
      <c r="U47" s="112" t="s">
        <v>440</v>
      </c>
      <c r="V47" s="112" t="s">
        <v>440</v>
      </c>
      <c r="W47" s="112"/>
      <c r="X47" s="109" t="s">
        <v>935</v>
      </c>
    </row>
    <row r="48" spans="1:24" x14ac:dyDescent="0.3">
      <c r="A48" s="109">
        <v>46</v>
      </c>
      <c r="B48" s="109" t="s">
        <v>114</v>
      </c>
      <c r="C48" s="109" t="str">
        <f>VLOOKUP($E48, 'Country List'!$C:$I, 2, 0)</f>
        <v>ECS</v>
      </c>
      <c r="D48" s="109" t="str">
        <f>VLOOKUP($E48, 'Country List'!$C:$I, 3, 0)</f>
        <v>HIC</v>
      </c>
      <c r="E48" s="109" t="s">
        <v>115</v>
      </c>
      <c r="F48" s="109" t="str">
        <f>VLOOKUP($E48, 'Country List'!$C:$I, 7, 0)</f>
        <v>EXCLUDE</v>
      </c>
      <c r="G48" s="130">
        <f>VLOOKUP(E48, 'NID &amp; CR System Info'!$E$3:$I$200, 5, 0)</f>
        <v>15</v>
      </c>
      <c r="H48" s="11" t="s">
        <v>9</v>
      </c>
      <c r="I48" s="11">
        <f t="shared" si="0"/>
        <v>18</v>
      </c>
      <c r="J48" s="109" t="s">
        <v>905</v>
      </c>
      <c r="K48" s="109">
        <v>18</v>
      </c>
      <c r="L48" s="109">
        <v>2018</v>
      </c>
      <c r="M48" s="115">
        <v>8366433</v>
      </c>
      <c r="N48" s="112" t="s">
        <v>440</v>
      </c>
      <c r="O48" s="112" t="s">
        <v>440</v>
      </c>
      <c r="P48" s="112" t="s">
        <v>440</v>
      </c>
      <c r="Q48" s="112" t="s">
        <v>440</v>
      </c>
      <c r="R48" s="112" t="s">
        <v>440</v>
      </c>
      <c r="S48" s="112" t="s">
        <v>440</v>
      </c>
      <c r="T48" s="112" t="s">
        <v>440</v>
      </c>
      <c r="U48" s="112" t="s">
        <v>440</v>
      </c>
      <c r="V48" s="112" t="s">
        <v>440</v>
      </c>
      <c r="W48" s="112"/>
      <c r="X48" s="4" t="s">
        <v>2380</v>
      </c>
    </row>
    <row r="49" spans="1:24" x14ac:dyDescent="0.3">
      <c r="A49" s="109">
        <v>47</v>
      </c>
      <c r="B49" s="109" t="s">
        <v>116</v>
      </c>
      <c r="C49" s="109" t="str">
        <f>VLOOKUP($E49, 'Country List'!$C:$I, 2, 0)</f>
        <v>ECS</v>
      </c>
      <c r="D49" s="109" t="str">
        <f>VLOOKUP($E49, 'Country List'!$C:$I, 3, 0)</f>
        <v>HIC</v>
      </c>
      <c r="E49" s="109" t="s">
        <v>117</v>
      </c>
      <c r="F49" s="109" t="str">
        <f>VLOOKUP($E49, 'Country List'!$C:$I, 7, 0)</f>
        <v>EXCLUDE</v>
      </c>
      <c r="G49" s="130">
        <f>VLOOKUP(E49, 'NID &amp; CR System Info'!$E$3:$I$200, 5, 0)</f>
        <v>15</v>
      </c>
      <c r="H49" s="11" t="s">
        <v>9</v>
      </c>
      <c r="I49" s="11">
        <f t="shared" si="0"/>
        <v>18</v>
      </c>
      <c r="J49" s="109" t="s">
        <v>905</v>
      </c>
      <c r="K49" s="109">
        <v>18</v>
      </c>
      <c r="L49" s="109">
        <v>2015</v>
      </c>
      <c r="M49" s="115">
        <v>4145105</v>
      </c>
      <c r="N49" s="112" t="s">
        <v>440</v>
      </c>
      <c r="O49" s="112" t="s">
        <v>440</v>
      </c>
      <c r="P49" s="112" t="s">
        <v>440</v>
      </c>
      <c r="Q49" s="112" t="s">
        <v>440</v>
      </c>
      <c r="R49" s="112" t="s">
        <v>440</v>
      </c>
      <c r="S49" s="112" t="s">
        <v>440</v>
      </c>
      <c r="T49" s="112" t="s">
        <v>440</v>
      </c>
      <c r="U49" s="112" t="s">
        <v>440</v>
      </c>
      <c r="V49" s="112" t="s">
        <v>440</v>
      </c>
      <c r="W49" s="112"/>
      <c r="X49" s="4" t="s">
        <v>2388</v>
      </c>
    </row>
    <row r="50" spans="1:24" x14ac:dyDescent="0.3">
      <c r="A50" s="109">
        <v>48</v>
      </c>
      <c r="B50" s="109" t="s">
        <v>118</v>
      </c>
      <c r="C50" s="109" t="str">
        <f>VLOOKUP($E50, 'Country List'!$C:$I, 2, 0)</f>
        <v>MEA</v>
      </c>
      <c r="D50" s="109" t="str">
        <f>VLOOKUP($E50, 'Country List'!$C:$I, 3, 0)</f>
        <v>LMC</v>
      </c>
      <c r="E50" s="109" t="s">
        <v>119</v>
      </c>
      <c r="F50" s="109" t="str">
        <f>VLOOKUP($E50, 'Country List'!$C:$I, 7, 0)</f>
        <v>INCLUDE</v>
      </c>
      <c r="G50" s="130">
        <f>VLOOKUP(E50, 'NID &amp; CR System Info'!$E$3:$I$200, 5, 0)</f>
        <v>18</v>
      </c>
      <c r="H50" s="11" t="s">
        <v>9</v>
      </c>
      <c r="I50" s="11">
        <f t="shared" si="0"/>
        <v>18</v>
      </c>
      <c r="J50" s="109" t="s">
        <v>905</v>
      </c>
      <c r="K50" s="109">
        <v>18</v>
      </c>
      <c r="L50" s="109">
        <v>2018</v>
      </c>
      <c r="M50" s="115">
        <v>194000</v>
      </c>
      <c r="N50" s="112" t="s">
        <v>440</v>
      </c>
      <c r="O50" s="112" t="s">
        <v>440</v>
      </c>
      <c r="P50" s="112" t="s">
        <v>440</v>
      </c>
      <c r="Q50" s="112" t="s">
        <v>440</v>
      </c>
      <c r="R50" s="112" t="s">
        <v>440</v>
      </c>
      <c r="S50" s="112" t="s">
        <v>440</v>
      </c>
      <c r="T50" s="112" t="s">
        <v>440</v>
      </c>
      <c r="U50" s="112" t="s">
        <v>440</v>
      </c>
      <c r="V50" s="112" t="s">
        <v>440</v>
      </c>
      <c r="W50" s="112"/>
      <c r="X50" s="109" t="s">
        <v>936</v>
      </c>
    </row>
    <row r="51" spans="1:24" x14ac:dyDescent="0.3">
      <c r="A51" s="109">
        <v>49</v>
      </c>
      <c r="B51" s="109" t="s">
        <v>120</v>
      </c>
      <c r="C51" s="109" t="str">
        <f>VLOOKUP($E51, 'Country List'!$C:$I, 2, 0)</f>
        <v>LCN</v>
      </c>
      <c r="D51" s="109" t="str">
        <f>VLOOKUP($E51, 'Country List'!$C:$I, 3, 0)</f>
        <v>UMC</v>
      </c>
      <c r="E51" s="109" t="s">
        <v>121</v>
      </c>
      <c r="F51" s="109" t="str">
        <f>VLOOKUP($E51, 'Country List'!$C:$I, 7, 0)</f>
        <v>INCLUDE</v>
      </c>
      <c r="G51" s="130">
        <f>VLOOKUP(E51, 'NID &amp; CR System Info'!$E$3:$I$200, 5, 0)</f>
        <v>0</v>
      </c>
      <c r="H51" s="11" t="s">
        <v>9</v>
      </c>
      <c r="I51" s="11">
        <f t="shared" si="0"/>
        <v>18</v>
      </c>
      <c r="J51" s="109" t="s">
        <v>905</v>
      </c>
      <c r="K51" s="109">
        <v>18</v>
      </c>
      <c r="L51" s="109">
        <v>2014</v>
      </c>
      <c r="M51" s="115">
        <v>70541</v>
      </c>
      <c r="N51" s="112" t="s">
        <v>440</v>
      </c>
      <c r="O51" s="112" t="s">
        <v>440</v>
      </c>
      <c r="P51" s="112" t="s">
        <v>440</v>
      </c>
      <c r="Q51" s="112" t="s">
        <v>440</v>
      </c>
      <c r="R51" s="112" t="s">
        <v>440</v>
      </c>
      <c r="S51" s="112" t="s">
        <v>440</v>
      </c>
      <c r="T51" s="112" t="s">
        <v>440</v>
      </c>
      <c r="U51" s="112" t="s">
        <v>440</v>
      </c>
      <c r="V51" s="112" t="s">
        <v>440</v>
      </c>
      <c r="W51" s="112"/>
      <c r="X51" s="109" t="s">
        <v>937</v>
      </c>
    </row>
    <row r="52" spans="1:24" x14ac:dyDescent="0.3">
      <c r="A52" s="109">
        <v>50</v>
      </c>
      <c r="B52" s="109" t="s">
        <v>122</v>
      </c>
      <c r="C52" s="109" t="str">
        <f>VLOOKUP($E52, 'Country List'!$C:$I, 2, 0)</f>
        <v>LCN</v>
      </c>
      <c r="D52" s="109" t="str">
        <f>VLOOKUP($E52, 'Country List'!$C:$I, 3, 0)</f>
        <v>UMC</v>
      </c>
      <c r="E52" s="109" t="s">
        <v>123</v>
      </c>
      <c r="F52" s="109" t="str">
        <f>VLOOKUP($E52, 'Country List'!$C:$I, 7, 0)</f>
        <v>INCLUDE</v>
      </c>
      <c r="G52" s="130">
        <f>VLOOKUP(E52, 'NID &amp; CR System Info'!$E$3:$I$200, 5, 0)</f>
        <v>16</v>
      </c>
      <c r="H52" s="11" t="s">
        <v>9</v>
      </c>
      <c r="I52" s="11">
        <f t="shared" si="0"/>
        <v>16</v>
      </c>
      <c r="J52" s="109" t="s">
        <v>912</v>
      </c>
      <c r="K52" s="109">
        <v>18</v>
      </c>
      <c r="L52" s="109">
        <v>2017</v>
      </c>
      <c r="M52" s="115">
        <v>7304764</v>
      </c>
      <c r="N52" s="112">
        <v>3699271</v>
      </c>
      <c r="O52" s="112">
        <v>3605493</v>
      </c>
      <c r="P52" s="112" t="s">
        <v>440</v>
      </c>
      <c r="Q52" s="112" t="s">
        <v>440</v>
      </c>
      <c r="R52" s="112" t="s">
        <v>440</v>
      </c>
      <c r="S52" s="112" t="s">
        <v>440</v>
      </c>
      <c r="T52" s="112">
        <v>2323334</v>
      </c>
      <c r="U52" s="112">
        <v>4165693</v>
      </c>
      <c r="V52" s="112">
        <v>815737</v>
      </c>
      <c r="W52" s="112"/>
      <c r="X52" s="109" t="s">
        <v>938</v>
      </c>
    </row>
    <row r="53" spans="1:24" x14ac:dyDescent="0.3">
      <c r="A53" s="109">
        <v>51</v>
      </c>
      <c r="B53" s="109" t="s">
        <v>124</v>
      </c>
      <c r="C53" s="109" t="str">
        <f>VLOOKUP($E53, 'Country List'!$C:$I, 2, 0)</f>
        <v>LCN</v>
      </c>
      <c r="D53" s="109" t="str">
        <f>VLOOKUP($E53, 'Country List'!$C:$I, 3, 0)</f>
        <v>UMC</v>
      </c>
      <c r="E53" s="109" t="s">
        <v>125</v>
      </c>
      <c r="F53" s="109" t="str">
        <f>VLOOKUP($E53, 'Country List'!$C:$I, 7, 0)</f>
        <v>INCLUDE</v>
      </c>
      <c r="G53" s="130">
        <f>VLOOKUP(E53, 'NID &amp; CR System Info'!$E$3:$I$200, 5, 0)</f>
        <v>18</v>
      </c>
      <c r="H53" s="11">
        <v>0</v>
      </c>
      <c r="I53" s="11">
        <f t="shared" si="0"/>
        <v>0</v>
      </c>
      <c r="J53" s="109" t="s">
        <v>912</v>
      </c>
      <c r="K53" s="109">
        <v>16</v>
      </c>
      <c r="L53" s="109">
        <v>2017</v>
      </c>
      <c r="M53" s="115">
        <v>18733517</v>
      </c>
      <c r="N53" s="112">
        <v>9387651</v>
      </c>
      <c r="O53" s="112">
        <v>9345866</v>
      </c>
      <c r="P53" s="112" t="s">
        <v>440</v>
      </c>
      <c r="Q53" s="112" t="s">
        <v>440</v>
      </c>
      <c r="R53" s="112" t="s">
        <v>440</v>
      </c>
      <c r="S53" s="112" t="s">
        <v>440</v>
      </c>
      <c r="T53" s="112">
        <v>9826537</v>
      </c>
      <c r="U53" s="112">
        <v>7310953</v>
      </c>
      <c r="V53" s="112">
        <v>1596027</v>
      </c>
      <c r="W53" s="112"/>
      <c r="X53" s="109" t="s">
        <v>2403</v>
      </c>
    </row>
    <row r="54" spans="1:24" x14ac:dyDescent="0.3">
      <c r="A54" s="109">
        <v>52</v>
      </c>
      <c r="B54" s="109" t="s">
        <v>126</v>
      </c>
      <c r="C54" s="109" t="str">
        <f>VLOOKUP($E54, 'Country List'!$C:$I, 2, 0)</f>
        <v>MEA</v>
      </c>
      <c r="D54" s="109" t="str">
        <f>VLOOKUP($E54, 'Country List'!$C:$I, 3, 0)</f>
        <v>LMC</v>
      </c>
      <c r="E54" s="109" t="s">
        <v>127</v>
      </c>
      <c r="F54" s="109" t="str">
        <f>VLOOKUP($E54, 'Country List'!$C:$I, 7, 0)</f>
        <v>INCLUDE</v>
      </c>
      <c r="G54" s="130">
        <f>VLOOKUP(E54, 'NID &amp; CR System Info'!$E$3:$I$200, 5, 0)</f>
        <v>16</v>
      </c>
      <c r="H54" s="11"/>
      <c r="I54" s="11">
        <f t="shared" si="0"/>
        <v>18</v>
      </c>
      <c r="J54" s="109" t="s">
        <v>905</v>
      </c>
      <c r="K54" s="109">
        <v>18</v>
      </c>
      <c r="L54" s="109">
        <v>2018</v>
      </c>
      <c r="M54" s="115">
        <v>59078138</v>
      </c>
      <c r="N54" s="112" t="s">
        <v>440</v>
      </c>
      <c r="O54" s="112" t="s">
        <v>440</v>
      </c>
      <c r="P54" s="112" t="s">
        <v>440</v>
      </c>
      <c r="Q54" s="112" t="s">
        <v>440</v>
      </c>
      <c r="R54" s="112" t="s">
        <v>440</v>
      </c>
      <c r="S54" s="112" t="s">
        <v>440</v>
      </c>
      <c r="T54" s="112" t="s">
        <v>440</v>
      </c>
      <c r="U54" s="112" t="s">
        <v>440</v>
      </c>
      <c r="V54" s="112" t="s">
        <v>440</v>
      </c>
      <c r="W54" s="112"/>
      <c r="X54" s="4" t="s">
        <v>2379</v>
      </c>
    </row>
    <row r="55" spans="1:24" x14ac:dyDescent="0.3">
      <c r="A55" s="109">
        <v>53</v>
      </c>
      <c r="B55" s="109" t="s">
        <v>128</v>
      </c>
      <c r="C55" s="109" t="str">
        <f>VLOOKUP($E55, 'Country List'!$C:$I, 2, 0)</f>
        <v>LCN</v>
      </c>
      <c r="D55" s="109" t="str">
        <f>VLOOKUP($E55, 'Country List'!$C:$I, 3, 0)</f>
        <v>LMC</v>
      </c>
      <c r="E55" s="109" t="s">
        <v>129</v>
      </c>
      <c r="F55" s="109" t="str">
        <f>VLOOKUP($E55, 'Country List'!$C:$I, 7, 0)</f>
        <v>INCLUDE</v>
      </c>
      <c r="G55" s="130">
        <f>VLOOKUP(E55, 'NID &amp; CR System Info'!$E$3:$I$200, 5, 0)</f>
        <v>18</v>
      </c>
      <c r="H55" s="11" t="s">
        <v>9</v>
      </c>
      <c r="I55" s="11">
        <f t="shared" si="0"/>
        <v>18</v>
      </c>
      <c r="J55" s="109" t="s">
        <v>912</v>
      </c>
      <c r="K55" s="109">
        <v>18</v>
      </c>
      <c r="L55" s="109">
        <v>2018</v>
      </c>
      <c r="M55" s="115">
        <v>6020209</v>
      </c>
      <c r="N55" s="112">
        <v>2911016</v>
      </c>
      <c r="O55" s="112">
        <v>3109193</v>
      </c>
      <c r="P55" s="112" t="s">
        <v>440</v>
      </c>
      <c r="Q55" s="112">
        <v>2348166</v>
      </c>
      <c r="R55" s="112">
        <v>3672043</v>
      </c>
      <c r="S55" s="112" t="s">
        <v>440</v>
      </c>
      <c r="T55" s="112" t="s">
        <v>440</v>
      </c>
      <c r="U55" s="112" t="s">
        <v>440</v>
      </c>
      <c r="V55" s="112" t="s">
        <v>440</v>
      </c>
      <c r="W55" s="112"/>
      <c r="X55" s="109" t="s">
        <v>2370</v>
      </c>
    </row>
    <row r="56" spans="1:24" x14ac:dyDescent="0.3">
      <c r="A56" s="109">
        <v>54</v>
      </c>
      <c r="B56" s="109" t="s">
        <v>130</v>
      </c>
      <c r="C56" s="109" t="str">
        <f>VLOOKUP($E56, 'Country List'!$C:$I, 2, 0)</f>
        <v>SSF</v>
      </c>
      <c r="D56" s="109" t="str">
        <f>VLOOKUP($E56, 'Country List'!$C:$I, 3, 0)</f>
        <v>UMC</v>
      </c>
      <c r="E56" s="109" t="s">
        <v>131</v>
      </c>
      <c r="F56" s="109" t="str">
        <f>VLOOKUP($E56, 'Country List'!$C:$I, 7, 0)</f>
        <v>INCLUDE</v>
      </c>
      <c r="G56" s="130" t="str">
        <f>VLOOKUP(E56, 'NID &amp; CR System Info'!$E$3:$I$200, 5, 0)</f>
        <v>-</v>
      </c>
      <c r="H56" s="11" t="s">
        <v>9</v>
      </c>
      <c r="I56" s="11">
        <f t="shared" si="0"/>
        <v>18</v>
      </c>
      <c r="J56" s="109" t="s">
        <v>905</v>
      </c>
      <c r="K56" s="109">
        <v>18</v>
      </c>
      <c r="L56" s="109">
        <v>2017</v>
      </c>
      <c r="M56" s="115">
        <v>325555</v>
      </c>
      <c r="N56" s="112" t="s">
        <v>440</v>
      </c>
      <c r="O56" s="112" t="s">
        <v>440</v>
      </c>
      <c r="P56" s="112" t="s">
        <v>440</v>
      </c>
      <c r="Q56" s="112" t="s">
        <v>440</v>
      </c>
      <c r="R56" s="112" t="s">
        <v>440</v>
      </c>
      <c r="S56" s="112" t="s">
        <v>440</v>
      </c>
      <c r="T56" s="112" t="s">
        <v>440</v>
      </c>
      <c r="U56" s="112" t="s">
        <v>440</v>
      </c>
      <c r="V56" s="112" t="s">
        <v>440</v>
      </c>
      <c r="W56" s="112"/>
      <c r="X56" s="109" t="s">
        <v>939</v>
      </c>
    </row>
    <row r="57" spans="1:24" x14ac:dyDescent="0.3">
      <c r="A57" s="109">
        <v>55</v>
      </c>
      <c r="B57" s="109" t="s">
        <v>132</v>
      </c>
      <c r="C57" s="109" t="str">
        <f>VLOOKUP($E57, 'Country List'!$C:$I, 2, 0)</f>
        <v>SSF</v>
      </c>
      <c r="D57" s="109" t="str">
        <f>VLOOKUP($E57, 'Country List'!$C:$I, 3, 0)</f>
        <v>LIC</v>
      </c>
      <c r="E57" s="109" t="s">
        <v>133</v>
      </c>
      <c r="F57" s="109" t="str">
        <f>VLOOKUP($E57, 'Country List'!$C:$I, 7, 0)</f>
        <v>INCLUDE</v>
      </c>
      <c r="G57" s="130">
        <f>VLOOKUP(E57, 'NID &amp; CR System Info'!$E$3:$I$200, 5, 0)</f>
        <v>18</v>
      </c>
      <c r="H57" s="11" t="s">
        <v>9</v>
      </c>
      <c r="I57" s="11">
        <f t="shared" si="0"/>
        <v>18</v>
      </c>
      <c r="J57" s="109" t="s">
        <v>905</v>
      </c>
      <c r="K57" s="109">
        <v>18</v>
      </c>
      <c r="L57" s="109">
        <v>1993</v>
      </c>
      <c r="M57" s="115">
        <v>1173706</v>
      </c>
      <c r="N57" s="112" t="s">
        <v>440</v>
      </c>
      <c r="O57" s="112" t="s">
        <v>440</v>
      </c>
      <c r="P57" s="112" t="s">
        <v>440</v>
      </c>
      <c r="Q57" s="112" t="s">
        <v>440</v>
      </c>
      <c r="R57" s="112" t="s">
        <v>440</v>
      </c>
      <c r="S57" s="112" t="s">
        <v>440</v>
      </c>
      <c r="T57" s="112" t="s">
        <v>440</v>
      </c>
      <c r="U57" s="112" t="s">
        <v>440</v>
      </c>
      <c r="V57" s="112" t="s">
        <v>440</v>
      </c>
      <c r="W57" s="112"/>
      <c r="X57" s="109" t="s">
        <v>940</v>
      </c>
    </row>
    <row r="58" spans="1:24" x14ac:dyDescent="0.3">
      <c r="A58" s="109">
        <v>56</v>
      </c>
      <c r="B58" s="109" t="s">
        <v>134</v>
      </c>
      <c r="C58" s="109" t="str">
        <f>VLOOKUP($E58, 'Country List'!$C:$I, 2, 0)</f>
        <v>ECS</v>
      </c>
      <c r="D58" s="109" t="str">
        <f>VLOOKUP($E58, 'Country List'!$C:$I, 3, 0)</f>
        <v>HIC</v>
      </c>
      <c r="E58" s="109" t="s">
        <v>135</v>
      </c>
      <c r="F58" s="109" t="str">
        <f>VLOOKUP($E58, 'Country List'!$C:$I, 7, 0)</f>
        <v>EXCLUDE</v>
      </c>
      <c r="G58" s="130">
        <f>VLOOKUP(E58, 'NID &amp; CR System Info'!$E$3:$I$200, 5, 0)</f>
        <v>15</v>
      </c>
      <c r="H58" s="11" t="s">
        <v>9</v>
      </c>
      <c r="I58" s="11">
        <f t="shared" si="0"/>
        <v>15</v>
      </c>
      <c r="J58" s="109" t="s">
        <v>912</v>
      </c>
      <c r="K58" s="109">
        <v>18</v>
      </c>
      <c r="L58" s="109">
        <v>2018</v>
      </c>
      <c r="M58" s="115">
        <v>1282902</v>
      </c>
      <c r="N58" s="112">
        <v>597661</v>
      </c>
      <c r="O58" s="112">
        <v>685241</v>
      </c>
      <c r="P58" s="112" t="s">
        <v>440</v>
      </c>
      <c r="Q58" s="112" t="s">
        <v>440</v>
      </c>
      <c r="R58" s="112" t="s">
        <v>440</v>
      </c>
      <c r="S58" s="112" t="s">
        <v>440</v>
      </c>
      <c r="T58" s="112">
        <v>363490</v>
      </c>
      <c r="U58" s="112">
        <v>660562</v>
      </c>
      <c r="V58" s="112">
        <v>258850</v>
      </c>
      <c r="W58" s="112"/>
      <c r="X58" s="9" t="s">
        <v>2351</v>
      </c>
    </row>
    <row r="59" spans="1:24" x14ac:dyDescent="0.3">
      <c r="A59" s="109">
        <v>57</v>
      </c>
      <c r="B59" s="109" t="s">
        <v>136</v>
      </c>
      <c r="C59" s="109" t="str">
        <f>VLOOKUP($E59, 'Country List'!$C:$I, 2, 0)</f>
        <v>SSF</v>
      </c>
      <c r="D59" s="109" t="str">
        <f>VLOOKUP($E59, 'Country List'!$C:$I, 3, 0)</f>
        <v>LIC</v>
      </c>
      <c r="E59" s="109" t="s">
        <v>137</v>
      </c>
      <c r="F59" s="109" t="str">
        <f>VLOOKUP($E59, 'Country List'!$C:$I, 7, 0)</f>
        <v>INCLUDE</v>
      </c>
      <c r="G59" s="130">
        <f>VLOOKUP(E59, 'NID &amp; CR System Info'!$E$3:$I$200, 5, 0)</f>
        <v>16</v>
      </c>
      <c r="H59" s="11" t="s">
        <v>9</v>
      </c>
      <c r="I59" s="11">
        <f t="shared" si="0"/>
        <v>17</v>
      </c>
      <c r="J59" s="109" t="s">
        <v>905</v>
      </c>
      <c r="K59" s="109">
        <v>17</v>
      </c>
      <c r="L59" s="109">
        <v>2015</v>
      </c>
      <c r="M59" s="115">
        <v>36851461</v>
      </c>
      <c r="N59" s="112" t="s">
        <v>440</v>
      </c>
      <c r="O59" s="112" t="s">
        <v>440</v>
      </c>
      <c r="P59" s="112" t="s">
        <v>440</v>
      </c>
      <c r="Q59" s="112" t="s">
        <v>440</v>
      </c>
      <c r="R59" s="112" t="s">
        <v>440</v>
      </c>
      <c r="S59" s="112" t="s">
        <v>440</v>
      </c>
      <c r="T59" s="112" t="s">
        <v>440</v>
      </c>
      <c r="U59" s="112" t="s">
        <v>440</v>
      </c>
      <c r="V59" s="112" t="s">
        <v>440</v>
      </c>
      <c r="W59" s="112"/>
      <c r="X59" s="4" t="s">
        <v>2383</v>
      </c>
    </row>
    <row r="60" spans="1:24" x14ac:dyDescent="0.3">
      <c r="A60" s="109">
        <v>58</v>
      </c>
      <c r="B60" s="109" t="s">
        <v>138</v>
      </c>
      <c r="C60" s="109" t="str">
        <f>VLOOKUP($E60, 'Country List'!$C:$I, 2, 0)</f>
        <v>EAS</v>
      </c>
      <c r="D60" s="109" t="str">
        <f>VLOOKUP($E60, 'Country List'!$C:$I, 3, 0)</f>
        <v>UMC</v>
      </c>
      <c r="E60" s="109" t="s">
        <v>139</v>
      </c>
      <c r="F60" s="109" t="str">
        <f>VLOOKUP($E60, 'Country List'!$C:$I, 7, 0)</f>
        <v>INCLUDE</v>
      </c>
      <c r="G60" s="130">
        <f>VLOOKUP(E60, 'NID &amp; CR System Info'!$E$3:$I$200, 5, 0)</f>
        <v>18</v>
      </c>
      <c r="H60" s="11" t="s">
        <v>9</v>
      </c>
      <c r="I60" s="11">
        <f t="shared" si="0"/>
        <v>18</v>
      </c>
      <c r="J60" s="109" t="s">
        <v>905</v>
      </c>
      <c r="K60" s="109">
        <v>18</v>
      </c>
      <c r="L60" s="109">
        <v>2018</v>
      </c>
      <c r="M60" s="115">
        <v>624404</v>
      </c>
      <c r="N60" s="112">
        <v>315624</v>
      </c>
      <c r="O60" s="112">
        <v>308780</v>
      </c>
      <c r="P60" s="112" t="s">
        <v>440</v>
      </c>
      <c r="Q60" s="112" t="s">
        <v>440</v>
      </c>
      <c r="R60" s="112" t="s">
        <v>440</v>
      </c>
      <c r="S60" s="112" t="s">
        <v>440</v>
      </c>
      <c r="T60" s="112" t="s">
        <v>440</v>
      </c>
      <c r="U60" s="112" t="s">
        <v>440</v>
      </c>
      <c r="V60" s="112" t="s">
        <v>440</v>
      </c>
      <c r="W60" s="112"/>
      <c r="X60" s="109" t="s">
        <v>941</v>
      </c>
    </row>
    <row r="61" spans="1:24" x14ac:dyDescent="0.3">
      <c r="A61" s="109">
        <v>59</v>
      </c>
      <c r="B61" s="109" t="s">
        <v>140</v>
      </c>
      <c r="C61" s="109" t="str">
        <f>VLOOKUP($E61, 'Country List'!$C:$I, 2, 0)</f>
        <v>ECS</v>
      </c>
      <c r="D61" s="109" t="str">
        <f>VLOOKUP($E61, 'Country List'!$C:$I, 3, 0)</f>
        <v>HIC</v>
      </c>
      <c r="E61" s="109" t="s">
        <v>141</v>
      </c>
      <c r="F61" s="109" t="str">
        <f>VLOOKUP($E61, 'Country List'!$C:$I, 7, 0)</f>
        <v>EXCLUDE</v>
      </c>
      <c r="G61" s="130">
        <f>VLOOKUP(E61, 'NID &amp; CR System Info'!$E$3:$I$200, 5, 0)</f>
        <v>0</v>
      </c>
      <c r="H61" s="11" t="s">
        <v>9</v>
      </c>
      <c r="I61" s="11">
        <f t="shared" si="0"/>
        <v>18</v>
      </c>
      <c r="J61" s="109" t="s">
        <v>905</v>
      </c>
      <c r="K61" s="109">
        <v>18</v>
      </c>
      <c r="L61" s="109">
        <v>2018</v>
      </c>
      <c r="M61" s="115">
        <v>4498004</v>
      </c>
      <c r="N61" s="112">
        <v>2164139</v>
      </c>
      <c r="O61" s="112">
        <v>2333865</v>
      </c>
      <c r="P61" s="112" t="s">
        <v>440</v>
      </c>
      <c r="Q61" s="112" t="s">
        <v>440</v>
      </c>
      <c r="R61" s="112" t="s">
        <v>440</v>
      </c>
      <c r="S61" s="112" t="s">
        <v>440</v>
      </c>
      <c r="T61" s="112" t="s">
        <v>440</v>
      </c>
      <c r="U61" s="112" t="s">
        <v>440</v>
      </c>
      <c r="V61" s="112" t="s">
        <v>440</v>
      </c>
      <c r="W61" s="112"/>
      <c r="X61" s="110" t="s">
        <v>942</v>
      </c>
    </row>
    <row r="62" spans="1:24" x14ac:dyDescent="0.3">
      <c r="A62" s="109">
        <v>60</v>
      </c>
      <c r="B62" s="109" t="s">
        <v>142</v>
      </c>
      <c r="C62" s="109" t="str">
        <f>VLOOKUP($E62, 'Country List'!$C:$I, 2, 0)</f>
        <v>ECS</v>
      </c>
      <c r="D62" s="109" t="str">
        <f>VLOOKUP($E62, 'Country List'!$C:$I, 3, 0)</f>
        <v>HIC</v>
      </c>
      <c r="E62" s="109" t="s">
        <v>143</v>
      </c>
      <c r="F62" s="109" t="str">
        <f>VLOOKUP($E62, 'Country List'!$C:$I, 7, 0)</f>
        <v>EXCLUDE</v>
      </c>
      <c r="G62" s="130">
        <f>VLOOKUP(E62, 'NID &amp; CR System Info'!$E$3:$I$200, 5, 0)</f>
        <v>16</v>
      </c>
      <c r="H62" s="11" t="s">
        <v>9</v>
      </c>
      <c r="I62" s="11">
        <f t="shared" si="0"/>
        <v>18</v>
      </c>
      <c r="J62" s="109" t="s">
        <v>905</v>
      </c>
      <c r="K62" s="109">
        <v>18</v>
      </c>
      <c r="L62" s="109">
        <v>2017</v>
      </c>
      <c r="M62" s="115">
        <v>47568588</v>
      </c>
      <c r="N62" s="112" t="s">
        <v>440</v>
      </c>
      <c r="O62" s="112" t="s">
        <v>440</v>
      </c>
      <c r="P62" s="112" t="s">
        <v>440</v>
      </c>
      <c r="Q62" s="112" t="s">
        <v>440</v>
      </c>
      <c r="R62" s="112" t="s">
        <v>440</v>
      </c>
      <c r="S62" s="112" t="s">
        <v>440</v>
      </c>
      <c r="T62" s="112" t="s">
        <v>440</v>
      </c>
      <c r="U62" s="112" t="s">
        <v>440</v>
      </c>
      <c r="V62" s="112" t="s">
        <v>440</v>
      </c>
      <c r="W62" s="112"/>
      <c r="X62" s="109" t="s">
        <v>943</v>
      </c>
    </row>
    <row r="63" spans="1:24" x14ac:dyDescent="0.3">
      <c r="A63" s="109">
        <v>61</v>
      </c>
      <c r="B63" s="109" t="s">
        <v>144</v>
      </c>
      <c r="C63" s="109" t="str">
        <f>VLOOKUP($E63, 'Country List'!$C:$I, 2, 0)</f>
        <v>SSF</v>
      </c>
      <c r="D63" s="109" t="str">
        <f>VLOOKUP($E63, 'Country List'!$C:$I, 3, 0)</f>
        <v>UMC</v>
      </c>
      <c r="E63" s="109" t="s">
        <v>145</v>
      </c>
      <c r="F63" s="109" t="str">
        <f>VLOOKUP($E63, 'Country List'!$C:$I, 7, 0)</f>
        <v>INCLUDE</v>
      </c>
      <c r="G63" s="130">
        <f>VLOOKUP(E63, 'NID &amp; CR System Info'!$E$3:$I$200, 5, 0)</f>
        <v>16</v>
      </c>
      <c r="H63" s="11" t="s">
        <v>9</v>
      </c>
      <c r="I63" s="11">
        <f t="shared" si="0"/>
        <v>18</v>
      </c>
      <c r="J63" s="109" t="s">
        <v>905</v>
      </c>
      <c r="K63" s="109">
        <v>18</v>
      </c>
      <c r="L63" s="109">
        <v>2016</v>
      </c>
      <c r="M63" s="115">
        <v>627805</v>
      </c>
      <c r="N63" s="112" t="s">
        <v>440</v>
      </c>
      <c r="O63" s="112" t="s">
        <v>440</v>
      </c>
      <c r="P63" s="112" t="s">
        <v>440</v>
      </c>
      <c r="Q63" s="112" t="s">
        <v>440</v>
      </c>
      <c r="R63" s="112" t="s">
        <v>440</v>
      </c>
      <c r="S63" s="112" t="s">
        <v>440</v>
      </c>
      <c r="T63" s="112" t="s">
        <v>440</v>
      </c>
      <c r="U63" s="112" t="s">
        <v>440</v>
      </c>
      <c r="V63" s="112" t="s">
        <v>440</v>
      </c>
      <c r="W63" s="112"/>
      <c r="X63" s="109" t="s">
        <v>944</v>
      </c>
    </row>
    <row r="64" spans="1:24" x14ac:dyDescent="0.3">
      <c r="A64" s="109">
        <v>62</v>
      </c>
      <c r="B64" s="109" t="s">
        <v>146</v>
      </c>
      <c r="C64" s="109" t="str">
        <f>VLOOKUP($E64, 'Country List'!$C:$I, 2, 0)</f>
        <v>SSF</v>
      </c>
      <c r="D64" s="109" t="str">
        <f>VLOOKUP($E64, 'Country List'!$C:$I, 3, 0)</f>
        <v>LIC</v>
      </c>
      <c r="E64" s="109" t="s">
        <v>147</v>
      </c>
      <c r="F64" s="109" t="str">
        <f>VLOOKUP($E64, 'Country List'!$C:$I, 7, 0)</f>
        <v>INCLUDE</v>
      </c>
      <c r="G64" s="130">
        <f>VLOOKUP(E64, 'NID &amp; CR System Info'!$E$3:$I$200, 5, 0)</f>
        <v>18</v>
      </c>
      <c r="H64" s="11" t="s">
        <v>9</v>
      </c>
      <c r="I64" s="11">
        <f t="shared" si="0"/>
        <v>18</v>
      </c>
      <c r="J64" s="109" t="s">
        <v>905</v>
      </c>
      <c r="K64" s="109">
        <v>18</v>
      </c>
      <c r="L64" s="109">
        <v>2016</v>
      </c>
      <c r="M64" s="115">
        <v>886578</v>
      </c>
      <c r="N64" s="112" t="s">
        <v>440</v>
      </c>
      <c r="O64" s="112" t="s">
        <v>440</v>
      </c>
      <c r="P64" s="112" t="s">
        <v>440</v>
      </c>
      <c r="Q64" s="112" t="s">
        <v>440</v>
      </c>
      <c r="R64" s="112" t="s">
        <v>440</v>
      </c>
      <c r="S64" s="112" t="s">
        <v>440</v>
      </c>
      <c r="T64" s="112" t="s">
        <v>440</v>
      </c>
      <c r="U64" s="112" t="s">
        <v>440</v>
      </c>
      <c r="V64" s="112" t="s">
        <v>440</v>
      </c>
      <c r="W64" s="112"/>
      <c r="X64" s="109" t="s">
        <v>945</v>
      </c>
    </row>
    <row r="65" spans="1:24" x14ac:dyDescent="0.3">
      <c r="A65" s="109">
        <v>63</v>
      </c>
      <c r="B65" s="109" t="s">
        <v>148</v>
      </c>
      <c r="C65" s="109" t="str">
        <f>VLOOKUP($E65, 'Country List'!$C:$I, 2, 0)</f>
        <v>ECS</v>
      </c>
      <c r="D65" s="109" t="str">
        <f>VLOOKUP($E65, 'Country List'!$C:$I, 3, 0)</f>
        <v>LMC</v>
      </c>
      <c r="E65" s="109" t="s">
        <v>149</v>
      </c>
      <c r="F65" s="109" t="str">
        <f>VLOOKUP($E65, 'Country List'!$C:$I, 7, 0)</f>
        <v>INCLUDE</v>
      </c>
      <c r="G65" s="130">
        <f>VLOOKUP(E65, 'NID &amp; CR System Info'!$E$3:$I$200, 5, 0)</f>
        <v>14</v>
      </c>
      <c r="H65" s="11" t="s">
        <v>9</v>
      </c>
      <c r="I65" s="11">
        <f t="shared" si="0"/>
        <v>18</v>
      </c>
      <c r="J65" s="109" t="s">
        <v>905</v>
      </c>
      <c r="K65" s="109">
        <v>18</v>
      </c>
      <c r="L65" s="109">
        <v>2016</v>
      </c>
      <c r="M65" s="115">
        <v>3513884</v>
      </c>
      <c r="N65" s="112" t="s">
        <v>440</v>
      </c>
      <c r="O65" s="112" t="s">
        <v>440</v>
      </c>
      <c r="P65" s="112" t="s">
        <v>440</v>
      </c>
      <c r="Q65" s="112" t="s">
        <v>440</v>
      </c>
      <c r="R65" s="112" t="s">
        <v>440</v>
      </c>
      <c r="S65" s="112" t="s">
        <v>440</v>
      </c>
      <c r="T65" s="112" t="s">
        <v>440</v>
      </c>
      <c r="U65" s="112" t="s">
        <v>440</v>
      </c>
      <c r="V65" s="112" t="s">
        <v>440</v>
      </c>
      <c r="W65" s="112"/>
      <c r="X65" s="4" t="s">
        <v>2385</v>
      </c>
    </row>
    <row r="66" spans="1:24" x14ac:dyDescent="0.3">
      <c r="A66" s="109">
        <v>64</v>
      </c>
      <c r="B66" s="109" t="s">
        <v>150</v>
      </c>
      <c r="C66" s="109" t="str">
        <f>VLOOKUP($E66, 'Country List'!$C:$I, 2, 0)</f>
        <v>ECS</v>
      </c>
      <c r="D66" s="109" t="str">
        <f>VLOOKUP($E66, 'Country List'!$C:$I, 3, 0)</f>
        <v>HIC</v>
      </c>
      <c r="E66" s="109" t="s">
        <v>151</v>
      </c>
      <c r="F66" s="109" t="str">
        <f>VLOOKUP($E66, 'Country List'!$C:$I, 7, 0)</f>
        <v>EXCLUDE</v>
      </c>
      <c r="G66" s="130">
        <f>VLOOKUP(E66, 'NID &amp; CR System Info'!$E$3:$I$200, 5, 0)</f>
        <v>16</v>
      </c>
      <c r="H66" s="11" t="s">
        <v>9</v>
      </c>
      <c r="I66" s="11">
        <f t="shared" si="0"/>
        <v>18</v>
      </c>
      <c r="J66" s="109" t="s">
        <v>905</v>
      </c>
      <c r="K66" s="109">
        <v>18</v>
      </c>
      <c r="L66" s="109">
        <v>2017</v>
      </c>
      <c r="M66" s="115">
        <v>61688485</v>
      </c>
      <c r="N66" s="112" t="s">
        <v>440</v>
      </c>
      <c r="O66" s="112" t="s">
        <v>440</v>
      </c>
      <c r="P66" s="112" t="s">
        <v>440</v>
      </c>
      <c r="Q66" s="112" t="s">
        <v>440</v>
      </c>
      <c r="R66" s="112" t="s">
        <v>440</v>
      </c>
      <c r="S66" s="112" t="s">
        <v>440</v>
      </c>
      <c r="T66" s="112" t="s">
        <v>440</v>
      </c>
      <c r="U66" s="112" t="s">
        <v>440</v>
      </c>
      <c r="V66" s="112" t="s">
        <v>440</v>
      </c>
      <c r="W66" s="112"/>
      <c r="X66" s="4" t="s">
        <v>2389</v>
      </c>
    </row>
    <row r="67" spans="1:24" x14ac:dyDescent="0.3">
      <c r="A67" s="109">
        <v>65</v>
      </c>
      <c r="B67" s="109" t="s">
        <v>152</v>
      </c>
      <c r="C67" s="109" t="str">
        <f>VLOOKUP($E67, 'Country List'!$C:$I, 2, 0)</f>
        <v>SSF</v>
      </c>
      <c r="D67" s="109" t="str">
        <f>VLOOKUP($E67, 'Country List'!$C:$I, 3, 0)</f>
        <v>LMC</v>
      </c>
      <c r="E67" s="109" t="s">
        <v>153</v>
      </c>
      <c r="F67" s="109" t="str">
        <f>VLOOKUP($E67, 'Country List'!$C:$I, 7, 0)</f>
        <v>INCLUDE</v>
      </c>
      <c r="G67" s="130">
        <f>VLOOKUP(E67, 'NID &amp; CR System Info'!$E$3:$I$200, 5, 0)</f>
        <v>15</v>
      </c>
      <c r="H67" s="11" t="s">
        <v>9</v>
      </c>
      <c r="I67" s="11">
        <f t="shared" si="0"/>
        <v>18</v>
      </c>
      <c r="J67" s="109" t="s">
        <v>905</v>
      </c>
      <c r="K67" s="109">
        <v>18</v>
      </c>
      <c r="L67" s="109">
        <v>2016</v>
      </c>
      <c r="M67" s="115">
        <v>15712499</v>
      </c>
      <c r="N67" s="112" t="s">
        <v>440</v>
      </c>
      <c r="O67" s="112" t="s">
        <v>440</v>
      </c>
      <c r="P67" s="112" t="s">
        <v>440</v>
      </c>
      <c r="Q67" s="112" t="s">
        <v>440</v>
      </c>
      <c r="R67" s="112" t="s">
        <v>440</v>
      </c>
      <c r="S67" s="112" t="s">
        <v>440</v>
      </c>
      <c r="T67" s="112" t="s">
        <v>440</v>
      </c>
      <c r="U67" s="112" t="s">
        <v>440</v>
      </c>
      <c r="V67" s="112" t="s">
        <v>440</v>
      </c>
      <c r="W67" s="112"/>
      <c r="X67" s="109" t="s">
        <v>946</v>
      </c>
    </row>
    <row r="68" spans="1:24" x14ac:dyDescent="0.3">
      <c r="A68" s="109">
        <v>66</v>
      </c>
      <c r="B68" s="109" t="s">
        <v>154</v>
      </c>
      <c r="C68" s="109" t="str">
        <f>VLOOKUP($E68, 'Country List'!$C:$I, 2, 0)</f>
        <v>ECS</v>
      </c>
      <c r="D68" s="109" t="str">
        <f>VLOOKUP($E68, 'Country List'!$C:$I, 3, 0)</f>
        <v>HIC</v>
      </c>
      <c r="E68" s="109" t="s">
        <v>155</v>
      </c>
      <c r="F68" s="109" t="str">
        <f>VLOOKUP($E68, 'Country List'!$C:$I, 7, 0)</f>
        <v>EXCLUDE</v>
      </c>
      <c r="G68" s="130">
        <f>VLOOKUP(E68, 'NID &amp; CR System Info'!$E$3:$I$200, 5, 0)</f>
        <v>12</v>
      </c>
      <c r="H68" s="11" t="s">
        <v>9</v>
      </c>
      <c r="I68" s="11">
        <f t="shared" ref="I68:I131" si="1">IF(J68="Voter", K68, IF(H68&lt;&gt;"", H68, G68))</f>
        <v>12</v>
      </c>
      <c r="J68" s="109" t="s">
        <v>912</v>
      </c>
      <c r="K68" s="109">
        <v>18</v>
      </c>
      <c r="L68" s="109">
        <v>2018</v>
      </c>
      <c r="M68" s="115">
        <v>8656339</v>
      </c>
      <c r="N68" s="112">
        <v>4271331</v>
      </c>
      <c r="O68" s="112">
        <v>4385008</v>
      </c>
      <c r="P68" s="112" t="s">
        <v>440</v>
      </c>
      <c r="Q68" s="112" t="s">
        <v>440</v>
      </c>
      <c r="R68" s="112" t="s">
        <v>440</v>
      </c>
      <c r="S68" s="112" t="s">
        <v>440</v>
      </c>
      <c r="T68" s="112">
        <v>1935746</v>
      </c>
      <c r="U68" s="112">
        <v>4112450</v>
      </c>
      <c r="V68" s="112">
        <v>2608143</v>
      </c>
      <c r="W68" s="112"/>
      <c r="X68" s="9" t="s">
        <v>2415</v>
      </c>
    </row>
    <row r="69" spans="1:24" x14ac:dyDescent="0.3">
      <c r="A69" s="109">
        <v>67</v>
      </c>
      <c r="B69" s="109" t="s">
        <v>156</v>
      </c>
      <c r="C69" s="109" t="str">
        <f>VLOOKUP($E69, 'Country List'!$C:$I, 2, 0)</f>
        <v>LCN</v>
      </c>
      <c r="D69" s="109" t="str">
        <f>VLOOKUP($E69, 'Country List'!$C:$I, 3, 0)</f>
        <v>UMC</v>
      </c>
      <c r="E69" s="109" t="s">
        <v>157</v>
      </c>
      <c r="F69" s="109" t="str">
        <f>VLOOKUP($E69, 'Country List'!$C:$I, 7, 0)</f>
        <v>INCLUDE</v>
      </c>
      <c r="G69" s="130">
        <f>VLOOKUP(E69, 'NID &amp; CR System Info'!$E$3:$I$200, 5, 0)</f>
        <v>0</v>
      </c>
      <c r="H69" s="11" t="s">
        <v>9</v>
      </c>
      <c r="I69" s="11">
        <f t="shared" si="1"/>
        <v>18</v>
      </c>
      <c r="J69" s="109" t="s">
        <v>905</v>
      </c>
      <c r="K69" s="109">
        <v>18</v>
      </c>
      <c r="L69" s="109">
        <v>2013</v>
      </c>
      <c r="M69" s="115">
        <v>62147</v>
      </c>
      <c r="N69" s="112" t="s">
        <v>440</v>
      </c>
      <c r="O69" s="112" t="s">
        <v>440</v>
      </c>
      <c r="P69" s="112" t="s">
        <v>440</v>
      </c>
      <c r="Q69" s="112" t="s">
        <v>440</v>
      </c>
      <c r="R69" s="112" t="s">
        <v>440</v>
      </c>
      <c r="S69" s="112" t="s">
        <v>440</v>
      </c>
      <c r="T69" s="112" t="s">
        <v>440</v>
      </c>
      <c r="U69" s="112" t="s">
        <v>440</v>
      </c>
      <c r="V69" s="112" t="s">
        <v>440</v>
      </c>
      <c r="W69" s="112"/>
      <c r="X69" s="109" t="s">
        <v>947</v>
      </c>
    </row>
    <row r="70" spans="1:24" x14ac:dyDescent="0.3">
      <c r="A70" s="109">
        <v>68</v>
      </c>
      <c r="B70" s="109" t="s">
        <v>158</v>
      </c>
      <c r="C70" s="109" t="str">
        <f>VLOOKUP($E70, 'Country List'!$C:$I, 2, 0)</f>
        <v>LCN</v>
      </c>
      <c r="D70" s="109" t="str">
        <f>VLOOKUP($E70, 'Country List'!$C:$I, 3, 0)</f>
        <v>LMC</v>
      </c>
      <c r="E70" s="109" t="s">
        <v>159</v>
      </c>
      <c r="F70" s="109" t="str">
        <f>VLOOKUP($E70, 'Country List'!$C:$I, 7, 0)</f>
        <v>INCLUDE</v>
      </c>
      <c r="G70" s="130">
        <f>VLOOKUP(E70, 'NID &amp; CR System Info'!$E$3:$I$200, 5, 0)</f>
        <v>18</v>
      </c>
      <c r="H70" s="11" t="s">
        <v>9</v>
      </c>
      <c r="I70" s="11">
        <f t="shared" si="1"/>
        <v>18</v>
      </c>
      <c r="J70" s="109" t="s">
        <v>905</v>
      </c>
      <c r="K70" s="109">
        <v>18</v>
      </c>
      <c r="L70" s="109">
        <v>2018</v>
      </c>
      <c r="M70" s="115">
        <v>7522920</v>
      </c>
      <c r="N70" s="112" t="s">
        <v>440</v>
      </c>
      <c r="O70" s="112" t="s">
        <v>440</v>
      </c>
      <c r="P70" s="112" t="s">
        <v>440</v>
      </c>
      <c r="Q70" s="112" t="s">
        <v>440</v>
      </c>
      <c r="R70" s="112" t="s">
        <v>440</v>
      </c>
      <c r="S70" s="112" t="s">
        <v>440</v>
      </c>
      <c r="T70" s="112" t="s">
        <v>440</v>
      </c>
      <c r="U70" s="112" t="s">
        <v>440</v>
      </c>
      <c r="V70" s="112" t="s">
        <v>440</v>
      </c>
      <c r="W70" s="112"/>
      <c r="X70" s="4" t="s">
        <v>2390</v>
      </c>
    </row>
    <row r="71" spans="1:24" x14ac:dyDescent="0.3">
      <c r="A71" s="109">
        <v>69</v>
      </c>
      <c r="B71" s="109" t="s">
        <v>160</v>
      </c>
      <c r="C71" s="109" t="str">
        <f>VLOOKUP($E71, 'Country List'!$C:$I, 2, 0)</f>
        <v>SSF</v>
      </c>
      <c r="D71" s="109" t="str">
        <f>VLOOKUP($E71, 'Country List'!$C:$I, 3, 0)</f>
        <v>LIC</v>
      </c>
      <c r="E71" s="109" t="s">
        <v>161</v>
      </c>
      <c r="F71" s="109" t="str">
        <f>VLOOKUP($E71, 'Country List'!$C:$I, 7, 0)</f>
        <v>INCLUDE</v>
      </c>
      <c r="G71" s="130">
        <f>VLOOKUP(E71, 'NID &amp; CR System Info'!$E$3:$I$200, 5, 0)</f>
        <v>15</v>
      </c>
      <c r="H71" s="11" t="s">
        <v>9</v>
      </c>
      <c r="I71" s="11">
        <f t="shared" si="1"/>
        <v>18</v>
      </c>
      <c r="J71" s="109" t="s">
        <v>905</v>
      </c>
      <c r="K71" s="109">
        <v>18</v>
      </c>
      <c r="L71" s="109">
        <v>2015</v>
      </c>
      <c r="M71" s="115">
        <v>6042634</v>
      </c>
      <c r="N71" s="112" t="s">
        <v>440</v>
      </c>
      <c r="O71" s="112" t="s">
        <v>440</v>
      </c>
      <c r="P71" s="112" t="s">
        <v>440</v>
      </c>
      <c r="Q71" s="112" t="s">
        <v>440</v>
      </c>
      <c r="R71" s="112" t="s">
        <v>440</v>
      </c>
      <c r="S71" s="112" t="s">
        <v>440</v>
      </c>
      <c r="T71" s="112" t="s">
        <v>440</v>
      </c>
      <c r="U71" s="112" t="s">
        <v>440</v>
      </c>
      <c r="V71" s="112" t="s">
        <v>440</v>
      </c>
      <c r="W71" s="112"/>
      <c r="X71" s="109" t="s">
        <v>948</v>
      </c>
    </row>
    <row r="72" spans="1:24" x14ac:dyDescent="0.3">
      <c r="A72" s="109">
        <v>70</v>
      </c>
      <c r="B72" s="109" t="s">
        <v>162</v>
      </c>
      <c r="C72" s="109" t="str">
        <f>VLOOKUP($E72, 'Country List'!$C:$I, 2, 0)</f>
        <v>SSF</v>
      </c>
      <c r="D72" s="109" t="str">
        <f>VLOOKUP($E72, 'Country List'!$C:$I, 3, 0)</f>
        <v>LIC</v>
      </c>
      <c r="E72" s="109" t="s">
        <v>163</v>
      </c>
      <c r="F72" s="109" t="str">
        <f>VLOOKUP($E72, 'Country List'!$C:$I, 7, 0)</f>
        <v>INCLUDE</v>
      </c>
      <c r="G72" s="130">
        <f>VLOOKUP(E72, 'NID &amp; CR System Info'!$E$3:$I$200, 5, 0)</f>
        <v>18</v>
      </c>
      <c r="H72" s="11" t="s">
        <v>9</v>
      </c>
      <c r="I72" s="11">
        <f t="shared" si="1"/>
        <v>18</v>
      </c>
      <c r="J72" s="109" t="s">
        <v>905</v>
      </c>
      <c r="K72" s="109">
        <v>18</v>
      </c>
      <c r="L72" s="109">
        <v>2014</v>
      </c>
      <c r="M72" s="115">
        <v>775508</v>
      </c>
      <c r="N72" s="112" t="s">
        <v>440</v>
      </c>
      <c r="O72" s="112" t="s">
        <v>440</v>
      </c>
      <c r="P72" s="112" t="s">
        <v>440</v>
      </c>
      <c r="Q72" s="112" t="s">
        <v>440</v>
      </c>
      <c r="R72" s="112" t="s">
        <v>440</v>
      </c>
      <c r="S72" s="112" t="s">
        <v>440</v>
      </c>
      <c r="T72" s="112" t="s">
        <v>440</v>
      </c>
      <c r="U72" s="112" t="s">
        <v>440</v>
      </c>
      <c r="V72" s="112" t="s">
        <v>440</v>
      </c>
      <c r="W72" s="112"/>
      <c r="X72" s="109" t="s">
        <v>949</v>
      </c>
    </row>
    <row r="73" spans="1:24" x14ac:dyDescent="0.3">
      <c r="A73" s="109">
        <v>71</v>
      </c>
      <c r="B73" s="109" t="s">
        <v>164</v>
      </c>
      <c r="C73" s="109" t="str">
        <f>VLOOKUP($E73, 'Country List'!$C:$I, 2, 0)</f>
        <v>LCN</v>
      </c>
      <c r="D73" s="109" t="str">
        <f>VLOOKUP($E73, 'Country List'!$C:$I, 3, 0)</f>
        <v>UMC</v>
      </c>
      <c r="E73" s="109" t="s">
        <v>165</v>
      </c>
      <c r="F73" s="109" t="str">
        <f>VLOOKUP($E73, 'Country List'!$C:$I, 7, 0)</f>
        <v>INCLUDE</v>
      </c>
      <c r="G73" s="130">
        <f>VLOOKUP(E73, 'NID &amp; CR System Info'!$E$3:$I$200, 5, 0)</f>
        <v>14</v>
      </c>
      <c r="H73" s="11" t="s">
        <v>9</v>
      </c>
      <c r="I73" s="11">
        <f t="shared" si="1"/>
        <v>18</v>
      </c>
      <c r="J73" s="109" t="s">
        <v>905</v>
      </c>
      <c r="K73" s="109">
        <v>18</v>
      </c>
      <c r="L73" s="109">
        <v>2015</v>
      </c>
      <c r="M73" s="115">
        <v>570708</v>
      </c>
      <c r="N73" s="112" t="s">
        <v>440</v>
      </c>
      <c r="O73" s="112" t="s">
        <v>440</v>
      </c>
      <c r="P73" s="112" t="s">
        <v>440</v>
      </c>
      <c r="Q73" s="112" t="s">
        <v>440</v>
      </c>
      <c r="R73" s="112" t="s">
        <v>440</v>
      </c>
      <c r="S73" s="112" t="s">
        <v>440</v>
      </c>
      <c r="T73" s="112" t="s">
        <v>440</v>
      </c>
      <c r="U73" s="112" t="s">
        <v>440</v>
      </c>
      <c r="V73" s="112" t="s">
        <v>440</v>
      </c>
      <c r="W73" s="112"/>
      <c r="X73" s="110" t="s">
        <v>950</v>
      </c>
    </row>
    <row r="74" spans="1:24" x14ac:dyDescent="0.3">
      <c r="A74" s="109">
        <v>72</v>
      </c>
      <c r="B74" s="109" t="s">
        <v>166</v>
      </c>
      <c r="C74" s="109" t="str">
        <f>VLOOKUP($E74, 'Country List'!$C:$I, 2, 0)</f>
        <v>LCN</v>
      </c>
      <c r="D74" s="109" t="str">
        <f>VLOOKUP($E74, 'Country List'!$C:$I, 3, 0)</f>
        <v>LIC</v>
      </c>
      <c r="E74" s="109" t="s">
        <v>167</v>
      </c>
      <c r="F74" s="109" t="str">
        <f>VLOOKUP($E74, 'Country List'!$C:$I, 7, 0)</f>
        <v>INCLUDE</v>
      </c>
      <c r="G74" s="130">
        <f>VLOOKUP(E74, 'NID &amp; CR System Info'!$E$3:$I$200, 5, 0)</f>
        <v>18</v>
      </c>
      <c r="H74" s="11" t="s">
        <v>9</v>
      </c>
      <c r="I74" s="11">
        <f t="shared" si="1"/>
        <v>18</v>
      </c>
      <c r="J74" s="109" t="s">
        <v>905</v>
      </c>
      <c r="K74" s="109">
        <v>18</v>
      </c>
      <c r="L74" s="109">
        <v>2016</v>
      </c>
      <c r="M74" s="115">
        <v>6189253</v>
      </c>
      <c r="N74" s="112">
        <v>3076918</v>
      </c>
      <c r="O74" s="112">
        <v>3112335</v>
      </c>
      <c r="P74" s="112" t="s">
        <v>440</v>
      </c>
      <c r="Q74" s="112" t="s">
        <v>440</v>
      </c>
      <c r="R74" s="112" t="s">
        <v>440</v>
      </c>
      <c r="S74" s="112" t="s">
        <v>440</v>
      </c>
      <c r="T74" s="112" t="s">
        <v>440</v>
      </c>
      <c r="U74" s="112" t="s">
        <v>440</v>
      </c>
      <c r="V74" s="112" t="s">
        <v>440</v>
      </c>
      <c r="W74" s="112"/>
      <c r="X74" s="110" t="s">
        <v>951</v>
      </c>
    </row>
    <row r="75" spans="1:24" x14ac:dyDescent="0.3">
      <c r="A75" s="109">
        <v>73</v>
      </c>
      <c r="B75" s="109" t="s">
        <v>168</v>
      </c>
      <c r="C75" s="109" t="str">
        <f>VLOOKUP($E75, 'Country List'!$C:$I, 2, 0)</f>
        <v>LCN</v>
      </c>
      <c r="D75" s="109" t="str">
        <f>VLOOKUP($E75, 'Country List'!$C:$I, 3, 0)</f>
        <v>LMC</v>
      </c>
      <c r="E75" s="109" t="s">
        <v>169</v>
      </c>
      <c r="F75" s="109" t="str">
        <f>VLOOKUP($E75, 'Country List'!$C:$I, 7, 0)</f>
        <v>INCLUDE</v>
      </c>
      <c r="G75" s="130">
        <f>VLOOKUP(E75, 'NID &amp; CR System Info'!$E$3:$I$200, 5, 0)</f>
        <v>18</v>
      </c>
      <c r="H75" s="11" t="s">
        <v>9</v>
      </c>
      <c r="I75" s="11">
        <f t="shared" si="1"/>
        <v>18</v>
      </c>
      <c r="J75" s="109" t="s">
        <v>912</v>
      </c>
      <c r="K75" s="109">
        <v>18</v>
      </c>
      <c r="L75" s="109">
        <v>2018</v>
      </c>
      <c r="M75" s="115">
        <v>6149112</v>
      </c>
      <c r="N75" s="112">
        <v>3034974</v>
      </c>
      <c r="O75" s="112">
        <v>3114138</v>
      </c>
      <c r="P75" s="112" t="s">
        <v>440</v>
      </c>
      <c r="Q75" s="112">
        <v>2864256</v>
      </c>
      <c r="R75" s="112">
        <v>3284856</v>
      </c>
      <c r="S75" s="112" t="s">
        <v>440</v>
      </c>
      <c r="T75" s="112">
        <v>2335432</v>
      </c>
      <c r="U75" s="112">
        <v>3223365</v>
      </c>
      <c r="V75" s="112">
        <v>590315</v>
      </c>
      <c r="W75" s="112"/>
      <c r="X75" s="109" t="s">
        <v>952</v>
      </c>
    </row>
    <row r="76" spans="1:24" x14ac:dyDescent="0.3">
      <c r="A76" s="109">
        <v>74</v>
      </c>
      <c r="B76" s="109" t="s">
        <v>170</v>
      </c>
      <c r="C76" s="109" t="str">
        <f>VLOOKUP($E76, 'Country List'!$C:$I, 2, 0)</f>
        <v>EAS</v>
      </c>
      <c r="D76" s="109" t="str">
        <f>VLOOKUP($E76, 'Country List'!$C:$I, 3, 0)</f>
        <v>HIC</v>
      </c>
      <c r="E76" s="109" t="s">
        <v>171</v>
      </c>
      <c r="F76" s="109" t="str">
        <f>VLOOKUP($E76, 'Country List'!$C:$I, 7, 0)</f>
        <v>INCLUDE</v>
      </c>
      <c r="G76" s="130">
        <f>VLOOKUP(E76, 'NID &amp; CR System Info'!$E$3:$I$200, 5, 0)</f>
        <v>11</v>
      </c>
      <c r="H76" s="11" t="s">
        <v>9</v>
      </c>
      <c r="I76" s="11">
        <f t="shared" si="1"/>
        <v>18</v>
      </c>
      <c r="J76" s="109" t="s">
        <v>905</v>
      </c>
      <c r="K76" s="109">
        <v>18</v>
      </c>
      <c r="L76" s="109">
        <v>2016</v>
      </c>
      <c r="M76" s="115">
        <v>3779085</v>
      </c>
      <c r="N76" s="112" t="s">
        <v>440</v>
      </c>
      <c r="O76" s="112" t="s">
        <v>440</v>
      </c>
      <c r="P76" s="112" t="s">
        <v>440</v>
      </c>
      <c r="Q76" s="112" t="s">
        <v>440</v>
      </c>
      <c r="R76" s="112" t="s">
        <v>440</v>
      </c>
      <c r="S76" s="112" t="s">
        <v>440</v>
      </c>
      <c r="T76" s="112" t="s">
        <v>440</v>
      </c>
      <c r="U76" s="112" t="s">
        <v>440</v>
      </c>
      <c r="V76" s="112" t="s">
        <v>440</v>
      </c>
      <c r="W76" s="112"/>
      <c r="X76" s="4" t="s">
        <v>2391</v>
      </c>
    </row>
    <row r="77" spans="1:24" x14ac:dyDescent="0.3">
      <c r="A77" s="109">
        <v>75</v>
      </c>
      <c r="B77" s="109" t="s">
        <v>172</v>
      </c>
      <c r="C77" s="109" t="str">
        <f>VLOOKUP($E77, 'Country List'!$C:$I, 2, 0)</f>
        <v>ECS</v>
      </c>
      <c r="D77" s="109" t="str">
        <f>VLOOKUP($E77, 'Country List'!$C:$I, 3, 0)</f>
        <v>HIC</v>
      </c>
      <c r="E77" s="109" t="s">
        <v>173</v>
      </c>
      <c r="F77" s="109" t="str">
        <f>VLOOKUP($E77, 'Country List'!$C:$I, 7, 0)</f>
        <v>EXCLUDE</v>
      </c>
      <c r="G77" s="130">
        <f>VLOOKUP(E77, 'NID &amp; CR System Info'!$E$3:$I$200, 5, 0)</f>
        <v>14</v>
      </c>
      <c r="H77" s="11">
        <v>0</v>
      </c>
      <c r="I77" s="11">
        <f t="shared" si="1"/>
        <v>0</v>
      </c>
      <c r="J77" s="109" t="s">
        <v>912</v>
      </c>
      <c r="K77" s="109">
        <v>18</v>
      </c>
      <c r="L77" s="109">
        <v>2017</v>
      </c>
      <c r="M77" s="115">
        <v>9970906</v>
      </c>
      <c r="N77" s="112">
        <v>4798425</v>
      </c>
      <c r="O77" s="112">
        <v>5172481</v>
      </c>
      <c r="P77" s="112" t="s">
        <v>440</v>
      </c>
      <c r="Q77" s="112">
        <v>3019125</v>
      </c>
      <c r="R77" s="112">
        <v>6951781</v>
      </c>
      <c r="S77" s="112" t="s">
        <v>440</v>
      </c>
      <c r="T77" s="112">
        <v>3260535</v>
      </c>
      <c r="U77" s="112">
        <v>4878784</v>
      </c>
      <c r="V77" s="112">
        <v>1831587</v>
      </c>
      <c r="W77" s="112"/>
      <c r="X77" s="109" t="s">
        <v>953</v>
      </c>
    </row>
    <row r="78" spans="1:24" x14ac:dyDescent="0.3">
      <c r="A78" s="109">
        <v>76</v>
      </c>
      <c r="B78" s="109" t="s">
        <v>174</v>
      </c>
      <c r="C78" s="109" t="str">
        <f>VLOOKUP($E78, 'Country List'!$C:$I, 2, 0)</f>
        <v>ECS</v>
      </c>
      <c r="D78" s="109" t="str">
        <f>VLOOKUP($E78, 'Country List'!$C:$I, 3, 0)</f>
        <v>HIC</v>
      </c>
      <c r="E78" s="109" t="s">
        <v>175</v>
      </c>
      <c r="F78" s="109" t="str">
        <f>VLOOKUP($E78, 'Country List'!$C:$I, 7, 0)</f>
        <v>EXCLUDE</v>
      </c>
      <c r="G78" s="130">
        <f>VLOOKUP(E78, 'NID &amp; CR System Info'!$E$3:$I$200, 5, 0)</f>
        <v>14</v>
      </c>
      <c r="H78" s="11" t="s">
        <v>9</v>
      </c>
      <c r="I78" s="11">
        <f t="shared" si="1"/>
        <v>18</v>
      </c>
      <c r="J78" s="109" t="s">
        <v>905</v>
      </c>
      <c r="K78" s="109">
        <v>18</v>
      </c>
      <c r="L78" s="109">
        <v>2016</v>
      </c>
      <c r="M78" s="115">
        <v>246542</v>
      </c>
      <c r="N78" s="112">
        <v>122899</v>
      </c>
      <c r="O78" s="112">
        <v>123643</v>
      </c>
      <c r="P78" s="112" t="s">
        <v>440</v>
      </c>
      <c r="Q78" s="112" t="s">
        <v>440</v>
      </c>
      <c r="R78" s="112" t="s">
        <v>440</v>
      </c>
      <c r="S78" s="112" t="s">
        <v>440</v>
      </c>
      <c r="T78" s="112" t="s">
        <v>440</v>
      </c>
      <c r="U78" s="112" t="s">
        <v>440</v>
      </c>
      <c r="V78" s="112" t="s">
        <v>440</v>
      </c>
      <c r="W78" s="112"/>
      <c r="X78" s="109" t="s">
        <v>954</v>
      </c>
    </row>
    <row r="79" spans="1:24" x14ac:dyDescent="0.3">
      <c r="A79" s="109">
        <v>77</v>
      </c>
      <c r="B79" s="109" t="s">
        <v>176</v>
      </c>
      <c r="C79" s="109" t="str">
        <f>VLOOKUP($E79, 'Country List'!$C:$I, 2, 0)</f>
        <v>SAS</v>
      </c>
      <c r="D79" s="109" t="str">
        <f>VLOOKUP($E79, 'Country List'!$C:$I, 3, 0)</f>
        <v>LMC</v>
      </c>
      <c r="E79" s="109" t="s">
        <v>177</v>
      </c>
      <c r="F79" s="109" t="str">
        <f>VLOOKUP($E79, 'Country List'!$C:$I, 7, 0)</f>
        <v>INCLUDE</v>
      </c>
      <c r="G79" s="130">
        <f>VLOOKUP(E79, 'NID &amp; CR System Info'!$E$3:$I$200, 5, 0)</f>
        <v>0</v>
      </c>
      <c r="H79" s="11" t="s">
        <v>9</v>
      </c>
      <c r="I79" s="11">
        <f t="shared" si="1"/>
        <v>0</v>
      </c>
      <c r="J79" s="109" t="s">
        <v>2354</v>
      </c>
      <c r="K79" s="109">
        <v>18</v>
      </c>
      <c r="L79" s="109">
        <v>2018</v>
      </c>
      <c r="M79" s="115">
        <v>1192141737</v>
      </c>
      <c r="N79" s="112">
        <v>616337278.02900004</v>
      </c>
      <c r="O79" s="112">
        <v>575804458.97099996</v>
      </c>
      <c r="P79" s="112" t="s">
        <v>440</v>
      </c>
      <c r="Q79" s="112" t="s">
        <v>440</v>
      </c>
      <c r="R79" s="112" t="s">
        <v>440</v>
      </c>
      <c r="S79" s="112" t="s">
        <v>440</v>
      </c>
      <c r="T79" s="112" t="s">
        <v>440</v>
      </c>
      <c r="U79" s="112" t="s">
        <v>440</v>
      </c>
      <c r="V79" s="112" t="s">
        <v>440</v>
      </c>
      <c r="W79" s="112"/>
      <c r="X79" s="109" t="s">
        <v>955</v>
      </c>
    </row>
    <row r="80" spans="1:24" x14ac:dyDescent="0.3">
      <c r="A80" s="109">
        <v>78</v>
      </c>
      <c r="B80" s="109" t="s">
        <v>178</v>
      </c>
      <c r="C80" s="109" t="str">
        <f>VLOOKUP($E80, 'Country List'!$C:$I, 2, 0)</f>
        <v>EAS</v>
      </c>
      <c r="D80" s="109" t="str">
        <f>VLOOKUP($E80, 'Country List'!$C:$I, 3, 0)</f>
        <v>LMC</v>
      </c>
      <c r="E80" s="109" t="s">
        <v>179</v>
      </c>
      <c r="F80" s="109" t="str">
        <f>VLOOKUP($E80, 'Country List'!$C:$I, 7, 0)</f>
        <v>INCLUDE</v>
      </c>
      <c r="G80" s="130">
        <f>VLOOKUP(E80, 'NID &amp; CR System Info'!$E$3:$I$200, 5, 0)</f>
        <v>17</v>
      </c>
      <c r="H80" s="11" t="s">
        <v>9</v>
      </c>
      <c r="I80" s="11">
        <f t="shared" si="1"/>
        <v>17</v>
      </c>
      <c r="J80" s="109" t="s">
        <v>905</v>
      </c>
      <c r="K80" s="109">
        <v>17</v>
      </c>
      <c r="L80" s="109">
        <v>2014</v>
      </c>
      <c r="M80" s="115">
        <v>193944150</v>
      </c>
      <c r="N80" s="112" t="s">
        <v>440</v>
      </c>
      <c r="O80" s="112" t="s">
        <v>440</v>
      </c>
      <c r="P80" s="112" t="s">
        <v>440</v>
      </c>
      <c r="Q80" s="112" t="s">
        <v>440</v>
      </c>
      <c r="R80" s="112" t="s">
        <v>440</v>
      </c>
      <c r="S80" s="112" t="s">
        <v>440</v>
      </c>
      <c r="T80" s="112" t="s">
        <v>440</v>
      </c>
      <c r="U80" s="112" t="s">
        <v>440</v>
      </c>
      <c r="V80" s="112" t="s">
        <v>440</v>
      </c>
      <c r="W80" s="112"/>
      <c r="X80" s="4" t="s">
        <v>956</v>
      </c>
    </row>
    <row r="81" spans="1:25" x14ac:dyDescent="0.3">
      <c r="A81" s="109">
        <v>79</v>
      </c>
      <c r="B81" s="109" t="s">
        <v>180</v>
      </c>
      <c r="C81" s="109" t="str">
        <f>VLOOKUP($E81, 'Country List'!$C:$I, 2, 0)</f>
        <v>MEA</v>
      </c>
      <c r="D81" s="109" t="str">
        <f>VLOOKUP($E81, 'Country List'!$C:$I, 3, 0)</f>
        <v>UMC</v>
      </c>
      <c r="E81" s="109" t="s">
        <v>181</v>
      </c>
      <c r="F81" s="109" t="str">
        <f>VLOOKUP($E81, 'Country List'!$C:$I, 7, 0)</f>
        <v>INCLUDE</v>
      </c>
      <c r="G81" s="130">
        <f>VLOOKUP(E81, 'NID &amp; CR System Info'!$E$3:$I$200, 5, 0)</f>
        <v>15</v>
      </c>
      <c r="H81" s="11" t="s">
        <v>9</v>
      </c>
      <c r="I81" s="11">
        <f t="shared" si="1"/>
        <v>18</v>
      </c>
      <c r="J81" s="109" t="s">
        <v>905</v>
      </c>
      <c r="K81" s="109">
        <v>18</v>
      </c>
      <c r="L81" s="109">
        <v>2017</v>
      </c>
      <c r="M81" s="115">
        <v>56410234</v>
      </c>
      <c r="N81" s="112" t="s">
        <v>440</v>
      </c>
      <c r="O81" s="112" t="s">
        <v>440</v>
      </c>
      <c r="P81" s="112" t="s">
        <v>440</v>
      </c>
      <c r="Q81" s="112" t="s">
        <v>440</v>
      </c>
      <c r="R81" s="112" t="s">
        <v>440</v>
      </c>
      <c r="S81" s="112" t="s">
        <v>440</v>
      </c>
      <c r="T81" s="112" t="s">
        <v>440</v>
      </c>
      <c r="U81" s="112" t="s">
        <v>440</v>
      </c>
      <c r="V81" s="112" t="s">
        <v>440</v>
      </c>
      <c r="W81" s="112"/>
      <c r="X81" s="109" t="s">
        <v>957</v>
      </c>
    </row>
    <row r="82" spans="1:25" x14ac:dyDescent="0.3">
      <c r="A82" s="109">
        <v>80</v>
      </c>
      <c r="B82" s="109" t="s">
        <v>182</v>
      </c>
      <c r="C82" s="109" t="str">
        <f>VLOOKUP($E82, 'Country List'!$C:$I, 2, 0)</f>
        <v>MEA</v>
      </c>
      <c r="D82" s="109" t="str">
        <f>VLOOKUP($E82, 'Country List'!$C:$I, 3, 0)</f>
        <v>UMC</v>
      </c>
      <c r="E82" s="109" t="s">
        <v>183</v>
      </c>
      <c r="F82" s="109" t="str">
        <f>VLOOKUP($E82, 'Country List'!$C:$I, 7, 0)</f>
        <v>INCLUDE</v>
      </c>
      <c r="G82" s="130">
        <f>VLOOKUP(E82, 'NID &amp; CR System Info'!$E$3:$I$200, 5, 0)</f>
        <v>0</v>
      </c>
      <c r="H82" s="11" t="s">
        <v>9</v>
      </c>
      <c r="I82" s="11">
        <f t="shared" si="1"/>
        <v>18</v>
      </c>
      <c r="J82" s="109" t="s">
        <v>905</v>
      </c>
      <c r="K82" s="109">
        <v>18</v>
      </c>
      <c r="L82" s="109">
        <v>2014</v>
      </c>
      <c r="M82" s="115">
        <v>21500000</v>
      </c>
      <c r="N82" s="112" t="s">
        <v>440</v>
      </c>
      <c r="O82" s="112" t="s">
        <v>440</v>
      </c>
      <c r="P82" s="112" t="s">
        <v>440</v>
      </c>
      <c r="Q82" s="112" t="s">
        <v>440</v>
      </c>
      <c r="R82" s="112" t="s">
        <v>440</v>
      </c>
      <c r="S82" s="112" t="s">
        <v>440</v>
      </c>
      <c r="T82" s="112" t="s">
        <v>440</v>
      </c>
      <c r="U82" s="112" t="s">
        <v>440</v>
      </c>
      <c r="V82" s="112" t="s">
        <v>440</v>
      </c>
      <c r="W82" s="112"/>
      <c r="X82" s="109" t="s">
        <v>958</v>
      </c>
    </row>
    <row r="83" spans="1:25" x14ac:dyDescent="0.3">
      <c r="A83" s="109">
        <v>81</v>
      </c>
      <c r="B83" s="109" t="s">
        <v>184</v>
      </c>
      <c r="C83" s="109" t="str">
        <f>VLOOKUP($E83, 'Country List'!$C:$I, 2, 0)</f>
        <v>ECS</v>
      </c>
      <c r="D83" s="109" t="str">
        <f>VLOOKUP($E83, 'Country List'!$C:$I, 3, 0)</f>
        <v>HIC</v>
      </c>
      <c r="E83" s="109" t="s">
        <v>185</v>
      </c>
      <c r="F83" s="109" t="str">
        <f>VLOOKUP($E83, 'Country List'!$C:$I, 7, 0)</f>
        <v>EXCLUDE</v>
      </c>
      <c r="G83" s="130" t="str">
        <f>VLOOKUP(E83, 'NID &amp; CR System Info'!$E$3:$I$200, 5, 0)</f>
        <v>-</v>
      </c>
      <c r="H83" s="11" t="s">
        <v>9</v>
      </c>
      <c r="I83" s="11">
        <f t="shared" si="1"/>
        <v>18</v>
      </c>
      <c r="J83" s="109" t="s">
        <v>905</v>
      </c>
      <c r="K83" s="109">
        <v>18</v>
      </c>
      <c r="L83" s="109">
        <v>2016</v>
      </c>
      <c r="M83" s="115">
        <v>3305110</v>
      </c>
      <c r="N83" s="112" t="s">
        <v>440</v>
      </c>
      <c r="O83" s="112" t="s">
        <v>440</v>
      </c>
      <c r="P83" s="112" t="s">
        <v>440</v>
      </c>
      <c r="Q83" s="112" t="s">
        <v>440</v>
      </c>
      <c r="R83" s="112" t="s">
        <v>440</v>
      </c>
      <c r="S83" s="112" t="s">
        <v>440</v>
      </c>
      <c r="T83" s="112" t="s">
        <v>440</v>
      </c>
      <c r="U83" s="112" t="s">
        <v>440</v>
      </c>
      <c r="V83" s="112" t="s">
        <v>440</v>
      </c>
      <c r="W83" s="112"/>
      <c r="X83" s="4" t="s">
        <v>2392</v>
      </c>
    </row>
    <row r="84" spans="1:25" x14ac:dyDescent="0.3">
      <c r="A84" s="109">
        <v>82</v>
      </c>
      <c r="B84" s="109" t="s">
        <v>186</v>
      </c>
      <c r="C84" s="109" t="str">
        <f>VLOOKUP($E84, 'Country List'!$C:$I, 2, 0)</f>
        <v>MEA</v>
      </c>
      <c r="D84" s="109" t="str">
        <f>VLOOKUP($E84, 'Country List'!$C:$I, 3, 0)</f>
        <v>HIC</v>
      </c>
      <c r="E84" s="109" t="s">
        <v>187</v>
      </c>
      <c r="F84" s="109" t="str">
        <f>VLOOKUP($E84, 'Country List'!$C:$I, 7, 0)</f>
        <v>EXCLUDE</v>
      </c>
      <c r="G84" s="130">
        <f>VLOOKUP(E84, 'NID &amp; CR System Info'!$E$3:$I$200, 5, 0)</f>
        <v>16</v>
      </c>
      <c r="H84" s="11" t="s">
        <v>9</v>
      </c>
      <c r="I84" s="11">
        <f t="shared" si="1"/>
        <v>18</v>
      </c>
      <c r="J84" s="109" t="s">
        <v>905</v>
      </c>
      <c r="K84" s="109">
        <v>18</v>
      </c>
      <c r="L84" s="109">
        <v>2015</v>
      </c>
      <c r="M84" s="115">
        <v>5881696</v>
      </c>
      <c r="N84" s="112" t="s">
        <v>440</v>
      </c>
      <c r="O84" s="112" t="s">
        <v>440</v>
      </c>
      <c r="P84" s="112" t="s">
        <v>440</v>
      </c>
      <c r="Q84" s="112" t="s">
        <v>440</v>
      </c>
      <c r="R84" s="112" t="s">
        <v>440</v>
      </c>
      <c r="S84" s="112" t="s">
        <v>440</v>
      </c>
      <c r="T84" s="112" t="s">
        <v>440</v>
      </c>
      <c r="U84" s="112" t="s">
        <v>440</v>
      </c>
      <c r="V84" s="112" t="s">
        <v>440</v>
      </c>
      <c r="W84" s="112"/>
      <c r="X84" s="109" t="s">
        <v>959</v>
      </c>
    </row>
    <row r="85" spans="1:25" x14ac:dyDescent="0.3">
      <c r="A85" s="109">
        <v>83</v>
      </c>
      <c r="B85" s="109" t="s">
        <v>188</v>
      </c>
      <c r="C85" s="109" t="str">
        <f>VLOOKUP($E85, 'Country List'!$C:$I, 2, 0)</f>
        <v>ECS</v>
      </c>
      <c r="D85" s="109" t="str">
        <f>VLOOKUP($E85, 'Country List'!$C:$I, 3, 0)</f>
        <v>HIC</v>
      </c>
      <c r="E85" s="109" t="s">
        <v>189</v>
      </c>
      <c r="F85" s="109" t="str">
        <f>VLOOKUP($E85, 'Country List'!$C:$I, 7, 0)</f>
        <v>EXCLUDE</v>
      </c>
      <c r="G85" s="130">
        <f>VLOOKUP(E85, 'NID &amp; CR System Info'!$E$3:$I$200, 5, 0)</f>
        <v>15</v>
      </c>
      <c r="H85" s="11" t="s">
        <v>9</v>
      </c>
      <c r="I85" s="11">
        <f t="shared" si="1"/>
        <v>18</v>
      </c>
      <c r="J85" s="109" t="s">
        <v>905</v>
      </c>
      <c r="K85" s="109">
        <v>18</v>
      </c>
      <c r="L85" s="109">
        <v>2018</v>
      </c>
      <c r="M85" s="115">
        <v>46505499</v>
      </c>
      <c r="N85" s="112" t="s">
        <v>440</v>
      </c>
      <c r="O85" s="112" t="s">
        <v>440</v>
      </c>
      <c r="P85" s="112" t="s">
        <v>440</v>
      </c>
      <c r="Q85" s="112" t="s">
        <v>440</v>
      </c>
      <c r="R85" s="112" t="s">
        <v>440</v>
      </c>
      <c r="S85" s="112" t="s">
        <v>440</v>
      </c>
      <c r="T85" s="112" t="s">
        <v>440</v>
      </c>
      <c r="U85" s="112" t="s">
        <v>440</v>
      </c>
      <c r="V85" s="112" t="s">
        <v>440</v>
      </c>
      <c r="W85" s="112"/>
      <c r="X85" s="109" t="s">
        <v>960</v>
      </c>
    </row>
    <row r="86" spans="1:25" x14ac:dyDescent="0.3">
      <c r="A86" s="109">
        <v>84</v>
      </c>
      <c r="B86" s="109" t="s">
        <v>190</v>
      </c>
      <c r="C86" s="109" t="str">
        <f>VLOOKUP($E86, 'Country List'!$C:$I, 2, 0)</f>
        <v>LCN</v>
      </c>
      <c r="D86" s="109" t="str">
        <f>VLOOKUP($E86, 'Country List'!$C:$I, 3, 0)</f>
        <v>UMC</v>
      </c>
      <c r="E86" s="109" t="s">
        <v>191</v>
      </c>
      <c r="F86" s="109" t="str">
        <f>VLOOKUP($E86, 'Country List'!$C:$I, 7, 0)</f>
        <v>INCLUDE</v>
      </c>
      <c r="G86" s="130">
        <f>VLOOKUP(E86, 'NID &amp; CR System Info'!$E$3:$I$200, 5, 0)</f>
        <v>18</v>
      </c>
      <c r="H86" s="11" t="s">
        <v>9</v>
      </c>
      <c r="I86" s="11">
        <f t="shared" si="1"/>
        <v>18</v>
      </c>
      <c r="J86" s="109" t="s">
        <v>905</v>
      </c>
      <c r="K86" s="109">
        <v>18</v>
      </c>
      <c r="L86" s="109">
        <v>2017</v>
      </c>
      <c r="M86" s="115">
        <v>1905277</v>
      </c>
      <c r="N86" s="112" t="s">
        <v>2356</v>
      </c>
      <c r="O86" s="112" t="s">
        <v>2357</v>
      </c>
      <c r="P86" s="112" t="s">
        <v>440</v>
      </c>
      <c r="Q86" s="112" t="s">
        <v>2358</v>
      </c>
      <c r="R86" s="112" t="s">
        <v>2359</v>
      </c>
      <c r="S86" s="112" t="s">
        <v>440</v>
      </c>
      <c r="T86" s="112" t="s">
        <v>2360</v>
      </c>
      <c r="U86" s="112" t="s">
        <v>2361</v>
      </c>
      <c r="V86" s="112" t="s">
        <v>2362</v>
      </c>
      <c r="W86" s="112"/>
      <c r="X86" s="109" t="s">
        <v>2363</v>
      </c>
    </row>
    <row r="87" spans="1:25" x14ac:dyDescent="0.3">
      <c r="A87" s="109">
        <v>85</v>
      </c>
      <c r="B87" s="109" t="s">
        <v>192</v>
      </c>
      <c r="C87" s="109" t="str">
        <f>VLOOKUP($E87, 'Country List'!$C:$I, 2, 0)</f>
        <v>EAS</v>
      </c>
      <c r="D87" s="109" t="str">
        <f>VLOOKUP($E87, 'Country List'!$C:$I, 3, 0)</f>
        <v>HIC</v>
      </c>
      <c r="E87" s="109" t="s">
        <v>193</v>
      </c>
      <c r="F87" s="109" t="str">
        <f>VLOOKUP($E87, 'Country List'!$C:$I, 7, 0)</f>
        <v>EXCLUDE</v>
      </c>
      <c r="G87" s="130">
        <f>VLOOKUP(E87, 'NID &amp; CR System Info'!$E$3:$I$200, 5, 0)</f>
        <v>0</v>
      </c>
      <c r="H87" s="11" t="s">
        <v>9</v>
      </c>
      <c r="I87" s="11">
        <f t="shared" si="1"/>
        <v>18</v>
      </c>
      <c r="J87" s="109" t="s">
        <v>905</v>
      </c>
      <c r="K87" s="109">
        <v>18</v>
      </c>
      <c r="L87" s="109">
        <v>2014</v>
      </c>
      <c r="M87" s="115">
        <v>101280758</v>
      </c>
      <c r="N87" s="112" t="s">
        <v>440</v>
      </c>
      <c r="O87" s="112" t="s">
        <v>440</v>
      </c>
      <c r="P87" s="112" t="s">
        <v>440</v>
      </c>
      <c r="Q87" s="112" t="s">
        <v>440</v>
      </c>
      <c r="R87" s="112" t="s">
        <v>440</v>
      </c>
      <c r="S87" s="112" t="s">
        <v>440</v>
      </c>
      <c r="T87" s="112" t="s">
        <v>440</v>
      </c>
      <c r="U87" s="112" t="s">
        <v>440</v>
      </c>
      <c r="V87" s="112" t="s">
        <v>440</v>
      </c>
      <c r="W87" s="112"/>
      <c r="X87" s="109" t="s">
        <v>961</v>
      </c>
    </row>
    <row r="88" spans="1:25" x14ac:dyDescent="0.3">
      <c r="A88" s="109">
        <v>86</v>
      </c>
      <c r="B88" s="109" t="s">
        <v>194</v>
      </c>
      <c r="C88" s="109" t="str">
        <f>VLOOKUP($E88, 'Country List'!$C:$I, 2, 0)</f>
        <v>MEA</v>
      </c>
      <c r="D88" s="109" t="str">
        <f>VLOOKUP($E88, 'Country List'!$C:$I, 3, 0)</f>
        <v>LMC</v>
      </c>
      <c r="E88" s="109" t="s">
        <v>195</v>
      </c>
      <c r="F88" s="109" t="str">
        <f>VLOOKUP($E88, 'Country List'!$C:$I, 7, 0)</f>
        <v>INCLUDE</v>
      </c>
      <c r="G88" s="130">
        <f>VLOOKUP(E88, 'NID &amp; CR System Info'!$E$3:$I$200, 5, 0)</f>
        <v>16</v>
      </c>
      <c r="H88" s="11" t="s">
        <v>9</v>
      </c>
      <c r="I88" s="11">
        <f t="shared" si="1"/>
        <v>18</v>
      </c>
      <c r="J88" s="109" t="s">
        <v>905</v>
      </c>
      <c r="K88" s="109">
        <v>18</v>
      </c>
      <c r="L88" s="109">
        <v>2016</v>
      </c>
      <c r="M88" s="115">
        <v>4130145</v>
      </c>
      <c r="N88" s="112" t="s">
        <v>440</v>
      </c>
      <c r="O88" s="112" t="s">
        <v>440</v>
      </c>
      <c r="P88" s="112" t="s">
        <v>440</v>
      </c>
      <c r="Q88" s="112" t="s">
        <v>440</v>
      </c>
      <c r="R88" s="112" t="s">
        <v>440</v>
      </c>
      <c r="S88" s="112" t="s">
        <v>440</v>
      </c>
      <c r="T88" s="112" t="s">
        <v>440</v>
      </c>
      <c r="U88" s="112" t="s">
        <v>440</v>
      </c>
      <c r="V88" s="112" t="s">
        <v>440</v>
      </c>
      <c r="W88" s="112"/>
      <c r="X88" s="109" t="s">
        <v>962</v>
      </c>
    </row>
    <row r="89" spans="1:25" x14ac:dyDescent="0.3">
      <c r="A89" s="109">
        <v>87</v>
      </c>
      <c r="B89" s="109" t="s">
        <v>196</v>
      </c>
      <c r="C89" s="109" t="str">
        <f>VLOOKUP($E89, 'Country List'!$C:$I, 2, 0)</f>
        <v>ECS</v>
      </c>
      <c r="D89" s="109" t="str">
        <f>VLOOKUP($E89, 'Country List'!$C:$I, 3, 0)</f>
        <v>UMC</v>
      </c>
      <c r="E89" s="109" t="s">
        <v>197</v>
      </c>
      <c r="F89" s="109" t="str">
        <f>VLOOKUP($E89, 'Country List'!$C:$I, 7, 0)</f>
        <v>INCLUDE</v>
      </c>
      <c r="G89" s="130">
        <f>VLOOKUP(E89, 'NID &amp; CR System Info'!$E$3:$I$200, 5, 0)</f>
        <v>16</v>
      </c>
      <c r="H89" s="11" t="s">
        <v>9</v>
      </c>
      <c r="I89" s="11">
        <f t="shared" si="1"/>
        <v>18</v>
      </c>
      <c r="J89" s="109" t="s">
        <v>905</v>
      </c>
      <c r="K89" s="109">
        <v>18</v>
      </c>
      <c r="L89" s="109">
        <v>2016</v>
      </c>
      <c r="M89" s="115">
        <v>9810920</v>
      </c>
      <c r="N89" s="112" t="s">
        <v>440</v>
      </c>
      <c r="O89" s="112" t="s">
        <v>440</v>
      </c>
      <c r="P89" s="112" t="s">
        <v>440</v>
      </c>
      <c r="Q89" s="112" t="s">
        <v>440</v>
      </c>
      <c r="R89" s="112" t="s">
        <v>440</v>
      </c>
      <c r="S89" s="112" t="s">
        <v>440</v>
      </c>
      <c r="T89" s="112" t="s">
        <v>440</v>
      </c>
      <c r="U89" s="112" t="s">
        <v>440</v>
      </c>
      <c r="V89" s="112" t="s">
        <v>440</v>
      </c>
      <c r="W89" s="112"/>
      <c r="X89" s="109" t="s">
        <v>963</v>
      </c>
    </row>
    <row r="90" spans="1:25" s="11" customFormat="1" x14ac:dyDescent="0.3">
      <c r="A90" s="109">
        <v>88</v>
      </c>
      <c r="B90" s="11" t="s">
        <v>198</v>
      </c>
      <c r="C90" s="11" t="str">
        <f>VLOOKUP($E90, 'Country List'!$C:$I, 2, 0)</f>
        <v>SSF</v>
      </c>
      <c r="D90" s="11" t="str">
        <f>VLOOKUP($E90, 'Country List'!$C:$I, 3, 0)</f>
        <v>LMC</v>
      </c>
      <c r="E90" s="11" t="s">
        <v>199</v>
      </c>
      <c r="F90" s="11" t="str">
        <f>VLOOKUP($E90, 'Country List'!$C:$I, 7, 0)</f>
        <v>INCLUDE</v>
      </c>
      <c r="G90" s="130">
        <f>VLOOKUP(E90, 'NID &amp; CR System Info'!$E$3:$I$200, 5, 0)</f>
        <v>18</v>
      </c>
      <c r="H90" s="11" t="s">
        <v>9</v>
      </c>
      <c r="I90" s="11">
        <f t="shared" si="1"/>
        <v>18</v>
      </c>
      <c r="J90" s="11" t="s">
        <v>912</v>
      </c>
      <c r="K90" s="11">
        <v>18</v>
      </c>
      <c r="L90" s="11">
        <v>2018</v>
      </c>
      <c r="M90" s="116">
        <v>26039353</v>
      </c>
      <c r="N90" s="113">
        <v>13072113</v>
      </c>
      <c r="O90" s="113">
        <v>12967240</v>
      </c>
      <c r="P90" s="113" t="s">
        <v>440</v>
      </c>
      <c r="Q90" s="113" t="s">
        <v>440</v>
      </c>
      <c r="R90" s="113" t="s">
        <v>440</v>
      </c>
      <c r="S90" s="113" t="s">
        <v>440</v>
      </c>
      <c r="T90" s="113">
        <v>8813250</v>
      </c>
      <c r="U90" s="113">
        <v>14129276</v>
      </c>
      <c r="V90" s="113">
        <v>3096866</v>
      </c>
      <c r="W90" s="113"/>
      <c r="X90" s="11" t="s">
        <v>2688</v>
      </c>
      <c r="Y90" s="109"/>
    </row>
    <row r="91" spans="1:25" x14ac:dyDescent="0.3">
      <c r="A91" s="109">
        <v>89</v>
      </c>
      <c r="B91" s="109" t="s">
        <v>200</v>
      </c>
      <c r="C91" s="109" t="str">
        <f>VLOOKUP($E91, 'Country List'!$C:$I, 2, 0)</f>
        <v>EAS</v>
      </c>
      <c r="D91" s="109" t="str">
        <f>VLOOKUP($E91, 'Country List'!$C:$I, 3, 0)</f>
        <v>LMC</v>
      </c>
      <c r="E91" s="109" t="s">
        <v>201</v>
      </c>
      <c r="F91" s="109" t="str">
        <f>VLOOKUP($E91, 'Country List'!$C:$I, 7, 0)</f>
        <v>INCLUDE</v>
      </c>
      <c r="G91" s="130" t="str">
        <f>VLOOKUP(E91, 'NID &amp; CR System Info'!$E$3:$I$200, 5, 0)</f>
        <v>-</v>
      </c>
      <c r="H91" s="11" t="s">
        <v>9</v>
      </c>
      <c r="I91" s="11">
        <f t="shared" si="1"/>
        <v>18</v>
      </c>
      <c r="J91" s="109" t="s">
        <v>905</v>
      </c>
      <c r="K91" s="109">
        <v>18</v>
      </c>
      <c r="L91" s="109">
        <v>2016</v>
      </c>
      <c r="M91" s="115">
        <v>40000</v>
      </c>
      <c r="N91" s="112" t="s">
        <v>440</v>
      </c>
      <c r="O91" s="112" t="s">
        <v>440</v>
      </c>
      <c r="P91" s="112" t="s">
        <v>440</v>
      </c>
      <c r="Q91" s="112" t="s">
        <v>440</v>
      </c>
      <c r="R91" s="112" t="s">
        <v>440</v>
      </c>
      <c r="S91" s="112" t="s">
        <v>440</v>
      </c>
      <c r="T91" s="112" t="s">
        <v>440</v>
      </c>
      <c r="U91" s="112" t="s">
        <v>440</v>
      </c>
      <c r="V91" s="112" t="s">
        <v>440</v>
      </c>
      <c r="W91" s="112"/>
      <c r="X91" s="109" t="s">
        <v>964</v>
      </c>
    </row>
    <row r="92" spans="1:25" x14ac:dyDescent="0.3">
      <c r="A92" s="109">
        <v>90</v>
      </c>
      <c r="B92" s="109" t="s">
        <v>202</v>
      </c>
      <c r="C92" s="109" t="str">
        <f>VLOOKUP($E92, 'Country List'!$C:$I, 2, 0)</f>
        <v>EAS</v>
      </c>
      <c r="D92" s="109" t="str">
        <f>VLOOKUP($E92, 'Country List'!$C:$I, 3, 0)</f>
        <v>LIC</v>
      </c>
      <c r="E92" s="109" t="s">
        <v>203</v>
      </c>
      <c r="F92" s="109" t="str">
        <f>VLOOKUP($E92, 'Country List'!$C:$I, 7, 0)</f>
        <v>INCLUDE</v>
      </c>
      <c r="G92" s="130">
        <f>VLOOKUP(E92, 'NID &amp; CR System Info'!$E$3:$I$200, 5, 0)</f>
        <v>17</v>
      </c>
      <c r="H92" s="11" t="s">
        <v>9</v>
      </c>
      <c r="I92" s="11">
        <f t="shared" si="1"/>
        <v>17</v>
      </c>
      <c r="J92" s="109" t="s">
        <v>905</v>
      </c>
      <c r="K92" s="109">
        <v>17</v>
      </c>
      <c r="L92" s="109">
        <v>2014</v>
      </c>
      <c r="M92" s="115">
        <v>17645838</v>
      </c>
      <c r="N92" s="112" t="s">
        <v>440</v>
      </c>
      <c r="O92" s="112" t="s">
        <v>440</v>
      </c>
      <c r="P92" s="112" t="s">
        <v>440</v>
      </c>
      <c r="Q92" s="112" t="s">
        <v>440</v>
      </c>
      <c r="R92" s="112" t="s">
        <v>440</v>
      </c>
      <c r="S92" s="112" t="s">
        <v>440</v>
      </c>
      <c r="T92" s="112" t="s">
        <v>440</v>
      </c>
      <c r="U92" s="112" t="s">
        <v>440</v>
      </c>
      <c r="V92" s="112" t="s">
        <v>440</v>
      </c>
      <c r="W92" s="112"/>
      <c r="X92" s="4" t="s">
        <v>965</v>
      </c>
    </row>
    <row r="93" spans="1:25" s="11" customFormat="1" x14ac:dyDescent="0.3">
      <c r="A93" s="109">
        <v>91</v>
      </c>
      <c r="B93" s="109" t="s">
        <v>204</v>
      </c>
      <c r="C93" s="109" t="str">
        <f>VLOOKUP($E93, 'Country List'!$C:$I, 2, 0)</f>
        <v>EAS</v>
      </c>
      <c r="D93" s="109" t="str">
        <f>VLOOKUP($E93, 'Country List'!$C:$I, 3, 0)</f>
        <v>HIC</v>
      </c>
      <c r="E93" s="11" t="s">
        <v>205</v>
      </c>
      <c r="F93" s="109" t="str">
        <f>VLOOKUP($E93, 'Country List'!$C:$I, 7, 0)</f>
        <v>EXCLUDE</v>
      </c>
      <c r="G93" s="130">
        <f>VLOOKUP(E93, 'NID &amp; CR System Info'!$E$3:$I$200, 5, 0)</f>
        <v>17</v>
      </c>
      <c r="H93" s="11" t="s">
        <v>9</v>
      </c>
      <c r="I93" s="11">
        <f t="shared" si="1"/>
        <v>17</v>
      </c>
      <c r="J93" s="11" t="s">
        <v>912</v>
      </c>
      <c r="K93" s="11">
        <v>19</v>
      </c>
      <c r="L93" s="11">
        <v>2017</v>
      </c>
      <c r="M93" s="116">
        <v>51778544</v>
      </c>
      <c r="N93" s="113">
        <v>25855919</v>
      </c>
      <c r="O93" s="113">
        <v>25922625</v>
      </c>
      <c r="P93" s="113"/>
      <c r="Q93" s="113">
        <v>9616426</v>
      </c>
      <c r="R93" s="113">
        <v>42162118</v>
      </c>
      <c r="S93" s="113"/>
      <c r="T93" s="113">
        <v>17168717</v>
      </c>
      <c r="U93" s="113">
        <v>27253721</v>
      </c>
      <c r="V93" s="113">
        <v>7356106</v>
      </c>
      <c r="W93" s="113"/>
      <c r="X93" s="11" t="s">
        <v>953</v>
      </c>
      <c r="Y93" s="109"/>
    </row>
    <row r="94" spans="1:25" x14ac:dyDescent="0.3">
      <c r="A94" s="109">
        <v>92</v>
      </c>
      <c r="B94" s="109" t="s">
        <v>206</v>
      </c>
      <c r="C94" s="109" t="str">
        <f>VLOOKUP($E94, 'Country List'!$C:$I, 2, 0)</f>
        <v>ECS</v>
      </c>
      <c r="D94" s="109" t="str">
        <f>VLOOKUP($E94, 'Country List'!$C:$I, 3, 0)</f>
        <v>LMC</v>
      </c>
      <c r="E94" s="109" t="s">
        <v>207</v>
      </c>
      <c r="F94" s="109" t="str">
        <f>VLOOKUP($E94, 'Country List'!$C:$I, 7, 0)</f>
        <v>INCLUDE</v>
      </c>
      <c r="G94" s="130">
        <f>VLOOKUP(E94, 'NID &amp; CR System Info'!$E$3:$I$200, 5, 0)</f>
        <v>16</v>
      </c>
      <c r="H94" s="11" t="s">
        <v>9</v>
      </c>
      <c r="I94" s="11">
        <f t="shared" si="1"/>
        <v>18</v>
      </c>
      <c r="J94" s="109" t="s">
        <v>905</v>
      </c>
      <c r="K94" s="109">
        <v>18</v>
      </c>
      <c r="L94" s="109">
        <v>2017</v>
      </c>
      <c r="M94" s="115">
        <v>1888059</v>
      </c>
      <c r="N94" s="112" t="s">
        <v>440</v>
      </c>
      <c r="O94" s="112" t="s">
        <v>440</v>
      </c>
      <c r="P94" s="112" t="s">
        <v>440</v>
      </c>
      <c r="Q94" s="112" t="s">
        <v>440</v>
      </c>
      <c r="R94" s="112" t="s">
        <v>440</v>
      </c>
      <c r="S94" s="112" t="s">
        <v>440</v>
      </c>
      <c r="T94" s="112" t="s">
        <v>440</v>
      </c>
      <c r="U94" s="112" t="s">
        <v>440</v>
      </c>
      <c r="V94" s="112" t="s">
        <v>440</v>
      </c>
      <c r="W94" s="112"/>
      <c r="X94" s="4" t="s">
        <v>966</v>
      </c>
    </row>
    <row r="95" spans="1:25" x14ac:dyDescent="0.3">
      <c r="A95" s="109">
        <v>93</v>
      </c>
      <c r="B95" s="109" t="s">
        <v>208</v>
      </c>
      <c r="C95" s="109" t="str">
        <f>VLOOKUP($E95, 'Country List'!$C:$I, 2, 0)</f>
        <v>MEA</v>
      </c>
      <c r="D95" s="109" t="str">
        <f>VLOOKUP($E95, 'Country List'!$C:$I, 3, 0)</f>
        <v>HIC</v>
      </c>
      <c r="E95" s="109" t="s">
        <v>209</v>
      </c>
      <c r="F95" s="109" t="str">
        <f>VLOOKUP($E95, 'Country List'!$C:$I, 7, 0)</f>
        <v>INCLUDE</v>
      </c>
      <c r="G95" s="130">
        <f>VLOOKUP(E95, 'NID &amp; CR System Info'!$E$3:$I$200, 5, 0)</f>
        <v>0</v>
      </c>
      <c r="H95" s="11" t="s">
        <v>9</v>
      </c>
      <c r="I95" s="11">
        <f t="shared" si="1"/>
        <v>0</v>
      </c>
      <c r="J95" s="109" t="s">
        <v>912</v>
      </c>
      <c r="K95" s="109">
        <v>21</v>
      </c>
      <c r="L95" s="109">
        <v>2018</v>
      </c>
      <c r="M95" s="115">
        <v>4500476</v>
      </c>
      <c r="N95" s="112">
        <v>2838421</v>
      </c>
      <c r="O95" s="112">
        <v>1662055</v>
      </c>
      <c r="P95" s="112" t="s">
        <v>440</v>
      </c>
      <c r="Q95" s="112" t="s">
        <v>440</v>
      </c>
      <c r="R95" s="112" t="s">
        <v>440</v>
      </c>
      <c r="S95" s="112" t="s">
        <v>440</v>
      </c>
      <c r="T95" s="112">
        <v>2109814</v>
      </c>
      <c r="U95" s="112">
        <v>2292407</v>
      </c>
      <c r="V95" s="112">
        <v>98255</v>
      </c>
      <c r="W95" s="112"/>
      <c r="X95" s="109" t="s">
        <v>1676</v>
      </c>
    </row>
    <row r="96" spans="1:25" x14ac:dyDescent="0.3">
      <c r="A96" s="109">
        <v>94</v>
      </c>
      <c r="B96" s="109" t="s">
        <v>210</v>
      </c>
      <c r="C96" s="109" t="str">
        <f>VLOOKUP($E96, 'Country List'!$C:$I, 2, 0)</f>
        <v>ECS</v>
      </c>
      <c r="D96" s="109" t="str">
        <f>VLOOKUP($E96, 'Country List'!$C:$I, 3, 0)</f>
        <v>LMC</v>
      </c>
      <c r="E96" s="109" t="s">
        <v>211</v>
      </c>
      <c r="F96" s="109" t="str">
        <f>VLOOKUP($E96, 'Country List'!$C:$I, 7, 0)</f>
        <v>INCLUDE</v>
      </c>
      <c r="G96" s="130">
        <f>VLOOKUP(E96, 'NID &amp; CR System Info'!$E$3:$I$200, 5, 0)</f>
        <v>16</v>
      </c>
      <c r="H96" s="11" t="s">
        <v>9</v>
      </c>
      <c r="I96" s="11">
        <f t="shared" si="1"/>
        <v>16</v>
      </c>
      <c r="J96" s="109" t="s">
        <v>912</v>
      </c>
      <c r="K96" s="109">
        <v>18</v>
      </c>
      <c r="L96" s="109">
        <v>2017</v>
      </c>
      <c r="M96" s="115">
        <v>3981070</v>
      </c>
      <c r="N96" s="112">
        <v>1930283</v>
      </c>
      <c r="O96" s="112">
        <v>2050787</v>
      </c>
      <c r="P96" s="112" t="s">
        <v>440</v>
      </c>
      <c r="Q96" s="112">
        <v>2819165</v>
      </c>
      <c r="R96" s="112">
        <v>1161905</v>
      </c>
      <c r="S96" s="112" t="s">
        <v>440</v>
      </c>
      <c r="T96" s="112">
        <v>1370630</v>
      </c>
      <c r="U96" s="112">
        <v>2084735</v>
      </c>
      <c r="V96" s="112">
        <v>525705</v>
      </c>
      <c r="W96" s="112"/>
      <c r="X96" s="109" t="s">
        <v>1037</v>
      </c>
    </row>
    <row r="97" spans="1:25" x14ac:dyDescent="0.3">
      <c r="A97" s="109">
        <v>95</v>
      </c>
      <c r="B97" s="109" t="s">
        <v>212</v>
      </c>
      <c r="C97" s="109" t="str">
        <f>VLOOKUP($E97, 'Country List'!$C:$I, 2, 0)</f>
        <v>EAS</v>
      </c>
      <c r="D97" s="109" t="str">
        <f>VLOOKUP($E97, 'Country List'!$C:$I, 3, 0)</f>
        <v>LMC</v>
      </c>
      <c r="E97" s="109" t="s">
        <v>213</v>
      </c>
      <c r="F97" s="109" t="str">
        <f>VLOOKUP($E97, 'Country List'!$C:$I, 7, 0)</f>
        <v>INCLUDE</v>
      </c>
      <c r="G97" s="130">
        <f>VLOOKUP(E97, 'NID &amp; CR System Info'!$E$3:$I$200, 5, 0)</f>
        <v>18</v>
      </c>
      <c r="H97" s="11" t="s">
        <v>9</v>
      </c>
      <c r="I97" s="11">
        <f t="shared" si="1"/>
        <v>18</v>
      </c>
      <c r="J97" s="109" t="s">
        <v>905</v>
      </c>
      <c r="K97" s="109">
        <v>18</v>
      </c>
      <c r="L97" s="109">
        <v>2016</v>
      </c>
      <c r="M97" s="115">
        <v>3733932</v>
      </c>
      <c r="N97" s="112" t="s">
        <v>440</v>
      </c>
      <c r="O97" s="112" t="s">
        <v>440</v>
      </c>
      <c r="P97" s="112" t="s">
        <v>440</v>
      </c>
      <c r="Q97" s="112" t="s">
        <v>440</v>
      </c>
      <c r="R97" s="112" t="s">
        <v>440</v>
      </c>
      <c r="S97" s="112" t="s">
        <v>440</v>
      </c>
      <c r="T97" s="112" t="s">
        <v>440</v>
      </c>
      <c r="U97" s="112" t="s">
        <v>440</v>
      </c>
      <c r="V97" s="112" t="s">
        <v>440</v>
      </c>
      <c r="W97" s="112"/>
      <c r="X97" s="109" t="s">
        <v>967</v>
      </c>
    </row>
    <row r="98" spans="1:25" s="11" customFormat="1" x14ac:dyDescent="0.3">
      <c r="A98" s="109">
        <v>96</v>
      </c>
      <c r="B98" s="109" t="s">
        <v>214</v>
      </c>
      <c r="C98" s="109" t="str">
        <f>VLOOKUP($E98, 'Country List'!$C:$I, 2, 0)</f>
        <v>ECS</v>
      </c>
      <c r="D98" s="109" t="str">
        <f>VLOOKUP($E98, 'Country List'!$C:$I, 3, 0)</f>
        <v>HIC</v>
      </c>
      <c r="E98" s="11" t="s">
        <v>215</v>
      </c>
      <c r="F98" s="109" t="str">
        <f>VLOOKUP($E98, 'Country List'!$C:$I, 7, 0)</f>
        <v>EXCLUDE</v>
      </c>
      <c r="G98" s="130">
        <f>VLOOKUP(E98, 'NID &amp; CR System Info'!$E$3:$I$200, 5, 0)</f>
        <v>0</v>
      </c>
      <c r="H98" s="11" t="s">
        <v>9</v>
      </c>
      <c r="I98" s="11">
        <f t="shared" si="1"/>
        <v>0</v>
      </c>
      <c r="J98" s="11" t="s">
        <v>912</v>
      </c>
      <c r="K98" s="11">
        <v>18</v>
      </c>
      <c r="L98" s="11">
        <v>2017</v>
      </c>
      <c r="M98" s="116">
        <v>2287971</v>
      </c>
      <c r="N98" s="113">
        <v>1067183</v>
      </c>
      <c r="O98" s="113">
        <v>1220788</v>
      </c>
      <c r="P98" s="113" t="s">
        <v>440</v>
      </c>
      <c r="Q98" s="113">
        <v>988958</v>
      </c>
      <c r="R98" s="113">
        <v>1074798</v>
      </c>
      <c r="S98" s="113">
        <v>224215</v>
      </c>
      <c r="T98" s="113">
        <v>788144</v>
      </c>
      <c r="U98" s="113">
        <v>1084691</v>
      </c>
      <c r="V98" s="113">
        <v>415136</v>
      </c>
      <c r="W98" s="113"/>
      <c r="X98" s="11" t="s">
        <v>2366</v>
      </c>
      <c r="Y98" s="109"/>
    </row>
    <row r="99" spans="1:25" x14ac:dyDescent="0.3">
      <c r="A99" s="109">
        <v>97</v>
      </c>
      <c r="B99" s="109" t="s">
        <v>216</v>
      </c>
      <c r="C99" s="109" t="str">
        <f>VLOOKUP($E99, 'Country List'!$C:$I, 2, 0)</f>
        <v>MEA</v>
      </c>
      <c r="D99" s="109" t="str">
        <f>VLOOKUP($E99, 'Country List'!$C:$I, 3, 0)</f>
        <v>UMC</v>
      </c>
      <c r="E99" s="109" t="s">
        <v>217</v>
      </c>
      <c r="F99" s="109" t="str">
        <f>VLOOKUP($E99, 'Country List'!$C:$I, 7, 0)</f>
        <v>INCLUDE</v>
      </c>
      <c r="G99" s="130">
        <f>VLOOKUP(E99, 'NID &amp; CR System Info'!$E$3:$I$200, 5, 0)</f>
        <v>15</v>
      </c>
      <c r="H99" s="11" t="s">
        <v>9</v>
      </c>
      <c r="I99" s="11">
        <f t="shared" si="1"/>
        <v>21</v>
      </c>
      <c r="J99" s="109" t="s">
        <v>905</v>
      </c>
      <c r="K99" s="109">
        <v>21</v>
      </c>
      <c r="L99" s="109">
        <v>2009</v>
      </c>
      <c r="M99" s="115">
        <v>3258573</v>
      </c>
      <c r="N99" s="112" t="s">
        <v>440</v>
      </c>
      <c r="O99" s="112" t="s">
        <v>440</v>
      </c>
      <c r="P99" s="112" t="s">
        <v>440</v>
      </c>
      <c r="Q99" s="112" t="s">
        <v>440</v>
      </c>
      <c r="R99" s="112" t="s">
        <v>440</v>
      </c>
      <c r="S99" s="112" t="s">
        <v>440</v>
      </c>
      <c r="T99" s="112" t="s">
        <v>440</v>
      </c>
      <c r="U99" s="112" t="s">
        <v>440</v>
      </c>
      <c r="V99" s="112" t="s">
        <v>440</v>
      </c>
      <c r="W99" s="112"/>
      <c r="X99" s="109" t="s">
        <v>968</v>
      </c>
    </row>
    <row r="100" spans="1:25" x14ac:dyDescent="0.3">
      <c r="A100" s="109">
        <v>98</v>
      </c>
      <c r="B100" s="109" t="s">
        <v>218</v>
      </c>
      <c r="C100" s="109" t="str">
        <f>VLOOKUP($E100, 'Country List'!$C:$I, 2, 0)</f>
        <v>SSF</v>
      </c>
      <c r="D100" s="109" t="str">
        <f>VLOOKUP($E100, 'Country List'!$C:$I, 3, 0)</f>
        <v>LMC</v>
      </c>
      <c r="E100" s="109" t="s">
        <v>219</v>
      </c>
      <c r="F100" s="109" t="str">
        <f>VLOOKUP($E100, 'Country List'!$C:$I, 7, 0)</f>
        <v>INCLUDE</v>
      </c>
      <c r="G100" s="130">
        <f>VLOOKUP(E100, 'NID &amp; CR System Info'!$E$3:$I$200, 5, 0)</f>
        <v>16</v>
      </c>
      <c r="H100" s="11" t="s">
        <v>9</v>
      </c>
      <c r="I100" s="11">
        <f t="shared" si="1"/>
        <v>16</v>
      </c>
      <c r="J100" s="109" t="s">
        <v>912</v>
      </c>
      <c r="K100" s="109">
        <v>18</v>
      </c>
      <c r="L100" s="109">
        <v>2017</v>
      </c>
      <c r="M100" s="116">
        <v>1384254</v>
      </c>
      <c r="N100" s="112">
        <v>648559</v>
      </c>
      <c r="O100" s="112">
        <v>735695</v>
      </c>
      <c r="P100" s="112" t="s">
        <v>440</v>
      </c>
      <c r="Q100" s="112" t="s">
        <v>440</v>
      </c>
      <c r="R100" s="112" t="s">
        <v>440</v>
      </c>
      <c r="S100" s="112" t="s">
        <v>440</v>
      </c>
      <c r="T100" s="112">
        <v>694677</v>
      </c>
      <c r="U100" s="112">
        <v>570508</v>
      </c>
      <c r="V100" s="112">
        <v>119069</v>
      </c>
      <c r="W100" s="112"/>
      <c r="X100" s="109" t="s">
        <v>2337</v>
      </c>
    </row>
    <row r="101" spans="1:25" x14ac:dyDescent="0.3">
      <c r="A101" s="109">
        <v>99</v>
      </c>
      <c r="B101" s="109" t="s">
        <v>220</v>
      </c>
      <c r="C101" s="109" t="str">
        <f>VLOOKUP($E101, 'Country List'!$C:$I, 2, 0)</f>
        <v>SSF</v>
      </c>
      <c r="D101" s="109" t="str">
        <f>VLOOKUP($E101, 'Country List'!$C:$I, 3, 0)</f>
        <v>LIC</v>
      </c>
      <c r="E101" s="109" t="s">
        <v>221</v>
      </c>
      <c r="F101" s="109" t="str">
        <f>VLOOKUP($E101, 'Country List'!$C:$I, 7, 0)</f>
        <v>INCLUDE</v>
      </c>
      <c r="G101" s="130">
        <f>VLOOKUP(E101, 'NID &amp; CR System Info'!$E$3:$I$200, 5, 0)</f>
        <v>0</v>
      </c>
      <c r="H101" s="11" t="s">
        <v>9</v>
      </c>
      <c r="I101" s="11">
        <f t="shared" si="1"/>
        <v>18</v>
      </c>
      <c r="J101" s="109" t="s">
        <v>905</v>
      </c>
      <c r="K101" s="109">
        <v>18</v>
      </c>
      <c r="L101" s="109">
        <v>2017</v>
      </c>
      <c r="M101" s="115">
        <v>2183629</v>
      </c>
      <c r="N101" s="112">
        <v>1119355</v>
      </c>
      <c r="O101" s="112">
        <v>1064274</v>
      </c>
      <c r="P101" s="112" t="s">
        <v>440</v>
      </c>
      <c r="Q101" s="112" t="s">
        <v>440</v>
      </c>
      <c r="R101" s="112" t="s">
        <v>440</v>
      </c>
      <c r="S101" s="112" t="s">
        <v>440</v>
      </c>
      <c r="T101" s="112">
        <f>0.521*M101</f>
        <v>1137670.709</v>
      </c>
      <c r="U101" s="112">
        <f>0.415*M101</f>
        <v>906206.03499999992</v>
      </c>
      <c r="V101" s="112">
        <f>0.063*M101</f>
        <v>137568.62700000001</v>
      </c>
      <c r="W101" s="112"/>
      <c r="X101" s="109" t="s">
        <v>969</v>
      </c>
    </row>
    <row r="102" spans="1:25" x14ac:dyDescent="0.3">
      <c r="A102" s="109">
        <v>100</v>
      </c>
      <c r="B102" s="109" t="s">
        <v>222</v>
      </c>
      <c r="C102" s="109" t="str">
        <f>VLOOKUP($E102, 'Country List'!$C:$I, 2, 0)</f>
        <v>MEA</v>
      </c>
      <c r="D102" s="109" t="str">
        <f>VLOOKUP($E102, 'Country List'!$C:$I, 3, 0)</f>
        <v>UMC</v>
      </c>
      <c r="E102" s="109" t="s">
        <v>223</v>
      </c>
      <c r="F102" s="109" t="str">
        <f>VLOOKUP($E102, 'Country List'!$C:$I, 7, 0)</f>
        <v>INCLUDE</v>
      </c>
      <c r="G102" s="130">
        <f>VLOOKUP(E102, 'NID &amp; CR System Info'!$E$3:$I$200, 5, 0)</f>
        <v>18</v>
      </c>
      <c r="H102" s="11" t="s">
        <v>9</v>
      </c>
      <c r="I102" s="11">
        <f t="shared" si="1"/>
        <v>18</v>
      </c>
      <c r="J102" s="109" t="s">
        <v>905</v>
      </c>
      <c r="K102" s="109">
        <v>18</v>
      </c>
      <c r="L102" s="109">
        <v>2014</v>
      </c>
      <c r="M102" s="115">
        <v>1509218</v>
      </c>
      <c r="N102" s="112" t="s">
        <v>440</v>
      </c>
      <c r="O102" s="112" t="s">
        <v>440</v>
      </c>
      <c r="P102" s="112" t="s">
        <v>440</v>
      </c>
      <c r="Q102" s="112" t="s">
        <v>440</v>
      </c>
      <c r="R102" s="112" t="s">
        <v>440</v>
      </c>
      <c r="S102" s="112" t="s">
        <v>440</v>
      </c>
      <c r="T102" s="112" t="s">
        <v>440</v>
      </c>
      <c r="U102" s="112" t="s">
        <v>440</v>
      </c>
      <c r="V102" s="112" t="s">
        <v>440</v>
      </c>
      <c r="W102" s="112"/>
      <c r="X102" s="109" t="s">
        <v>970</v>
      </c>
    </row>
    <row r="103" spans="1:25" x14ac:dyDescent="0.3">
      <c r="A103" s="109">
        <v>101</v>
      </c>
      <c r="B103" s="109" t="s">
        <v>224</v>
      </c>
      <c r="C103" s="109" t="str">
        <f>VLOOKUP($E103, 'Country List'!$C:$I, 2, 0)</f>
        <v>ECS</v>
      </c>
      <c r="D103" s="109" t="str">
        <f>VLOOKUP($E103, 'Country List'!$C:$I, 3, 0)</f>
        <v>HIC</v>
      </c>
      <c r="E103" s="109" t="s">
        <v>225</v>
      </c>
      <c r="F103" s="109" t="str">
        <f>VLOOKUP($E103, 'Country List'!$C:$I, 7, 0)</f>
        <v>EXCLUDE</v>
      </c>
      <c r="G103" s="130">
        <f>VLOOKUP(E103, 'NID &amp; CR System Info'!$E$3:$I$200, 5, 0)</f>
        <v>15</v>
      </c>
      <c r="H103" s="11"/>
      <c r="I103" s="11">
        <f t="shared" si="1"/>
        <v>18</v>
      </c>
      <c r="J103" s="109" t="s">
        <v>905</v>
      </c>
      <c r="K103" s="109">
        <v>18</v>
      </c>
      <c r="L103" s="109">
        <v>2017</v>
      </c>
      <c r="M103" s="115">
        <v>19806</v>
      </c>
      <c r="N103" s="112">
        <v>9627</v>
      </c>
      <c r="O103" s="112">
        <v>10179</v>
      </c>
      <c r="P103" s="112" t="s">
        <v>440</v>
      </c>
      <c r="Q103" s="112" t="s">
        <v>440</v>
      </c>
      <c r="R103" s="112" t="s">
        <v>440</v>
      </c>
      <c r="S103" s="112" t="s">
        <v>440</v>
      </c>
      <c r="T103" s="112" t="s">
        <v>440</v>
      </c>
      <c r="U103" s="112" t="s">
        <v>440</v>
      </c>
      <c r="V103" s="112" t="s">
        <v>440</v>
      </c>
      <c r="W103" s="112"/>
      <c r="X103" s="110" t="s">
        <v>971</v>
      </c>
    </row>
    <row r="104" spans="1:25" x14ac:dyDescent="0.3">
      <c r="A104" s="109">
        <v>102</v>
      </c>
      <c r="B104" s="109" t="s">
        <v>226</v>
      </c>
      <c r="C104" s="109" t="str">
        <f>VLOOKUP($E104, 'Country List'!$C:$I, 2, 0)</f>
        <v>ECS</v>
      </c>
      <c r="D104" s="109" t="str">
        <f>VLOOKUP($E104, 'Country List'!$C:$I, 3, 0)</f>
        <v>HIC</v>
      </c>
      <c r="E104" s="109" t="s">
        <v>227</v>
      </c>
      <c r="F104" s="109" t="str">
        <f>VLOOKUP($E104, 'Country List'!$C:$I, 7, 0)</f>
        <v>EXCLUDE</v>
      </c>
      <c r="G104" s="130">
        <f>VLOOKUP(E104, 'NID &amp; CR System Info'!$E$3:$I$200, 5, 0)</f>
        <v>16</v>
      </c>
      <c r="H104" s="11" t="s">
        <v>9</v>
      </c>
      <c r="I104" s="11">
        <f t="shared" si="1"/>
        <v>18</v>
      </c>
      <c r="J104" s="109" t="s">
        <v>905</v>
      </c>
      <c r="K104" s="109">
        <v>18</v>
      </c>
      <c r="L104" s="109">
        <v>2016</v>
      </c>
      <c r="M104" s="115">
        <v>2559398</v>
      </c>
      <c r="N104" s="112" t="s">
        <v>440</v>
      </c>
      <c r="O104" s="112" t="s">
        <v>440</v>
      </c>
      <c r="P104" s="112" t="s">
        <v>440</v>
      </c>
      <c r="Q104" s="112" t="s">
        <v>440</v>
      </c>
      <c r="R104" s="112" t="s">
        <v>440</v>
      </c>
      <c r="S104" s="112" t="s">
        <v>440</v>
      </c>
      <c r="T104" s="112" t="s">
        <v>440</v>
      </c>
      <c r="U104" s="112" t="s">
        <v>440</v>
      </c>
      <c r="V104" s="112" t="s">
        <v>440</v>
      </c>
      <c r="W104" s="112"/>
      <c r="X104" s="109" t="s">
        <v>972</v>
      </c>
    </row>
    <row r="105" spans="1:25" x14ac:dyDescent="0.3">
      <c r="A105" s="109">
        <v>103</v>
      </c>
      <c r="B105" s="109" t="s">
        <v>228</v>
      </c>
      <c r="C105" s="109" t="str">
        <f>VLOOKUP($E105, 'Country List'!$C:$I, 2, 0)</f>
        <v>ECS</v>
      </c>
      <c r="D105" s="109" t="str">
        <f>VLOOKUP($E105, 'Country List'!$C:$I, 3, 0)</f>
        <v>HIC</v>
      </c>
      <c r="E105" s="109" t="s">
        <v>229</v>
      </c>
      <c r="F105" s="109" t="str">
        <f>VLOOKUP($E105, 'Country List'!$C:$I, 7, 0)</f>
        <v>EXCLUDE</v>
      </c>
      <c r="G105" s="130">
        <f>VLOOKUP(E105, 'NID &amp; CR System Info'!$E$3:$I$200, 5, 0)</f>
        <v>15</v>
      </c>
      <c r="H105" s="11"/>
      <c r="I105" s="11">
        <f t="shared" si="1"/>
        <v>18</v>
      </c>
      <c r="J105" s="109" t="s">
        <v>905</v>
      </c>
      <c r="K105" s="109">
        <v>18</v>
      </c>
      <c r="L105" s="109">
        <v>2015</v>
      </c>
      <c r="M105" s="115">
        <v>246974</v>
      </c>
      <c r="N105" s="112" t="s">
        <v>440</v>
      </c>
      <c r="O105" s="112" t="s">
        <v>440</v>
      </c>
      <c r="P105" s="112" t="s">
        <v>440</v>
      </c>
      <c r="Q105" s="112" t="s">
        <v>440</v>
      </c>
      <c r="R105" s="112" t="s">
        <v>440</v>
      </c>
      <c r="S105" s="112" t="s">
        <v>440</v>
      </c>
      <c r="T105" s="112" t="s">
        <v>440</v>
      </c>
      <c r="U105" s="112" t="s">
        <v>440</v>
      </c>
      <c r="V105" s="112" t="s">
        <v>440</v>
      </c>
      <c r="W105" s="112"/>
      <c r="X105" s="4" t="s">
        <v>2393</v>
      </c>
    </row>
    <row r="106" spans="1:25" x14ac:dyDescent="0.3">
      <c r="A106" s="109">
        <v>104</v>
      </c>
      <c r="B106" s="109" t="s">
        <v>230</v>
      </c>
      <c r="C106" s="109" t="str">
        <f>VLOOKUP($E106, 'Country List'!$C:$I, 2, 0)</f>
        <v>EAS</v>
      </c>
      <c r="D106" s="109" t="str">
        <f>VLOOKUP($E106, 'Country List'!$C:$I, 3, 0)</f>
        <v>HIC</v>
      </c>
      <c r="E106" s="109" t="s">
        <v>231</v>
      </c>
      <c r="F106" s="109" t="str">
        <f>VLOOKUP($E106, 'Country List'!$C:$I, 7, 0)</f>
        <v>INCLUDE</v>
      </c>
      <c r="G106" s="130">
        <f>VLOOKUP(E106, 'NID &amp; CR System Info'!$E$3:$I$200, 5, 0)</f>
        <v>18</v>
      </c>
      <c r="H106" s="11" t="s">
        <v>9</v>
      </c>
      <c r="I106" s="11">
        <f t="shared" si="1"/>
        <v>18</v>
      </c>
      <c r="J106" s="109" t="s">
        <v>905</v>
      </c>
      <c r="K106" s="109">
        <v>18</v>
      </c>
      <c r="L106" s="109">
        <v>2017</v>
      </c>
      <c r="M106" s="115">
        <v>305615</v>
      </c>
      <c r="N106" s="112" t="s">
        <v>440</v>
      </c>
      <c r="O106" s="112" t="s">
        <v>440</v>
      </c>
      <c r="P106" s="112" t="s">
        <v>440</v>
      </c>
      <c r="Q106" s="112" t="s">
        <v>440</v>
      </c>
      <c r="R106" s="112" t="s">
        <v>440</v>
      </c>
      <c r="S106" s="112" t="s">
        <v>440</v>
      </c>
      <c r="T106" s="112" t="s">
        <v>440</v>
      </c>
      <c r="U106" s="112" t="s">
        <v>440</v>
      </c>
      <c r="V106" s="112">
        <v>39964</v>
      </c>
      <c r="W106" s="112"/>
      <c r="X106" s="4" t="s">
        <v>2394</v>
      </c>
    </row>
    <row r="107" spans="1:25" x14ac:dyDescent="0.3">
      <c r="A107" s="109">
        <v>105</v>
      </c>
      <c r="B107" s="109" t="s">
        <v>232</v>
      </c>
      <c r="C107" s="109" t="str">
        <f>VLOOKUP($E107, 'Country List'!$C:$I, 2, 0)</f>
        <v>ECS</v>
      </c>
      <c r="D107" s="109" t="str">
        <f>VLOOKUP($E107, 'Country List'!$C:$I, 3, 0)</f>
        <v>UMC</v>
      </c>
      <c r="E107" s="109" t="s">
        <v>233</v>
      </c>
      <c r="F107" s="109" t="str">
        <f>VLOOKUP($E107, 'Country List'!$C:$I, 7, 0)</f>
        <v>INCLUDE</v>
      </c>
      <c r="G107" s="130">
        <f>VLOOKUP(E107, 'NID &amp; CR System Info'!$E$3:$I$200, 5, 0)</f>
        <v>18</v>
      </c>
      <c r="H107" s="11">
        <v>15</v>
      </c>
      <c r="I107" s="11">
        <f t="shared" si="1"/>
        <v>15</v>
      </c>
      <c r="J107" s="109" t="s">
        <v>912</v>
      </c>
      <c r="K107" s="109">
        <v>18</v>
      </c>
      <c r="L107" s="109">
        <v>2017</v>
      </c>
      <c r="M107" s="115">
        <v>1757858</v>
      </c>
      <c r="N107" s="112">
        <v>886107</v>
      </c>
      <c r="O107" s="112">
        <v>871751</v>
      </c>
      <c r="P107" s="112" t="s">
        <v>440</v>
      </c>
      <c r="Q107" s="112">
        <v>705284</v>
      </c>
      <c r="R107" s="112">
        <v>1052574</v>
      </c>
      <c r="S107" s="112" t="s">
        <v>440</v>
      </c>
      <c r="T107" s="112">
        <v>327163</v>
      </c>
      <c r="U107" s="112">
        <v>1043174</v>
      </c>
      <c r="V107" s="112">
        <v>387521</v>
      </c>
      <c r="W107" s="112"/>
      <c r="X107" s="109" t="s">
        <v>1037</v>
      </c>
    </row>
    <row r="108" spans="1:25" x14ac:dyDescent="0.3">
      <c r="A108" s="109">
        <v>106</v>
      </c>
      <c r="B108" s="109" t="s">
        <v>234</v>
      </c>
      <c r="C108" s="109" t="str">
        <f>VLOOKUP($E108, 'Country List'!$C:$I, 2, 0)</f>
        <v>SSF</v>
      </c>
      <c r="D108" s="109" t="str">
        <f>VLOOKUP($E108, 'Country List'!$C:$I, 3, 0)</f>
        <v>LIC</v>
      </c>
      <c r="E108" s="109" t="s">
        <v>235</v>
      </c>
      <c r="F108" s="109" t="str">
        <f>VLOOKUP($E108, 'Country List'!$C:$I, 7, 0)</f>
        <v>INCLUDE</v>
      </c>
      <c r="G108" s="130">
        <f>VLOOKUP(E108, 'NID &amp; CR System Info'!$E$3:$I$200, 5, 0)</f>
        <v>18</v>
      </c>
      <c r="H108" s="11" t="s">
        <v>9</v>
      </c>
      <c r="I108" s="11">
        <f t="shared" si="1"/>
        <v>18</v>
      </c>
      <c r="J108" s="109" t="s">
        <v>905</v>
      </c>
      <c r="K108" s="109">
        <v>18</v>
      </c>
      <c r="L108" s="109">
        <v>2013</v>
      </c>
      <c r="M108" s="115">
        <v>7971790</v>
      </c>
      <c r="N108" s="112" t="s">
        <v>440</v>
      </c>
      <c r="O108" s="112" t="s">
        <v>440</v>
      </c>
      <c r="P108" s="112" t="s">
        <v>440</v>
      </c>
      <c r="Q108" s="112" t="s">
        <v>440</v>
      </c>
      <c r="R108" s="112" t="s">
        <v>440</v>
      </c>
      <c r="S108" s="112" t="s">
        <v>440</v>
      </c>
      <c r="T108" s="112" t="s">
        <v>440</v>
      </c>
      <c r="U108" s="112" t="s">
        <v>440</v>
      </c>
      <c r="V108" s="112" t="s">
        <v>440</v>
      </c>
      <c r="W108" s="112"/>
      <c r="X108" s="109" t="s">
        <v>973</v>
      </c>
    </row>
    <row r="109" spans="1:25" x14ac:dyDescent="0.3">
      <c r="A109" s="109">
        <v>107</v>
      </c>
      <c r="B109" s="109" t="s">
        <v>236</v>
      </c>
      <c r="C109" s="109" t="str">
        <f>VLOOKUP($E109, 'Country List'!$C:$I, 2, 0)</f>
        <v>SSF</v>
      </c>
      <c r="D109" s="109" t="str">
        <f>VLOOKUP($E109, 'Country List'!$C:$I, 3, 0)</f>
        <v>LIC</v>
      </c>
      <c r="E109" s="109" t="s">
        <v>237</v>
      </c>
      <c r="F109" s="109" t="str">
        <f>VLOOKUP($E109, 'Country List'!$C:$I, 7, 0)</f>
        <v>INCLUDE</v>
      </c>
      <c r="G109" s="130">
        <f>VLOOKUP(E109, 'NID &amp; CR System Info'!$E$3:$I$200, 5, 0)</f>
        <v>16</v>
      </c>
      <c r="H109" s="11" t="s">
        <v>9</v>
      </c>
      <c r="I109" s="11">
        <f t="shared" si="1"/>
        <v>16</v>
      </c>
      <c r="J109" s="109" t="s">
        <v>912</v>
      </c>
      <c r="K109" s="109">
        <v>18</v>
      </c>
      <c r="L109" s="109">
        <v>2017</v>
      </c>
      <c r="M109" s="115">
        <v>9168689</v>
      </c>
      <c r="N109" s="112">
        <v>4201171</v>
      </c>
      <c r="O109" s="112">
        <v>4967518</v>
      </c>
      <c r="P109" s="112" t="s">
        <v>440</v>
      </c>
      <c r="Q109" s="112" t="s">
        <v>440</v>
      </c>
      <c r="R109" s="112" t="s">
        <v>440</v>
      </c>
      <c r="S109" s="112" t="s">
        <v>440</v>
      </c>
      <c r="T109" s="112">
        <v>4297214</v>
      </c>
      <c r="U109" s="112">
        <v>4177003</v>
      </c>
      <c r="V109" s="112">
        <v>694472</v>
      </c>
      <c r="W109" s="112"/>
      <c r="X109" s="109" t="s">
        <v>1669</v>
      </c>
    </row>
    <row r="110" spans="1:25" x14ac:dyDescent="0.3">
      <c r="A110" s="109">
        <v>108</v>
      </c>
      <c r="B110" s="109" t="s">
        <v>238</v>
      </c>
      <c r="C110" s="109" t="str">
        <f>VLOOKUP($E110, 'Country List'!$C:$I, 2, 0)</f>
        <v>EAS</v>
      </c>
      <c r="D110" s="109" t="str">
        <f>VLOOKUP($E110, 'Country List'!$C:$I, 3, 0)</f>
        <v>UMC</v>
      </c>
      <c r="E110" s="109" t="s">
        <v>239</v>
      </c>
      <c r="F110" s="109" t="str">
        <f>VLOOKUP($E110, 'Country List'!$C:$I, 7, 0)</f>
        <v>INCLUDE</v>
      </c>
      <c r="G110" s="130">
        <f>VLOOKUP(E110, 'NID &amp; CR System Info'!$E$3:$I$200, 5, 0)</f>
        <v>12</v>
      </c>
      <c r="H110" s="11" t="s">
        <v>9</v>
      </c>
      <c r="I110" s="11">
        <f t="shared" si="1"/>
        <v>12</v>
      </c>
      <c r="J110" s="109" t="s">
        <v>912</v>
      </c>
      <c r="K110" s="109">
        <v>21</v>
      </c>
      <c r="L110" s="109">
        <v>2017</v>
      </c>
      <c r="M110" s="115">
        <v>30253480</v>
      </c>
      <c r="N110" s="112">
        <v>15318038</v>
      </c>
      <c r="O110" s="112">
        <v>14935442</v>
      </c>
      <c r="P110" s="112" t="s">
        <v>440</v>
      </c>
      <c r="Q110" s="112" t="s">
        <v>440</v>
      </c>
      <c r="R110" s="112" t="s">
        <v>440</v>
      </c>
      <c r="S110" s="112" t="s">
        <v>440</v>
      </c>
      <c r="T110" s="112">
        <v>15591987</v>
      </c>
      <c r="U110" s="112">
        <v>12274703</v>
      </c>
      <c r="V110" s="112">
        <v>2386790</v>
      </c>
      <c r="W110" s="112"/>
      <c r="X110" s="109" t="s">
        <v>1037</v>
      </c>
    </row>
    <row r="111" spans="1:25" x14ac:dyDescent="0.3">
      <c r="A111" s="109">
        <v>109</v>
      </c>
      <c r="B111" s="109" t="s">
        <v>240</v>
      </c>
      <c r="C111" s="109" t="str">
        <f>VLOOKUP($E111, 'Country List'!$C:$I, 2, 0)</f>
        <v>SAS</v>
      </c>
      <c r="D111" s="109" t="str">
        <f>VLOOKUP($E111, 'Country List'!$C:$I, 3, 0)</f>
        <v>UMC</v>
      </c>
      <c r="E111" s="109" t="s">
        <v>241</v>
      </c>
      <c r="F111" s="109" t="str">
        <f>VLOOKUP($E111, 'Country List'!$C:$I, 7, 0)</f>
        <v>INCLUDE</v>
      </c>
      <c r="G111" s="130">
        <f>VLOOKUP(E111, 'NID &amp; CR System Info'!$E$3:$I$200, 5, 0)</f>
        <v>18</v>
      </c>
      <c r="H111" s="11">
        <v>0</v>
      </c>
      <c r="I111" s="11">
        <f t="shared" si="1"/>
        <v>0</v>
      </c>
      <c r="J111" s="109" t="s">
        <v>912</v>
      </c>
      <c r="K111" s="109">
        <v>18</v>
      </c>
      <c r="L111" s="109">
        <v>2017</v>
      </c>
      <c r="M111" s="115">
        <v>378104</v>
      </c>
      <c r="N111" s="112">
        <v>193982</v>
      </c>
      <c r="O111" s="112">
        <v>184122</v>
      </c>
      <c r="P111" s="112" t="s">
        <v>440</v>
      </c>
      <c r="Q111" s="112">
        <v>248595</v>
      </c>
      <c r="R111" s="112">
        <f>M111-Q111</f>
        <v>129509</v>
      </c>
      <c r="S111" s="112" t="s">
        <v>440</v>
      </c>
      <c r="T111" s="112">
        <v>211989</v>
      </c>
      <c r="U111" s="112">
        <v>146461</v>
      </c>
      <c r="V111" s="112">
        <v>19654</v>
      </c>
      <c r="W111" s="112"/>
      <c r="X111" s="109" t="s">
        <v>2407</v>
      </c>
    </row>
    <row r="112" spans="1:25" x14ac:dyDescent="0.3">
      <c r="A112" s="109">
        <v>110</v>
      </c>
      <c r="B112" s="109" t="s">
        <v>242</v>
      </c>
      <c r="C112" s="109" t="str">
        <f>VLOOKUP($E112, 'Country List'!$C:$I, 2, 0)</f>
        <v>SSF</v>
      </c>
      <c r="D112" s="109" t="str">
        <f>VLOOKUP($E112, 'Country List'!$C:$I, 3, 0)</f>
        <v>LIC</v>
      </c>
      <c r="E112" s="109" t="s">
        <v>243</v>
      </c>
      <c r="F112" s="109" t="str">
        <f>VLOOKUP($E112, 'Country List'!$C:$I, 7, 0)</f>
        <v>INCLUDE</v>
      </c>
      <c r="G112" s="130">
        <f>VLOOKUP(E112, 'NID &amp; CR System Info'!$E$3:$I$200, 5, 0)</f>
        <v>18</v>
      </c>
      <c r="H112" s="11">
        <v>0</v>
      </c>
      <c r="I112" s="11">
        <f t="shared" si="1"/>
        <v>0</v>
      </c>
      <c r="J112" s="109" t="s">
        <v>912</v>
      </c>
      <c r="K112" s="109">
        <v>18</v>
      </c>
      <c r="L112" s="109">
        <v>2017</v>
      </c>
      <c r="M112" s="115">
        <v>14861697</v>
      </c>
      <c r="N112" s="112">
        <v>7617124</v>
      </c>
      <c r="O112" s="112">
        <v>7244573</v>
      </c>
      <c r="P112" s="112" t="s">
        <v>440</v>
      </c>
      <c r="Q112" s="112" t="s">
        <v>440</v>
      </c>
      <c r="R112" s="112" t="s">
        <v>440</v>
      </c>
      <c r="S112" s="112" t="s">
        <v>440</v>
      </c>
      <c r="T112" s="112">
        <v>9845991</v>
      </c>
      <c r="U112" s="112">
        <v>4318370</v>
      </c>
      <c r="V112" s="112">
        <v>697336</v>
      </c>
      <c r="W112" s="112"/>
      <c r="X112" s="109" t="s">
        <v>2353</v>
      </c>
    </row>
    <row r="113" spans="1:24" x14ac:dyDescent="0.3">
      <c r="A113" s="109">
        <v>111</v>
      </c>
      <c r="B113" s="109" t="s">
        <v>244</v>
      </c>
      <c r="C113" s="109" t="str">
        <f>VLOOKUP($E113, 'Country List'!$C:$I, 2, 0)</f>
        <v>MEA</v>
      </c>
      <c r="D113" s="109" t="str">
        <f>VLOOKUP($E113, 'Country List'!$C:$I, 3, 0)</f>
        <v>HIC</v>
      </c>
      <c r="E113" s="109" t="s">
        <v>245</v>
      </c>
      <c r="F113" s="109" t="str">
        <f>VLOOKUP($E113, 'Country List'!$C:$I, 7, 0)</f>
        <v>EXCLUDE</v>
      </c>
      <c r="G113" s="130">
        <f>VLOOKUP(E113, 'NID &amp; CR System Info'!$E$3:$I$200, 5, 0)</f>
        <v>14</v>
      </c>
      <c r="H113" s="11" t="s">
        <v>9</v>
      </c>
      <c r="I113" s="11">
        <f t="shared" si="1"/>
        <v>18</v>
      </c>
      <c r="J113" s="109" t="s">
        <v>905</v>
      </c>
      <c r="K113" s="109">
        <v>18</v>
      </c>
      <c r="L113" s="109">
        <v>2017</v>
      </c>
      <c r="M113" s="115">
        <v>341856</v>
      </c>
      <c r="N113" s="112" t="s">
        <v>440</v>
      </c>
      <c r="O113" s="112" t="s">
        <v>440</v>
      </c>
      <c r="P113" s="112" t="s">
        <v>440</v>
      </c>
      <c r="Q113" s="112" t="s">
        <v>440</v>
      </c>
      <c r="R113" s="112" t="s">
        <v>440</v>
      </c>
      <c r="S113" s="112" t="s">
        <v>440</v>
      </c>
      <c r="T113" s="112" t="s">
        <v>440</v>
      </c>
      <c r="U113" s="112" t="s">
        <v>440</v>
      </c>
      <c r="V113" s="112" t="s">
        <v>440</v>
      </c>
      <c r="W113" s="112"/>
      <c r="X113" s="110" t="s">
        <v>974</v>
      </c>
    </row>
    <row r="114" spans="1:24" x14ac:dyDescent="0.3">
      <c r="A114" s="109">
        <v>112</v>
      </c>
      <c r="B114" s="109" t="s">
        <v>246</v>
      </c>
      <c r="C114" s="109" t="str">
        <f>VLOOKUP($E114, 'Country List'!$C:$I, 2, 0)</f>
        <v>EAS</v>
      </c>
      <c r="D114" s="109" t="str">
        <f>VLOOKUP($E114, 'Country List'!$C:$I, 3, 0)</f>
        <v>UMC</v>
      </c>
      <c r="E114" s="109" t="s">
        <v>247</v>
      </c>
      <c r="F114" s="109" t="str">
        <f>VLOOKUP($E114, 'Country List'!$C:$I, 7, 0)</f>
        <v>EXCLUDE</v>
      </c>
      <c r="G114" s="130" t="str">
        <f>VLOOKUP(E114, 'NID &amp; CR System Info'!$E$3:$I$200, 5, 0)</f>
        <v>-</v>
      </c>
      <c r="H114" s="11" t="s">
        <v>9</v>
      </c>
      <c r="I114" s="11">
        <f t="shared" si="1"/>
        <v>18</v>
      </c>
      <c r="J114" s="109" t="s">
        <v>905</v>
      </c>
      <c r="K114" s="109">
        <v>18</v>
      </c>
      <c r="L114" s="109">
        <v>2015</v>
      </c>
      <c r="M114" s="115">
        <v>44588</v>
      </c>
      <c r="N114" s="112" t="s">
        <v>440</v>
      </c>
      <c r="O114" s="112" t="s">
        <v>440</v>
      </c>
      <c r="P114" s="112" t="s">
        <v>440</v>
      </c>
      <c r="Q114" s="112" t="s">
        <v>440</v>
      </c>
      <c r="R114" s="112" t="s">
        <v>440</v>
      </c>
      <c r="S114" s="112" t="s">
        <v>440</v>
      </c>
      <c r="T114" s="112" t="s">
        <v>440</v>
      </c>
      <c r="U114" s="112" t="s">
        <v>440</v>
      </c>
      <c r="V114" s="112" t="s">
        <v>440</v>
      </c>
      <c r="W114" s="112"/>
      <c r="X114" s="110" t="s">
        <v>975</v>
      </c>
    </row>
    <row r="115" spans="1:24" x14ac:dyDescent="0.3">
      <c r="A115" s="109">
        <v>113</v>
      </c>
      <c r="B115" s="109" t="s">
        <v>248</v>
      </c>
      <c r="C115" s="109" t="str">
        <f>VLOOKUP($E115, 'Country List'!$C:$I, 2, 0)</f>
        <v>SSF</v>
      </c>
      <c r="D115" s="109" t="str">
        <f>VLOOKUP($E115, 'Country List'!$C:$I, 3, 0)</f>
        <v>LMC</v>
      </c>
      <c r="E115" s="109" t="s">
        <v>249</v>
      </c>
      <c r="F115" s="109" t="str">
        <f>VLOOKUP($E115, 'Country List'!$C:$I, 7, 0)</f>
        <v>INCLUDE</v>
      </c>
      <c r="G115" s="130">
        <f>VLOOKUP(E115, 'NID &amp; CR System Info'!$E$3:$I$200, 5, 0)</f>
        <v>15</v>
      </c>
      <c r="H115" s="11" t="s">
        <v>9</v>
      </c>
      <c r="I115" s="11">
        <f t="shared" si="1"/>
        <v>18</v>
      </c>
      <c r="J115" s="109" t="s">
        <v>905</v>
      </c>
      <c r="K115" s="109">
        <v>18</v>
      </c>
      <c r="L115" s="109">
        <v>2014</v>
      </c>
      <c r="M115" s="115">
        <v>1328168</v>
      </c>
      <c r="N115" s="112" t="s">
        <v>440</v>
      </c>
      <c r="O115" s="112" t="s">
        <v>440</v>
      </c>
      <c r="P115" s="112" t="s">
        <v>440</v>
      </c>
      <c r="Q115" s="112" t="s">
        <v>440</v>
      </c>
      <c r="R115" s="112" t="s">
        <v>440</v>
      </c>
      <c r="S115" s="112" t="s">
        <v>440</v>
      </c>
      <c r="T115" s="112" t="s">
        <v>440</v>
      </c>
      <c r="U115" s="112" t="s">
        <v>440</v>
      </c>
      <c r="V115" s="112" t="s">
        <v>440</v>
      </c>
      <c r="W115" s="112"/>
      <c r="X115" s="109" t="s">
        <v>976</v>
      </c>
    </row>
    <row r="116" spans="1:24" x14ac:dyDescent="0.3">
      <c r="A116" s="109">
        <v>114</v>
      </c>
      <c r="B116" s="109" t="s">
        <v>250</v>
      </c>
      <c r="C116" s="109" t="str">
        <f>VLOOKUP($E116, 'Country List'!$C:$I, 2, 0)</f>
        <v>SSF</v>
      </c>
      <c r="D116" s="109" t="str">
        <f>VLOOKUP($E116, 'Country List'!$C:$I, 3, 0)</f>
        <v>UMC</v>
      </c>
      <c r="E116" s="109" t="s">
        <v>251</v>
      </c>
      <c r="F116" s="109" t="str">
        <f>VLOOKUP($E116, 'Country List'!$C:$I, 7, 0)</f>
        <v>INCLUDE</v>
      </c>
      <c r="G116" s="130">
        <f>VLOOKUP(E116, 'NID &amp; CR System Info'!$E$3:$I$200, 5, 0)</f>
        <v>18</v>
      </c>
      <c r="H116" s="11" t="s">
        <v>9</v>
      </c>
      <c r="I116" s="11">
        <f t="shared" si="1"/>
        <v>18</v>
      </c>
      <c r="J116" s="109" t="s">
        <v>905</v>
      </c>
      <c r="K116" s="109">
        <v>18</v>
      </c>
      <c r="L116" s="109">
        <v>2014</v>
      </c>
      <c r="M116" s="115">
        <v>936975</v>
      </c>
      <c r="N116" s="112" t="s">
        <v>440</v>
      </c>
      <c r="O116" s="112" t="s">
        <v>440</v>
      </c>
      <c r="P116" s="112" t="s">
        <v>440</v>
      </c>
      <c r="Q116" s="112" t="s">
        <v>440</v>
      </c>
      <c r="R116" s="112" t="s">
        <v>440</v>
      </c>
      <c r="S116" s="112" t="s">
        <v>440</v>
      </c>
      <c r="T116" s="112" t="s">
        <v>440</v>
      </c>
      <c r="U116" s="112" t="s">
        <v>440</v>
      </c>
      <c r="V116" s="112" t="s">
        <v>440</v>
      </c>
      <c r="W116" s="112"/>
      <c r="X116" s="109" t="s">
        <v>977</v>
      </c>
    </row>
    <row r="117" spans="1:24" x14ac:dyDescent="0.3">
      <c r="A117" s="109">
        <v>115</v>
      </c>
      <c r="B117" s="109" t="s">
        <v>252</v>
      </c>
      <c r="C117" s="109" t="str">
        <f>VLOOKUP($E117, 'Country List'!$C:$I, 2, 0)</f>
        <v>LCN</v>
      </c>
      <c r="D117" s="109" t="str">
        <f>VLOOKUP($E117, 'Country List'!$C:$I, 3, 0)</f>
        <v>UMC</v>
      </c>
      <c r="E117" s="109" t="s">
        <v>253</v>
      </c>
      <c r="F117" s="109" t="str">
        <f>VLOOKUP($E117, 'Country List'!$C:$I, 7, 0)</f>
        <v>INCLUDE</v>
      </c>
      <c r="G117" s="130">
        <f>VLOOKUP(E117, 'NID &amp; CR System Info'!$E$3:$I$200, 5, 0)</f>
        <v>18</v>
      </c>
      <c r="H117" s="11" t="s">
        <v>9</v>
      </c>
      <c r="I117" s="11">
        <f t="shared" si="1"/>
        <v>18</v>
      </c>
      <c r="J117" s="109" t="s">
        <v>905</v>
      </c>
      <c r="K117" s="109">
        <v>18</v>
      </c>
      <c r="L117" s="109">
        <v>2018</v>
      </c>
      <c r="M117" s="115">
        <v>87860056</v>
      </c>
      <c r="N117" s="112">
        <v>42315186</v>
      </c>
      <c r="O117" s="112">
        <v>45544870</v>
      </c>
      <c r="P117" s="112" t="s">
        <v>440</v>
      </c>
      <c r="Q117" s="112" t="s">
        <v>440</v>
      </c>
      <c r="R117" s="112" t="s">
        <v>440</v>
      </c>
      <c r="S117" s="112" t="s">
        <v>440</v>
      </c>
      <c r="T117" s="112">
        <v>25659321</v>
      </c>
      <c r="U117" s="112">
        <v>52164667</v>
      </c>
      <c r="V117" s="112">
        <v>10036068</v>
      </c>
      <c r="W117" s="112"/>
      <c r="X117" s="4" t="s">
        <v>978</v>
      </c>
    </row>
    <row r="118" spans="1:24" x14ac:dyDescent="0.3">
      <c r="A118" s="109">
        <v>116</v>
      </c>
      <c r="B118" s="109" t="s">
        <v>254</v>
      </c>
      <c r="C118" s="109" t="str">
        <f>VLOOKUP($E118, 'Country List'!$C:$I, 2, 0)</f>
        <v>EAS</v>
      </c>
      <c r="D118" s="109" t="str">
        <f>VLOOKUP($E118, 'Country List'!$C:$I, 3, 0)</f>
        <v>LMC</v>
      </c>
      <c r="E118" s="109" t="s">
        <v>255</v>
      </c>
      <c r="F118" s="109" t="str">
        <f>VLOOKUP($E118, 'Country List'!$C:$I, 7, 0)</f>
        <v>INCLUDE</v>
      </c>
      <c r="G118" s="130" t="str">
        <f>VLOOKUP(E118, 'NID &amp; CR System Info'!$E$3:$I$200, 5, 0)</f>
        <v>-</v>
      </c>
      <c r="H118" s="11" t="s">
        <v>9</v>
      </c>
      <c r="I118" s="11">
        <f t="shared" si="1"/>
        <v>18</v>
      </c>
      <c r="J118" s="109" t="s">
        <v>905</v>
      </c>
      <c r="K118" s="109">
        <v>18</v>
      </c>
      <c r="L118" s="109">
        <v>2017</v>
      </c>
      <c r="M118" s="115">
        <v>117977</v>
      </c>
      <c r="N118" s="112" t="s">
        <v>440</v>
      </c>
      <c r="O118" s="112" t="s">
        <v>440</v>
      </c>
      <c r="P118" s="112" t="s">
        <v>440</v>
      </c>
      <c r="Q118" s="112" t="s">
        <v>440</v>
      </c>
      <c r="R118" s="112" t="s">
        <v>440</v>
      </c>
      <c r="S118" s="112" t="s">
        <v>440</v>
      </c>
      <c r="T118" s="112" t="s">
        <v>440</v>
      </c>
      <c r="U118" s="112" t="s">
        <v>440</v>
      </c>
      <c r="V118" s="112" t="s">
        <v>440</v>
      </c>
      <c r="W118" s="112"/>
      <c r="X118" s="109" t="s">
        <v>979</v>
      </c>
    </row>
    <row r="119" spans="1:24" x14ac:dyDescent="0.3">
      <c r="A119" s="109">
        <v>117</v>
      </c>
      <c r="B119" s="109" t="s">
        <v>256</v>
      </c>
      <c r="C119" s="109" t="str">
        <f>VLOOKUP($E119, 'Country List'!$C:$I, 2, 0)</f>
        <v>ECS</v>
      </c>
      <c r="D119" s="109" t="str">
        <f>VLOOKUP($E119, 'Country List'!$C:$I, 3, 0)</f>
        <v>LMC</v>
      </c>
      <c r="E119" s="109" t="s">
        <v>257</v>
      </c>
      <c r="F119" s="109" t="str">
        <f>VLOOKUP($E119, 'Country List'!$C:$I, 7, 0)</f>
        <v>INCLUDE</v>
      </c>
      <c r="G119" s="130">
        <f>VLOOKUP(E119, 'NID &amp; CR System Info'!$E$3:$I$200, 5, 0)</f>
        <v>0</v>
      </c>
      <c r="H119" s="11" t="s">
        <v>9</v>
      </c>
      <c r="I119" s="11">
        <f t="shared" si="1"/>
        <v>0</v>
      </c>
      <c r="J119" s="109" t="s">
        <v>912</v>
      </c>
      <c r="K119" s="109">
        <v>18</v>
      </c>
      <c r="L119" s="109">
        <v>2017</v>
      </c>
      <c r="M119" s="115">
        <v>4106470</v>
      </c>
      <c r="N119" s="112" t="s">
        <v>440</v>
      </c>
      <c r="O119" s="112" t="s">
        <v>440</v>
      </c>
      <c r="P119" s="112" t="s">
        <v>440</v>
      </c>
      <c r="Q119" s="112" t="s">
        <v>440</v>
      </c>
      <c r="R119" s="112" t="s">
        <v>440</v>
      </c>
      <c r="S119" s="112" t="s">
        <v>440</v>
      </c>
      <c r="T119" s="112" t="s">
        <v>440</v>
      </c>
      <c r="U119" s="112" t="s">
        <v>440</v>
      </c>
      <c r="V119" s="112" t="s">
        <v>440</v>
      </c>
      <c r="W119" s="112"/>
      <c r="X119" s="109" t="s">
        <v>980</v>
      </c>
    </row>
    <row r="120" spans="1:24" x14ac:dyDescent="0.3">
      <c r="A120" s="109">
        <v>118</v>
      </c>
      <c r="B120" s="109" t="s">
        <v>258</v>
      </c>
      <c r="C120" s="109" t="str">
        <f>VLOOKUP($E120, 'Country List'!$C:$I, 2, 0)</f>
        <v>ECS</v>
      </c>
      <c r="D120" s="109" t="str">
        <f>VLOOKUP($E120, 'Country List'!$C:$I, 3, 0)</f>
        <v>HIC</v>
      </c>
      <c r="E120" s="109" t="s">
        <v>259</v>
      </c>
      <c r="F120" s="109" t="str">
        <f>VLOOKUP($E120, 'Country List'!$C:$I, 7, 0)</f>
        <v>EXCLUDE</v>
      </c>
      <c r="G120" s="130">
        <f>VLOOKUP(E120, 'NID &amp; CR System Info'!$E$3:$I$200, 5, 0)</f>
        <v>0</v>
      </c>
      <c r="H120" s="11" t="s">
        <v>9</v>
      </c>
      <c r="I120" s="11">
        <f t="shared" si="1"/>
        <v>18</v>
      </c>
      <c r="J120" s="109" t="s">
        <v>905</v>
      </c>
      <c r="K120" s="109">
        <v>18</v>
      </c>
      <c r="L120" s="109">
        <v>2018</v>
      </c>
      <c r="M120" s="115">
        <v>7245</v>
      </c>
      <c r="N120" s="112" t="s">
        <v>440</v>
      </c>
      <c r="O120" s="112" t="s">
        <v>440</v>
      </c>
      <c r="P120" s="112" t="s">
        <v>440</v>
      </c>
      <c r="Q120" s="112" t="s">
        <v>440</v>
      </c>
      <c r="R120" s="112" t="s">
        <v>440</v>
      </c>
      <c r="S120" s="112" t="s">
        <v>440</v>
      </c>
      <c r="T120" s="112" t="s">
        <v>440</v>
      </c>
      <c r="U120" s="112" t="s">
        <v>440</v>
      </c>
      <c r="V120" s="112" t="s">
        <v>440</v>
      </c>
      <c r="W120" s="112"/>
      <c r="X120" s="109" t="s">
        <v>981</v>
      </c>
    </row>
    <row r="121" spans="1:24" x14ac:dyDescent="0.3">
      <c r="A121" s="109">
        <v>119</v>
      </c>
      <c r="B121" s="109" t="s">
        <v>260</v>
      </c>
      <c r="C121" s="109" t="str">
        <f>VLOOKUP($E121, 'Country List'!$C:$I, 2, 0)</f>
        <v>EAS</v>
      </c>
      <c r="D121" s="109" t="str">
        <f>VLOOKUP($E121, 'Country List'!$C:$I, 3, 0)</f>
        <v>LMC</v>
      </c>
      <c r="E121" s="109" t="s">
        <v>261</v>
      </c>
      <c r="F121" s="109" t="str">
        <f>VLOOKUP($E121, 'Country List'!$C:$I, 7, 0)</f>
        <v>INCLUDE</v>
      </c>
      <c r="G121" s="130">
        <f>VLOOKUP(E121, 'NID &amp; CR System Info'!$E$3:$I$200, 5, 0)</f>
        <v>16</v>
      </c>
      <c r="H121" s="11" t="s">
        <v>9</v>
      </c>
      <c r="I121" s="11">
        <f t="shared" si="1"/>
        <v>16</v>
      </c>
      <c r="J121" s="109" t="s">
        <v>912</v>
      </c>
      <c r="K121" s="109">
        <v>18</v>
      </c>
      <c r="L121" s="109">
        <v>2018</v>
      </c>
      <c r="M121" s="115">
        <v>2165254</v>
      </c>
      <c r="N121" s="112">
        <v>1055747</v>
      </c>
      <c r="O121" s="112">
        <v>1109507</v>
      </c>
      <c r="P121" s="112" t="s">
        <v>440</v>
      </c>
      <c r="Q121" s="112" t="s">
        <v>440</v>
      </c>
      <c r="R121" s="112" t="s">
        <v>440</v>
      </c>
      <c r="S121" s="112" t="s">
        <v>440</v>
      </c>
      <c r="T121" s="112" t="s">
        <v>440</v>
      </c>
      <c r="U121" s="112" t="s">
        <v>440</v>
      </c>
      <c r="V121" s="112" t="s">
        <v>440</v>
      </c>
      <c r="W121" s="112"/>
      <c r="X121" s="9" t="s">
        <v>1678</v>
      </c>
    </row>
    <row r="122" spans="1:24" x14ac:dyDescent="0.3">
      <c r="A122" s="109">
        <v>120</v>
      </c>
      <c r="B122" s="109" t="s">
        <v>262</v>
      </c>
      <c r="C122" s="109" t="str">
        <f>VLOOKUP($E122, 'Country List'!$C:$I, 2, 0)</f>
        <v>ECS</v>
      </c>
      <c r="D122" s="109" t="str">
        <f>VLOOKUP($E122, 'Country List'!$C:$I, 3, 0)</f>
        <v>UMC</v>
      </c>
      <c r="E122" s="109" t="s">
        <v>263</v>
      </c>
      <c r="F122" s="109" t="str">
        <f>VLOOKUP($E122, 'Country List'!$C:$I, 7, 0)</f>
        <v>INCLUDE</v>
      </c>
      <c r="G122" s="130">
        <f>VLOOKUP(E122, 'NID &amp; CR System Info'!$E$3:$I$200, 5, 0)</f>
        <v>18</v>
      </c>
      <c r="H122" s="11">
        <v>16</v>
      </c>
      <c r="I122" s="11">
        <f t="shared" si="1"/>
        <v>16</v>
      </c>
      <c r="J122" s="109" t="s">
        <v>912</v>
      </c>
      <c r="K122" s="109">
        <v>18</v>
      </c>
      <c r="L122" s="109">
        <v>2018</v>
      </c>
      <c r="M122" s="115">
        <v>670163</v>
      </c>
      <c r="N122" s="112">
        <v>337155</v>
      </c>
      <c r="O122" s="112">
        <v>333008</v>
      </c>
      <c r="P122" s="112" t="s">
        <v>440</v>
      </c>
      <c r="Q122" s="112" t="s">
        <v>440</v>
      </c>
      <c r="R122" s="112" t="s">
        <v>440</v>
      </c>
      <c r="S122" s="112" t="s">
        <v>440</v>
      </c>
      <c r="T122" s="112">
        <v>253012</v>
      </c>
      <c r="U122" s="112">
        <v>318905</v>
      </c>
      <c r="V122" s="112">
        <v>98246</v>
      </c>
      <c r="W122" s="112"/>
      <c r="X122" s="9" t="s">
        <v>582</v>
      </c>
    </row>
    <row r="123" spans="1:24" x14ac:dyDescent="0.3">
      <c r="A123" s="109">
        <v>121</v>
      </c>
      <c r="B123" s="109" t="s">
        <v>264</v>
      </c>
      <c r="C123" s="109" t="str">
        <f>VLOOKUP($E123, 'Country List'!$C:$I, 2, 0)</f>
        <v>MEA</v>
      </c>
      <c r="D123" s="109" t="str">
        <f>VLOOKUP($E123, 'Country List'!$C:$I, 3, 0)</f>
        <v>LMC</v>
      </c>
      <c r="E123" s="109" t="s">
        <v>265</v>
      </c>
      <c r="F123" s="109" t="str">
        <f>VLOOKUP($E123, 'Country List'!$C:$I, 7, 0)</f>
        <v>INCLUDE</v>
      </c>
      <c r="G123" s="130">
        <f>VLOOKUP(E123, 'NID &amp; CR System Info'!$E$3:$I$200, 5, 0)</f>
        <v>18</v>
      </c>
      <c r="H123" s="11"/>
      <c r="I123" s="11">
        <f t="shared" si="1"/>
        <v>18</v>
      </c>
      <c r="J123" s="109" t="s">
        <v>905</v>
      </c>
      <c r="K123" s="109">
        <v>18</v>
      </c>
      <c r="L123" s="109">
        <v>2016</v>
      </c>
      <c r="M123" s="115">
        <v>15702592</v>
      </c>
      <c r="N123" s="112" t="s">
        <v>440</v>
      </c>
      <c r="O123" s="112" t="s">
        <v>440</v>
      </c>
      <c r="P123" s="112" t="s">
        <v>440</v>
      </c>
      <c r="Q123" s="112" t="s">
        <v>440</v>
      </c>
      <c r="R123" s="112" t="s">
        <v>440</v>
      </c>
      <c r="S123" s="112" t="s">
        <v>440</v>
      </c>
      <c r="T123" s="112" t="s">
        <v>440</v>
      </c>
      <c r="U123" s="112" t="s">
        <v>440</v>
      </c>
      <c r="V123" s="112" t="s">
        <v>440</v>
      </c>
      <c r="W123" s="112"/>
      <c r="X123" s="109" t="s">
        <v>982</v>
      </c>
    </row>
    <row r="124" spans="1:24" x14ac:dyDescent="0.3">
      <c r="A124" s="109">
        <v>122</v>
      </c>
      <c r="B124" s="109" t="s">
        <v>266</v>
      </c>
      <c r="C124" s="109" t="str">
        <f>VLOOKUP($E124, 'Country List'!$C:$I, 2, 0)</f>
        <v>SSF</v>
      </c>
      <c r="D124" s="109" t="str">
        <f>VLOOKUP($E124, 'Country List'!$C:$I, 3, 0)</f>
        <v>LIC</v>
      </c>
      <c r="E124" s="109" t="s">
        <v>267</v>
      </c>
      <c r="F124" s="109" t="str">
        <f>VLOOKUP($E124, 'Country List'!$C:$I, 7, 0)</f>
        <v>INCLUDE</v>
      </c>
      <c r="G124" s="130">
        <f>VLOOKUP(E124, 'NID &amp; CR System Info'!$E$3:$I$200, 5, 0)</f>
        <v>0</v>
      </c>
      <c r="H124" s="11" t="s">
        <v>9</v>
      </c>
      <c r="I124" s="11">
        <f t="shared" si="1"/>
        <v>18</v>
      </c>
      <c r="J124" s="109" t="s">
        <v>905</v>
      </c>
      <c r="K124" s="109">
        <v>18</v>
      </c>
      <c r="L124" s="109">
        <v>2014</v>
      </c>
      <c r="M124" s="115">
        <v>10964978</v>
      </c>
      <c r="N124" s="112" t="s">
        <v>440</v>
      </c>
      <c r="O124" s="112" t="s">
        <v>440</v>
      </c>
      <c r="P124" s="112" t="s">
        <v>440</v>
      </c>
      <c r="Q124" s="112" t="s">
        <v>440</v>
      </c>
      <c r="R124" s="112" t="s">
        <v>440</v>
      </c>
      <c r="S124" s="112" t="s">
        <v>440</v>
      </c>
      <c r="T124" s="112" t="s">
        <v>440</v>
      </c>
      <c r="U124" s="112" t="s">
        <v>440</v>
      </c>
      <c r="V124" s="112" t="s">
        <v>440</v>
      </c>
      <c r="W124" s="112"/>
      <c r="X124" s="109" t="s">
        <v>983</v>
      </c>
    </row>
    <row r="125" spans="1:24" x14ac:dyDescent="0.3">
      <c r="A125" s="109">
        <v>123</v>
      </c>
      <c r="B125" s="109" t="s">
        <v>268</v>
      </c>
      <c r="C125" s="109" t="str">
        <f>VLOOKUP($E125, 'Country List'!$C:$I, 2, 0)</f>
        <v>EAS</v>
      </c>
      <c r="D125" s="109" t="str">
        <f>VLOOKUP($E125, 'Country List'!$C:$I, 3, 0)</f>
        <v>LMC</v>
      </c>
      <c r="E125" s="109" t="s">
        <v>269</v>
      </c>
      <c r="F125" s="109" t="str">
        <f>VLOOKUP($E125, 'Country List'!$C:$I, 7, 0)</f>
        <v>INCLUDE</v>
      </c>
      <c r="G125" s="130">
        <f>VLOOKUP(E125, 'NID &amp; CR System Info'!$E$3:$I$200, 5, 0)</f>
        <v>10</v>
      </c>
      <c r="H125" s="11" t="s">
        <v>9</v>
      </c>
      <c r="I125" s="11">
        <f t="shared" si="1"/>
        <v>10</v>
      </c>
      <c r="J125" s="109" t="s">
        <v>2666</v>
      </c>
      <c r="K125" s="109">
        <v>18</v>
      </c>
      <c r="L125" s="109">
        <v>2014</v>
      </c>
      <c r="M125" s="115">
        <v>29297588</v>
      </c>
      <c r="N125" s="112" t="s">
        <v>440</v>
      </c>
      <c r="O125" s="112" t="s">
        <v>440</v>
      </c>
      <c r="P125" s="112" t="s">
        <v>440</v>
      </c>
      <c r="Q125" s="112" t="s">
        <v>440</v>
      </c>
      <c r="R125" s="112" t="s">
        <v>440</v>
      </c>
      <c r="S125" s="112" t="s">
        <v>440</v>
      </c>
      <c r="T125" s="112">
        <v>9556912</v>
      </c>
      <c r="U125" s="112">
        <v>17292546</v>
      </c>
      <c r="V125" s="112">
        <v>2448130</v>
      </c>
      <c r="W125" s="112"/>
      <c r="X125" t="s">
        <v>2364</v>
      </c>
    </row>
    <row r="126" spans="1:24" x14ac:dyDescent="0.3">
      <c r="A126" s="109">
        <v>124</v>
      </c>
      <c r="B126" s="109" t="s">
        <v>270</v>
      </c>
      <c r="C126" s="109" t="str">
        <f>VLOOKUP($E126, 'Country List'!$C:$I, 2, 0)</f>
        <v>SSF</v>
      </c>
      <c r="D126" s="109" t="str">
        <f>VLOOKUP($E126, 'Country List'!$C:$I, 3, 0)</f>
        <v>UMC</v>
      </c>
      <c r="E126" s="109" t="s">
        <v>271</v>
      </c>
      <c r="F126" s="109" t="str">
        <f>VLOOKUP($E126, 'Country List'!$C:$I, 7, 0)</f>
        <v>INCLUDE</v>
      </c>
      <c r="G126" s="130">
        <f>VLOOKUP(E126, 'NID &amp; CR System Info'!$E$3:$I$200, 5, 0)</f>
        <v>16</v>
      </c>
      <c r="H126" s="11" t="s">
        <v>9</v>
      </c>
      <c r="I126" s="11">
        <f t="shared" si="1"/>
        <v>16</v>
      </c>
      <c r="J126" s="109" t="s">
        <v>2352</v>
      </c>
      <c r="K126" s="109">
        <v>18</v>
      </c>
      <c r="L126" s="109">
        <v>2016</v>
      </c>
      <c r="M126" s="115">
        <v>1386353.56</v>
      </c>
      <c r="N126" s="112" t="s">
        <v>440</v>
      </c>
      <c r="O126" s="112" t="s">
        <v>440</v>
      </c>
      <c r="P126" s="112" t="s">
        <v>440</v>
      </c>
      <c r="Q126" s="112" t="s">
        <v>440</v>
      </c>
      <c r="R126" s="112" t="s">
        <v>440</v>
      </c>
      <c r="S126" s="112" t="s">
        <v>440</v>
      </c>
      <c r="T126" s="112">
        <v>573740.277</v>
      </c>
      <c r="U126" s="112">
        <v>724350.94300000009</v>
      </c>
      <c r="V126" s="112">
        <v>87946.135999999999</v>
      </c>
      <c r="W126" s="112"/>
      <c r="X126" s="109" t="s">
        <v>2338</v>
      </c>
    </row>
    <row r="127" spans="1:24" x14ac:dyDescent="0.3">
      <c r="A127" s="109">
        <v>125</v>
      </c>
      <c r="B127" s="109" t="s">
        <v>272</v>
      </c>
      <c r="C127" s="109" t="str">
        <f>VLOOKUP($E127, 'Country List'!$C:$I, 2, 0)</f>
        <v>EAS</v>
      </c>
      <c r="D127" s="109" t="str">
        <f>VLOOKUP($E127, 'Country List'!$C:$I, 3, 0)</f>
        <v>UMC</v>
      </c>
      <c r="E127" s="109" t="s">
        <v>273</v>
      </c>
      <c r="F127" s="109" t="str">
        <f>VLOOKUP($E127, 'Country List'!$C:$I, 7, 0)</f>
        <v>INCLUDE</v>
      </c>
      <c r="G127" s="130" t="str">
        <f>VLOOKUP(E127, 'NID &amp; CR System Info'!$E$3:$I$200, 5, 0)</f>
        <v>-</v>
      </c>
      <c r="H127" s="11" t="s">
        <v>9</v>
      </c>
      <c r="I127" s="11">
        <f t="shared" si="1"/>
        <v>20</v>
      </c>
      <c r="J127" s="109" t="s">
        <v>905</v>
      </c>
      <c r="K127" s="109">
        <v>20</v>
      </c>
      <c r="L127" s="109">
        <v>2016</v>
      </c>
      <c r="M127" s="115">
        <v>7843</v>
      </c>
      <c r="N127" s="112" t="s">
        <v>440</v>
      </c>
      <c r="O127" s="112" t="s">
        <v>440</v>
      </c>
      <c r="P127" s="112" t="s">
        <v>440</v>
      </c>
      <c r="Q127" s="112" t="s">
        <v>440</v>
      </c>
      <c r="R127" s="112" t="s">
        <v>440</v>
      </c>
      <c r="S127" s="112" t="s">
        <v>440</v>
      </c>
      <c r="T127" s="112" t="s">
        <v>440</v>
      </c>
      <c r="U127" s="112" t="s">
        <v>440</v>
      </c>
      <c r="V127" s="112" t="s">
        <v>440</v>
      </c>
      <c r="W127" s="112"/>
      <c r="X127" s="109" t="s">
        <v>984</v>
      </c>
    </row>
    <row r="128" spans="1:24" x14ac:dyDescent="0.3">
      <c r="A128" s="109">
        <v>126</v>
      </c>
      <c r="B128" s="109" t="s">
        <v>274</v>
      </c>
      <c r="C128" s="109" t="str">
        <f>VLOOKUP($E128, 'Country List'!$C:$I, 2, 0)</f>
        <v>SAS</v>
      </c>
      <c r="D128" s="109" t="str">
        <f>VLOOKUP($E128, 'Country List'!$C:$I, 3, 0)</f>
        <v>LIC</v>
      </c>
      <c r="E128" s="109" t="s">
        <v>275</v>
      </c>
      <c r="F128" s="109" t="str">
        <f>VLOOKUP($E128, 'Country List'!$C:$I, 7, 0)</f>
        <v>INCLUDE</v>
      </c>
      <c r="G128" s="130">
        <f>VLOOKUP(E128, 'NID &amp; CR System Info'!$E$3:$I$200, 5, 0)</f>
        <v>16</v>
      </c>
      <c r="H128" s="11" t="s">
        <v>9</v>
      </c>
      <c r="I128" s="11">
        <f t="shared" si="1"/>
        <v>18</v>
      </c>
      <c r="J128" s="109" t="s">
        <v>905</v>
      </c>
      <c r="K128" s="109">
        <v>18</v>
      </c>
      <c r="L128" s="109">
        <v>2017</v>
      </c>
      <c r="M128" s="115">
        <v>15427938</v>
      </c>
      <c r="N128" s="112">
        <v>7776628</v>
      </c>
      <c r="O128" s="112">
        <v>7651143</v>
      </c>
      <c r="P128" s="112">
        <v>167</v>
      </c>
      <c r="Q128" s="112" t="s">
        <v>440</v>
      </c>
      <c r="R128" s="112" t="s">
        <v>440</v>
      </c>
      <c r="S128" s="112" t="s">
        <v>440</v>
      </c>
      <c r="T128" s="112" t="s">
        <v>440</v>
      </c>
      <c r="U128" s="112" t="s">
        <v>440</v>
      </c>
      <c r="V128" s="112" t="s">
        <v>440</v>
      </c>
      <c r="W128" s="112"/>
      <c r="X128" s="4" t="s">
        <v>2420</v>
      </c>
    </row>
    <row r="129" spans="1:24" x14ac:dyDescent="0.3">
      <c r="A129" s="109">
        <v>127</v>
      </c>
      <c r="B129" s="109" t="s">
        <v>276</v>
      </c>
      <c r="C129" s="109" t="str">
        <f>VLOOKUP($E129, 'Country List'!$C:$I, 2, 0)</f>
        <v>ECS</v>
      </c>
      <c r="D129" s="109" t="str">
        <f>VLOOKUP($E129, 'Country List'!$C:$I, 3, 0)</f>
        <v>HIC</v>
      </c>
      <c r="E129" s="109" t="s">
        <v>277</v>
      </c>
      <c r="F129" s="109" t="str">
        <f>VLOOKUP($E129, 'Country List'!$C:$I, 7, 0)</f>
        <v>EXCLUDE</v>
      </c>
      <c r="G129" s="130">
        <f>VLOOKUP(E129, 'NID &amp; CR System Info'!$E$3:$I$200, 5, 0)</f>
        <v>18</v>
      </c>
      <c r="H129" s="11"/>
      <c r="I129" s="11">
        <f t="shared" si="1"/>
        <v>18</v>
      </c>
      <c r="J129" s="109" t="s">
        <v>905</v>
      </c>
      <c r="K129" s="109">
        <v>18</v>
      </c>
      <c r="L129" s="109">
        <v>2017</v>
      </c>
      <c r="M129" s="115">
        <v>12893466</v>
      </c>
      <c r="N129" s="112" t="s">
        <v>440</v>
      </c>
      <c r="O129" s="112" t="s">
        <v>440</v>
      </c>
      <c r="P129" s="112" t="s">
        <v>440</v>
      </c>
      <c r="Q129" s="112" t="s">
        <v>440</v>
      </c>
      <c r="R129" s="112" t="s">
        <v>440</v>
      </c>
      <c r="S129" s="112" t="s">
        <v>440</v>
      </c>
      <c r="T129" s="112" t="s">
        <v>440</v>
      </c>
      <c r="U129" s="112" t="s">
        <v>440</v>
      </c>
      <c r="V129" s="112" t="s">
        <v>440</v>
      </c>
      <c r="W129" s="112"/>
      <c r="X129" s="110" t="s">
        <v>985</v>
      </c>
    </row>
    <row r="130" spans="1:24" x14ac:dyDescent="0.3">
      <c r="A130" s="109">
        <v>128</v>
      </c>
      <c r="B130" s="109" t="s">
        <v>278</v>
      </c>
      <c r="C130" s="109" t="str">
        <f>VLOOKUP($E130, 'Country List'!$C:$I, 2, 0)</f>
        <v>EAS</v>
      </c>
      <c r="D130" s="109" t="str">
        <f>VLOOKUP($E130, 'Country List'!$C:$I, 3, 0)</f>
        <v>HIC</v>
      </c>
      <c r="E130" s="109" t="s">
        <v>279</v>
      </c>
      <c r="F130" s="109" t="str">
        <f>VLOOKUP($E130, 'Country List'!$C:$I, 7, 0)</f>
        <v>EXCLUDE</v>
      </c>
      <c r="G130" s="130" t="str">
        <f>VLOOKUP(E130, 'NID &amp; CR System Info'!$E$3:$I$200, 5, 0)</f>
        <v>-</v>
      </c>
      <c r="H130" s="11" t="s">
        <v>9</v>
      </c>
      <c r="I130" s="11">
        <f t="shared" si="1"/>
        <v>18</v>
      </c>
      <c r="J130" s="109" t="s">
        <v>905</v>
      </c>
      <c r="K130" s="109">
        <v>18</v>
      </c>
      <c r="L130" s="109">
        <v>2017</v>
      </c>
      <c r="M130" s="115">
        <v>3298009</v>
      </c>
      <c r="N130" s="112" t="s">
        <v>440</v>
      </c>
      <c r="O130" s="112" t="s">
        <v>440</v>
      </c>
      <c r="P130" s="112" t="s">
        <v>440</v>
      </c>
      <c r="Q130" s="112" t="s">
        <v>440</v>
      </c>
      <c r="R130" s="112" t="s">
        <v>440</v>
      </c>
      <c r="S130" s="112" t="s">
        <v>440</v>
      </c>
      <c r="T130" s="112">
        <v>604331</v>
      </c>
      <c r="U130" s="112">
        <v>1990813</v>
      </c>
      <c r="V130" s="112">
        <v>702865</v>
      </c>
      <c r="W130" s="112"/>
      <c r="X130" s="4" t="s">
        <v>2395</v>
      </c>
    </row>
    <row r="131" spans="1:24" x14ac:dyDescent="0.3">
      <c r="A131" s="109">
        <v>129</v>
      </c>
      <c r="B131" s="109" t="s">
        <v>280</v>
      </c>
      <c r="C131" s="109" t="str">
        <f>VLOOKUP($E131, 'Country List'!$C:$I, 2, 0)</f>
        <v>LCN</v>
      </c>
      <c r="D131" s="109" t="str">
        <f>VLOOKUP($E131, 'Country List'!$C:$I, 3, 0)</f>
        <v>LMC</v>
      </c>
      <c r="E131" s="109" t="s">
        <v>281</v>
      </c>
      <c r="F131" s="109" t="str">
        <f>VLOOKUP($E131, 'Country List'!$C:$I, 7, 0)</f>
        <v>INCLUDE</v>
      </c>
      <c r="G131" s="130">
        <f>VLOOKUP(E131, 'NID &amp; CR System Info'!$E$3:$I$200, 5, 0)</f>
        <v>16</v>
      </c>
      <c r="H131" s="11" t="s">
        <v>9</v>
      </c>
      <c r="I131" s="11">
        <f t="shared" si="1"/>
        <v>16</v>
      </c>
      <c r="J131" s="109" t="s">
        <v>905</v>
      </c>
      <c r="K131" s="109">
        <v>16</v>
      </c>
      <c r="L131" s="109">
        <v>2016</v>
      </c>
      <c r="M131" s="115">
        <v>3800000</v>
      </c>
      <c r="N131" s="112" t="s">
        <v>440</v>
      </c>
      <c r="O131" s="112" t="s">
        <v>440</v>
      </c>
      <c r="P131" s="112" t="s">
        <v>440</v>
      </c>
      <c r="Q131" s="112" t="s">
        <v>440</v>
      </c>
      <c r="R131" s="112" t="s">
        <v>440</v>
      </c>
      <c r="S131" s="112" t="s">
        <v>440</v>
      </c>
      <c r="T131" s="112" t="s">
        <v>440</v>
      </c>
      <c r="U131" s="112" t="s">
        <v>440</v>
      </c>
      <c r="V131" s="112" t="s">
        <v>440</v>
      </c>
      <c r="W131" s="112"/>
      <c r="X131" s="109" t="s">
        <v>986</v>
      </c>
    </row>
    <row r="132" spans="1:24" x14ac:dyDescent="0.3">
      <c r="A132" s="109">
        <v>130</v>
      </c>
      <c r="B132" s="109" t="s">
        <v>282</v>
      </c>
      <c r="C132" s="109" t="str">
        <f>VLOOKUP($E132, 'Country List'!$C:$I, 2, 0)</f>
        <v>SSF</v>
      </c>
      <c r="D132" s="109" t="str">
        <f>VLOOKUP($E132, 'Country List'!$C:$I, 3, 0)</f>
        <v>LIC</v>
      </c>
      <c r="E132" s="109" t="s">
        <v>283</v>
      </c>
      <c r="F132" s="109" t="str">
        <f>VLOOKUP($E132, 'Country List'!$C:$I, 7, 0)</f>
        <v>INCLUDE</v>
      </c>
      <c r="G132" s="130">
        <f>VLOOKUP(E132, 'NID &amp; CR System Info'!$E$3:$I$200, 5, 0)</f>
        <v>18</v>
      </c>
      <c r="H132" s="11" t="s">
        <v>9</v>
      </c>
      <c r="I132" s="11">
        <f t="shared" ref="I132:I195" si="2">IF(J132="Voter", K132, IF(H132&lt;&gt;"", H132, G132))</f>
        <v>18</v>
      </c>
      <c r="J132" s="109" t="s">
        <v>905</v>
      </c>
      <c r="K132" s="109">
        <v>18</v>
      </c>
      <c r="L132" s="109">
        <v>2016</v>
      </c>
      <c r="M132" s="115">
        <v>7581486</v>
      </c>
      <c r="N132" s="112" t="s">
        <v>440</v>
      </c>
      <c r="O132" s="112" t="s">
        <v>440</v>
      </c>
      <c r="P132" s="112" t="s">
        <v>440</v>
      </c>
      <c r="Q132" s="112" t="s">
        <v>440</v>
      </c>
      <c r="R132" s="112" t="s">
        <v>440</v>
      </c>
      <c r="S132" s="112" t="s">
        <v>440</v>
      </c>
      <c r="T132" s="112" t="s">
        <v>440</v>
      </c>
      <c r="U132" s="112" t="s">
        <v>440</v>
      </c>
      <c r="V132" s="112" t="s">
        <v>440</v>
      </c>
      <c r="W132" s="112"/>
      <c r="X132" s="109" t="s">
        <v>987</v>
      </c>
    </row>
    <row r="133" spans="1:24" x14ac:dyDescent="0.3">
      <c r="A133" s="109">
        <v>131</v>
      </c>
      <c r="B133" s="109" t="s">
        <v>284</v>
      </c>
      <c r="C133" s="109" t="str">
        <f>VLOOKUP($E133, 'Country List'!$C:$I, 2, 0)</f>
        <v>SSF</v>
      </c>
      <c r="D133" s="109" t="str">
        <f>VLOOKUP($E133, 'Country List'!$C:$I, 3, 0)</f>
        <v>LMC</v>
      </c>
      <c r="E133" s="109" t="s">
        <v>285</v>
      </c>
      <c r="F133" s="109" t="str">
        <f>VLOOKUP($E133, 'Country List'!$C:$I, 7, 0)</f>
        <v>INCLUDE</v>
      </c>
      <c r="G133" s="130">
        <f>VLOOKUP(E133, 'NID &amp; CR System Info'!$E$3:$I$200, 5, 0)</f>
        <v>16</v>
      </c>
      <c r="H133" s="11" t="s">
        <v>9</v>
      </c>
      <c r="I133" s="11">
        <f t="shared" si="2"/>
        <v>16</v>
      </c>
      <c r="J133" s="109" t="s">
        <v>912</v>
      </c>
      <c r="K133" s="109">
        <v>18</v>
      </c>
      <c r="L133" s="109">
        <v>2018</v>
      </c>
      <c r="M133" s="115">
        <v>28500000</v>
      </c>
      <c r="N133" s="112" t="s">
        <v>440</v>
      </c>
      <c r="O133" s="112" t="s">
        <v>440</v>
      </c>
      <c r="P133" s="112" t="s">
        <v>440</v>
      </c>
      <c r="Q133" s="112" t="s">
        <v>440</v>
      </c>
      <c r="R133" s="112" t="s">
        <v>440</v>
      </c>
      <c r="S133" s="112" t="s">
        <v>440</v>
      </c>
      <c r="T133" s="112" t="s">
        <v>440</v>
      </c>
      <c r="U133" s="112" t="s">
        <v>440</v>
      </c>
      <c r="V133" s="112" t="s">
        <v>440</v>
      </c>
      <c r="W133" s="112"/>
      <c r="X133" s="9" t="s">
        <v>2406</v>
      </c>
    </row>
    <row r="134" spans="1:24" x14ac:dyDescent="0.3">
      <c r="A134" s="109">
        <v>132</v>
      </c>
      <c r="B134" s="109" t="s">
        <v>286</v>
      </c>
      <c r="C134" s="109" t="str">
        <f>VLOOKUP($E134, 'Country List'!$C:$I, 2, 0)</f>
        <v>ECS</v>
      </c>
      <c r="D134" s="109" t="str">
        <f>VLOOKUP($E134, 'Country List'!$C:$I, 3, 0)</f>
        <v>HIC</v>
      </c>
      <c r="E134" s="109" t="s">
        <v>287</v>
      </c>
      <c r="F134" s="109" t="str">
        <f>VLOOKUP($E134, 'Country List'!$C:$I, 7, 0)</f>
        <v>EXCLUDE</v>
      </c>
      <c r="G134" s="130">
        <f>VLOOKUP(E134, 'NID &amp; CR System Info'!$E$3:$I$200, 5, 0)</f>
        <v>0</v>
      </c>
      <c r="H134" s="11" t="s">
        <v>9</v>
      </c>
      <c r="I134" s="11">
        <f t="shared" si="2"/>
        <v>18</v>
      </c>
      <c r="J134" s="109" t="s">
        <v>905</v>
      </c>
      <c r="K134" s="109">
        <v>18</v>
      </c>
      <c r="L134" s="109">
        <v>2017</v>
      </c>
      <c r="M134" s="115">
        <v>3765245</v>
      </c>
      <c r="N134" s="112" t="s">
        <v>440</v>
      </c>
      <c r="O134" s="112" t="s">
        <v>440</v>
      </c>
      <c r="P134" s="112" t="s">
        <v>440</v>
      </c>
      <c r="Q134" s="112" t="s">
        <v>440</v>
      </c>
      <c r="R134" s="112" t="s">
        <v>440</v>
      </c>
      <c r="S134" s="112" t="s">
        <v>440</v>
      </c>
      <c r="T134" s="112" t="s">
        <v>440</v>
      </c>
      <c r="U134" s="112" t="s">
        <v>440</v>
      </c>
      <c r="V134" s="112" t="s">
        <v>440</v>
      </c>
      <c r="W134" s="112"/>
      <c r="X134" s="4" t="s">
        <v>2396</v>
      </c>
    </row>
    <row r="135" spans="1:24" x14ac:dyDescent="0.3">
      <c r="A135" s="109">
        <v>133</v>
      </c>
      <c r="B135" s="109" t="s">
        <v>288</v>
      </c>
      <c r="C135" s="109" t="str">
        <f>VLOOKUP($E135, 'Country List'!$C:$I, 2, 0)</f>
        <v>MEA</v>
      </c>
      <c r="D135" s="109" t="str">
        <f>VLOOKUP($E135, 'Country List'!$C:$I, 3, 0)</f>
        <v>HIC</v>
      </c>
      <c r="E135" s="109" t="s">
        <v>289</v>
      </c>
      <c r="F135" s="109" t="str">
        <f>VLOOKUP($E135, 'Country List'!$C:$I, 7, 0)</f>
        <v>INCLUDE</v>
      </c>
      <c r="G135" s="130">
        <f>VLOOKUP(E135, 'NID &amp; CR System Info'!$E$3:$I$200, 5, 0)</f>
        <v>15</v>
      </c>
      <c r="H135" s="11" t="s">
        <v>9</v>
      </c>
      <c r="I135" s="11">
        <f t="shared" si="2"/>
        <v>21</v>
      </c>
      <c r="J135" s="109" t="s">
        <v>905</v>
      </c>
      <c r="K135" s="109">
        <v>21</v>
      </c>
      <c r="L135" s="109">
        <v>2015</v>
      </c>
      <c r="M135" s="115">
        <v>525785</v>
      </c>
      <c r="N135" s="112" t="s">
        <v>440</v>
      </c>
      <c r="O135" s="112" t="s">
        <v>440</v>
      </c>
      <c r="P135" s="112" t="s">
        <v>440</v>
      </c>
      <c r="Q135" s="112" t="s">
        <v>440</v>
      </c>
      <c r="R135" s="112" t="s">
        <v>440</v>
      </c>
      <c r="S135" s="112" t="s">
        <v>440</v>
      </c>
      <c r="T135" s="112" t="s">
        <v>440</v>
      </c>
      <c r="U135" s="112" t="s">
        <v>440</v>
      </c>
      <c r="V135" s="112" t="s">
        <v>440</v>
      </c>
      <c r="W135" s="112"/>
      <c r="X135" s="109" t="s">
        <v>988</v>
      </c>
    </row>
    <row r="136" spans="1:24" x14ac:dyDescent="0.3">
      <c r="A136" s="109">
        <v>134</v>
      </c>
      <c r="B136" s="109" t="s">
        <v>290</v>
      </c>
      <c r="C136" s="109" t="str">
        <f>VLOOKUP($E136, 'Country List'!$C:$I, 2, 0)</f>
        <v>SAS</v>
      </c>
      <c r="D136" s="109" t="str">
        <f>VLOOKUP($E136, 'Country List'!$C:$I, 3, 0)</f>
        <v>LMC</v>
      </c>
      <c r="E136" s="109" t="s">
        <v>291</v>
      </c>
      <c r="F136" s="109" t="str">
        <f>VLOOKUP($E136, 'Country List'!$C:$I, 7, 0)</f>
        <v>INCLUDE</v>
      </c>
      <c r="G136" s="130">
        <f>VLOOKUP(E136, 'NID &amp; CR System Info'!$E$3:$I$200, 5, 0)</f>
        <v>18</v>
      </c>
      <c r="H136" s="11" t="s">
        <v>9</v>
      </c>
      <c r="I136" s="11">
        <f t="shared" si="2"/>
        <v>18</v>
      </c>
      <c r="J136" s="109" t="s">
        <v>905</v>
      </c>
      <c r="K136" s="109">
        <v>18</v>
      </c>
      <c r="L136" s="109">
        <v>2017</v>
      </c>
      <c r="M136" s="115">
        <v>97021554</v>
      </c>
      <c r="N136" s="112">
        <v>54596506</v>
      </c>
      <c r="O136" s="112">
        <v>42423592</v>
      </c>
      <c r="P136" s="112">
        <v>1456</v>
      </c>
      <c r="Q136" s="112" t="s">
        <v>440</v>
      </c>
      <c r="R136" s="112" t="s">
        <v>440</v>
      </c>
      <c r="S136" s="112" t="s">
        <v>440</v>
      </c>
      <c r="T136" s="112" t="s">
        <v>440</v>
      </c>
      <c r="U136" s="112" t="s">
        <v>440</v>
      </c>
      <c r="V136" s="112" t="s">
        <v>440</v>
      </c>
      <c r="W136" s="112"/>
      <c r="X136" s="4" t="s">
        <v>2418</v>
      </c>
    </row>
    <row r="137" spans="1:24" x14ac:dyDescent="0.3">
      <c r="A137" s="109">
        <v>135</v>
      </c>
      <c r="B137" s="109" t="s">
        <v>292</v>
      </c>
      <c r="C137" s="109" t="str">
        <f>VLOOKUP($E137, 'Country List'!$C:$I, 2, 0)</f>
        <v>EAS</v>
      </c>
      <c r="D137" s="109" t="str">
        <f>VLOOKUP($E137, 'Country List'!$C:$I, 3, 0)</f>
        <v>HIC</v>
      </c>
      <c r="E137" s="109" t="s">
        <v>293</v>
      </c>
      <c r="F137" s="109" t="str">
        <f>VLOOKUP($E137, 'Country List'!$C:$I, 7, 0)</f>
        <v>EXCLUDE</v>
      </c>
      <c r="G137" s="130" t="str">
        <f>VLOOKUP(E137, 'NID &amp; CR System Info'!$E$3:$I$200, 5, 0)</f>
        <v>-</v>
      </c>
      <c r="H137" s="11" t="s">
        <v>9</v>
      </c>
      <c r="I137" s="11">
        <f t="shared" si="2"/>
        <v>18</v>
      </c>
      <c r="J137" s="109" t="s">
        <v>905</v>
      </c>
      <c r="K137" s="109">
        <v>18</v>
      </c>
      <c r="L137" s="109">
        <v>2016</v>
      </c>
      <c r="M137" s="115">
        <v>15890</v>
      </c>
      <c r="N137" s="112" t="s">
        <v>440</v>
      </c>
      <c r="O137" s="112" t="s">
        <v>440</v>
      </c>
      <c r="P137" s="112" t="s">
        <v>440</v>
      </c>
      <c r="Q137" s="112" t="s">
        <v>440</v>
      </c>
      <c r="R137" s="112" t="s">
        <v>440</v>
      </c>
      <c r="S137" s="112" t="s">
        <v>440</v>
      </c>
      <c r="T137" s="112" t="s">
        <v>440</v>
      </c>
      <c r="U137" s="112" t="s">
        <v>440</v>
      </c>
      <c r="V137" s="112" t="s">
        <v>440</v>
      </c>
      <c r="W137" s="112"/>
      <c r="X137" s="109" t="s">
        <v>989</v>
      </c>
    </row>
    <row r="138" spans="1:24" x14ac:dyDescent="0.3">
      <c r="A138" s="109">
        <v>136</v>
      </c>
      <c r="B138" s="109" t="s">
        <v>1694</v>
      </c>
      <c r="C138" s="109" t="str">
        <f>VLOOKUP($E138, 'Country List'!$C:$I, 2, 0)</f>
        <v>MEA</v>
      </c>
      <c r="D138" s="109" t="str">
        <f>VLOOKUP($E138, 'Country List'!$C:$I, 3, 0)</f>
        <v>LMC</v>
      </c>
      <c r="E138" s="109" t="s">
        <v>412</v>
      </c>
      <c r="F138" s="109" t="str">
        <f>VLOOKUP($E138, 'Country List'!$C:$I, 7, 0)</f>
        <v>INCLUDE</v>
      </c>
      <c r="G138" s="130">
        <f>VLOOKUP(E138, 'NID &amp; CR System Info'!$E$3:$I$200, 5, 0)</f>
        <v>16</v>
      </c>
      <c r="H138" s="11" t="s">
        <v>9</v>
      </c>
      <c r="I138" s="11">
        <f t="shared" si="2"/>
        <v>18</v>
      </c>
      <c r="J138" s="109" t="s">
        <v>905</v>
      </c>
      <c r="K138" s="109">
        <v>18</v>
      </c>
      <c r="L138" s="109">
        <v>2017</v>
      </c>
      <c r="M138" s="115">
        <v>2087721</v>
      </c>
      <c r="N138" s="112">
        <v>1066264</v>
      </c>
      <c r="O138" s="112">
        <v>1021457</v>
      </c>
      <c r="P138" s="112" t="s">
        <v>440</v>
      </c>
      <c r="Q138" s="112" t="s">
        <v>440</v>
      </c>
      <c r="R138" s="112" t="s">
        <v>440</v>
      </c>
      <c r="S138" s="112" t="s">
        <v>440</v>
      </c>
      <c r="T138" s="112">
        <v>855822</v>
      </c>
      <c r="U138" s="112">
        <v>1042003</v>
      </c>
      <c r="V138" s="112">
        <v>189896</v>
      </c>
      <c r="W138" s="112"/>
      <c r="X138" s="4" t="s">
        <v>1033</v>
      </c>
    </row>
    <row r="139" spans="1:24" x14ac:dyDescent="0.3">
      <c r="A139" s="109">
        <v>137</v>
      </c>
      <c r="B139" s="109" t="s">
        <v>294</v>
      </c>
      <c r="C139" s="109" t="str">
        <f>VLOOKUP($E139, 'Country List'!$C:$I, 2, 0)</f>
        <v>LCN</v>
      </c>
      <c r="D139" s="109" t="str">
        <f>VLOOKUP($E139, 'Country List'!$C:$I, 3, 0)</f>
        <v>UMC</v>
      </c>
      <c r="E139" s="109" t="s">
        <v>295</v>
      </c>
      <c r="F139" s="109" t="str">
        <f>VLOOKUP($E139, 'Country List'!$C:$I, 7, 0)</f>
        <v>INCLUDE</v>
      </c>
      <c r="G139" s="130">
        <f>VLOOKUP(E139, 'NID &amp; CR System Info'!$E$3:$I$200, 5, 0)</f>
        <v>18</v>
      </c>
      <c r="H139" s="11" t="s">
        <v>9</v>
      </c>
      <c r="I139" s="11">
        <f t="shared" si="2"/>
        <v>18</v>
      </c>
      <c r="J139" s="109" t="s">
        <v>905</v>
      </c>
      <c r="K139" s="109">
        <v>18</v>
      </c>
      <c r="L139" s="109">
        <v>2014</v>
      </c>
      <c r="M139" s="115">
        <v>2457401</v>
      </c>
      <c r="N139" s="112" t="s">
        <v>440</v>
      </c>
      <c r="O139" s="112" t="s">
        <v>440</v>
      </c>
      <c r="P139" s="112" t="s">
        <v>440</v>
      </c>
      <c r="Q139" s="112" t="s">
        <v>440</v>
      </c>
      <c r="R139" s="112" t="s">
        <v>440</v>
      </c>
      <c r="S139" s="112" t="s">
        <v>440</v>
      </c>
      <c r="T139" s="112" t="s">
        <v>440</v>
      </c>
      <c r="U139" s="112" t="s">
        <v>440</v>
      </c>
      <c r="V139" s="112" t="s">
        <v>440</v>
      </c>
      <c r="W139" s="112"/>
      <c r="X139" s="109" t="s">
        <v>990</v>
      </c>
    </row>
    <row r="140" spans="1:24" x14ac:dyDescent="0.3">
      <c r="A140" s="109">
        <v>138</v>
      </c>
      <c r="B140" s="109" t="s">
        <v>296</v>
      </c>
      <c r="C140" s="109" t="str">
        <f>VLOOKUP($E140, 'Country List'!$C:$I, 2, 0)</f>
        <v>EAS</v>
      </c>
      <c r="D140" s="109" t="str">
        <f>VLOOKUP($E140, 'Country List'!$C:$I, 3, 0)</f>
        <v>LMC</v>
      </c>
      <c r="E140" s="109" t="s">
        <v>297</v>
      </c>
      <c r="F140" s="109" t="str">
        <f>VLOOKUP($E140, 'Country List'!$C:$I, 7, 0)</f>
        <v>INCLUDE</v>
      </c>
      <c r="G140" s="130">
        <f>VLOOKUP(E140, 'NID &amp; CR System Info'!$E$3:$I$200, 5, 0)</f>
        <v>18</v>
      </c>
      <c r="H140" s="11" t="s">
        <v>9</v>
      </c>
      <c r="I140" s="11">
        <f t="shared" si="2"/>
        <v>18</v>
      </c>
      <c r="J140" s="109" t="s">
        <v>905</v>
      </c>
      <c r="K140" s="109">
        <v>18</v>
      </c>
      <c r="L140" s="109">
        <v>2017</v>
      </c>
      <c r="M140" s="115">
        <v>5055347</v>
      </c>
      <c r="N140" s="112" t="s">
        <v>440</v>
      </c>
      <c r="O140" s="112" t="s">
        <v>440</v>
      </c>
      <c r="P140" s="112" t="s">
        <v>440</v>
      </c>
      <c r="Q140" s="112" t="s">
        <v>440</v>
      </c>
      <c r="R140" s="112" t="s">
        <v>440</v>
      </c>
      <c r="S140" s="112" t="s">
        <v>440</v>
      </c>
      <c r="T140" s="112" t="s">
        <v>440</v>
      </c>
      <c r="U140" s="112" t="s">
        <v>440</v>
      </c>
      <c r="V140" s="112" t="s">
        <v>440</v>
      </c>
      <c r="W140" s="112"/>
      <c r="X140" s="109" t="s">
        <v>991</v>
      </c>
    </row>
    <row r="141" spans="1:24" x14ac:dyDescent="0.3">
      <c r="A141" s="109">
        <v>139</v>
      </c>
      <c r="B141" s="109" t="s">
        <v>298</v>
      </c>
      <c r="C141" s="109" t="str">
        <f>VLOOKUP($E141, 'Country List'!$C:$I, 2, 0)</f>
        <v>LCN</v>
      </c>
      <c r="D141" s="109" t="str">
        <f>VLOOKUP($E141, 'Country List'!$C:$I, 3, 0)</f>
        <v>UMC</v>
      </c>
      <c r="E141" s="109" t="s">
        <v>299</v>
      </c>
      <c r="F141" s="109" t="str">
        <f>VLOOKUP($E141, 'Country List'!$C:$I, 7, 0)</f>
        <v>INCLUDE</v>
      </c>
      <c r="G141" s="130">
        <f>VLOOKUP(E141, 'NID &amp; CR System Info'!$E$3:$I$200, 5, 0)</f>
        <v>18</v>
      </c>
      <c r="H141" s="11"/>
      <c r="I141" s="11">
        <f t="shared" si="2"/>
        <v>18</v>
      </c>
      <c r="J141" s="109" t="s">
        <v>905</v>
      </c>
      <c r="K141" s="109">
        <v>18</v>
      </c>
      <c r="L141" s="109">
        <v>2013</v>
      </c>
      <c r="M141" s="115">
        <v>3516275</v>
      </c>
      <c r="N141" s="112" t="s">
        <v>440</v>
      </c>
      <c r="O141" s="112" t="s">
        <v>440</v>
      </c>
      <c r="P141" s="112" t="s">
        <v>440</v>
      </c>
      <c r="Q141" s="112" t="s">
        <v>440</v>
      </c>
      <c r="R141" s="112" t="s">
        <v>440</v>
      </c>
      <c r="S141" s="112" t="s">
        <v>440</v>
      </c>
      <c r="T141" s="112" t="s">
        <v>440</v>
      </c>
      <c r="U141" s="112" t="s">
        <v>440</v>
      </c>
      <c r="V141" s="112" t="s">
        <v>440</v>
      </c>
      <c r="W141" s="112"/>
      <c r="X141" s="109" t="s">
        <v>1037</v>
      </c>
    </row>
    <row r="142" spans="1:24" x14ac:dyDescent="0.3">
      <c r="A142" s="109">
        <v>140</v>
      </c>
      <c r="B142" s="109" t="s">
        <v>300</v>
      </c>
      <c r="C142" s="109" t="str">
        <f>VLOOKUP($E142, 'Country List'!$C:$I, 2, 0)</f>
        <v>LCN</v>
      </c>
      <c r="D142" s="109" t="str">
        <f>VLOOKUP($E142, 'Country List'!$C:$I, 3, 0)</f>
        <v>UMC</v>
      </c>
      <c r="E142" s="109" t="s">
        <v>301</v>
      </c>
      <c r="F142" s="109" t="str">
        <f>VLOOKUP($E142, 'Country List'!$C:$I, 7, 0)</f>
        <v>INCLUDE</v>
      </c>
      <c r="G142" s="130">
        <f>VLOOKUP(E142, 'NID &amp; CR System Info'!$E$3:$I$200, 5, 0)</f>
        <v>17</v>
      </c>
      <c r="H142" s="11">
        <v>0</v>
      </c>
      <c r="I142" s="11">
        <f t="shared" si="2"/>
        <v>0</v>
      </c>
      <c r="J142" s="109" t="s">
        <v>912</v>
      </c>
      <c r="K142" s="109">
        <v>18</v>
      </c>
      <c r="L142" s="109">
        <v>2017</v>
      </c>
      <c r="M142" s="115">
        <v>33478471</v>
      </c>
      <c r="N142" s="112">
        <v>16799729</v>
      </c>
      <c r="O142" s="112">
        <v>16678742</v>
      </c>
      <c r="P142" s="112" t="s">
        <v>440</v>
      </c>
      <c r="Q142" s="112" t="s">
        <v>440</v>
      </c>
      <c r="R142" s="112" t="s">
        <v>440</v>
      </c>
      <c r="S142" s="112" t="s">
        <v>440</v>
      </c>
      <c r="T142" s="112">
        <v>17884564</v>
      </c>
      <c r="U142" s="112">
        <v>12882633</v>
      </c>
      <c r="V142" s="112">
        <v>2711274</v>
      </c>
      <c r="W142" s="112"/>
      <c r="X142" s="109" t="s">
        <v>992</v>
      </c>
    </row>
    <row r="143" spans="1:24" x14ac:dyDescent="0.3">
      <c r="A143" s="109">
        <v>141</v>
      </c>
      <c r="B143" s="109" t="s">
        <v>302</v>
      </c>
      <c r="C143" s="109" t="str">
        <f>VLOOKUP($E143, 'Country List'!$C:$I, 2, 0)</f>
        <v>EAS</v>
      </c>
      <c r="D143" s="109" t="str">
        <f>VLOOKUP($E143, 'Country List'!$C:$I, 3, 0)</f>
        <v>LMC</v>
      </c>
      <c r="E143" s="109" t="s">
        <v>303</v>
      </c>
      <c r="F143" s="109" t="str">
        <f>VLOOKUP($E143, 'Country List'!$C:$I, 7, 0)</f>
        <v>INCLUDE</v>
      </c>
      <c r="G143" s="130" t="str">
        <f>VLOOKUP(E143, 'NID &amp; CR System Info'!$E$3:$I$200, 5, 0)</f>
        <v>-</v>
      </c>
      <c r="H143" s="11" t="s">
        <v>9</v>
      </c>
      <c r="I143" s="11">
        <f t="shared" si="2"/>
        <v>18</v>
      </c>
      <c r="J143" s="109" t="s">
        <v>905</v>
      </c>
      <c r="K143" s="109">
        <v>18</v>
      </c>
      <c r="L143" s="109">
        <v>2016</v>
      </c>
      <c r="M143" s="115">
        <v>54363844</v>
      </c>
      <c r="N143" s="112">
        <v>26311706</v>
      </c>
      <c r="O143" s="112">
        <v>28052138</v>
      </c>
      <c r="P143" s="112" t="s">
        <v>440</v>
      </c>
      <c r="Q143" s="112" t="s">
        <v>440</v>
      </c>
      <c r="R143" s="112" t="s">
        <v>440</v>
      </c>
      <c r="S143" s="112" t="s">
        <v>440</v>
      </c>
      <c r="T143" s="112">
        <v>18396615</v>
      </c>
      <c r="U143" s="112">
        <v>31868233</v>
      </c>
      <c r="V143" s="112">
        <v>4098996</v>
      </c>
      <c r="W143" s="112"/>
      <c r="X143" s="4" t="s">
        <v>993</v>
      </c>
    </row>
    <row r="144" spans="1:24" x14ac:dyDescent="0.3">
      <c r="A144" s="109">
        <v>142</v>
      </c>
      <c r="B144" s="109" t="s">
        <v>304</v>
      </c>
      <c r="C144" s="109" t="str">
        <f>VLOOKUP($E144, 'Country List'!$C:$I, 2, 0)</f>
        <v>ECS</v>
      </c>
      <c r="D144" s="109" t="str">
        <f>VLOOKUP($E144, 'Country List'!$C:$I, 3, 0)</f>
        <v>HIC</v>
      </c>
      <c r="E144" s="109" t="s">
        <v>305</v>
      </c>
      <c r="F144" s="109" t="str">
        <f>VLOOKUP($E144, 'Country List'!$C:$I, 7, 0)</f>
        <v>EXCLUDE</v>
      </c>
      <c r="G144" s="130">
        <f>VLOOKUP(E144, 'NID &amp; CR System Info'!$E$3:$I$200, 5, 0)</f>
        <v>18</v>
      </c>
      <c r="H144" s="11" t="s">
        <v>9</v>
      </c>
      <c r="I144" s="11">
        <f t="shared" si="2"/>
        <v>18</v>
      </c>
      <c r="J144" s="109" t="s">
        <v>905</v>
      </c>
      <c r="K144" s="109">
        <v>18</v>
      </c>
      <c r="L144" s="109">
        <v>2015</v>
      </c>
      <c r="M144" s="115">
        <v>30709281</v>
      </c>
      <c r="N144" s="112" t="s">
        <v>440</v>
      </c>
      <c r="O144" s="112" t="s">
        <v>440</v>
      </c>
      <c r="P144" s="112" t="s">
        <v>440</v>
      </c>
      <c r="Q144" s="112" t="s">
        <v>440</v>
      </c>
      <c r="R144" s="112" t="s">
        <v>440</v>
      </c>
      <c r="S144" s="112" t="s">
        <v>440</v>
      </c>
      <c r="T144" s="112" t="s">
        <v>440</v>
      </c>
      <c r="U144" s="112" t="s">
        <v>440</v>
      </c>
      <c r="V144" s="112" t="s">
        <v>440</v>
      </c>
      <c r="W144" s="112"/>
      <c r="X144" s="109" t="s">
        <v>994</v>
      </c>
    </row>
    <row r="145" spans="1:24" x14ac:dyDescent="0.3">
      <c r="A145" s="109">
        <v>143</v>
      </c>
      <c r="B145" s="109" t="s">
        <v>306</v>
      </c>
      <c r="C145" s="109" t="str">
        <f>VLOOKUP($E145, 'Country List'!$C:$I, 2, 0)</f>
        <v>ECS</v>
      </c>
      <c r="D145" s="109" t="str">
        <f>VLOOKUP($E145, 'Country List'!$C:$I, 3, 0)</f>
        <v>HIC</v>
      </c>
      <c r="E145" s="109" t="s">
        <v>307</v>
      </c>
      <c r="F145" s="109" t="str">
        <f>VLOOKUP($E145, 'Country List'!$C:$I, 7, 0)</f>
        <v>EXCLUDE</v>
      </c>
      <c r="G145" s="130">
        <f>VLOOKUP(E145, 'NID &amp; CR System Info'!$E$3:$I$200, 5, 0)</f>
        <v>10</v>
      </c>
      <c r="H145" s="11" t="s">
        <v>9</v>
      </c>
      <c r="I145" s="11">
        <f t="shared" si="2"/>
        <v>10</v>
      </c>
      <c r="J145" s="109" t="s">
        <v>912</v>
      </c>
      <c r="K145" s="109">
        <v>18</v>
      </c>
      <c r="L145" s="109">
        <v>2017</v>
      </c>
      <c r="M145" s="115">
        <v>14172352</v>
      </c>
      <c r="N145" s="112">
        <v>7016972</v>
      </c>
      <c r="O145" s="112">
        <v>7155380</v>
      </c>
      <c r="P145" s="112" t="s">
        <v>440</v>
      </c>
      <c r="Q145" s="112" t="s">
        <v>440</v>
      </c>
      <c r="R145" s="112" t="s">
        <v>440</v>
      </c>
      <c r="S145" s="112" t="s">
        <v>440</v>
      </c>
      <c r="T145" s="267">
        <v>4092169</v>
      </c>
      <c r="U145" s="267">
        <v>6898810</v>
      </c>
      <c r="V145" s="267">
        <v>2950029</v>
      </c>
      <c r="W145" s="112"/>
      <c r="X145" s="109" t="s">
        <v>2339</v>
      </c>
    </row>
    <row r="146" spans="1:24" x14ac:dyDescent="0.3">
      <c r="A146" s="109">
        <v>144</v>
      </c>
      <c r="B146" s="109" t="s">
        <v>308</v>
      </c>
      <c r="C146" s="109" t="str">
        <f>VLOOKUP($E146, 'Country List'!$C:$I, 2, 0)</f>
        <v>MEA</v>
      </c>
      <c r="D146" s="109" t="str">
        <f>VLOOKUP($E146, 'Country List'!$C:$I, 3, 0)</f>
        <v>HIC</v>
      </c>
      <c r="E146" s="109" t="s">
        <v>309</v>
      </c>
      <c r="F146" s="109" t="str">
        <f>VLOOKUP($E146, 'Country List'!$C:$I, 7, 0)</f>
        <v>EXCLUDE</v>
      </c>
      <c r="G146" s="130">
        <f>VLOOKUP(E146, 'NID &amp; CR System Info'!$E$3:$I$200, 5, 0)</f>
        <v>16</v>
      </c>
      <c r="H146" s="11" t="s">
        <v>9</v>
      </c>
      <c r="I146" s="11">
        <f t="shared" si="2"/>
        <v>18</v>
      </c>
      <c r="J146" s="109" t="s">
        <v>905</v>
      </c>
      <c r="K146" s="109">
        <v>18</v>
      </c>
      <c r="L146" s="109">
        <v>2003</v>
      </c>
      <c r="M146" s="115">
        <v>85000</v>
      </c>
      <c r="N146" s="112" t="s">
        <v>440</v>
      </c>
      <c r="O146" s="112" t="s">
        <v>440</v>
      </c>
      <c r="P146" s="112" t="s">
        <v>440</v>
      </c>
      <c r="Q146" s="112" t="s">
        <v>440</v>
      </c>
      <c r="R146" s="112" t="s">
        <v>440</v>
      </c>
      <c r="S146" s="112" t="s">
        <v>440</v>
      </c>
      <c r="T146" s="112" t="s">
        <v>440</v>
      </c>
      <c r="U146" s="112" t="s">
        <v>440</v>
      </c>
      <c r="V146" s="112" t="s">
        <v>440</v>
      </c>
      <c r="W146" s="112"/>
      <c r="X146" s="4" t="s">
        <v>2397</v>
      </c>
    </row>
    <row r="147" spans="1:24" x14ac:dyDescent="0.3">
      <c r="A147" s="109">
        <v>145</v>
      </c>
      <c r="B147" s="109" t="s">
        <v>310</v>
      </c>
      <c r="C147" s="109" t="str">
        <f>VLOOKUP($E147, 'Country List'!$C:$I, 2, 0)</f>
        <v>ECS</v>
      </c>
      <c r="D147" s="109" t="str">
        <f>VLOOKUP($E147, 'Country List'!$C:$I, 3, 0)</f>
        <v>UMC</v>
      </c>
      <c r="E147" s="109" t="s">
        <v>311</v>
      </c>
      <c r="F147" s="109" t="str">
        <f>VLOOKUP($E147, 'Country List'!$C:$I, 7, 0)</f>
        <v>INCLUDE</v>
      </c>
      <c r="G147" s="130">
        <f>VLOOKUP(E147, 'NID &amp; CR System Info'!$E$3:$I$200, 5, 0)</f>
        <v>14</v>
      </c>
      <c r="H147" s="11" t="s">
        <v>9</v>
      </c>
      <c r="I147" s="11">
        <f t="shared" si="2"/>
        <v>14</v>
      </c>
      <c r="J147" s="109" t="s">
        <v>912</v>
      </c>
      <c r="K147" s="109">
        <v>18</v>
      </c>
      <c r="L147" s="109">
        <v>2018</v>
      </c>
      <c r="M147" s="115">
        <v>22238427</v>
      </c>
      <c r="N147" s="112">
        <v>10862020</v>
      </c>
      <c r="O147" s="112">
        <v>11376407</v>
      </c>
      <c r="P147" s="112" t="s">
        <v>440</v>
      </c>
      <c r="Q147" s="112">
        <v>9688715</v>
      </c>
      <c r="R147" s="112">
        <v>12549712</v>
      </c>
      <c r="S147" s="112" t="s">
        <v>440</v>
      </c>
      <c r="T147" s="112">
        <v>7493692</v>
      </c>
      <c r="U147" s="112">
        <v>11113930</v>
      </c>
      <c r="V147" s="112">
        <v>3630805</v>
      </c>
      <c r="W147" s="112"/>
      <c r="X147" s="273" t="s">
        <v>2416</v>
      </c>
    </row>
    <row r="148" spans="1:24" x14ac:dyDescent="0.3">
      <c r="A148" s="109">
        <v>146</v>
      </c>
      <c r="B148" s="109" t="s">
        <v>312</v>
      </c>
      <c r="C148" s="109" t="str">
        <f>VLOOKUP($E148, 'Country List'!$C:$I, 2, 0)</f>
        <v>ECS</v>
      </c>
      <c r="D148" s="109" t="str">
        <f>VLOOKUP($E148, 'Country List'!$C:$I, 3, 0)</f>
        <v>UMC</v>
      </c>
      <c r="E148" s="109" t="s">
        <v>313</v>
      </c>
      <c r="F148" s="109" t="str">
        <f>VLOOKUP($E148, 'Country List'!$C:$I, 7, 0)</f>
        <v>INCLUDE</v>
      </c>
      <c r="G148" s="130">
        <f>VLOOKUP(E148, 'NID &amp; CR System Info'!$E$3:$I$200, 5, 0)</f>
        <v>16</v>
      </c>
      <c r="H148" s="11" t="s">
        <v>9</v>
      </c>
      <c r="I148" s="11">
        <f t="shared" si="2"/>
        <v>16</v>
      </c>
      <c r="J148" s="109" t="s">
        <v>912</v>
      </c>
      <c r="K148" s="109">
        <v>18</v>
      </c>
      <c r="L148" s="109">
        <v>2018</v>
      </c>
      <c r="M148" s="115">
        <v>116903120</v>
      </c>
      <c r="N148" s="112" t="s">
        <v>440</v>
      </c>
      <c r="O148" s="112" t="s">
        <v>440</v>
      </c>
      <c r="P148" s="112" t="s">
        <v>440</v>
      </c>
      <c r="Q148" s="112" t="s">
        <v>440</v>
      </c>
      <c r="R148" s="112" t="s">
        <v>440</v>
      </c>
      <c r="S148" s="112" t="s">
        <v>440</v>
      </c>
      <c r="T148" s="112" t="s">
        <v>440</v>
      </c>
      <c r="U148" s="112" t="s">
        <v>440</v>
      </c>
      <c r="V148" s="112" t="s">
        <v>440</v>
      </c>
      <c r="W148" s="112"/>
      <c r="X148" s="109" t="s">
        <v>1037</v>
      </c>
    </row>
    <row r="149" spans="1:24" x14ac:dyDescent="0.3">
      <c r="A149" s="109">
        <v>147</v>
      </c>
      <c r="B149" s="109" t="s">
        <v>314</v>
      </c>
      <c r="C149" s="109" t="str">
        <f>VLOOKUP($E149, 'Country List'!$C:$I, 2, 0)</f>
        <v>SSF</v>
      </c>
      <c r="D149" s="109" t="str">
        <f>VLOOKUP($E149, 'Country List'!$C:$I, 3, 0)</f>
        <v>LIC</v>
      </c>
      <c r="E149" s="109" t="s">
        <v>315</v>
      </c>
      <c r="F149" s="109" t="str">
        <f>VLOOKUP($E149, 'Country List'!$C:$I, 7, 0)</f>
        <v>INCLUDE</v>
      </c>
      <c r="G149" s="130">
        <f>VLOOKUP(E149, 'NID &amp; CR System Info'!$E$3:$I$200, 5, 0)</f>
        <v>16</v>
      </c>
      <c r="H149" s="11" t="s">
        <v>9</v>
      </c>
      <c r="I149" s="11">
        <f t="shared" si="2"/>
        <v>18</v>
      </c>
      <c r="J149" s="109" t="s">
        <v>905</v>
      </c>
      <c r="K149" s="109">
        <v>18</v>
      </c>
      <c r="L149" s="109">
        <v>2017</v>
      </c>
      <c r="M149" s="115">
        <v>6897076</v>
      </c>
      <c r="N149" s="112" t="s">
        <v>440</v>
      </c>
      <c r="O149" s="112" t="s">
        <v>440</v>
      </c>
      <c r="P149" s="112" t="s">
        <v>440</v>
      </c>
      <c r="Q149" s="112" t="s">
        <v>440</v>
      </c>
      <c r="R149" s="112" t="s">
        <v>440</v>
      </c>
      <c r="S149" s="112" t="s">
        <v>440</v>
      </c>
      <c r="T149" s="112" t="s">
        <v>440</v>
      </c>
      <c r="U149" s="112" t="s">
        <v>440</v>
      </c>
      <c r="V149" s="112" t="s">
        <v>440</v>
      </c>
      <c r="W149" s="112"/>
      <c r="X149" s="109" t="s">
        <v>995</v>
      </c>
    </row>
    <row r="150" spans="1:24" x14ac:dyDescent="0.3">
      <c r="A150" s="109">
        <v>148</v>
      </c>
      <c r="B150" s="109" t="s">
        <v>322</v>
      </c>
      <c r="C150" s="109" t="str">
        <f>VLOOKUP($E150, 'Country List'!$C:$I, 2, 0)</f>
        <v>EAS</v>
      </c>
      <c r="D150" s="109" t="str">
        <f>VLOOKUP($E150, 'Country List'!$C:$I, 3, 0)</f>
        <v>UMC</v>
      </c>
      <c r="E150" s="109" t="s">
        <v>323</v>
      </c>
      <c r="F150" s="109" t="str">
        <f>VLOOKUP($E150, 'Country List'!$C:$I, 7, 0)</f>
        <v>INCLUDE</v>
      </c>
      <c r="G150" s="130" t="str">
        <f>VLOOKUP(E150, 'NID &amp; CR System Info'!$E$3:$I$200, 5, 0)</f>
        <v>-</v>
      </c>
      <c r="H150" s="11" t="s">
        <v>9</v>
      </c>
      <c r="I150" s="11">
        <f t="shared" si="2"/>
        <v>21</v>
      </c>
      <c r="J150" s="109" t="s">
        <v>905</v>
      </c>
      <c r="K150" s="109">
        <v>21</v>
      </c>
      <c r="L150" s="109">
        <v>2016</v>
      </c>
      <c r="M150" s="115">
        <v>100097</v>
      </c>
      <c r="N150" s="112" t="s">
        <v>440</v>
      </c>
      <c r="O150" s="112" t="s">
        <v>440</v>
      </c>
      <c r="P150" s="112" t="s">
        <v>440</v>
      </c>
      <c r="Q150" s="112" t="s">
        <v>440</v>
      </c>
      <c r="R150" s="112" t="s">
        <v>440</v>
      </c>
      <c r="S150" s="112" t="s">
        <v>440</v>
      </c>
      <c r="T150" s="112" t="s">
        <v>440</v>
      </c>
      <c r="U150" s="112" t="s">
        <v>440</v>
      </c>
      <c r="V150" s="112" t="s">
        <v>440</v>
      </c>
      <c r="W150" s="112"/>
      <c r="X150" s="109" t="s">
        <v>999</v>
      </c>
    </row>
    <row r="151" spans="1:24" x14ac:dyDescent="0.3">
      <c r="A151" s="109">
        <v>149</v>
      </c>
      <c r="B151" s="109" t="s">
        <v>324</v>
      </c>
      <c r="C151" s="109" t="str">
        <f>VLOOKUP($E151, 'Country List'!$C:$I, 2, 0)</f>
        <v>ECS</v>
      </c>
      <c r="D151" s="109" t="str">
        <f>VLOOKUP($E151, 'Country List'!$C:$I, 3, 0)</f>
        <v>HIC</v>
      </c>
      <c r="E151" s="109" t="s">
        <v>325</v>
      </c>
      <c r="F151" s="109" t="str">
        <f>VLOOKUP($E151, 'Country List'!$C:$I, 7, 0)</f>
        <v>EXCLUDE</v>
      </c>
      <c r="G151" s="130">
        <f>VLOOKUP(E151, 'NID &amp; CR System Info'!$E$3:$I$200, 5, 0)</f>
        <v>0</v>
      </c>
      <c r="H151" s="11" t="s">
        <v>9</v>
      </c>
      <c r="I151" s="11">
        <f t="shared" si="2"/>
        <v>18</v>
      </c>
      <c r="J151" s="109" t="s">
        <v>905</v>
      </c>
      <c r="K151" s="109">
        <v>18</v>
      </c>
      <c r="L151" s="109">
        <v>2016</v>
      </c>
      <c r="M151" s="115">
        <v>33985</v>
      </c>
      <c r="N151" s="112" t="s">
        <v>440</v>
      </c>
      <c r="O151" s="112" t="s">
        <v>440</v>
      </c>
      <c r="P151" s="112" t="s">
        <v>440</v>
      </c>
      <c r="Q151" s="112" t="s">
        <v>440</v>
      </c>
      <c r="R151" s="112" t="s">
        <v>440</v>
      </c>
      <c r="S151" s="112" t="s">
        <v>440</v>
      </c>
      <c r="T151" s="112" t="s">
        <v>440</v>
      </c>
      <c r="U151" s="112" t="s">
        <v>440</v>
      </c>
      <c r="V151" s="112" t="s">
        <v>440</v>
      </c>
      <c r="W151" s="112"/>
      <c r="X151" s="109" t="s">
        <v>1000</v>
      </c>
    </row>
    <row r="152" spans="1:24" x14ac:dyDescent="0.3">
      <c r="A152" s="109">
        <v>150</v>
      </c>
      <c r="B152" s="109" t="s">
        <v>326</v>
      </c>
      <c r="C152" s="109" t="str">
        <f>VLOOKUP($E152, 'Country List'!$C:$I, 2, 0)</f>
        <v>SSF</v>
      </c>
      <c r="D152" s="109" t="str">
        <f>VLOOKUP($E152, 'Country List'!$C:$I, 3, 0)</f>
        <v>LMC</v>
      </c>
      <c r="E152" s="109" t="s">
        <v>327</v>
      </c>
      <c r="F152" s="109" t="str">
        <f>VLOOKUP($E152, 'Country List'!$C:$I, 7, 0)</f>
        <v>INCLUDE</v>
      </c>
      <c r="G152" s="130">
        <f>VLOOKUP(E152, 'NID &amp; CR System Info'!$E$3:$I$200, 5, 0)</f>
        <v>11</v>
      </c>
      <c r="H152" s="11" t="s">
        <v>9</v>
      </c>
      <c r="I152" s="11">
        <f t="shared" si="2"/>
        <v>18</v>
      </c>
      <c r="J152" s="109" t="s">
        <v>905</v>
      </c>
      <c r="K152" s="109">
        <v>18</v>
      </c>
      <c r="L152" s="109">
        <v>2016</v>
      </c>
      <c r="M152" s="115">
        <v>111222</v>
      </c>
      <c r="N152" s="112" t="s">
        <v>440</v>
      </c>
      <c r="O152" s="112" t="s">
        <v>440</v>
      </c>
      <c r="P152" s="112" t="s">
        <v>440</v>
      </c>
      <c r="Q152" s="112" t="s">
        <v>440</v>
      </c>
      <c r="R152" s="112" t="s">
        <v>440</v>
      </c>
      <c r="S152" s="112" t="s">
        <v>440</v>
      </c>
      <c r="T152" s="112" t="s">
        <v>440</v>
      </c>
      <c r="U152" s="112" t="s">
        <v>440</v>
      </c>
      <c r="V152" s="112" t="s">
        <v>440</v>
      </c>
      <c r="W152" s="112"/>
      <c r="X152" s="109" t="s">
        <v>1001</v>
      </c>
    </row>
    <row r="153" spans="1:24" x14ac:dyDescent="0.3">
      <c r="A153" s="109">
        <v>151</v>
      </c>
      <c r="B153" s="109" t="s">
        <v>328</v>
      </c>
      <c r="C153" s="109" t="str">
        <f>VLOOKUP($E153, 'Country List'!$C:$I, 2, 0)</f>
        <v>MEA</v>
      </c>
      <c r="D153" s="109" t="str">
        <f>VLOOKUP($E153, 'Country List'!$C:$I, 3, 0)</f>
        <v>HIC</v>
      </c>
      <c r="E153" s="109" t="s">
        <v>329</v>
      </c>
      <c r="F153" s="109" t="str">
        <f>VLOOKUP($E153, 'Country List'!$C:$I, 7, 0)</f>
        <v>INCLUDE</v>
      </c>
      <c r="G153" s="130">
        <f>VLOOKUP(E153, 'NID &amp; CR System Info'!$E$3:$I$200, 5, 0)</f>
        <v>15</v>
      </c>
      <c r="H153" s="11" t="s">
        <v>9</v>
      </c>
      <c r="I153" s="11">
        <f t="shared" si="2"/>
        <v>18</v>
      </c>
      <c r="J153" s="109" t="s">
        <v>905</v>
      </c>
      <c r="K153" s="109">
        <v>18</v>
      </c>
      <c r="L153" s="109">
        <v>2015</v>
      </c>
      <c r="M153" s="115">
        <v>1480000</v>
      </c>
      <c r="N153" s="112">
        <v>1350000</v>
      </c>
      <c r="O153" s="112">
        <v>130000</v>
      </c>
      <c r="P153" s="112" t="s">
        <v>440</v>
      </c>
      <c r="Q153" s="112" t="s">
        <v>440</v>
      </c>
      <c r="R153" s="112" t="s">
        <v>440</v>
      </c>
      <c r="S153" s="112" t="s">
        <v>440</v>
      </c>
      <c r="T153" s="112" t="s">
        <v>440</v>
      </c>
      <c r="U153" s="112" t="s">
        <v>440</v>
      </c>
      <c r="V153" s="112" t="s">
        <v>440</v>
      </c>
      <c r="W153" s="112"/>
      <c r="X153" s="4" t="s">
        <v>1002</v>
      </c>
    </row>
    <row r="154" spans="1:24" x14ac:dyDescent="0.3">
      <c r="A154" s="109">
        <v>152</v>
      </c>
      <c r="B154" s="109" t="s">
        <v>330</v>
      </c>
      <c r="C154" s="109" t="str">
        <f>VLOOKUP($E154, 'Country List'!$C:$I, 2, 0)</f>
        <v>SSF</v>
      </c>
      <c r="D154" s="109" t="str">
        <f>VLOOKUP($E154, 'Country List'!$C:$I, 3, 0)</f>
        <v>LIC</v>
      </c>
      <c r="E154" s="109" t="s">
        <v>331</v>
      </c>
      <c r="F154" s="109" t="str">
        <f>VLOOKUP($E154, 'Country List'!$C:$I, 7, 0)</f>
        <v>INCLUDE</v>
      </c>
      <c r="G154" s="130">
        <f>VLOOKUP(E154, 'NID &amp; CR System Info'!$E$3:$I$200, 5, 0)</f>
        <v>15</v>
      </c>
      <c r="H154" s="11"/>
      <c r="I154" s="11">
        <f t="shared" si="2"/>
        <v>18</v>
      </c>
      <c r="J154" s="109" t="s">
        <v>905</v>
      </c>
      <c r="K154" s="109">
        <v>18</v>
      </c>
      <c r="L154" s="109">
        <v>2017</v>
      </c>
      <c r="M154" s="115">
        <v>6219446</v>
      </c>
      <c r="N154" s="112" t="s">
        <v>440</v>
      </c>
      <c r="O154" s="112" t="s">
        <v>440</v>
      </c>
      <c r="P154" s="112" t="s">
        <v>440</v>
      </c>
      <c r="Q154" s="112" t="s">
        <v>440</v>
      </c>
      <c r="R154" s="112" t="s">
        <v>440</v>
      </c>
      <c r="S154" s="112" t="s">
        <v>440</v>
      </c>
      <c r="T154" s="112" t="s">
        <v>440</v>
      </c>
      <c r="U154" s="112" t="s">
        <v>440</v>
      </c>
      <c r="V154" s="112" t="s">
        <v>440</v>
      </c>
      <c r="W154" s="112"/>
      <c r="X154" s="110" t="s">
        <v>1003</v>
      </c>
    </row>
    <row r="155" spans="1:24" x14ac:dyDescent="0.3">
      <c r="A155" s="109">
        <v>153</v>
      </c>
      <c r="B155" s="109" t="s">
        <v>332</v>
      </c>
      <c r="C155" s="109" t="str">
        <f>VLOOKUP($E155, 'Country List'!$C:$I, 2, 0)</f>
        <v>ECS</v>
      </c>
      <c r="D155" s="109" t="str">
        <f>VLOOKUP($E155, 'Country List'!$C:$I, 3, 0)</f>
        <v>UMC</v>
      </c>
      <c r="E155" s="109" t="s">
        <v>333</v>
      </c>
      <c r="F155" s="109" t="str">
        <f>VLOOKUP($E155, 'Country List'!$C:$I, 7, 0)</f>
        <v>INCLUDE</v>
      </c>
      <c r="G155" s="130">
        <f>VLOOKUP(E155, 'NID &amp; CR System Info'!$E$3:$I$200, 5, 0)</f>
        <v>16</v>
      </c>
      <c r="H155" s="11" t="s">
        <v>9</v>
      </c>
      <c r="I155" s="11">
        <f t="shared" si="2"/>
        <v>18</v>
      </c>
      <c r="J155" s="109" t="s">
        <v>905</v>
      </c>
      <c r="K155" s="109">
        <v>18</v>
      </c>
      <c r="L155" s="109">
        <v>2016</v>
      </c>
      <c r="M155" s="115">
        <v>6739441</v>
      </c>
      <c r="N155" s="112" t="s">
        <v>440</v>
      </c>
      <c r="O155" s="112" t="s">
        <v>440</v>
      </c>
      <c r="P155" s="112" t="s">
        <v>440</v>
      </c>
      <c r="Q155" s="112" t="s">
        <v>440</v>
      </c>
      <c r="R155" s="112" t="s">
        <v>440</v>
      </c>
      <c r="S155" s="112" t="s">
        <v>440</v>
      </c>
      <c r="T155" s="112" t="s">
        <v>440</v>
      </c>
      <c r="U155" s="112" t="s">
        <v>440</v>
      </c>
      <c r="V155" s="112" t="s">
        <v>440</v>
      </c>
      <c r="W155" s="112"/>
      <c r="X155" s="109" t="s">
        <v>1004</v>
      </c>
    </row>
    <row r="156" spans="1:24" x14ac:dyDescent="0.3">
      <c r="A156" s="109">
        <v>154</v>
      </c>
      <c r="B156" s="109" t="s">
        <v>334</v>
      </c>
      <c r="C156" s="109" t="str">
        <f>VLOOKUP($E156, 'Country List'!$C:$I, 2, 0)</f>
        <v>SSF</v>
      </c>
      <c r="D156" s="109" t="str">
        <f>VLOOKUP($E156, 'Country List'!$C:$I, 3, 0)</f>
        <v>HIC</v>
      </c>
      <c r="E156" s="109" t="s">
        <v>335</v>
      </c>
      <c r="F156" s="109" t="str">
        <f>VLOOKUP($E156, 'Country List'!$C:$I, 7, 0)</f>
        <v>EXCLUDE</v>
      </c>
      <c r="G156" s="130">
        <f>VLOOKUP(E156, 'NID &amp; CR System Info'!$E$3:$I$200, 5, 0)</f>
        <v>0</v>
      </c>
      <c r="H156" s="11" t="s">
        <v>9</v>
      </c>
      <c r="I156" s="11">
        <f t="shared" si="2"/>
        <v>18</v>
      </c>
      <c r="J156" s="109" t="s">
        <v>905</v>
      </c>
      <c r="K156" s="109">
        <v>18</v>
      </c>
      <c r="L156" s="109">
        <v>2016</v>
      </c>
      <c r="M156" s="115">
        <v>71932</v>
      </c>
      <c r="N156" s="112" t="s">
        <v>440</v>
      </c>
      <c r="O156" s="112" t="s">
        <v>440</v>
      </c>
      <c r="P156" s="112" t="s">
        <v>440</v>
      </c>
      <c r="Q156" s="112" t="s">
        <v>440</v>
      </c>
      <c r="R156" s="112" t="s">
        <v>440</v>
      </c>
      <c r="S156" s="112" t="s">
        <v>440</v>
      </c>
      <c r="T156" s="112" t="s">
        <v>440</v>
      </c>
      <c r="U156" s="112" t="s">
        <v>440</v>
      </c>
      <c r="V156" s="112" t="s">
        <v>440</v>
      </c>
      <c r="W156" s="112"/>
      <c r="X156" s="109" t="s">
        <v>1005</v>
      </c>
    </row>
    <row r="157" spans="1:24" x14ac:dyDescent="0.3">
      <c r="A157" s="109">
        <v>155</v>
      </c>
      <c r="B157" s="109" t="s">
        <v>336</v>
      </c>
      <c r="C157" s="109" t="str">
        <f>VLOOKUP($E157, 'Country List'!$C:$I, 2, 0)</f>
        <v>SSF</v>
      </c>
      <c r="D157" s="109" t="str">
        <f>VLOOKUP($E157, 'Country List'!$C:$I, 3, 0)</f>
        <v>LIC</v>
      </c>
      <c r="E157" s="109" t="s">
        <v>337</v>
      </c>
      <c r="F157" s="109" t="str">
        <f>VLOOKUP($E157, 'Country List'!$C:$I, 7, 0)</f>
        <v>INCLUDE</v>
      </c>
      <c r="G157" s="130">
        <f>VLOOKUP(E157, 'NID &amp; CR System Info'!$E$3:$I$200, 5, 0)</f>
        <v>6</v>
      </c>
      <c r="H157" s="11" t="s">
        <v>9</v>
      </c>
      <c r="I157" s="11">
        <f t="shared" si="2"/>
        <v>6</v>
      </c>
      <c r="J157" s="109" t="s">
        <v>912</v>
      </c>
      <c r="K157" s="109">
        <v>18</v>
      </c>
      <c r="L157" s="109">
        <v>2017</v>
      </c>
      <c r="M157" s="115">
        <v>5072088</v>
      </c>
      <c r="N157" s="112">
        <v>2478500</v>
      </c>
      <c r="O157" s="112">
        <v>2593588</v>
      </c>
      <c r="P157" s="112" t="s">
        <v>440</v>
      </c>
      <c r="Q157" s="112">
        <v>4188108</v>
      </c>
      <c r="R157" s="112">
        <v>883980</v>
      </c>
      <c r="S157" s="112" t="s">
        <v>440</v>
      </c>
      <c r="T157" s="112" t="s">
        <v>440</v>
      </c>
      <c r="U157" s="112" t="s">
        <v>440</v>
      </c>
      <c r="V157" s="112" t="s">
        <v>440</v>
      </c>
      <c r="W157" s="112"/>
      <c r="X157" s="109" t="s">
        <v>2405</v>
      </c>
    </row>
    <row r="158" spans="1:24" x14ac:dyDescent="0.3">
      <c r="A158" s="109">
        <v>156</v>
      </c>
      <c r="B158" s="109" t="s">
        <v>338</v>
      </c>
      <c r="C158" s="109" t="str">
        <f>VLOOKUP($E158, 'Country List'!$C:$I, 2, 0)</f>
        <v>EAS</v>
      </c>
      <c r="D158" s="109" t="str">
        <f>VLOOKUP($E158, 'Country List'!$C:$I, 3, 0)</f>
        <v>HIC</v>
      </c>
      <c r="E158" s="109" t="s">
        <v>339</v>
      </c>
      <c r="F158" s="109" t="str">
        <f>VLOOKUP($E158, 'Country List'!$C:$I, 7, 0)</f>
        <v>INCLUDE</v>
      </c>
      <c r="G158" s="130">
        <f>VLOOKUP(E158, 'NID &amp; CR System Info'!$E$3:$I$200, 5, 0)</f>
        <v>15</v>
      </c>
      <c r="H158" s="11" t="s">
        <v>9</v>
      </c>
      <c r="I158" s="11">
        <f t="shared" si="2"/>
        <v>21</v>
      </c>
      <c r="J158" s="109" t="s">
        <v>905</v>
      </c>
      <c r="K158" s="109">
        <v>21</v>
      </c>
      <c r="L158" s="109">
        <v>2017</v>
      </c>
      <c r="M158" s="115">
        <v>2516608</v>
      </c>
      <c r="N158" s="112" t="s">
        <v>440</v>
      </c>
      <c r="O158" s="112" t="s">
        <v>440</v>
      </c>
      <c r="P158" s="112" t="s">
        <v>440</v>
      </c>
      <c r="Q158" s="112" t="s">
        <v>440</v>
      </c>
      <c r="R158" s="112" t="s">
        <v>440</v>
      </c>
      <c r="S158" s="112" t="s">
        <v>440</v>
      </c>
      <c r="T158" s="112" t="s">
        <v>440</v>
      </c>
      <c r="U158" s="112" t="s">
        <v>440</v>
      </c>
      <c r="V158" s="112" t="s">
        <v>440</v>
      </c>
      <c r="W158" s="112"/>
      <c r="X158" s="4" t="s">
        <v>2381</v>
      </c>
    </row>
    <row r="159" spans="1:24" x14ac:dyDescent="0.3">
      <c r="A159" s="109">
        <v>157</v>
      </c>
      <c r="B159" s="109" t="s">
        <v>340</v>
      </c>
      <c r="C159" s="109" t="str">
        <f>VLOOKUP($E159, 'Country List'!$C:$I, 2, 0)</f>
        <v>ECS</v>
      </c>
      <c r="D159" s="109" t="str">
        <f>VLOOKUP($E159, 'Country List'!$C:$I, 3, 0)</f>
        <v>HIC</v>
      </c>
      <c r="E159" s="109" t="s">
        <v>341</v>
      </c>
      <c r="F159" s="109" t="str">
        <f>VLOOKUP($E159, 'Country List'!$C:$I, 7, 0)</f>
        <v>EXCLUDE</v>
      </c>
      <c r="G159" s="130">
        <f>VLOOKUP(E159, 'NID &amp; CR System Info'!$E$3:$I$200, 5, 0)</f>
        <v>15</v>
      </c>
      <c r="H159" s="11" t="s">
        <v>9</v>
      </c>
      <c r="I159" s="11">
        <f t="shared" si="2"/>
        <v>18</v>
      </c>
      <c r="J159" s="109" t="s">
        <v>905</v>
      </c>
      <c r="K159" s="109">
        <v>18</v>
      </c>
      <c r="L159" s="109">
        <v>2016</v>
      </c>
      <c r="M159" s="115">
        <v>4426760</v>
      </c>
      <c r="N159" s="112" t="s">
        <v>440</v>
      </c>
      <c r="O159" s="112" t="s">
        <v>440</v>
      </c>
      <c r="P159" s="112" t="s">
        <v>440</v>
      </c>
      <c r="Q159" s="112" t="s">
        <v>440</v>
      </c>
      <c r="R159" s="112" t="s">
        <v>440</v>
      </c>
      <c r="S159" s="112" t="s">
        <v>440</v>
      </c>
      <c r="T159" s="112" t="s">
        <v>440</v>
      </c>
      <c r="U159" s="112" t="s">
        <v>440</v>
      </c>
      <c r="V159" s="112" t="s">
        <v>440</v>
      </c>
      <c r="W159" s="112"/>
      <c r="X159" s="109" t="s">
        <v>1006</v>
      </c>
    </row>
    <row r="160" spans="1:24" x14ac:dyDescent="0.3">
      <c r="A160" s="109">
        <v>158</v>
      </c>
      <c r="B160" s="109" t="s">
        <v>342</v>
      </c>
      <c r="C160" s="109" t="str">
        <f>VLOOKUP($E160, 'Country List'!$C:$I, 2, 0)</f>
        <v>ECS</v>
      </c>
      <c r="D160" s="109" t="str">
        <f>VLOOKUP($E160, 'Country List'!$C:$I, 3, 0)</f>
        <v>HIC</v>
      </c>
      <c r="E160" s="109" t="s">
        <v>343</v>
      </c>
      <c r="F160" s="109" t="str">
        <f>VLOOKUP($E160, 'Country List'!$C:$I, 7, 0)</f>
        <v>EXCLUDE</v>
      </c>
      <c r="G160" s="130">
        <f>VLOOKUP(E160, 'NID &amp; CR System Info'!$E$3:$I$200, 5, 0)</f>
        <v>0</v>
      </c>
      <c r="H160" s="11" t="s">
        <v>9</v>
      </c>
      <c r="I160" s="11">
        <f t="shared" si="2"/>
        <v>18</v>
      </c>
      <c r="J160" s="109" t="s">
        <v>905</v>
      </c>
      <c r="K160" s="109">
        <v>18</v>
      </c>
      <c r="L160" s="109">
        <v>2014</v>
      </c>
      <c r="M160" s="115">
        <v>1713473</v>
      </c>
      <c r="N160" s="112" t="s">
        <v>440</v>
      </c>
      <c r="O160" s="112" t="s">
        <v>440</v>
      </c>
      <c r="P160" s="112" t="s">
        <v>440</v>
      </c>
      <c r="Q160" s="112" t="s">
        <v>440</v>
      </c>
      <c r="R160" s="112" t="s">
        <v>440</v>
      </c>
      <c r="S160" s="112" t="s">
        <v>440</v>
      </c>
      <c r="T160" s="112" t="s">
        <v>440</v>
      </c>
      <c r="U160" s="112" t="s">
        <v>440</v>
      </c>
      <c r="V160" s="112" t="s">
        <v>440</v>
      </c>
      <c r="W160" s="112"/>
      <c r="X160" s="110" t="s">
        <v>1007</v>
      </c>
    </row>
    <row r="161" spans="1:24" x14ac:dyDescent="0.3">
      <c r="A161" s="109">
        <v>159</v>
      </c>
      <c r="B161" s="109" t="s">
        <v>344</v>
      </c>
      <c r="C161" s="109" t="str">
        <f>VLOOKUP($E161, 'Country List'!$C:$I, 2, 0)</f>
        <v>EAS</v>
      </c>
      <c r="D161" s="109" t="str">
        <f>VLOOKUP($E161, 'Country List'!$C:$I, 3, 0)</f>
        <v>LMC</v>
      </c>
      <c r="E161" s="109" t="s">
        <v>345</v>
      </c>
      <c r="F161" s="109" t="str">
        <f>VLOOKUP($E161, 'Country List'!$C:$I, 7, 0)</f>
        <v>INCLUDE</v>
      </c>
      <c r="G161" s="130" t="str">
        <f>VLOOKUP(E161, 'NID &amp; CR System Info'!$E$3:$I$200, 5, 0)</f>
        <v>-</v>
      </c>
      <c r="H161" s="11" t="s">
        <v>9</v>
      </c>
      <c r="I161" s="11">
        <f t="shared" si="2"/>
        <v>21</v>
      </c>
      <c r="J161" s="109" t="s">
        <v>905</v>
      </c>
      <c r="K161" s="109">
        <v>21</v>
      </c>
      <c r="L161" s="109">
        <v>2014</v>
      </c>
      <c r="M161" s="115">
        <v>287438</v>
      </c>
      <c r="N161" s="112" t="s">
        <v>440</v>
      </c>
      <c r="O161" s="112" t="s">
        <v>440</v>
      </c>
      <c r="P161" s="112" t="s">
        <v>440</v>
      </c>
      <c r="Q161" s="112" t="s">
        <v>440</v>
      </c>
      <c r="R161" s="112" t="s">
        <v>440</v>
      </c>
      <c r="S161" s="112" t="s">
        <v>440</v>
      </c>
      <c r="T161" s="112" t="s">
        <v>440</v>
      </c>
      <c r="U161" s="112" t="s">
        <v>440</v>
      </c>
      <c r="V161" s="112" t="s">
        <v>440</v>
      </c>
      <c r="W161" s="112"/>
      <c r="X161" s="109" t="s">
        <v>1008</v>
      </c>
    </row>
    <row r="162" spans="1:24" x14ac:dyDescent="0.3">
      <c r="A162" s="109">
        <v>160</v>
      </c>
      <c r="B162" s="109" t="s">
        <v>346</v>
      </c>
      <c r="C162" s="109" t="str">
        <f>VLOOKUP($E162, 'Country List'!$C:$I, 2, 0)</f>
        <v>SSF</v>
      </c>
      <c r="D162" s="109" t="str">
        <f>VLOOKUP($E162, 'Country List'!$C:$I, 3, 0)</f>
        <v>LIC</v>
      </c>
      <c r="E162" s="109" t="s">
        <v>347</v>
      </c>
      <c r="F162" s="109" t="str">
        <f>VLOOKUP($E162, 'Country List'!$C:$I, 7, 0)</f>
        <v>INCLUDE</v>
      </c>
      <c r="G162" s="130" t="str">
        <f>VLOOKUP(E162, 'NID &amp; CR System Info'!$E$3:$I$200, 5, 0)</f>
        <v>-</v>
      </c>
      <c r="H162" s="11" t="s">
        <v>9</v>
      </c>
      <c r="I162" s="11">
        <f t="shared" si="2"/>
        <v>18</v>
      </c>
      <c r="J162" s="109" t="s">
        <v>905</v>
      </c>
      <c r="K162" s="109">
        <v>18</v>
      </c>
      <c r="L162" s="109">
        <v>1986</v>
      </c>
      <c r="M162" s="115">
        <v>3200602</v>
      </c>
      <c r="N162" s="112" t="s">
        <v>440</v>
      </c>
      <c r="O162" s="112" t="s">
        <v>440</v>
      </c>
      <c r="P162" s="112" t="s">
        <v>440</v>
      </c>
      <c r="Q162" s="112" t="s">
        <v>440</v>
      </c>
      <c r="R162" s="112" t="s">
        <v>440</v>
      </c>
      <c r="S162" s="112" t="s">
        <v>440</v>
      </c>
      <c r="T162" s="112" t="s">
        <v>440</v>
      </c>
      <c r="U162" s="112" t="s">
        <v>440</v>
      </c>
      <c r="V162" s="112" t="s">
        <v>440</v>
      </c>
      <c r="W162" s="112"/>
      <c r="X162" s="109" t="s">
        <v>1009</v>
      </c>
    </row>
    <row r="163" spans="1:24" x14ac:dyDescent="0.3">
      <c r="A163" s="109">
        <v>161</v>
      </c>
      <c r="B163" s="109" t="s">
        <v>348</v>
      </c>
      <c r="C163" s="109" t="str">
        <f>VLOOKUP($E163, 'Country List'!$C:$I, 2, 0)</f>
        <v>SSF</v>
      </c>
      <c r="D163" s="109" t="str">
        <f>VLOOKUP($E163, 'Country List'!$C:$I, 3, 0)</f>
        <v>UMC</v>
      </c>
      <c r="E163" s="109" t="s">
        <v>349</v>
      </c>
      <c r="F163" s="109" t="str">
        <f>VLOOKUP($E163, 'Country List'!$C:$I, 7, 0)</f>
        <v>INCLUDE</v>
      </c>
      <c r="G163" s="130">
        <f>VLOOKUP(E163, 'NID &amp; CR System Info'!$E$3:$I$200, 5, 0)</f>
        <v>16</v>
      </c>
      <c r="H163" s="11" t="s">
        <v>9</v>
      </c>
      <c r="I163" s="11">
        <f t="shared" si="2"/>
        <v>18</v>
      </c>
      <c r="J163" s="109" t="s">
        <v>905</v>
      </c>
      <c r="K163" s="109">
        <v>18</v>
      </c>
      <c r="L163" s="109">
        <v>2014</v>
      </c>
      <c r="M163" s="115">
        <v>25388082</v>
      </c>
      <c r="N163" s="112" t="s">
        <v>440</v>
      </c>
      <c r="O163" s="112" t="s">
        <v>440</v>
      </c>
      <c r="P163" s="112" t="s">
        <v>440</v>
      </c>
      <c r="Q163" s="112" t="s">
        <v>440</v>
      </c>
      <c r="R163" s="112" t="s">
        <v>440</v>
      </c>
      <c r="S163" s="112" t="s">
        <v>440</v>
      </c>
      <c r="T163" s="112" t="s">
        <v>440</v>
      </c>
      <c r="U163" s="112" t="s">
        <v>440</v>
      </c>
      <c r="V163" s="112" t="s">
        <v>440</v>
      </c>
      <c r="W163" s="112"/>
      <c r="X163" s="109" t="s">
        <v>1010</v>
      </c>
    </row>
    <row r="164" spans="1:24" x14ac:dyDescent="0.3">
      <c r="A164" s="109">
        <v>162</v>
      </c>
      <c r="B164" s="109" t="s">
        <v>350</v>
      </c>
      <c r="C164" s="109" t="str">
        <f>VLOOKUP($E164, 'Country List'!$C:$I, 2, 0)</f>
        <v>SSF</v>
      </c>
      <c r="D164" s="109" t="str">
        <f>VLOOKUP($E164, 'Country List'!$C:$I, 3, 0)</f>
        <v>LIC</v>
      </c>
      <c r="E164" s="109" t="s">
        <v>351</v>
      </c>
      <c r="F164" s="109" t="str">
        <f>VLOOKUP($E164, 'Country List'!$C:$I, 7, 0)</f>
        <v>INCLUDE</v>
      </c>
      <c r="G164" s="130">
        <f>VLOOKUP(E164, 'NID &amp; CR System Info'!$E$3:$I$200, 5, 0)</f>
        <v>18</v>
      </c>
      <c r="H164" s="11"/>
      <c r="I164" s="11">
        <f t="shared" si="2"/>
        <v>17</v>
      </c>
      <c r="J164" s="109" t="s">
        <v>905</v>
      </c>
      <c r="K164" s="109">
        <v>17</v>
      </c>
      <c r="L164" s="109">
        <v>2011</v>
      </c>
      <c r="M164" s="115">
        <v>3932599</v>
      </c>
      <c r="N164" s="112" t="s">
        <v>440</v>
      </c>
      <c r="O164" s="112" t="s">
        <v>440</v>
      </c>
      <c r="P164" s="112" t="s">
        <v>440</v>
      </c>
      <c r="Q164" s="112" t="s">
        <v>440</v>
      </c>
      <c r="R164" s="112" t="s">
        <v>440</v>
      </c>
      <c r="S164" s="112" t="s">
        <v>440</v>
      </c>
      <c r="T164" s="112" t="s">
        <v>440</v>
      </c>
      <c r="U164" s="112" t="s">
        <v>440</v>
      </c>
      <c r="V164" s="112" t="s">
        <v>440</v>
      </c>
      <c r="W164" s="112"/>
      <c r="X164" s="109" t="s">
        <v>1011</v>
      </c>
    </row>
    <row r="165" spans="1:24" x14ac:dyDescent="0.3">
      <c r="A165" s="109">
        <v>163</v>
      </c>
      <c r="B165" s="109" t="s">
        <v>352</v>
      </c>
      <c r="C165" s="109" t="str">
        <f>VLOOKUP($E165, 'Country List'!$C:$I, 2, 0)</f>
        <v>ECS</v>
      </c>
      <c r="D165" s="109" t="str">
        <f>VLOOKUP($E165, 'Country List'!$C:$I, 3, 0)</f>
        <v>HIC</v>
      </c>
      <c r="E165" s="109" t="s">
        <v>353</v>
      </c>
      <c r="F165" s="109" t="str">
        <f>VLOOKUP($E165, 'Country List'!$C:$I, 7, 0)</f>
        <v>EXCLUDE</v>
      </c>
      <c r="G165" s="130">
        <f>VLOOKUP(E165, 'NID &amp; CR System Info'!$E$3:$I$200, 5, 0)</f>
        <v>14</v>
      </c>
      <c r="H165" s="11" t="s">
        <v>9</v>
      </c>
      <c r="I165" s="11">
        <f t="shared" si="2"/>
        <v>18</v>
      </c>
      <c r="J165" s="109" t="s">
        <v>905</v>
      </c>
      <c r="K165" s="109">
        <v>18</v>
      </c>
      <c r="L165" s="109">
        <v>2016</v>
      </c>
      <c r="M165" s="115">
        <v>36520913</v>
      </c>
      <c r="N165" s="112" t="s">
        <v>440</v>
      </c>
      <c r="O165" s="112" t="s">
        <v>440</v>
      </c>
      <c r="P165" s="112" t="s">
        <v>440</v>
      </c>
      <c r="Q165" s="112" t="s">
        <v>440</v>
      </c>
      <c r="R165" s="112" t="s">
        <v>440</v>
      </c>
      <c r="S165" s="112" t="s">
        <v>440</v>
      </c>
      <c r="T165" s="112" t="s">
        <v>440</v>
      </c>
      <c r="U165" s="112" t="s">
        <v>440</v>
      </c>
      <c r="V165" s="112" t="s">
        <v>440</v>
      </c>
      <c r="W165" s="112"/>
      <c r="X165" s="4" t="s">
        <v>2398</v>
      </c>
    </row>
    <row r="166" spans="1:24" x14ac:dyDescent="0.3">
      <c r="A166" s="109">
        <v>164</v>
      </c>
      <c r="B166" s="109" t="s">
        <v>354</v>
      </c>
      <c r="C166" s="109" t="str">
        <f>VLOOKUP($E166, 'Country List'!$C:$I, 2, 0)</f>
        <v>SAS</v>
      </c>
      <c r="D166" s="109" t="str">
        <f>VLOOKUP($E166, 'Country List'!$C:$I, 3, 0)</f>
        <v>LMC</v>
      </c>
      <c r="E166" s="109" t="s">
        <v>355</v>
      </c>
      <c r="F166" s="109" t="str">
        <f>VLOOKUP($E166, 'Country List'!$C:$I, 7, 0)</f>
        <v>INCLUDE</v>
      </c>
      <c r="G166" s="130">
        <f>VLOOKUP(E166, 'NID &amp; CR System Info'!$E$3:$I$200, 5, 0)</f>
        <v>16</v>
      </c>
      <c r="H166" s="11" t="s">
        <v>9</v>
      </c>
      <c r="I166" s="11">
        <f t="shared" si="2"/>
        <v>18</v>
      </c>
      <c r="J166" s="109" t="s">
        <v>905</v>
      </c>
      <c r="K166" s="109">
        <v>18</v>
      </c>
      <c r="L166" s="109">
        <v>2018</v>
      </c>
      <c r="M166" s="115">
        <v>15760867</v>
      </c>
      <c r="N166" s="112">
        <v>7659781.3619999997</v>
      </c>
      <c r="O166" s="112">
        <v>8101085.6380000003</v>
      </c>
      <c r="P166" s="112" t="s">
        <v>440</v>
      </c>
      <c r="Q166" s="112" t="s">
        <v>440</v>
      </c>
      <c r="R166" s="112" t="s">
        <v>440</v>
      </c>
      <c r="S166" s="112" t="s">
        <v>440</v>
      </c>
      <c r="T166" s="112" t="s">
        <v>440</v>
      </c>
      <c r="U166" s="112" t="s">
        <v>440</v>
      </c>
      <c r="V166" s="112" t="s">
        <v>440</v>
      </c>
      <c r="W166" s="112"/>
      <c r="X166" s="109" t="s">
        <v>1012</v>
      </c>
    </row>
    <row r="167" spans="1:24" x14ac:dyDescent="0.3">
      <c r="A167" s="109">
        <v>165</v>
      </c>
      <c r="B167" s="109" t="s">
        <v>316</v>
      </c>
      <c r="C167" s="109" t="str">
        <f>VLOOKUP($E167, 'Country List'!$C:$I, 2, 0)</f>
        <v>LCN</v>
      </c>
      <c r="D167" s="109" t="str">
        <f>VLOOKUP($E167, 'Country List'!$C:$I, 3, 0)</f>
        <v>HIC</v>
      </c>
      <c r="E167" s="109" t="s">
        <v>317</v>
      </c>
      <c r="F167" s="109" t="str">
        <f>VLOOKUP($E167, 'Country List'!$C:$I, 7, 0)</f>
        <v>INCLUDE</v>
      </c>
      <c r="G167" s="130">
        <f>VLOOKUP(E167, 'NID &amp; CR System Info'!$E$3:$I$200, 5, 0)</f>
        <v>18</v>
      </c>
      <c r="H167" s="11" t="s">
        <v>9</v>
      </c>
      <c r="I167" s="11">
        <f t="shared" si="2"/>
        <v>18</v>
      </c>
      <c r="J167" s="109" t="s">
        <v>905</v>
      </c>
      <c r="K167" s="109">
        <v>18</v>
      </c>
      <c r="L167" s="109">
        <v>2015</v>
      </c>
      <c r="M167" s="115">
        <v>42185</v>
      </c>
      <c r="N167" s="112" t="s">
        <v>440</v>
      </c>
      <c r="O167" s="112" t="s">
        <v>440</v>
      </c>
      <c r="P167" s="112" t="s">
        <v>440</v>
      </c>
      <c r="Q167" s="112" t="s">
        <v>440</v>
      </c>
      <c r="R167" s="112" t="s">
        <v>440</v>
      </c>
      <c r="S167" s="112" t="s">
        <v>440</v>
      </c>
      <c r="T167" s="112" t="s">
        <v>440</v>
      </c>
      <c r="U167" s="112" t="s">
        <v>440</v>
      </c>
      <c r="V167" s="112" t="s">
        <v>440</v>
      </c>
      <c r="W167" s="112"/>
      <c r="X167" s="109" t="s">
        <v>996</v>
      </c>
    </row>
    <row r="168" spans="1:24" x14ac:dyDescent="0.3">
      <c r="A168" s="109">
        <v>166</v>
      </c>
      <c r="B168" s="109" t="s">
        <v>318</v>
      </c>
      <c r="C168" s="109" t="str">
        <f>VLOOKUP($E168, 'Country List'!$C:$I, 2, 0)</f>
        <v>LCN</v>
      </c>
      <c r="D168" s="109" t="str">
        <f>VLOOKUP($E168, 'Country List'!$C:$I, 3, 0)</f>
        <v>UMC</v>
      </c>
      <c r="E168" s="109" t="s">
        <v>319</v>
      </c>
      <c r="F168" s="109" t="str">
        <f>VLOOKUP($E168, 'Country List'!$C:$I, 7, 0)</f>
        <v>INCLUDE</v>
      </c>
      <c r="G168" s="130">
        <f>VLOOKUP(E168, 'NID &amp; CR System Info'!$E$3:$I$200, 5, 0)</f>
        <v>0</v>
      </c>
      <c r="H168" s="11" t="s">
        <v>9</v>
      </c>
      <c r="I168" s="11">
        <f t="shared" si="2"/>
        <v>18</v>
      </c>
      <c r="J168" s="109" t="s">
        <v>905</v>
      </c>
      <c r="K168" s="109">
        <v>18</v>
      </c>
      <c r="L168" s="109">
        <v>2016</v>
      </c>
      <c r="M168" s="115">
        <v>161883</v>
      </c>
      <c r="N168" s="112" t="s">
        <v>440</v>
      </c>
      <c r="O168" s="112" t="s">
        <v>440</v>
      </c>
      <c r="P168" s="112" t="s">
        <v>440</v>
      </c>
      <c r="Q168" s="112" t="s">
        <v>440</v>
      </c>
      <c r="R168" s="112" t="s">
        <v>440</v>
      </c>
      <c r="S168" s="112" t="s">
        <v>440</v>
      </c>
      <c r="T168" s="112" t="s">
        <v>440</v>
      </c>
      <c r="U168" s="112" t="s">
        <v>440</v>
      </c>
      <c r="V168" s="112" t="s">
        <v>440</v>
      </c>
      <c r="W168" s="112"/>
      <c r="X168" s="109" t="s">
        <v>997</v>
      </c>
    </row>
    <row r="169" spans="1:24" x14ac:dyDescent="0.3">
      <c r="A169" s="109">
        <v>167</v>
      </c>
      <c r="B169" s="109" t="s">
        <v>320</v>
      </c>
      <c r="C169" s="109" t="str">
        <f>VLOOKUP($E169, 'Country List'!$C:$I, 2, 0)</f>
        <v>LCN</v>
      </c>
      <c r="D169" s="109" t="str">
        <f>VLOOKUP($E169, 'Country List'!$C:$I, 3, 0)</f>
        <v>UMC</v>
      </c>
      <c r="E169" s="109" t="s">
        <v>321</v>
      </c>
      <c r="F169" s="109" t="str">
        <f>VLOOKUP($E169, 'Country List'!$C:$I, 7, 0)</f>
        <v>INCLUDE</v>
      </c>
      <c r="G169" s="130">
        <f>VLOOKUP(E169, 'NID &amp; CR System Info'!$E$3:$I$200, 5, 0)</f>
        <v>0</v>
      </c>
      <c r="H169" s="11" t="s">
        <v>9</v>
      </c>
      <c r="I169" s="11">
        <f t="shared" si="2"/>
        <v>18</v>
      </c>
      <c r="J169" s="109" t="s">
        <v>905</v>
      </c>
      <c r="K169" s="109">
        <v>18</v>
      </c>
      <c r="L169" s="109">
        <v>2015</v>
      </c>
      <c r="M169" s="115">
        <v>89527</v>
      </c>
      <c r="N169" s="112">
        <v>45823</v>
      </c>
      <c r="O169" s="112">
        <v>43704</v>
      </c>
      <c r="P169" s="112" t="s">
        <v>440</v>
      </c>
      <c r="Q169" s="112" t="s">
        <v>440</v>
      </c>
      <c r="R169" s="112" t="s">
        <v>440</v>
      </c>
      <c r="S169" s="112" t="s">
        <v>440</v>
      </c>
      <c r="T169" s="112" t="s">
        <v>440</v>
      </c>
      <c r="U169" s="112" t="s">
        <v>440</v>
      </c>
      <c r="V169" s="112" t="s">
        <v>440</v>
      </c>
      <c r="W169" s="112"/>
      <c r="X169" s="109" t="s">
        <v>998</v>
      </c>
    </row>
    <row r="170" spans="1:24" x14ac:dyDescent="0.3">
      <c r="A170" s="109">
        <v>168</v>
      </c>
      <c r="B170" s="109" t="s">
        <v>356</v>
      </c>
      <c r="C170" s="109" t="str">
        <f>VLOOKUP($E170, 'Country List'!$C:$I, 2, 0)</f>
        <v>SSF</v>
      </c>
      <c r="D170" s="109" t="str">
        <f>VLOOKUP($E170, 'Country List'!$C:$I, 3, 0)</f>
        <v>LMC</v>
      </c>
      <c r="E170" s="109" t="s">
        <v>357</v>
      </c>
      <c r="F170" s="109" t="str">
        <f>VLOOKUP($E170, 'Country List'!$C:$I, 7, 0)</f>
        <v>INCLUDE</v>
      </c>
      <c r="G170" s="130">
        <f>VLOOKUP(E170, 'NID &amp; CR System Info'!$E$3:$I$200, 5, 0)</f>
        <v>18</v>
      </c>
      <c r="H170" s="11" t="s">
        <v>9</v>
      </c>
      <c r="I170" s="11">
        <f t="shared" si="2"/>
        <v>17</v>
      </c>
      <c r="J170" s="109" t="s">
        <v>905</v>
      </c>
      <c r="K170" s="109">
        <v>17</v>
      </c>
      <c r="L170" s="109">
        <v>2015</v>
      </c>
      <c r="M170" s="115">
        <v>13126989</v>
      </c>
      <c r="N170" s="112" t="s">
        <v>440</v>
      </c>
      <c r="O170" s="112" t="s">
        <v>440</v>
      </c>
      <c r="P170" s="112" t="s">
        <v>440</v>
      </c>
      <c r="Q170" s="112" t="s">
        <v>440</v>
      </c>
      <c r="R170" s="112" t="s">
        <v>440</v>
      </c>
      <c r="S170" s="112" t="s">
        <v>440</v>
      </c>
      <c r="T170" s="112" t="s">
        <v>440</v>
      </c>
      <c r="U170" s="112" t="s">
        <v>440</v>
      </c>
      <c r="V170" s="112" t="s">
        <v>440</v>
      </c>
      <c r="W170" s="112"/>
      <c r="X170" s="109" t="s">
        <v>1013</v>
      </c>
    </row>
    <row r="171" spans="1:24" x14ac:dyDescent="0.3">
      <c r="A171" s="109">
        <v>169</v>
      </c>
      <c r="B171" s="109" t="s">
        <v>358</v>
      </c>
      <c r="C171" s="109" t="str">
        <f>VLOOKUP($E171, 'Country List'!$C:$I, 2, 0)</f>
        <v>LCN</v>
      </c>
      <c r="D171" s="109" t="str">
        <f>VLOOKUP($E171, 'Country List'!$C:$I, 3, 0)</f>
        <v>UMC</v>
      </c>
      <c r="E171" s="109" t="s">
        <v>359</v>
      </c>
      <c r="F171" s="109" t="str">
        <f>VLOOKUP($E171, 'Country List'!$C:$I, 7, 0)</f>
        <v>INCLUDE</v>
      </c>
      <c r="G171" s="130">
        <f>VLOOKUP(E171, 'NID &amp; CR System Info'!$E$3:$I$200, 5, 0)</f>
        <v>16</v>
      </c>
      <c r="H171" s="11" t="s">
        <v>9</v>
      </c>
      <c r="I171" s="11">
        <f t="shared" si="2"/>
        <v>18</v>
      </c>
      <c r="J171" s="109" t="s">
        <v>905</v>
      </c>
      <c r="K171" s="109">
        <v>18</v>
      </c>
      <c r="L171" s="109">
        <v>2015</v>
      </c>
      <c r="M171" s="115">
        <v>356223</v>
      </c>
      <c r="N171" s="112" t="s">
        <v>440</v>
      </c>
      <c r="O171" s="112" t="s">
        <v>440</v>
      </c>
      <c r="P171" s="112" t="s">
        <v>440</v>
      </c>
      <c r="Q171" s="112" t="s">
        <v>440</v>
      </c>
      <c r="R171" s="112" t="s">
        <v>440</v>
      </c>
      <c r="S171" s="112" t="s">
        <v>440</v>
      </c>
      <c r="T171" s="112" t="s">
        <v>440</v>
      </c>
      <c r="U171" s="112" t="s">
        <v>440</v>
      </c>
      <c r="V171" s="112" t="s">
        <v>440</v>
      </c>
      <c r="W171" s="112"/>
      <c r="X171" s="109" t="s">
        <v>1014</v>
      </c>
    </row>
    <row r="172" spans="1:24" x14ac:dyDescent="0.3">
      <c r="A172" s="109">
        <v>170</v>
      </c>
      <c r="B172" s="109" t="s">
        <v>360</v>
      </c>
      <c r="C172" s="109" t="str">
        <f>VLOOKUP($E172, 'Country List'!$C:$I, 2, 0)</f>
        <v>SSF</v>
      </c>
      <c r="D172" s="109" t="str">
        <f>VLOOKUP($E172, 'Country List'!$C:$I, 3, 0)</f>
        <v>LMC</v>
      </c>
      <c r="E172" s="109" t="s">
        <v>361</v>
      </c>
      <c r="F172" s="109" t="str">
        <f>VLOOKUP($E172, 'Country List'!$C:$I, 7, 0)</f>
        <v>INCLUDE</v>
      </c>
      <c r="G172" s="130">
        <f>VLOOKUP(E172, 'NID &amp; CR System Info'!$E$3:$I$200, 5, 0)</f>
        <v>16</v>
      </c>
      <c r="H172" s="11" t="s">
        <v>9</v>
      </c>
      <c r="I172" s="11">
        <f t="shared" si="2"/>
        <v>18</v>
      </c>
      <c r="J172" s="109" t="s">
        <v>905</v>
      </c>
      <c r="K172" s="109">
        <v>18</v>
      </c>
      <c r="L172" s="109">
        <v>2013</v>
      </c>
      <c r="M172" s="115">
        <v>415012</v>
      </c>
      <c r="N172" s="112" t="s">
        <v>440</v>
      </c>
      <c r="O172" s="112" t="s">
        <v>440</v>
      </c>
      <c r="P172" s="112" t="s">
        <v>440</v>
      </c>
      <c r="Q172" s="112" t="s">
        <v>440</v>
      </c>
      <c r="R172" s="112" t="s">
        <v>440</v>
      </c>
      <c r="S172" s="112" t="s">
        <v>440</v>
      </c>
      <c r="T172" s="112" t="s">
        <v>440</v>
      </c>
      <c r="U172" s="112" t="s">
        <v>440</v>
      </c>
      <c r="V172" s="112" t="s">
        <v>440</v>
      </c>
      <c r="W172" s="112"/>
      <c r="X172" s="109" t="s">
        <v>1015</v>
      </c>
    </row>
    <row r="173" spans="1:24" x14ac:dyDescent="0.3">
      <c r="A173" s="109">
        <v>171</v>
      </c>
      <c r="B173" s="109" t="s">
        <v>362</v>
      </c>
      <c r="C173" s="109" t="str">
        <f>VLOOKUP($E173, 'Country List'!$C:$I, 2, 0)</f>
        <v>ECS</v>
      </c>
      <c r="D173" s="109" t="str">
        <f>VLOOKUP($E173, 'Country List'!$C:$I, 3, 0)</f>
        <v>HIC</v>
      </c>
      <c r="E173" s="109" t="s">
        <v>363</v>
      </c>
      <c r="F173" s="109" t="str">
        <f>VLOOKUP($E173, 'Country List'!$C:$I, 7, 0)</f>
        <v>EXCLUDE</v>
      </c>
      <c r="G173" s="130">
        <f>VLOOKUP(E173, 'NID &amp; CR System Info'!$E$3:$I$200, 5, 0)</f>
        <v>13</v>
      </c>
      <c r="H173" s="11" t="s">
        <v>9</v>
      </c>
      <c r="I173" s="11">
        <f t="shared" si="2"/>
        <v>18</v>
      </c>
      <c r="J173" s="109" t="s">
        <v>905</v>
      </c>
      <c r="K173" s="109">
        <v>18</v>
      </c>
      <c r="L173" s="109">
        <v>2014</v>
      </c>
      <c r="M173" s="115">
        <v>7359962</v>
      </c>
      <c r="N173" s="112" t="s">
        <v>440</v>
      </c>
      <c r="O173" s="112" t="s">
        <v>440</v>
      </c>
      <c r="P173" s="112" t="s">
        <v>440</v>
      </c>
      <c r="Q173" s="112" t="s">
        <v>440</v>
      </c>
      <c r="R173" s="112" t="s">
        <v>440</v>
      </c>
      <c r="S173" s="112" t="s">
        <v>440</v>
      </c>
      <c r="T173" s="112" t="s">
        <v>440</v>
      </c>
      <c r="U173" s="112" t="s">
        <v>440</v>
      </c>
      <c r="V173" s="112" t="s">
        <v>440</v>
      </c>
      <c r="W173" s="112"/>
      <c r="X173" s="4" t="s">
        <v>2399</v>
      </c>
    </row>
    <row r="174" spans="1:24" x14ac:dyDescent="0.3">
      <c r="A174" s="109">
        <v>172</v>
      </c>
      <c r="B174" s="109" t="s">
        <v>364</v>
      </c>
      <c r="C174" s="109" t="str">
        <f>VLOOKUP($E174, 'Country List'!$C:$I, 2, 0)</f>
        <v>ECS</v>
      </c>
      <c r="D174" s="109" t="str">
        <f>VLOOKUP($E174, 'Country List'!$C:$I, 3, 0)</f>
        <v>HIC</v>
      </c>
      <c r="E174" s="109" t="s">
        <v>365</v>
      </c>
      <c r="F174" s="109" t="str">
        <f>VLOOKUP($E174, 'Country List'!$C:$I, 7, 0)</f>
        <v>EXCLUDE</v>
      </c>
      <c r="G174" s="130" t="str">
        <f>VLOOKUP(E174, 'NID &amp; CR System Info'!$E$3:$I$200, 5, 0)</f>
        <v>-</v>
      </c>
      <c r="H174" s="11" t="s">
        <v>9</v>
      </c>
      <c r="I174" s="11">
        <f t="shared" si="2"/>
        <v>18</v>
      </c>
      <c r="J174" s="109" t="s">
        <v>905</v>
      </c>
      <c r="K174" s="109">
        <v>18</v>
      </c>
      <c r="L174" s="109">
        <v>2017</v>
      </c>
      <c r="M174" s="115">
        <v>5356538</v>
      </c>
      <c r="N174" s="112" t="s">
        <v>440</v>
      </c>
      <c r="O174" s="112" t="s">
        <v>440</v>
      </c>
      <c r="P174" s="112" t="s">
        <v>440</v>
      </c>
      <c r="Q174" s="112" t="s">
        <v>440</v>
      </c>
      <c r="R174" s="112" t="s">
        <v>440</v>
      </c>
      <c r="S174" s="112" t="s">
        <v>440</v>
      </c>
      <c r="T174" s="112" t="s">
        <v>440</v>
      </c>
      <c r="U174" s="112" t="s">
        <v>440</v>
      </c>
      <c r="V174" s="112" t="s">
        <v>440</v>
      </c>
      <c r="W174" s="112"/>
      <c r="X174" s="4" t="s">
        <v>2400</v>
      </c>
    </row>
    <row r="175" spans="1:24" x14ac:dyDescent="0.3">
      <c r="A175" s="109">
        <v>173</v>
      </c>
      <c r="B175" s="109" t="s">
        <v>366</v>
      </c>
      <c r="C175" s="109" t="str">
        <f>VLOOKUP($E175, 'Country List'!$C:$I, 2, 0)</f>
        <v>MEA</v>
      </c>
      <c r="D175" s="109" t="str">
        <f>VLOOKUP($E175, 'Country List'!$C:$I, 3, 0)</f>
        <v>LMC</v>
      </c>
      <c r="E175" s="109" t="s">
        <v>367</v>
      </c>
      <c r="F175" s="109" t="str">
        <f>VLOOKUP($E175, 'Country List'!$C:$I, 7, 0)</f>
        <v>INCLUDE</v>
      </c>
      <c r="G175" s="130">
        <f>VLOOKUP(E175, 'NID &amp; CR System Info'!$E$3:$I$200, 5, 0)</f>
        <v>14</v>
      </c>
      <c r="H175" s="11" t="s">
        <v>9</v>
      </c>
      <c r="I175" s="11">
        <f t="shared" si="2"/>
        <v>18</v>
      </c>
      <c r="J175" s="109" t="s">
        <v>905</v>
      </c>
      <c r="K175" s="109">
        <v>18</v>
      </c>
      <c r="L175" s="109">
        <v>2016</v>
      </c>
      <c r="M175" s="115">
        <v>8834994</v>
      </c>
      <c r="N175" s="112" t="s">
        <v>440</v>
      </c>
      <c r="O175" s="112" t="s">
        <v>440</v>
      </c>
      <c r="P175" s="112" t="s">
        <v>440</v>
      </c>
      <c r="Q175" s="112" t="s">
        <v>440</v>
      </c>
      <c r="R175" s="112" t="s">
        <v>440</v>
      </c>
      <c r="S175" s="112" t="s">
        <v>440</v>
      </c>
      <c r="T175" s="112" t="s">
        <v>440</v>
      </c>
      <c r="U175" s="112" t="s">
        <v>440</v>
      </c>
      <c r="V175" s="112" t="s">
        <v>440</v>
      </c>
      <c r="W175" s="112"/>
      <c r="X175" s="109" t="s">
        <v>1016</v>
      </c>
    </row>
    <row r="176" spans="1:24" x14ac:dyDescent="0.3">
      <c r="A176" s="109">
        <v>174</v>
      </c>
      <c r="B176" s="109" t="s">
        <v>368</v>
      </c>
      <c r="C176" s="109" t="str">
        <f>VLOOKUP($E176, 'Country List'!$C:$I, 2, 0)</f>
        <v>EAS</v>
      </c>
      <c r="D176" s="109" t="str">
        <f>VLOOKUP($E176, 'Country List'!$C:$I, 3, 0)</f>
        <v>HIC</v>
      </c>
      <c r="E176" s="109" t="s">
        <v>369</v>
      </c>
      <c r="F176" s="109" t="str">
        <f>VLOOKUP($E176, 'Country List'!$C:$I, 7, 0)</f>
        <v>INCLUDE</v>
      </c>
      <c r="G176" s="130">
        <f>VLOOKUP(E176, 'NID &amp; CR System Info'!$E$3:$I$200, 5, 0)</f>
        <v>14</v>
      </c>
      <c r="H176" s="11" t="s">
        <v>9</v>
      </c>
      <c r="I176" s="11">
        <f t="shared" si="2"/>
        <v>20</v>
      </c>
      <c r="J176" s="109" t="s">
        <v>905</v>
      </c>
      <c r="K176" s="109">
        <v>20</v>
      </c>
      <c r="L176" s="109">
        <v>2016</v>
      </c>
      <c r="M176" s="115">
        <v>18786940</v>
      </c>
      <c r="N176" s="112" t="s">
        <v>440</v>
      </c>
      <c r="O176" s="112" t="s">
        <v>440</v>
      </c>
      <c r="P176" s="112" t="s">
        <v>440</v>
      </c>
      <c r="Q176" s="112" t="s">
        <v>440</v>
      </c>
      <c r="R176" s="112" t="s">
        <v>440</v>
      </c>
      <c r="S176" s="112" t="s">
        <v>440</v>
      </c>
      <c r="T176" s="112" t="s">
        <v>440</v>
      </c>
      <c r="U176" s="112" t="s">
        <v>440</v>
      </c>
      <c r="V176" s="112" t="s">
        <v>440</v>
      </c>
      <c r="W176" s="112"/>
      <c r="X176" s="109" t="s">
        <v>1017</v>
      </c>
    </row>
    <row r="177" spans="1:24" x14ac:dyDescent="0.3">
      <c r="A177" s="109">
        <v>175</v>
      </c>
      <c r="B177" s="109" t="s">
        <v>370</v>
      </c>
      <c r="C177" s="109" t="str">
        <f>VLOOKUP($E177, 'Country List'!$C:$I, 2, 0)</f>
        <v>ECS</v>
      </c>
      <c r="D177" s="109" t="str">
        <f>VLOOKUP($E177, 'Country List'!$C:$I, 3, 0)</f>
        <v>LMC</v>
      </c>
      <c r="E177" s="109" t="s">
        <v>371</v>
      </c>
      <c r="F177" s="109" t="str">
        <f>VLOOKUP($E177, 'Country List'!$C:$I, 7, 0)</f>
        <v>INCLUDE</v>
      </c>
      <c r="G177" s="130">
        <f>VLOOKUP(E177, 'NID &amp; CR System Info'!$E$3:$I$200, 5, 0)</f>
        <v>16</v>
      </c>
      <c r="H177" s="11" t="s">
        <v>9</v>
      </c>
      <c r="I177" s="11">
        <f t="shared" si="2"/>
        <v>18</v>
      </c>
      <c r="J177" s="109" t="s">
        <v>905</v>
      </c>
      <c r="K177" s="109">
        <v>18</v>
      </c>
      <c r="L177" s="109">
        <v>2016</v>
      </c>
      <c r="M177" s="115">
        <v>4401516</v>
      </c>
      <c r="N177" s="112" t="s">
        <v>440</v>
      </c>
      <c r="O177" s="112" t="s">
        <v>440</v>
      </c>
      <c r="P177" s="112" t="s">
        <v>440</v>
      </c>
      <c r="Q177" s="112" t="s">
        <v>440</v>
      </c>
      <c r="R177" s="112" t="s">
        <v>440</v>
      </c>
      <c r="S177" s="112" t="s">
        <v>440</v>
      </c>
      <c r="T177" s="112" t="s">
        <v>440</v>
      </c>
      <c r="U177" s="112" t="s">
        <v>440</v>
      </c>
      <c r="V177" s="112" t="s">
        <v>440</v>
      </c>
      <c r="W177" s="112"/>
      <c r="X177" s="4" t="s">
        <v>2368</v>
      </c>
    </row>
    <row r="178" spans="1:24" x14ac:dyDescent="0.3">
      <c r="A178" s="109">
        <v>176</v>
      </c>
      <c r="B178" s="109" t="s">
        <v>372</v>
      </c>
      <c r="C178" s="109" t="str">
        <f>VLOOKUP($E178, 'Country List'!$C:$I, 2, 0)</f>
        <v>SSF</v>
      </c>
      <c r="D178" s="109" t="str">
        <f>VLOOKUP($E178, 'Country List'!$C:$I, 3, 0)</f>
        <v>LIC</v>
      </c>
      <c r="E178" s="109" t="s">
        <v>373</v>
      </c>
      <c r="F178" s="109" t="str">
        <f>VLOOKUP($E178, 'Country List'!$C:$I, 7, 0)</f>
        <v>INCLUDE</v>
      </c>
      <c r="G178" s="130">
        <f>VLOOKUP(E178, 'NID &amp; CR System Info'!$E$3:$I$200, 5, 0)</f>
        <v>18</v>
      </c>
      <c r="H178" s="11" t="s">
        <v>9</v>
      </c>
      <c r="I178" s="11">
        <f t="shared" si="2"/>
        <v>18</v>
      </c>
      <c r="J178" s="109" t="s">
        <v>905</v>
      </c>
      <c r="K178" s="109">
        <v>18</v>
      </c>
      <c r="L178" s="109">
        <v>2015</v>
      </c>
      <c r="M178" s="115">
        <v>23253982</v>
      </c>
      <c r="N178" s="112" t="s">
        <v>440</v>
      </c>
      <c r="O178" s="112" t="s">
        <v>440</v>
      </c>
      <c r="P178" s="112" t="s">
        <v>440</v>
      </c>
      <c r="Q178" s="112" t="s">
        <v>440</v>
      </c>
      <c r="R178" s="112" t="s">
        <v>440</v>
      </c>
      <c r="S178" s="112" t="s">
        <v>440</v>
      </c>
      <c r="T178" s="112" t="s">
        <v>440</v>
      </c>
      <c r="U178" s="112" t="s">
        <v>440</v>
      </c>
      <c r="V178" s="112" t="s">
        <v>440</v>
      </c>
      <c r="W178" s="112"/>
      <c r="X178" s="109" t="s">
        <v>1018</v>
      </c>
    </row>
    <row r="179" spans="1:24" x14ac:dyDescent="0.3">
      <c r="A179" s="109">
        <v>177</v>
      </c>
      <c r="B179" s="109" t="s">
        <v>374</v>
      </c>
      <c r="C179" s="109" t="str">
        <f>VLOOKUP($E179, 'Country List'!$C:$I, 2, 0)</f>
        <v>EAS</v>
      </c>
      <c r="D179" s="109" t="str">
        <f>VLOOKUP($E179, 'Country List'!$C:$I, 3, 0)</f>
        <v>UMC</v>
      </c>
      <c r="E179" s="109" t="s">
        <v>375</v>
      </c>
      <c r="F179" s="109" t="str">
        <f>VLOOKUP($E179, 'Country List'!$C:$I, 7, 0)</f>
        <v>INCLUDE</v>
      </c>
      <c r="G179" s="130">
        <f>VLOOKUP(E179, 'NID &amp; CR System Info'!$E$3:$I$200, 5, 0)</f>
        <v>7</v>
      </c>
      <c r="H179" s="11" t="s">
        <v>9</v>
      </c>
      <c r="I179" s="11">
        <f t="shared" si="2"/>
        <v>7</v>
      </c>
      <c r="J179" s="109" t="s">
        <v>912</v>
      </c>
      <c r="K179" s="109">
        <v>18</v>
      </c>
      <c r="L179" s="109">
        <v>2017</v>
      </c>
      <c r="M179" s="115">
        <v>66188503</v>
      </c>
      <c r="N179" s="112">
        <v>32464906</v>
      </c>
      <c r="O179" s="112">
        <v>33723597</v>
      </c>
      <c r="P179" s="112" t="s">
        <v>440</v>
      </c>
      <c r="Q179" s="112">
        <v>43491958</v>
      </c>
      <c r="R179" s="112">
        <v>22696545</v>
      </c>
      <c r="S179" s="112" t="s">
        <v>440</v>
      </c>
      <c r="T179" s="112">
        <v>26473458</v>
      </c>
      <c r="U179" s="112">
        <v>32456132</v>
      </c>
      <c r="V179" s="112">
        <v>7258766</v>
      </c>
      <c r="W179" s="112">
        <v>147</v>
      </c>
      <c r="X179" s="109" t="s">
        <v>472</v>
      </c>
    </row>
    <row r="180" spans="1:24" x14ac:dyDescent="0.3">
      <c r="A180" s="109">
        <v>178</v>
      </c>
      <c r="B180" s="109" t="s">
        <v>376</v>
      </c>
      <c r="C180" s="109" t="str">
        <f>VLOOKUP($E180, 'Country List'!$C:$I, 2, 0)</f>
        <v>EAS</v>
      </c>
      <c r="D180" s="109" t="str">
        <f>VLOOKUP($E180, 'Country List'!$C:$I, 3, 0)</f>
        <v>LMC</v>
      </c>
      <c r="E180" s="109" t="s">
        <v>377</v>
      </c>
      <c r="F180" s="109" t="str">
        <f>VLOOKUP($E180, 'Country List'!$C:$I, 7, 0)</f>
        <v>INCLUDE</v>
      </c>
      <c r="G180" s="130">
        <f>VLOOKUP(E180, 'NID &amp; CR System Info'!$E$3:$I$200, 5, 0)</f>
        <v>0</v>
      </c>
      <c r="H180" s="11" t="s">
        <v>9</v>
      </c>
      <c r="I180" s="11">
        <f t="shared" si="2"/>
        <v>17</v>
      </c>
      <c r="J180" s="109" t="s">
        <v>905</v>
      </c>
      <c r="K180" s="109">
        <v>17</v>
      </c>
      <c r="L180" s="109">
        <v>2017</v>
      </c>
      <c r="M180" s="115">
        <v>760907</v>
      </c>
      <c r="N180" s="112" t="s">
        <v>440</v>
      </c>
      <c r="O180" s="112" t="s">
        <v>440</v>
      </c>
      <c r="P180" s="112" t="s">
        <v>440</v>
      </c>
      <c r="Q180" s="112" t="s">
        <v>440</v>
      </c>
      <c r="R180" s="112" t="s">
        <v>440</v>
      </c>
      <c r="S180" s="112" t="s">
        <v>440</v>
      </c>
      <c r="T180" s="112" t="s">
        <v>440</v>
      </c>
      <c r="U180" s="112" t="s">
        <v>440</v>
      </c>
      <c r="V180" s="112" t="s">
        <v>440</v>
      </c>
      <c r="W180" s="112"/>
      <c r="X180" s="109" t="s">
        <v>1019</v>
      </c>
    </row>
    <row r="181" spans="1:24" x14ac:dyDescent="0.3">
      <c r="A181" s="109">
        <v>179</v>
      </c>
      <c r="B181" s="109" t="s">
        <v>378</v>
      </c>
      <c r="C181" s="109" t="str">
        <f>VLOOKUP($E181, 'Country List'!$C:$I, 2, 0)</f>
        <v>SSF</v>
      </c>
      <c r="D181" s="109" t="str">
        <f>VLOOKUP($E181, 'Country List'!$C:$I, 3, 0)</f>
        <v>LIC</v>
      </c>
      <c r="E181" s="109" t="s">
        <v>379</v>
      </c>
      <c r="F181" s="109" t="str">
        <f>VLOOKUP($E181, 'Country List'!$C:$I, 7, 0)</f>
        <v>INCLUDE</v>
      </c>
      <c r="G181" s="130" t="str">
        <f>VLOOKUP(E181, 'NID &amp; CR System Info'!$E$3:$I$200, 5, 0)</f>
        <v>-</v>
      </c>
      <c r="H181" s="11" t="s">
        <v>9</v>
      </c>
      <c r="I181" s="11">
        <f t="shared" si="2"/>
        <v>18</v>
      </c>
      <c r="J181" s="109" t="s">
        <v>905</v>
      </c>
      <c r="K181" s="109">
        <v>18</v>
      </c>
      <c r="L181" s="109">
        <v>2015</v>
      </c>
      <c r="M181" s="115">
        <v>3509258</v>
      </c>
      <c r="N181" s="112" t="s">
        <v>440</v>
      </c>
      <c r="O181" s="112" t="s">
        <v>440</v>
      </c>
      <c r="P181" s="112" t="s">
        <v>440</v>
      </c>
      <c r="Q181" s="112" t="s">
        <v>440</v>
      </c>
      <c r="R181" s="112" t="s">
        <v>440</v>
      </c>
      <c r="S181" s="112" t="s">
        <v>440</v>
      </c>
      <c r="T181" s="112" t="s">
        <v>440</v>
      </c>
      <c r="U181" s="112" t="s">
        <v>440</v>
      </c>
      <c r="V181" s="112" t="s">
        <v>440</v>
      </c>
      <c r="W181" s="112"/>
      <c r="X181" s="109" t="s">
        <v>1020</v>
      </c>
    </row>
    <row r="182" spans="1:24" x14ac:dyDescent="0.3">
      <c r="A182" s="109">
        <v>180</v>
      </c>
      <c r="B182" s="109" t="s">
        <v>380</v>
      </c>
      <c r="C182" s="109" t="str">
        <f>VLOOKUP($E182, 'Country List'!$C:$I, 2, 0)</f>
        <v>EAS</v>
      </c>
      <c r="D182" s="109" t="str">
        <f>VLOOKUP($E182, 'Country List'!$C:$I, 3, 0)</f>
        <v>UMC</v>
      </c>
      <c r="E182" s="109" t="s">
        <v>381</v>
      </c>
      <c r="F182" s="109" t="str">
        <f>VLOOKUP($E182, 'Country List'!$C:$I, 7, 0)</f>
        <v>INCLUDE</v>
      </c>
      <c r="G182" s="130">
        <f>VLOOKUP(E182, 'NID &amp; CR System Info'!$E$3:$I$200, 5, 0)</f>
        <v>14</v>
      </c>
      <c r="H182" s="11" t="s">
        <v>9</v>
      </c>
      <c r="I182" s="11">
        <f t="shared" si="2"/>
        <v>21</v>
      </c>
      <c r="J182" s="109" t="s">
        <v>905</v>
      </c>
      <c r="K182" s="109">
        <v>21</v>
      </c>
      <c r="L182" s="109">
        <v>2017</v>
      </c>
      <c r="M182" s="115">
        <v>59000</v>
      </c>
      <c r="N182" s="112" t="s">
        <v>440</v>
      </c>
      <c r="O182" s="112" t="s">
        <v>440</v>
      </c>
      <c r="P182" s="112" t="s">
        <v>440</v>
      </c>
      <c r="Q182" s="112" t="s">
        <v>440</v>
      </c>
      <c r="R182" s="112" t="s">
        <v>440</v>
      </c>
      <c r="S182" s="112" t="s">
        <v>440</v>
      </c>
      <c r="T182" s="112" t="s">
        <v>440</v>
      </c>
      <c r="U182" s="112" t="s">
        <v>440</v>
      </c>
      <c r="V182" s="112" t="s">
        <v>440</v>
      </c>
      <c r="W182" s="112"/>
      <c r="X182" s="109" t="s">
        <v>1021</v>
      </c>
    </row>
    <row r="183" spans="1:24" x14ac:dyDescent="0.3">
      <c r="A183" s="109">
        <v>181</v>
      </c>
      <c r="B183" s="109" t="s">
        <v>382</v>
      </c>
      <c r="C183" s="109" t="str">
        <f>VLOOKUP($E183, 'Country List'!$C:$I, 2, 0)</f>
        <v>LCN</v>
      </c>
      <c r="D183" s="109" t="str">
        <f>VLOOKUP($E183, 'Country List'!$C:$I, 3, 0)</f>
        <v>HIC</v>
      </c>
      <c r="E183" s="109" t="s">
        <v>383</v>
      </c>
      <c r="F183" s="109" t="str">
        <f>VLOOKUP($E183, 'Country List'!$C:$I, 7, 0)</f>
        <v>INCLUDE</v>
      </c>
      <c r="G183" s="130">
        <f>VLOOKUP(E183, 'NID &amp; CR System Info'!$E$3:$I$200, 5, 0)</f>
        <v>15</v>
      </c>
      <c r="H183" s="11" t="s">
        <v>9</v>
      </c>
      <c r="I183" s="11">
        <f t="shared" si="2"/>
        <v>18</v>
      </c>
      <c r="J183" s="109" t="s">
        <v>905</v>
      </c>
      <c r="K183" s="109">
        <v>18</v>
      </c>
      <c r="L183" s="109">
        <v>2018</v>
      </c>
      <c r="M183" s="115">
        <v>1100000</v>
      </c>
      <c r="N183" s="112" t="s">
        <v>440</v>
      </c>
      <c r="O183" s="112" t="s">
        <v>440</v>
      </c>
      <c r="P183" s="112" t="s">
        <v>440</v>
      </c>
      <c r="Q183" s="112" t="s">
        <v>440</v>
      </c>
      <c r="R183" s="112" t="s">
        <v>440</v>
      </c>
      <c r="S183" s="112" t="s">
        <v>440</v>
      </c>
      <c r="T183" s="112" t="s">
        <v>440</v>
      </c>
      <c r="U183" s="112" t="s">
        <v>440</v>
      </c>
      <c r="V183" s="112" t="s">
        <v>440</v>
      </c>
      <c r="W183" s="112"/>
      <c r="X183" s="109" t="s">
        <v>1022</v>
      </c>
    </row>
    <row r="184" spans="1:24" x14ac:dyDescent="0.3">
      <c r="A184" s="109">
        <v>182</v>
      </c>
      <c r="B184" s="109" t="s">
        <v>384</v>
      </c>
      <c r="C184" s="109" t="str">
        <f>VLOOKUP($E184, 'Country List'!$C:$I, 2, 0)</f>
        <v>MEA</v>
      </c>
      <c r="D184" s="109" t="str">
        <f>VLOOKUP($E184, 'Country List'!$C:$I, 3, 0)</f>
        <v>LMC</v>
      </c>
      <c r="E184" s="109" t="s">
        <v>385</v>
      </c>
      <c r="F184" s="109" t="str">
        <f>VLOOKUP($E184, 'Country List'!$C:$I, 7, 0)</f>
        <v>INCLUDE</v>
      </c>
      <c r="G184" s="130">
        <f>VLOOKUP(E184, 'NID &amp; CR System Info'!$E$3:$I$200, 5, 0)</f>
        <v>18</v>
      </c>
      <c r="H184" s="11"/>
      <c r="I184" s="11">
        <f t="shared" si="2"/>
        <v>18</v>
      </c>
      <c r="J184" s="109" t="s">
        <v>905</v>
      </c>
      <c r="K184" s="109">
        <v>18</v>
      </c>
      <c r="L184" s="109">
        <v>2014</v>
      </c>
      <c r="M184" s="115">
        <v>5308354</v>
      </c>
      <c r="N184" s="112" t="s">
        <v>440</v>
      </c>
      <c r="O184" s="112" t="s">
        <v>440</v>
      </c>
      <c r="P184" s="112" t="s">
        <v>440</v>
      </c>
      <c r="Q184" s="112" t="s">
        <v>440</v>
      </c>
      <c r="R184" s="112" t="s">
        <v>440</v>
      </c>
      <c r="S184" s="112" t="s">
        <v>440</v>
      </c>
      <c r="T184" s="112" t="s">
        <v>440</v>
      </c>
      <c r="U184" s="112" t="s">
        <v>440</v>
      </c>
      <c r="V184" s="112" t="s">
        <v>440</v>
      </c>
      <c r="W184" s="112"/>
      <c r="X184" s="109" t="s">
        <v>1023</v>
      </c>
    </row>
    <row r="185" spans="1:24" x14ac:dyDescent="0.3">
      <c r="A185" s="109">
        <v>183</v>
      </c>
      <c r="B185" s="109" t="s">
        <v>386</v>
      </c>
      <c r="C185" s="109" t="str">
        <f>VLOOKUP($E185, 'Country List'!$C:$I, 2, 0)</f>
        <v>ECS</v>
      </c>
      <c r="D185" s="109" t="str">
        <f>VLOOKUP($E185, 'Country List'!$C:$I, 3, 0)</f>
        <v>UMC</v>
      </c>
      <c r="E185" s="109" t="s">
        <v>387</v>
      </c>
      <c r="F185" s="109" t="str">
        <f>VLOOKUP($E185, 'Country List'!$C:$I, 7, 0)</f>
        <v>INCLUDE</v>
      </c>
      <c r="G185" s="130">
        <f>VLOOKUP(E185, 'NID &amp; CR System Info'!$E$3:$I$200, 5, 0)</f>
        <v>0</v>
      </c>
      <c r="H185" s="11" t="s">
        <v>9</v>
      </c>
      <c r="I185" s="11">
        <f t="shared" si="2"/>
        <v>0</v>
      </c>
      <c r="J185" s="109" t="s">
        <v>912</v>
      </c>
      <c r="K185" s="109">
        <v>18</v>
      </c>
      <c r="L185" s="109">
        <v>2017</v>
      </c>
      <c r="M185" s="115">
        <v>80810525</v>
      </c>
      <c r="N185" s="112">
        <v>40535135</v>
      </c>
      <c r="O185" s="112">
        <v>40275390</v>
      </c>
      <c r="P185" s="112" t="s">
        <v>440</v>
      </c>
      <c r="Q185" s="112">
        <v>6049393</v>
      </c>
      <c r="R185" s="112">
        <v>74761132</v>
      </c>
      <c r="S185" s="112" t="s">
        <v>440</v>
      </c>
      <c r="T185" s="112">
        <v>39504291</v>
      </c>
      <c r="U185" s="112">
        <v>34410849</v>
      </c>
      <c r="V185" s="112">
        <v>6895385</v>
      </c>
      <c r="W185" s="112"/>
      <c r="X185" s="109" t="s">
        <v>2404</v>
      </c>
    </row>
    <row r="186" spans="1:24" x14ac:dyDescent="0.3">
      <c r="A186" s="109">
        <v>184</v>
      </c>
      <c r="B186" s="109" t="s">
        <v>388</v>
      </c>
      <c r="C186" s="109" t="str">
        <f>VLOOKUP($E186, 'Country List'!$C:$I, 2, 0)</f>
        <v>ECS</v>
      </c>
      <c r="D186" s="109" t="str">
        <f>VLOOKUP($E186, 'Country List'!$C:$I, 3, 0)</f>
        <v>UMC</v>
      </c>
      <c r="E186" s="109" t="s">
        <v>389</v>
      </c>
      <c r="F186" s="109" t="str">
        <f>VLOOKUP($E186, 'Country List'!$C:$I, 7, 0)</f>
        <v>EXCLUDE</v>
      </c>
      <c r="G186" s="130" t="str">
        <f>VLOOKUP(E186, 'NID &amp; CR System Info'!$E$3:$I$200, 5, 0)</f>
        <v>-</v>
      </c>
      <c r="H186" s="11" t="s">
        <v>9</v>
      </c>
      <c r="I186" s="11">
        <f t="shared" si="2"/>
        <v>18</v>
      </c>
      <c r="J186" s="109" t="s">
        <v>905</v>
      </c>
      <c r="K186" s="109">
        <v>18</v>
      </c>
      <c r="L186" s="109">
        <v>2018</v>
      </c>
      <c r="M186" s="115">
        <v>3291312</v>
      </c>
      <c r="N186" s="112" t="s">
        <v>440</v>
      </c>
      <c r="O186" s="112" t="s">
        <v>440</v>
      </c>
      <c r="P186" s="112" t="s">
        <v>440</v>
      </c>
      <c r="Q186" s="112" t="s">
        <v>440</v>
      </c>
      <c r="R186" s="112" t="s">
        <v>440</v>
      </c>
      <c r="S186" s="112" t="s">
        <v>440</v>
      </c>
      <c r="T186" s="112" t="s">
        <v>440</v>
      </c>
      <c r="U186" s="112" t="s">
        <v>440</v>
      </c>
      <c r="V186" s="112" t="s">
        <v>440</v>
      </c>
      <c r="W186" s="112"/>
      <c r="X186" s="4" t="s">
        <v>2382</v>
      </c>
    </row>
    <row r="187" spans="1:24" x14ac:dyDescent="0.3">
      <c r="A187" s="109">
        <v>185</v>
      </c>
      <c r="B187" s="109" t="s">
        <v>390</v>
      </c>
      <c r="C187" s="109" t="str">
        <f>VLOOKUP($E187, 'Country List'!$C:$I, 2, 0)</f>
        <v>EAS</v>
      </c>
      <c r="D187" s="109" t="str">
        <f>VLOOKUP($E187, 'Country List'!$C:$I, 3, 0)</f>
        <v>UMC</v>
      </c>
      <c r="E187" s="109" t="s">
        <v>391</v>
      </c>
      <c r="F187" s="109" t="str">
        <f>VLOOKUP($E187, 'Country List'!$C:$I, 7, 0)</f>
        <v>INCLUDE</v>
      </c>
      <c r="G187" s="130" t="str">
        <f>VLOOKUP(E187, 'NID &amp; CR System Info'!$E$3:$I$200, 5, 0)</f>
        <v>-</v>
      </c>
      <c r="H187" s="11" t="s">
        <v>9</v>
      </c>
      <c r="I187" s="11">
        <f t="shared" si="2"/>
        <v>18</v>
      </c>
      <c r="J187" s="109" t="s">
        <v>905</v>
      </c>
      <c r="K187" s="109">
        <v>18</v>
      </c>
      <c r="L187" s="109">
        <v>2015</v>
      </c>
      <c r="M187" s="115">
        <v>7819</v>
      </c>
      <c r="N187" s="112" t="s">
        <v>440</v>
      </c>
      <c r="O187" s="112" t="s">
        <v>440</v>
      </c>
      <c r="P187" s="112" t="s">
        <v>440</v>
      </c>
      <c r="Q187" s="112" t="s">
        <v>440</v>
      </c>
      <c r="R187" s="112" t="s">
        <v>440</v>
      </c>
      <c r="S187" s="112" t="s">
        <v>440</v>
      </c>
      <c r="T187" s="112" t="s">
        <v>440</v>
      </c>
      <c r="U187" s="112" t="s">
        <v>440</v>
      </c>
      <c r="V187" s="112" t="s">
        <v>440</v>
      </c>
      <c r="W187" s="112"/>
      <c r="X187" s="109" t="s">
        <v>1024</v>
      </c>
    </row>
    <row r="188" spans="1:24" x14ac:dyDescent="0.3">
      <c r="A188" s="109">
        <v>186</v>
      </c>
      <c r="B188" s="109" t="s">
        <v>392</v>
      </c>
      <c r="C188" s="109" t="str">
        <f>VLOOKUP($E188, 'Country List'!$C:$I, 2, 0)</f>
        <v>SSF</v>
      </c>
      <c r="D188" s="109" t="str">
        <f>VLOOKUP($E188, 'Country List'!$C:$I, 3, 0)</f>
        <v>LIC</v>
      </c>
      <c r="E188" s="109" t="s">
        <v>393</v>
      </c>
      <c r="F188" s="109" t="str">
        <f>VLOOKUP($E188, 'Country List'!$C:$I, 7, 0)</f>
        <v>INCLUDE</v>
      </c>
      <c r="G188" s="130">
        <f>VLOOKUP(E188, 'NID &amp; CR System Info'!$E$3:$I$200, 5, 0)</f>
        <v>18</v>
      </c>
      <c r="H188" s="11" t="s">
        <v>9</v>
      </c>
      <c r="I188" s="11">
        <f t="shared" si="2"/>
        <v>18</v>
      </c>
      <c r="J188" s="109" t="s">
        <v>905</v>
      </c>
      <c r="K188" s="109">
        <v>18</v>
      </c>
      <c r="L188" s="109">
        <v>2016</v>
      </c>
      <c r="M188" s="115">
        <v>15277198</v>
      </c>
      <c r="N188" s="112" t="s">
        <v>440</v>
      </c>
      <c r="O188" s="112" t="s">
        <v>440</v>
      </c>
      <c r="P188" s="112" t="s">
        <v>440</v>
      </c>
      <c r="Q188" s="112" t="s">
        <v>440</v>
      </c>
      <c r="R188" s="112" t="s">
        <v>440</v>
      </c>
      <c r="S188" s="112" t="s">
        <v>440</v>
      </c>
      <c r="T188" s="112" t="s">
        <v>440</v>
      </c>
      <c r="U188" s="112" t="s">
        <v>440</v>
      </c>
      <c r="V188" s="112" t="s">
        <v>440</v>
      </c>
      <c r="W188" s="112"/>
      <c r="X188" s="109" t="s">
        <v>1025</v>
      </c>
    </row>
    <row r="189" spans="1:24" x14ac:dyDescent="0.3">
      <c r="A189" s="109">
        <v>187</v>
      </c>
      <c r="B189" s="109" t="s">
        <v>394</v>
      </c>
      <c r="C189" s="109" t="str">
        <f>VLOOKUP($E189, 'Country List'!$C:$I, 2, 0)</f>
        <v>ECS</v>
      </c>
      <c r="D189" s="109" t="str">
        <f>VLOOKUP($E189, 'Country List'!$C:$I, 3, 0)</f>
        <v>LMC</v>
      </c>
      <c r="E189" s="109" t="s">
        <v>395</v>
      </c>
      <c r="F189" s="109" t="str">
        <f>VLOOKUP($E189, 'Country List'!$C:$I, 7, 0)</f>
        <v>INCLUDE</v>
      </c>
      <c r="G189" s="130">
        <f>VLOOKUP(E189, 'NID &amp; CR System Info'!$E$3:$I$200, 5, 0)</f>
        <v>14</v>
      </c>
      <c r="H189" s="11" t="s">
        <v>9</v>
      </c>
      <c r="I189" s="11">
        <f t="shared" si="2"/>
        <v>18</v>
      </c>
      <c r="J189" s="109" t="s">
        <v>905</v>
      </c>
      <c r="K189" s="109">
        <v>18</v>
      </c>
      <c r="L189" s="109">
        <v>2014</v>
      </c>
      <c r="M189" s="115">
        <v>34670814</v>
      </c>
      <c r="N189" s="112" t="s">
        <v>440</v>
      </c>
      <c r="O189" s="112" t="s">
        <v>440</v>
      </c>
      <c r="P189" s="112" t="s">
        <v>440</v>
      </c>
      <c r="Q189" s="112" t="s">
        <v>440</v>
      </c>
      <c r="R189" s="112" t="s">
        <v>440</v>
      </c>
      <c r="S189" s="112" t="s">
        <v>440</v>
      </c>
      <c r="T189" s="112" t="s">
        <v>440</v>
      </c>
      <c r="U189" s="112" t="s">
        <v>440</v>
      </c>
      <c r="V189" s="112" t="s">
        <v>440</v>
      </c>
      <c r="W189" s="112"/>
      <c r="X189" s="109" t="s">
        <v>1026</v>
      </c>
    </row>
    <row r="190" spans="1:24" x14ac:dyDescent="0.3">
      <c r="A190" s="109">
        <v>188</v>
      </c>
      <c r="B190" s="109" t="s">
        <v>396</v>
      </c>
      <c r="C190" s="109" t="str">
        <f>VLOOKUP($E190, 'Country List'!$C:$I, 2, 0)</f>
        <v>MEA</v>
      </c>
      <c r="D190" s="109" t="str">
        <f>VLOOKUP($E190, 'Country List'!$C:$I, 3, 0)</f>
        <v>HIC</v>
      </c>
      <c r="E190" s="109" t="s">
        <v>397</v>
      </c>
      <c r="F190" s="109" t="str">
        <f>VLOOKUP($E190, 'Country List'!$C:$I, 7, 0)</f>
        <v>EXCLUDE</v>
      </c>
      <c r="G190" s="130">
        <f>VLOOKUP(E190, 'NID &amp; CR System Info'!$E$3:$I$200, 5, 0)</f>
        <v>15</v>
      </c>
      <c r="H190" s="11" t="s">
        <v>9</v>
      </c>
      <c r="I190" s="11">
        <f t="shared" si="2"/>
        <v>25</v>
      </c>
      <c r="J190" s="109" t="s">
        <v>905</v>
      </c>
      <c r="K190" s="109">
        <v>25</v>
      </c>
      <c r="L190" s="109">
        <v>2015</v>
      </c>
      <c r="M190" s="116">
        <v>224279</v>
      </c>
      <c r="N190" s="112" t="s">
        <v>440</v>
      </c>
      <c r="O190" s="112" t="s">
        <v>440</v>
      </c>
      <c r="P190" s="112" t="s">
        <v>440</v>
      </c>
      <c r="Q190" s="112" t="s">
        <v>440</v>
      </c>
      <c r="R190" s="112" t="s">
        <v>440</v>
      </c>
      <c r="S190" s="112" t="s">
        <v>440</v>
      </c>
      <c r="T190" s="112" t="s">
        <v>440</v>
      </c>
      <c r="U190" s="112" t="s">
        <v>440</v>
      </c>
      <c r="V190" s="112" t="s">
        <v>440</v>
      </c>
      <c r="W190" s="112"/>
      <c r="X190" s="4" t="s">
        <v>2401</v>
      </c>
    </row>
    <row r="191" spans="1:24" x14ac:dyDescent="0.3">
      <c r="A191" s="109">
        <v>189</v>
      </c>
      <c r="B191" s="109" t="s">
        <v>398</v>
      </c>
      <c r="C191" s="109" t="str">
        <f>VLOOKUP($E191, 'Country List'!$C:$I, 2, 0)</f>
        <v>ECS</v>
      </c>
      <c r="D191" s="109" t="str">
        <f>VLOOKUP($E191, 'Country List'!$C:$I, 3, 0)</f>
        <v>HIC</v>
      </c>
      <c r="E191" s="109" t="s">
        <v>399</v>
      </c>
      <c r="F191" s="109" t="str">
        <f>VLOOKUP($E191, 'Country List'!$C:$I, 7, 0)</f>
        <v>EXCLUDE</v>
      </c>
      <c r="G191" s="130" t="str">
        <f>VLOOKUP(E191, 'NID &amp; CR System Info'!$E$3:$I$200, 5, 0)</f>
        <v>-</v>
      </c>
      <c r="H191" s="11" t="s">
        <v>9</v>
      </c>
      <c r="I191" s="11">
        <f t="shared" si="2"/>
        <v>16</v>
      </c>
      <c r="J191" s="109" t="s">
        <v>905</v>
      </c>
      <c r="K191" s="109">
        <v>16</v>
      </c>
      <c r="L191" s="109">
        <v>2017</v>
      </c>
      <c r="M191" s="115">
        <v>46824978</v>
      </c>
      <c r="N191" s="112" t="s">
        <v>440</v>
      </c>
      <c r="O191" s="112" t="s">
        <v>440</v>
      </c>
      <c r="P191" s="112" t="s">
        <v>440</v>
      </c>
      <c r="Q191" s="112" t="s">
        <v>440</v>
      </c>
      <c r="R191" s="112" t="s">
        <v>440</v>
      </c>
      <c r="S191" s="112" t="s">
        <v>440</v>
      </c>
      <c r="T191" s="112">
        <f>0.69*M191</f>
        <v>32309234.819999997</v>
      </c>
      <c r="U191" s="112">
        <f>0.28*M192</f>
        <v>59950622.760000005</v>
      </c>
      <c r="V191" s="112">
        <f>0.03*M191</f>
        <v>1404749.3399999999</v>
      </c>
      <c r="W191" s="112"/>
      <c r="X191" s="4" t="s">
        <v>1027</v>
      </c>
    </row>
    <row r="192" spans="1:24" x14ac:dyDescent="0.3">
      <c r="A192" s="109">
        <v>190</v>
      </c>
      <c r="B192" s="109" t="s">
        <v>400</v>
      </c>
      <c r="C192" s="109" t="str">
        <f>VLOOKUP($E192, 'Country List'!$C:$I, 2, 0)</f>
        <v>NAC</v>
      </c>
      <c r="D192" s="109" t="str">
        <f>VLOOKUP($E192, 'Country List'!$C:$I, 3, 0)</f>
        <v>HIC</v>
      </c>
      <c r="E192" s="109" t="s">
        <v>401</v>
      </c>
      <c r="F192" s="109" t="str">
        <f>VLOOKUP($E192, 'Country List'!$C:$I, 7, 0)</f>
        <v>EXCLUDE</v>
      </c>
      <c r="G192" s="130" t="str">
        <f>VLOOKUP(E192, 'NID &amp; CR System Info'!$E$3:$I$200, 5, 0)</f>
        <v>-</v>
      </c>
      <c r="H192" s="11" t="s">
        <v>9</v>
      </c>
      <c r="I192" s="11">
        <f t="shared" si="2"/>
        <v>18</v>
      </c>
      <c r="J192" s="109" t="s">
        <v>905</v>
      </c>
      <c r="K192" s="109">
        <v>18</v>
      </c>
      <c r="L192" s="109">
        <v>2016</v>
      </c>
      <c r="M192" s="115">
        <v>214109367</v>
      </c>
      <c r="N192" s="112" t="s">
        <v>440</v>
      </c>
      <c r="O192" s="112" t="s">
        <v>440</v>
      </c>
      <c r="P192" s="112" t="s">
        <v>440</v>
      </c>
      <c r="Q192" s="112" t="s">
        <v>440</v>
      </c>
      <c r="R192" s="112" t="s">
        <v>440</v>
      </c>
      <c r="S192" s="112" t="s">
        <v>440</v>
      </c>
      <c r="T192" s="112" t="s">
        <v>440</v>
      </c>
      <c r="U192" s="112" t="s">
        <v>440</v>
      </c>
      <c r="V192" s="112" t="s">
        <v>440</v>
      </c>
      <c r="W192" s="112"/>
      <c r="X192" s="110" t="s">
        <v>1028</v>
      </c>
    </row>
    <row r="193" spans="1:24" x14ac:dyDescent="0.3">
      <c r="A193" s="109">
        <v>191</v>
      </c>
      <c r="B193" s="109" t="s">
        <v>402</v>
      </c>
      <c r="C193" s="109" t="str">
        <f>VLOOKUP($E193, 'Country List'!$C:$I, 2, 0)</f>
        <v>LCN</v>
      </c>
      <c r="D193" s="109" t="str">
        <f>VLOOKUP($E193, 'Country List'!$C:$I, 3, 0)</f>
        <v>HIC</v>
      </c>
      <c r="E193" s="109" t="s">
        <v>403</v>
      </c>
      <c r="F193" s="109" t="str">
        <f>VLOOKUP($E193, 'Country List'!$C:$I, 7, 0)</f>
        <v>INCLUDE</v>
      </c>
      <c r="G193" s="130">
        <f>VLOOKUP(E193, 'NID &amp; CR System Info'!$E$3:$I$200, 5, 0)</f>
        <v>0</v>
      </c>
      <c r="H193" s="11" t="s">
        <v>9</v>
      </c>
      <c r="I193" s="11">
        <f t="shared" si="2"/>
        <v>18</v>
      </c>
      <c r="J193" s="109" t="s">
        <v>905</v>
      </c>
      <c r="K193" s="109">
        <v>18</v>
      </c>
      <c r="L193" s="109">
        <v>2014</v>
      </c>
      <c r="M193" s="115">
        <v>2620791</v>
      </c>
      <c r="N193" s="112" t="s">
        <v>440</v>
      </c>
      <c r="O193" s="112" t="s">
        <v>440</v>
      </c>
      <c r="P193" s="112" t="s">
        <v>440</v>
      </c>
      <c r="Q193" s="112" t="s">
        <v>440</v>
      </c>
      <c r="R193" s="112" t="s">
        <v>440</v>
      </c>
      <c r="S193" s="112" t="s">
        <v>440</v>
      </c>
      <c r="T193" s="112" t="s">
        <v>440</v>
      </c>
      <c r="U193" s="112" t="s">
        <v>440</v>
      </c>
      <c r="V193" s="112" t="s">
        <v>440</v>
      </c>
      <c r="W193" s="112"/>
      <c r="X193" s="109" t="s">
        <v>1029</v>
      </c>
    </row>
    <row r="194" spans="1:24" x14ac:dyDescent="0.3">
      <c r="A194" s="109">
        <v>192</v>
      </c>
      <c r="B194" s="109" t="s">
        <v>404</v>
      </c>
      <c r="C194" s="109" t="str">
        <f>VLOOKUP($E194, 'Country List'!$C:$I, 2, 0)</f>
        <v>ECS</v>
      </c>
      <c r="D194" s="109" t="str">
        <f>VLOOKUP($E194, 'Country List'!$C:$I, 3, 0)</f>
        <v>LMC</v>
      </c>
      <c r="E194" s="109" t="s">
        <v>405</v>
      </c>
      <c r="F194" s="109" t="str">
        <f>VLOOKUP($E194, 'Country List'!$C:$I, 7, 0)</f>
        <v>INCLUDE</v>
      </c>
      <c r="G194" s="130">
        <f>VLOOKUP(E194, 'NID &amp; CR System Info'!$E$3:$I$200, 5, 0)</f>
        <v>16</v>
      </c>
      <c r="H194" s="11" t="s">
        <v>9</v>
      </c>
      <c r="I194" s="11">
        <f t="shared" si="2"/>
        <v>18</v>
      </c>
      <c r="J194" s="109" t="s">
        <v>905</v>
      </c>
      <c r="K194" s="109">
        <v>18</v>
      </c>
      <c r="L194" s="109">
        <v>2016</v>
      </c>
      <c r="M194" s="115">
        <v>20461805</v>
      </c>
      <c r="N194" s="112" t="s">
        <v>440</v>
      </c>
      <c r="O194" s="112" t="s">
        <v>440</v>
      </c>
      <c r="P194" s="112" t="s">
        <v>440</v>
      </c>
      <c r="Q194" s="112" t="s">
        <v>440</v>
      </c>
      <c r="R194" s="112" t="s">
        <v>440</v>
      </c>
      <c r="S194" s="112" t="s">
        <v>440</v>
      </c>
      <c r="T194" s="112" t="s">
        <v>440</v>
      </c>
      <c r="U194" s="112" t="s">
        <v>440</v>
      </c>
      <c r="V194" s="112" t="s">
        <v>440</v>
      </c>
      <c r="W194" s="112"/>
      <c r="X194" s="4" t="s">
        <v>1030</v>
      </c>
    </row>
    <row r="195" spans="1:24" x14ac:dyDescent="0.3">
      <c r="A195" s="109">
        <v>193</v>
      </c>
      <c r="B195" s="109" t="s">
        <v>406</v>
      </c>
      <c r="C195" s="109" t="str">
        <f>VLOOKUP($E195, 'Country List'!$C:$I, 2, 0)</f>
        <v>EAS</v>
      </c>
      <c r="D195" s="109" t="str">
        <f>VLOOKUP($E195, 'Country List'!$C:$I, 3, 0)</f>
        <v>LMC</v>
      </c>
      <c r="E195" s="109" t="s">
        <v>407</v>
      </c>
      <c r="F195" s="109" t="str">
        <f>VLOOKUP($E195, 'Country List'!$C:$I, 7, 0)</f>
        <v>INCLUDE</v>
      </c>
      <c r="G195" s="130" t="str">
        <f>VLOOKUP(E195, 'NID &amp; CR System Info'!$E$3:$I$200, 5, 0)</f>
        <v>-</v>
      </c>
      <c r="H195" s="11" t="s">
        <v>9</v>
      </c>
      <c r="I195" s="11">
        <f t="shared" si="2"/>
        <v>18</v>
      </c>
      <c r="J195" s="109" t="s">
        <v>905</v>
      </c>
      <c r="K195" s="109">
        <v>18</v>
      </c>
      <c r="L195" s="109">
        <v>2016</v>
      </c>
      <c r="M195" s="115">
        <v>197400</v>
      </c>
      <c r="N195" s="112" t="s">
        <v>440</v>
      </c>
      <c r="O195" s="112" t="s">
        <v>440</v>
      </c>
      <c r="P195" s="112" t="s">
        <v>440</v>
      </c>
      <c r="Q195" s="112" t="s">
        <v>440</v>
      </c>
      <c r="R195" s="112" t="s">
        <v>440</v>
      </c>
      <c r="S195" s="112" t="s">
        <v>440</v>
      </c>
      <c r="T195" s="112" t="s">
        <v>440</v>
      </c>
      <c r="U195" s="112" t="s">
        <v>440</v>
      </c>
      <c r="V195" s="112" t="s">
        <v>440</v>
      </c>
      <c r="W195" s="112"/>
      <c r="X195" s="110" t="s">
        <v>1031</v>
      </c>
    </row>
    <row r="196" spans="1:24" x14ac:dyDescent="0.3">
      <c r="A196" s="109">
        <v>194</v>
      </c>
      <c r="B196" s="109" t="s">
        <v>408</v>
      </c>
      <c r="C196" s="109" t="str">
        <f>VLOOKUP($E196, 'Country List'!$C:$I, 2, 0)</f>
        <v>LCN</v>
      </c>
      <c r="D196" s="109" t="str">
        <f>VLOOKUP($E196, 'Country List'!$C:$I, 3, 0)</f>
        <v>UMC</v>
      </c>
      <c r="E196" s="109" t="s">
        <v>409</v>
      </c>
      <c r="F196" s="109" t="str">
        <f>VLOOKUP($E196, 'Country List'!$C:$I, 7, 0)</f>
        <v>INCLUDE</v>
      </c>
      <c r="G196" s="130">
        <f>VLOOKUP(E196, 'NID &amp; CR System Info'!$E$3:$I$200, 5, 0)</f>
        <v>10</v>
      </c>
      <c r="H196" s="11" t="s">
        <v>9</v>
      </c>
      <c r="I196" s="11">
        <f t="shared" ref="I196:I200" si="3">IF(J196="Voter", K196, IF(H196&lt;&gt;"", H196, G196))</f>
        <v>18</v>
      </c>
      <c r="J196" s="109" t="s">
        <v>905</v>
      </c>
      <c r="K196" s="109">
        <v>18</v>
      </c>
      <c r="L196" s="109">
        <v>2015</v>
      </c>
      <c r="M196" s="115">
        <v>19504106</v>
      </c>
      <c r="N196" s="112" t="s">
        <v>440</v>
      </c>
      <c r="O196" s="112" t="s">
        <v>440</v>
      </c>
      <c r="P196" s="112" t="s">
        <v>440</v>
      </c>
      <c r="Q196" s="112" t="s">
        <v>440</v>
      </c>
      <c r="R196" s="112" t="s">
        <v>440</v>
      </c>
      <c r="S196" s="112" t="s">
        <v>440</v>
      </c>
      <c r="T196" s="112" t="s">
        <v>440</v>
      </c>
      <c r="U196" s="112" t="s">
        <v>440</v>
      </c>
      <c r="V196" s="112" t="s">
        <v>440</v>
      </c>
      <c r="W196" s="112"/>
      <c r="X196" s="4" t="s">
        <v>2371</v>
      </c>
    </row>
    <row r="197" spans="1:24" x14ac:dyDescent="0.3">
      <c r="A197" s="109">
        <v>195</v>
      </c>
      <c r="B197" s="109" t="s">
        <v>410</v>
      </c>
      <c r="C197" s="109" t="str">
        <f>VLOOKUP($E197, 'Country List'!$C:$I, 2, 0)</f>
        <v>EAS</v>
      </c>
      <c r="D197" s="109" t="str">
        <f>VLOOKUP($E197, 'Country List'!$C:$I, 3, 0)</f>
        <v>LMC</v>
      </c>
      <c r="E197" s="109" t="s">
        <v>411</v>
      </c>
      <c r="F197" s="109" t="str">
        <f>VLOOKUP($E197, 'Country List'!$C:$I, 7, 0)</f>
        <v>INCLUDE</v>
      </c>
      <c r="G197" s="130">
        <f>VLOOKUP(E197, 'NID &amp; CR System Info'!$E$3:$I$200, 5, 0)</f>
        <v>14</v>
      </c>
      <c r="H197" s="11" t="s">
        <v>9</v>
      </c>
      <c r="I197" s="11">
        <f t="shared" si="3"/>
        <v>18</v>
      </c>
      <c r="J197" s="109" t="s">
        <v>905</v>
      </c>
      <c r="K197" s="109">
        <v>18</v>
      </c>
      <c r="L197" s="109">
        <v>2016</v>
      </c>
      <c r="M197" s="115">
        <v>67485480</v>
      </c>
      <c r="N197" s="112" t="s">
        <v>440</v>
      </c>
      <c r="O197" s="112" t="s">
        <v>440</v>
      </c>
      <c r="P197" s="112" t="s">
        <v>440</v>
      </c>
      <c r="Q197" s="112" t="s">
        <v>440</v>
      </c>
      <c r="R197" s="112" t="s">
        <v>440</v>
      </c>
      <c r="S197" s="112" t="s">
        <v>440</v>
      </c>
      <c r="T197" s="112" t="s">
        <v>440</v>
      </c>
      <c r="U197" s="112" t="s">
        <v>440</v>
      </c>
      <c r="V197" s="112" t="s">
        <v>440</v>
      </c>
      <c r="W197" s="112"/>
      <c r="X197" s="109" t="s">
        <v>1032</v>
      </c>
    </row>
    <row r="198" spans="1:24" x14ac:dyDescent="0.3">
      <c r="A198" s="109">
        <v>196</v>
      </c>
      <c r="B198" s="109" t="s">
        <v>413</v>
      </c>
      <c r="C198" s="109" t="str">
        <f>VLOOKUP($E198, 'Country List'!$C:$I, 2, 0)</f>
        <v>MEA</v>
      </c>
      <c r="D198" s="109" t="str">
        <f>VLOOKUP($E198, 'Country List'!$C:$I, 3, 0)</f>
        <v>LMC</v>
      </c>
      <c r="E198" s="109" t="s">
        <v>414</v>
      </c>
      <c r="F198" s="109" t="str">
        <f>VLOOKUP($E198, 'Country List'!$C:$I, 7, 0)</f>
        <v>INCLUDE</v>
      </c>
      <c r="G198" s="130">
        <f>VLOOKUP(E198, 'NID &amp; CR System Info'!$E$3:$I$200, 5, 0)</f>
        <v>16</v>
      </c>
      <c r="H198" s="11" t="s">
        <v>9</v>
      </c>
      <c r="I198" s="11">
        <f t="shared" si="3"/>
        <v>18</v>
      </c>
      <c r="J198" s="109" t="s">
        <v>905</v>
      </c>
      <c r="K198" s="109">
        <v>18</v>
      </c>
      <c r="L198" s="109">
        <v>2012</v>
      </c>
      <c r="M198" s="115">
        <v>10243364</v>
      </c>
      <c r="N198" s="112" t="s">
        <v>440</v>
      </c>
      <c r="O198" s="112" t="s">
        <v>440</v>
      </c>
      <c r="P198" s="112" t="s">
        <v>440</v>
      </c>
      <c r="Q198" s="112" t="s">
        <v>440</v>
      </c>
      <c r="R198" s="112" t="s">
        <v>440</v>
      </c>
      <c r="S198" s="112" t="s">
        <v>440</v>
      </c>
      <c r="T198" s="112" t="s">
        <v>440</v>
      </c>
      <c r="U198" s="112" t="s">
        <v>440</v>
      </c>
      <c r="V198" s="112" t="s">
        <v>440</v>
      </c>
      <c r="W198" s="112"/>
      <c r="X198" s="109" t="s">
        <v>1034</v>
      </c>
    </row>
    <row r="199" spans="1:24" x14ac:dyDescent="0.3">
      <c r="A199" s="109">
        <v>197</v>
      </c>
      <c r="B199" s="109" t="s">
        <v>415</v>
      </c>
      <c r="C199" s="109" t="str">
        <f>VLOOKUP($E199, 'Country List'!$C:$I, 2, 0)</f>
        <v>SSF</v>
      </c>
      <c r="D199" s="109" t="str">
        <f>VLOOKUP($E199, 'Country List'!$C:$I, 3, 0)</f>
        <v>LMC</v>
      </c>
      <c r="E199" s="109" t="s">
        <v>416</v>
      </c>
      <c r="F199" s="109" t="str">
        <f>VLOOKUP($E199, 'Country List'!$C:$I, 7, 0)</f>
        <v>INCLUDE</v>
      </c>
      <c r="G199" s="130">
        <f>VLOOKUP(E199, 'NID &amp; CR System Info'!$E$3:$I$200, 5, 0)</f>
        <v>18</v>
      </c>
      <c r="H199" s="11" t="s">
        <v>9</v>
      </c>
      <c r="I199" s="11">
        <f t="shared" si="3"/>
        <v>18</v>
      </c>
      <c r="J199" s="109" t="s">
        <v>905</v>
      </c>
      <c r="K199" s="109">
        <v>18</v>
      </c>
      <c r="L199" s="109">
        <v>2016</v>
      </c>
      <c r="M199" s="115">
        <v>6698372</v>
      </c>
      <c r="N199" s="112" t="s">
        <v>440</v>
      </c>
      <c r="O199" s="112" t="s">
        <v>440</v>
      </c>
      <c r="P199" s="112" t="s">
        <v>440</v>
      </c>
      <c r="Q199" s="112" t="s">
        <v>440</v>
      </c>
      <c r="R199" s="112" t="s">
        <v>440</v>
      </c>
      <c r="S199" s="112" t="s">
        <v>440</v>
      </c>
      <c r="T199" s="112" t="s">
        <v>440</v>
      </c>
      <c r="U199" s="112" t="s">
        <v>440</v>
      </c>
      <c r="V199" s="112" t="s">
        <v>440</v>
      </c>
      <c r="W199" s="112"/>
      <c r="X199" s="109" t="s">
        <v>1035</v>
      </c>
    </row>
    <row r="200" spans="1:24" x14ac:dyDescent="0.3">
      <c r="A200" s="109">
        <v>198</v>
      </c>
      <c r="B200" s="109" t="s">
        <v>417</v>
      </c>
      <c r="C200" s="109" t="str">
        <f>VLOOKUP($E200, 'Country List'!$C:$I, 2, 0)</f>
        <v>SSF</v>
      </c>
      <c r="D200" s="109" t="str">
        <f>VLOOKUP($E200, 'Country List'!$C:$I, 3, 0)</f>
        <v>LIC</v>
      </c>
      <c r="E200" s="109" t="s">
        <v>418</v>
      </c>
      <c r="F200" s="109" t="str">
        <f>VLOOKUP($E200, 'Country List'!$C:$I, 7, 0)</f>
        <v>INCLUDE</v>
      </c>
      <c r="G200" s="130">
        <f>VLOOKUP(E200, 'NID &amp; CR System Info'!$E$3:$I$200, 5, 0)</f>
        <v>16</v>
      </c>
      <c r="H200" s="11" t="s">
        <v>9</v>
      </c>
      <c r="I200" s="11">
        <f t="shared" si="3"/>
        <v>18</v>
      </c>
      <c r="J200" s="109" t="s">
        <v>905</v>
      </c>
      <c r="K200" s="109">
        <v>18</v>
      </c>
      <c r="L200" s="109">
        <v>2013</v>
      </c>
      <c r="M200" s="115">
        <v>6400000</v>
      </c>
      <c r="N200" s="112" t="s">
        <v>440</v>
      </c>
      <c r="O200" s="112" t="s">
        <v>440</v>
      </c>
      <c r="P200" s="112" t="s">
        <v>440</v>
      </c>
      <c r="Q200" s="112" t="s">
        <v>440</v>
      </c>
      <c r="R200" s="112" t="s">
        <v>440</v>
      </c>
      <c r="S200" s="112" t="s">
        <v>440</v>
      </c>
      <c r="T200" s="112" t="s">
        <v>440</v>
      </c>
      <c r="U200" s="112" t="s">
        <v>440</v>
      </c>
      <c r="V200" s="112" t="s">
        <v>440</v>
      </c>
      <c r="W200" s="112"/>
      <c r="X200" s="109" t="s">
        <v>1036</v>
      </c>
    </row>
  </sheetData>
  <autoFilter ref="A2:X200" xr:uid="{00000000-0009-0000-0000-000005000000}"/>
  <mergeCells count="1">
    <mergeCell ref="C1:F1"/>
  </mergeCells>
  <conditionalFormatting sqref="M140 M141:O1048576 J3:L200 M16:W16 A3:F200 P141:X200 W140:X140 M17:X139 M3:X15">
    <cfRule type="expression" dxfId="5" priority="4">
      <formula>#REF!=1</formula>
    </cfRule>
  </conditionalFormatting>
  <conditionalFormatting sqref="G3:I200">
    <cfRule type="expression" dxfId="4" priority="3">
      <formula>#REF!=1</formula>
    </cfRule>
  </conditionalFormatting>
  <conditionalFormatting sqref="N140:V140">
    <cfRule type="expression" dxfId="3" priority="2">
      <formula>#REF!=1</formula>
    </cfRule>
  </conditionalFormatting>
  <conditionalFormatting sqref="X16">
    <cfRule type="expression" dxfId="2" priority="1">
      <formula>#REF!=1</formula>
    </cfRule>
  </conditionalFormatting>
  <hyperlinks>
    <hyperlink ref="X46" r:id="rId1" xr:uid="{00000000-0004-0000-0500-000000000000}"/>
    <hyperlink ref="X65" r:id="rId2" xr:uid="{00000000-0004-0000-0500-000001000000}"/>
    <hyperlink ref="X73" r:id="rId3" xr:uid="{00000000-0004-0000-0500-000002000000}"/>
    <hyperlink ref="X74" r:id="rId4" xr:uid="{00000000-0004-0000-0500-000003000000}"/>
    <hyperlink ref="X103" r:id="rId5" xr:uid="{00000000-0004-0000-0500-000004000000}"/>
    <hyperlink ref="X177" r:id="rId6" xr:uid="{00000000-0004-0000-0500-000005000000}"/>
    <hyperlink ref="X192" r:id="rId7" xr:uid="{00000000-0004-0000-0500-000006000000}"/>
    <hyperlink ref="X195" r:id="rId8" xr:uid="{00000000-0004-0000-0500-000007000000}"/>
    <hyperlink ref="X114" r:id="rId9" xr:uid="{00000000-0004-0000-0500-000008000000}"/>
    <hyperlink ref="X113" r:id="rId10" xr:uid="{00000000-0004-0000-0500-000009000000}"/>
    <hyperlink ref="X129" r:id="rId11" xr:uid="{00000000-0004-0000-0500-00000A000000}"/>
    <hyperlink ref="X154" r:id="rId12" xr:uid="{00000000-0004-0000-0500-00000B000000}"/>
    <hyperlink ref="X38" r:id="rId13" xr:uid="{00000000-0004-0000-0500-00000C000000}"/>
    <hyperlink ref="X61" r:id="rId14" xr:uid="{00000000-0004-0000-0500-00000D000000}"/>
    <hyperlink ref="X158" r:id="rId15" xr:uid="{00000000-0004-0000-0500-00000E000000}"/>
    <hyperlink ref="X160" r:id="rId16" location="/udelezba" xr:uid="{00000000-0004-0000-0500-00000F000000}"/>
    <hyperlink ref="X41" r:id="rId17" xr:uid="{00000000-0004-0000-0500-000010000000}"/>
    <hyperlink ref="X92" r:id="rId18" xr:uid="{00000000-0004-0000-0500-000011000000}"/>
    <hyperlink ref="X153" r:id="rId19" xr:uid="{00000000-0004-0000-0500-000012000000}"/>
    <hyperlink ref="X125" r:id="rId20" display="http://www.electionguide.org/countries/id/148/" xr:uid="{00000000-0004-0000-0500-000013000000}"/>
    <hyperlink ref="X23" r:id="rId21" xr:uid="{00000000-0004-0000-0500-000014000000}"/>
    <hyperlink ref="X80" r:id="rId22" xr:uid="{00000000-0004-0000-0500-000015000000}"/>
    <hyperlink ref="X194" r:id="rId23" xr:uid="{00000000-0004-0000-0500-000016000000}"/>
    <hyperlink ref="X146" r:id="rId24" xr:uid="{00000000-0004-0000-0500-000017000000}"/>
    <hyperlink ref="X3" r:id="rId25" display="https://www.ifes.org/sites/default/files/2014_ifes_afghanistan_presidential_and_pc_elections.pdf" xr:uid="{00000000-0004-0000-0500-000018000000}"/>
    <hyperlink ref="X196" r:id="rId26" xr:uid="{00000000-0004-0000-0500-000019000000}"/>
    <hyperlink ref="X21" r:id="rId27" xr:uid="{00000000-0004-0000-0500-00001A000000}"/>
    <hyperlink ref="X7" r:id="rId28" xr:uid="{00000000-0004-0000-0500-00001B000000}"/>
    <hyperlink ref="X10" r:id="rId29" xr:uid="{00000000-0004-0000-0500-00001C000000}"/>
    <hyperlink ref="X29" r:id="rId30" xr:uid="{00000000-0004-0000-0500-00001D000000}"/>
    <hyperlink ref="X30" r:id="rId31" xr:uid="{00000000-0004-0000-0500-00001E000000}"/>
    <hyperlink ref="X5" r:id="rId32" xr:uid="{00000000-0004-0000-0500-00001F000000}"/>
    <hyperlink ref="X6" r:id="rId33" xr:uid="{00000000-0004-0000-0500-000020000000}"/>
    <hyperlink ref="X8" r:id="rId34" xr:uid="{00000000-0004-0000-0500-000021000000}"/>
    <hyperlink ref="X9" r:id="rId35" xr:uid="{00000000-0004-0000-0500-000022000000}"/>
    <hyperlink ref="X11" r:id="rId36" xr:uid="{00000000-0004-0000-0500-000023000000}"/>
    <hyperlink ref="X12" r:id="rId37" xr:uid="{00000000-0004-0000-0500-000024000000}"/>
    <hyperlink ref="X14" r:id="rId38" xr:uid="{00000000-0004-0000-0500-000025000000}"/>
    <hyperlink ref="X13" r:id="rId39" xr:uid="{00000000-0004-0000-0500-000026000000}"/>
    <hyperlink ref="X19" r:id="rId40" xr:uid="{00000000-0004-0000-0500-000027000000}"/>
    <hyperlink ref="X17" r:id="rId41" xr:uid="{00000000-0004-0000-0500-000028000000}"/>
    <hyperlink ref="X20" r:id="rId42" xr:uid="{00000000-0004-0000-0500-000029000000}"/>
    <hyperlink ref="X22" r:id="rId43" xr:uid="{00000000-0004-0000-0500-00002A000000}"/>
    <hyperlink ref="X26" r:id="rId44" xr:uid="{00000000-0004-0000-0500-00002B000000}"/>
    <hyperlink ref="X28" r:id="rId45" xr:uid="{00000000-0004-0000-0500-00002C000000}"/>
    <hyperlink ref="X34" r:id="rId46" xr:uid="{00000000-0004-0000-0500-00002D000000}"/>
    <hyperlink ref="X35" r:id="rId47" xr:uid="{00000000-0004-0000-0500-00002E000000}"/>
    <hyperlink ref="X36" r:id="rId48" xr:uid="{00000000-0004-0000-0500-00002F000000}"/>
    <hyperlink ref="X54" r:id="rId49" xr:uid="{00000000-0004-0000-0500-000030000000}"/>
    <hyperlink ref="X48" r:id="rId50" xr:uid="{00000000-0004-0000-0500-000031000000}"/>
    <hyperlink ref="X128" r:id="rId51" xr:uid="{00000000-0004-0000-0500-000032000000}"/>
    <hyperlink ref="X130" r:id="rId52" xr:uid="{00000000-0004-0000-0500-000033000000}"/>
    <hyperlink ref="X186" r:id="rId53" xr:uid="{00000000-0004-0000-0500-000034000000}"/>
    <hyperlink ref="X191" r:id="rId54" xr:uid="{00000000-0004-0000-0500-000035000000}"/>
    <hyperlink ref="X138" r:id="rId55" xr:uid="{00000000-0004-0000-0500-000036000000}"/>
    <hyperlink ref="X59" r:id="rId56" xr:uid="{00000000-0004-0000-0500-000037000000}"/>
    <hyperlink ref="X94" r:id="rId57" xr:uid="{00000000-0004-0000-0500-000038000000}"/>
    <hyperlink ref="X27" r:id="rId58" xr:uid="{00000000-0004-0000-0500-000039000000}"/>
    <hyperlink ref="X49" r:id="rId59" xr:uid="{00000000-0004-0000-0500-00003A000000}"/>
    <hyperlink ref="X66" r:id="rId60" xr:uid="{00000000-0004-0000-0500-00003B000000}"/>
    <hyperlink ref="X70" r:id="rId61" xr:uid="{00000000-0004-0000-0500-00003C000000}"/>
    <hyperlink ref="X76" r:id="rId62" xr:uid="{00000000-0004-0000-0500-00003D000000}"/>
    <hyperlink ref="X83" r:id="rId63" xr:uid="{00000000-0004-0000-0500-00003E000000}"/>
    <hyperlink ref="X105" r:id="rId64" xr:uid="{00000000-0004-0000-0500-00003F000000}"/>
    <hyperlink ref="X106" r:id="rId65" xr:uid="{00000000-0004-0000-0500-000040000000}"/>
    <hyperlink ref="X134" r:id="rId66" xr:uid="{00000000-0004-0000-0500-000041000000}"/>
    <hyperlink ref="X165" r:id="rId67" xr:uid="{00000000-0004-0000-0500-000042000000}"/>
    <hyperlink ref="X173" r:id="rId68" xr:uid="{00000000-0004-0000-0500-000043000000}"/>
    <hyperlink ref="X174" r:id="rId69" xr:uid="{00000000-0004-0000-0500-000044000000}"/>
    <hyperlink ref="X190" r:id="rId70" display="http://www.electionguide.org/countries/id/224/" xr:uid="{00000000-0004-0000-0500-000045000000}"/>
    <hyperlink ref="X136" r:id="rId71" xr:uid="{00000000-0004-0000-0500-000046000000}"/>
    <hyperlink ref="X117" r:id="rId72" xr:uid="{00000000-0004-0000-0500-000047000000}"/>
    <hyperlink ref="X143" r:id="rId73" xr:uid="{00000000-0004-0000-0500-000048000000}"/>
  </hyperlinks>
  <pageMargins left="0.7" right="0.7" top="0.75" bottom="0.75" header="0.3" footer="0.3"/>
  <pageSetup orientation="portrait" r:id="rId74"/>
  <legacyDrawing r:id="rId7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79998168889431442"/>
  </sheetPr>
  <dimension ref="A1:U200"/>
  <sheetViews>
    <sheetView zoomScale="98" zoomScaleNormal="98" workbookViewId="0">
      <pane xSplit="6" ySplit="2" topLeftCell="G3" activePane="bottomRight" state="frozen"/>
      <selection activeCell="F15" sqref="F15"/>
      <selection pane="topRight" activeCell="F15" sqref="F15"/>
      <selection pane="bottomLeft" activeCell="F15" sqref="F15"/>
      <selection pane="bottomRight" activeCell="K18" sqref="K18"/>
    </sheetView>
  </sheetViews>
  <sheetFormatPr defaultColWidth="8.77734375" defaultRowHeight="14.4" x14ac:dyDescent="0.3"/>
  <cols>
    <col min="1" max="1" width="5.77734375" style="1" customWidth="1"/>
    <col min="2" max="2" width="28.77734375" style="1" bestFit="1" customWidth="1"/>
    <col min="3" max="3" width="8.5546875" style="1" customWidth="1"/>
    <col min="4" max="4" width="9.21875" style="1" customWidth="1"/>
    <col min="5" max="5" width="5.44140625" style="1" customWidth="1"/>
    <col min="6" max="6" width="14.5546875" style="1" hidden="1" customWidth="1"/>
    <col min="7" max="7" width="8.5546875" style="1" bestFit="1" customWidth="1"/>
    <col min="8" max="8" width="10.77734375" style="1" customWidth="1"/>
    <col min="9" max="9" width="10" style="1" bestFit="1" customWidth="1"/>
    <col min="10" max="10" width="8.21875" style="1" customWidth="1"/>
    <col min="11" max="11" width="16.5546875" style="1" customWidth="1"/>
    <col min="12" max="12" width="49.21875" style="13" customWidth="1"/>
    <col min="13" max="13" width="9.44140625" style="5" customWidth="1"/>
    <col min="14" max="14" width="13.44140625" style="1" customWidth="1"/>
    <col min="15" max="15" width="40.21875" style="1" customWidth="1"/>
    <col min="16" max="16" width="17.77734375" style="1" customWidth="1"/>
    <col min="17" max="17" width="64" style="3" customWidth="1"/>
    <col min="18" max="18" width="14.44140625" style="3" customWidth="1"/>
    <col min="19" max="19" width="8.77734375" style="386" bestFit="1" customWidth="1"/>
    <col min="20" max="20" width="16.21875" style="3" customWidth="1"/>
    <col min="21" max="21" width="14.77734375" style="3" customWidth="1"/>
    <col min="22" max="16384" width="8.77734375" style="3"/>
  </cols>
  <sheetData>
    <row r="1" spans="1:21" ht="16.5" customHeight="1" x14ac:dyDescent="0.3">
      <c r="A1" s="131" t="s">
        <v>2746</v>
      </c>
      <c r="B1" s="131"/>
      <c r="C1" s="435" t="s">
        <v>1040</v>
      </c>
      <c r="D1" s="436"/>
      <c r="E1" s="436"/>
      <c r="F1" s="437"/>
      <c r="G1" s="438" t="s">
        <v>2588</v>
      </c>
      <c r="H1" s="439"/>
      <c r="I1" s="439"/>
      <c r="J1" s="439"/>
      <c r="K1" s="439"/>
      <c r="L1" s="439"/>
      <c r="M1" s="439"/>
      <c r="N1" s="439"/>
      <c r="O1" s="439"/>
      <c r="P1" s="439"/>
      <c r="Q1" s="438" t="s">
        <v>1274</v>
      </c>
      <c r="R1" s="439"/>
      <c r="S1" s="439"/>
      <c r="T1" s="439"/>
      <c r="U1" s="440"/>
    </row>
    <row r="2" spans="1:21" s="2" customFormat="1" ht="45.6" customHeight="1" x14ac:dyDescent="0.3">
      <c r="A2" s="302" t="s">
        <v>1695</v>
      </c>
      <c r="B2" s="305" t="s">
        <v>1</v>
      </c>
      <c r="C2" s="302" t="s">
        <v>1038</v>
      </c>
      <c r="D2" s="302" t="s">
        <v>1039</v>
      </c>
      <c r="E2" s="302" t="s">
        <v>2</v>
      </c>
      <c r="F2" s="302" t="s">
        <v>2310</v>
      </c>
      <c r="G2" s="302" t="s">
        <v>749</v>
      </c>
      <c r="H2" s="302" t="s">
        <v>2734</v>
      </c>
      <c r="I2" s="302" t="s">
        <v>2589</v>
      </c>
      <c r="J2" s="302" t="s">
        <v>2733</v>
      </c>
      <c r="K2" s="302" t="s">
        <v>2735</v>
      </c>
      <c r="L2" s="302" t="s">
        <v>420</v>
      </c>
      <c r="M2" s="302" t="s">
        <v>421</v>
      </c>
      <c r="N2" s="302" t="s">
        <v>422</v>
      </c>
      <c r="O2" s="302" t="s">
        <v>423</v>
      </c>
      <c r="P2" s="302" t="s">
        <v>424</v>
      </c>
      <c r="Q2" s="302" t="s">
        <v>1275</v>
      </c>
      <c r="R2" s="302" t="s">
        <v>1276</v>
      </c>
      <c r="S2" s="136" t="s">
        <v>1277</v>
      </c>
      <c r="T2" s="302" t="s">
        <v>2737</v>
      </c>
      <c r="U2" s="305" t="s">
        <v>2738</v>
      </c>
    </row>
    <row r="3" spans="1:21" x14ac:dyDescent="0.3">
      <c r="A3" s="3">
        <v>1</v>
      </c>
      <c r="B3" s="3" t="s">
        <v>5</v>
      </c>
      <c r="C3" s="304" t="str">
        <f>VLOOKUP($E3, 'Country List'!$C:$E, 2, 0)</f>
        <v>SAS</v>
      </c>
      <c r="D3" s="8" t="str">
        <f>VLOOKUP($E3, 'Country List'!$C:$E, 3, 0)</f>
        <v>LIC</v>
      </c>
      <c r="E3" s="3" t="s">
        <v>6</v>
      </c>
      <c r="F3" s="3" t="str">
        <f>VLOOKUP(E3, 'Country List'!$C:$I, 7, 0)</f>
        <v>INCLUDE</v>
      </c>
      <c r="G3" s="285">
        <v>1</v>
      </c>
      <c r="H3" s="1">
        <v>1</v>
      </c>
      <c r="I3" s="1">
        <v>0</v>
      </c>
      <c r="J3" s="1">
        <v>1</v>
      </c>
      <c r="K3" s="1">
        <v>1</v>
      </c>
      <c r="L3" s="1" t="s">
        <v>425</v>
      </c>
      <c r="M3" s="1">
        <v>2</v>
      </c>
      <c r="N3" s="6" t="s">
        <v>426</v>
      </c>
      <c r="O3" s="1" t="s">
        <v>427</v>
      </c>
      <c r="P3" s="1" t="s">
        <v>428</v>
      </c>
      <c r="Q3" s="285" t="s">
        <v>425</v>
      </c>
      <c r="R3" s="300" t="s">
        <v>1278</v>
      </c>
      <c r="S3" s="385">
        <v>2</v>
      </c>
      <c r="T3" s="300" t="s">
        <v>1279</v>
      </c>
      <c r="U3" s="301" t="s">
        <v>436</v>
      </c>
    </row>
    <row r="4" spans="1:21" x14ac:dyDescent="0.3">
      <c r="A4" s="1">
        <v>2</v>
      </c>
      <c r="B4" s="3" t="s">
        <v>12</v>
      </c>
      <c r="C4" s="304" t="str">
        <f>VLOOKUP($E4, 'Country List'!$C:$E, 2, 0)</f>
        <v>ECS</v>
      </c>
      <c r="D4" s="8" t="str">
        <f>VLOOKUP($E4, 'Country List'!$C:$E, 3, 0)</f>
        <v>UMC</v>
      </c>
      <c r="E4" s="1" t="s">
        <v>13</v>
      </c>
      <c r="F4" s="3" t="str">
        <f>VLOOKUP(E4, 'Country List'!$C:$I, 7, 0)</f>
        <v>INCLUDE</v>
      </c>
      <c r="G4" s="285">
        <v>1</v>
      </c>
      <c r="H4" s="1">
        <v>0</v>
      </c>
      <c r="I4" s="1">
        <v>16</v>
      </c>
      <c r="J4" s="1">
        <v>1</v>
      </c>
      <c r="K4" s="1">
        <v>1</v>
      </c>
      <c r="L4" s="1" t="s">
        <v>429</v>
      </c>
      <c r="M4" s="1">
        <v>2</v>
      </c>
      <c r="N4" s="6" t="s">
        <v>430</v>
      </c>
      <c r="O4" s="1" t="s">
        <v>431</v>
      </c>
      <c r="P4" s="1" t="s">
        <v>432</v>
      </c>
      <c r="Q4" s="285" t="s">
        <v>1280</v>
      </c>
      <c r="R4" s="284" t="s">
        <v>1281</v>
      </c>
      <c r="S4" s="385">
        <v>5</v>
      </c>
      <c r="T4" s="300" t="s">
        <v>1282</v>
      </c>
      <c r="U4" s="301" t="s">
        <v>1283</v>
      </c>
    </row>
    <row r="5" spans="1:21" x14ac:dyDescent="0.3">
      <c r="A5" s="3">
        <v>3</v>
      </c>
      <c r="B5" s="3" t="s">
        <v>17</v>
      </c>
      <c r="C5" s="304" t="str">
        <f>VLOOKUP($E5, 'Country List'!$C:$E, 2, 0)</f>
        <v>MEA</v>
      </c>
      <c r="D5" s="8" t="str">
        <f>VLOOKUP($E5, 'Country List'!$C:$E, 3, 0)</f>
        <v>UMC</v>
      </c>
      <c r="E5" s="3" t="s">
        <v>18</v>
      </c>
      <c r="F5" s="3" t="str">
        <f>VLOOKUP(E5, 'Country List'!$C:$I, 7, 0)</f>
        <v>INCLUDE</v>
      </c>
      <c r="G5" s="285">
        <v>1</v>
      </c>
      <c r="H5" s="1">
        <v>0</v>
      </c>
      <c r="I5" s="1">
        <v>18</v>
      </c>
      <c r="J5" s="1">
        <v>1</v>
      </c>
      <c r="K5" s="1">
        <v>1</v>
      </c>
      <c r="L5" s="1" t="s">
        <v>433</v>
      </c>
      <c r="M5" s="1">
        <v>2</v>
      </c>
      <c r="N5" s="6" t="s">
        <v>434</v>
      </c>
      <c r="O5" s="1" t="s">
        <v>435</v>
      </c>
      <c r="P5" s="1" t="s">
        <v>436</v>
      </c>
      <c r="Q5" s="285" t="s">
        <v>1284</v>
      </c>
      <c r="R5" s="284" t="s">
        <v>1285</v>
      </c>
      <c r="S5" s="385">
        <v>2</v>
      </c>
      <c r="T5" s="300" t="s">
        <v>1286</v>
      </c>
      <c r="U5" s="301" t="s">
        <v>436</v>
      </c>
    </row>
    <row r="6" spans="1:21" x14ac:dyDescent="0.3">
      <c r="A6" s="3">
        <v>4</v>
      </c>
      <c r="B6" s="3" t="s">
        <v>20</v>
      </c>
      <c r="C6" s="304" t="str">
        <f>VLOOKUP($E6, 'Country List'!$C:$E, 2, 0)</f>
        <v>ECS</v>
      </c>
      <c r="D6" s="8" t="str">
        <f>VLOOKUP($E6, 'Country List'!$C:$E, 3, 0)</f>
        <v>HIC</v>
      </c>
      <c r="E6" s="3" t="s">
        <v>21</v>
      </c>
      <c r="F6" s="3" t="str">
        <f>VLOOKUP(E6, 'Country List'!$C:$I, 7, 0)</f>
        <v>EXCLUDE</v>
      </c>
      <c r="G6" s="285">
        <v>0</v>
      </c>
      <c r="H6" s="1" t="s">
        <v>437</v>
      </c>
      <c r="I6" s="1" t="s">
        <v>438</v>
      </c>
      <c r="J6" s="1" t="s">
        <v>438</v>
      </c>
      <c r="K6" s="1" t="s">
        <v>438</v>
      </c>
      <c r="L6" s="1" t="s">
        <v>438</v>
      </c>
      <c r="M6" s="1">
        <v>0</v>
      </c>
      <c r="N6" s="1" t="s">
        <v>439</v>
      </c>
      <c r="O6" s="1" t="s">
        <v>438</v>
      </c>
      <c r="P6" s="1" t="s">
        <v>438</v>
      </c>
      <c r="Q6" s="285" t="s">
        <v>1287</v>
      </c>
      <c r="R6" s="284" t="s">
        <v>1288</v>
      </c>
      <c r="S6" s="385">
        <v>1</v>
      </c>
      <c r="T6" s="300" t="s">
        <v>1289</v>
      </c>
      <c r="U6" s="301" t="s">
        <v>436</v>
      </c>
    </row>
    <row r="7" spans="1:21" x14ac:dyDescent="0.3">
      <c r="A7" s="3">
        <v>5</v>
      </c>
      <c r="B7" s="3" t="s">
        <v>24</v>
      </c>
      <c r="C7" s="304" t="str">
        <f>VLOOKUP($E7, 'Country List'!$C:$E, 2, 0)</f>
        <v>SSF</v>
      </c>
      <c r="D7" s="8" t="str">
        <f>VLOOKUP($E7, 'Country List'!$C:$E, 3, 0)</f>
        <v>LMC</v>
      </c>
      <c r="E7" s="1" t="s">
        <v>25</v>
      </c>
      <c r="F7" s="3" t="str">
        <f>VLOOKUP(E7, 'Country List'!$C:$I, 7, 0)</f>
        <v>INCLUDE</v>
      </c>
      <c r="G7" s="285">
        <v>1</v>
      </c>
      <c r="H7" s="1">
        <v>0</v>
      </c>
      <c r="I7" s="1">
        <v>10</v>
      </c>
      <c r="J7" s="1">
        <v>1</v>
      </c>
      <c r="K7" s="1">
        <v>1</v>
      </c>
      <c r="L7" s="1" t="s">
        <v>441</v>
      </c>
      <c r="M7" s="1">
        <v>1</v>
      </c>
      <c r="N7" s="6" t="s">
        <v>442</v>
      </c>
      <c r="O7" s="1" t="s">
        <v>443</v>
      </c>
      <c r="P7" s="1" t="s">
        <v>444</v>
      </c>
      <c r="Q7" s="285" t="s">
        <v>1290</v>
      </c>
      <c r="R7" s="284" t="s">
        <v>1291</v>
      </c>
      <c r="S7" s="385">
        <v>1</v>
      </c>
      <c r="T7" s="300" t="s">
        <v>1292</v>
      </c>
      <c r="U7" s="301" t="s">
        <v>436</v>
      </c>
    </row>
    <row r="8" spans="1:21" x14ac:dyDescent="0.3">
      <c r="A8" s="1">
        <v>6</v>
      </c>
      <c r="B8" s="3" t="s">
        <v>28</v>
      </c>
      <c r="C8" s="304" t="str">
        <f>VLOOKUP($E8, 'Country List'!$C:$E, 2, 0)</f>
        <v>LCN</v>
      </c>
      <c r="D8" s="8" t="str">
        <f>VLOOKUP($E8, 'Country List'!$C:$E, 3, 0)</f>
        <v>HIC</v>
      </c>
      <c r="E8" s="3" t="s">
        <v>29</v>
      </c>
      <c r="F8" s="3" t="str">
        <f>VLOOKUP(E8, 'Country List'!$C:$I, 7, 0)</f>
        <v>INCLUDE</v>
      </c>
      <c r="G8" s="285">
        <v>0</v>
      </c>
      <c r="H8" s="1" t="s">
        <v>437</v>
      </c>
      <c r="I8" s="1" t="s">
        <v>438</v>
      </c>
      <c r="J8" s="1" t="s">
        <v>438</v>
      </c>
      <c r="K8" s="1" t="s">
        <v>438</v>
      </c>
      <c r="L8" s="1" t="s">
        <v>438</v>
      </c>
      <c r="M8" s="1">
        <v>0</v>
      </c>
      <c r="N8" s="1" t="s">
        <v>439</v>
      </c>
      <c r="O8" s="1" t="s">
        <v>438</v>
      </c>
      <c r="P8" s="1" t="s">
        <v>438</v>
      </c>
      <c r="Q8" s="285" t="s">
        <v>1293</v>
      </c>
      <c r="R8" s="284" t="s">
        <v>1294</v>
      </c>
      <c r="S8" s="385">
        <v>1</v>
      </c>
      <c r="T8" s="300" t="s">
        <v>1295</v>
      </c>
      <c r="U8" s="301" t="s">
        <v>1296</v>
      </c>
    </row>
    <row r="9" spans="1:21" x14ac:dyDescent="0.3">
      <c r="A9" s="3">
        <v>7</v>
      </c>
      <c r="B9" s="3" t="s">
        <v>31</v>
      </c>
      <c r="C9" s="304" t="str">
        <f>VLOOKUP($E9, 'Country List'!$C:$E, 2, 0)</f>
        <v>LCN</v>
      </c>
      <c r="D9" s="8" t="str">
        <f>VLOOKUP($E9, 'Country List'!$C:$E, 3, 0)</f>
        <v>UMC</v>
      </c>
      <c r="E9" s="3" t="s">
        <v>32</v>
      </c>
      <c r="F9" s="3" t="str">
        <f>VLOOKUP(E9, 'Country List'!$C:$I, 7, 0)</f>
        <v>INCLUDE</v>
      </c>
      <c r="G9" s="285">
        <v>1</v>
      </c>
      <c r="H9" s="1">
        <v>1</v>
      </c>
      <c r="I9" s="1">
        <v>0</v>
      </c>
      <c r="J9" s="1">
        <v>1</v>
      </c>
      <c r="K9" s="1">
        <v>1</v>
      </c>
      <c r="L9" s="1" t="s">
        <v>445</v>
      </c>
      <c r="M9" s="1">
        <v>2</v>
      </c>
      <c r="N9" s="6" t="s">
        <v>446</v>
      </c>
      <c r="O9" s="1" t="s">
        <v>447</v>
      </c>
      <c r="P9" s="1" t="s">
        <v>436</v>
      </c>
      <c r="Q9" s="285" t="s">
        <v>1297</v>
      </c>
      <c r="R9" s="284" t="s">
        <v>1298</v>
      </c>
      <c r="S9" s="385">
        <v>6</v>
      </c>
      <c r="T9" s="300" t="s">
        <v>1299</v>
      </c>
      <c r="U9" s="301" t="s">
        <v>436</v>
      </c>
    </row>
    <row r="10" spans="1:21" x14ac:dyDescent="0.3">
      <c r="A10" s="3">
        <v>8</v>
      </c>
      <c r="B10" s="3" t="s">
        <v>33</v>
      </c>
      <c r="C10" s="304" t="str">
        <f>VLOOKUP($E10, 'Country List'!$C:$E, 2, 0)</f>
        <v>ECS</v>
      </c>
      <c r="D10" s="8" t="str">
        <f>VLOOKUP($E10, 'Country List'!$C:$E, 3, 0)</f>
        <v>LMC</v>
      </c>
      <c r="E10" s="3" t="s">
        <v>34</v>
      </c>
      <c r="F10" s="3" t="str">
        <f>VLOOKUP(E10, 'Country List'!$C:$I, 7, 0)</f>
        <v>INCLUDE</v>
      </c>
      <c r="G10" s="285">
        <v>1</v>
      </c>
      <c r="H10" s="1">
        <v>1</v>
      </c>
      <c r="I10" s="1">
        <v>16</v>
      </c>
      <c r="J10" s="1">
        <v>1</v>
      </c>
      <c r="K10" s="1">
        <v>1</v>
      </c>
      <c r="L10" s="1" t="s">
        <v>448</v>
      </c>
      <c r="M10" s="1">
        <v>2</v>
      </c>
      <c r="N10" s="6" t="s">
        <v>449</v>
      </c>
      <c r="O10" s="1" t="s">
        <v>450</v>
      </c>
      <c r="P10" s="1" t="s">
        <v>436</v>
      </c>
      <c r="Q10" s="285" t="s">
        <v>1300</v>
      </c>
      <c r="R10" s="284" t="s">
        <v>1301</v>
      </c>
      <c r="S10" s="385">
        <v>1</v>
      </c>
      <c r="T10" s="300" t="s">
        <v>1302</v>
      </c>
      <c r="U10" s="301" t="s">
        <v>436</v>
      </c>
    </row>
    <row r="11" spans="1:21" x14ac:dyDescent="0.3">
      <c r="A11" s="3">
        <v>9</v>
      </c>
      <c r="B11" s="3" t="s">
        <v>35</v>
      </c>
      <c r="C11" s="304" t="str">
        <f>VLOOKUP($E11, 'Country List'!$C:$E, 2, 0)</f>
        <v>EAS</v>
      </c>
      <c r="D11" s="8" t="str">
        <f>VLOOKUP($E11, 'Country List'!$C:$E, 3, 0)</f>
        <v>HIC</v>
      </c>
      <c r="E11" s="3" t="s">
        <v>36</v>
      </c>
      <c r="F11" s="3" t="str">
        <f>VLOOKUP(E11, 'Country List'!$C:$I, 7, 0)</f>
        <v>EXCLUDE</v>
      </c>
      <c r="G11" s="285">
        <v>0</v>
      </c>
      <c r="H11" s="1" t="s">
        <v>437</v>
      </c>
      <c r="I11" s="1" t="s">
        <v>438</v>
      </c>
      <c r="J11" s="1" t="s">
        <v>438</v>
      </c>
      <c r="K11" s="1" t="s">
        <v>438</v>
      </c>
      <c r="L11" s="1" t="s">
        <v>438</v>
      </c>
      <c r="M11" s="1">
        <v>0</v>
      </c>
      <c r="N11" s="1" t="s">
        <v>439</v>
      </c>
      <c r="O11" s="1" t="s">
        <v>438</v>
      </c>
      <c r="P11" s="1" t="s">
        <v>438</v>
      </c>
      <c r="Q11" s="285" t="s">
        <v>1303</v>
      </c>
      <c r="R11" s="284" t="s">
        <v>1304</v>
      </c>
      <c r="S11" s="385">
        <v>1</v>
      </c>
      <c r="T11" s="300" t="s">
        <v>1279</v>
      </c>
      <c r="U11" s="301" t="s">
        <v>436</v>
      </c>
    </row>
    <row r="12" spans="1:21" x14ac:dyDescent="0.3">
      <c r="A12" s="1">
        <v>10</v>
      </c>
      <c r="B12" s="3" t="s">
        <v>39</v>
      </c>
      <c r="C12" s="304" t="str">
        <f>VLOOKUP($E12, 'Country List'!$C:$E, 2, 0)</f>
        <v>ECS</v>
      </c>
      <c r="D12" s="8" t="str">
        <f>VLOOKUP($E12, 'Country List'!$C:$E, 3, 0)</f>
        <v>HIC</v>
      </c>
      <c r="E12" s="3" t="s">
        <v>40</v>
      </c>
      <c r="F12" s="3" t="str">
        <f>VLOOKUP(E12, 'Country List'!$C:$I, 7, 0)</f>
        <v>EXCLUDE</v>
      </c>
      <c r="G12" s="285">
        <v>1</v>
      </c>
      <c r="H12" s="1">
        <v>0</v>
      </c>
      <c r="I12" s="1">
        <v>0</v>
      </c>
      <c r="J12" s="1">
        <v>1</v>
      </c>
      <c r="K12" s="1" t="s">
        <v>2626</v>
      </c>
      <c r="L12" s="1" t="s">
        <v>451</v>
      </c>
      <c r="M12" s="1">
        <v>2</v>
      </c>
      <c r="N12" s="6" t="s">
        <v>452</v>
      </c>
      <c r="O12" s="1" t="s">
        <v>453</v>
      </c>
      <c r="P12" s="1" t="s">
        <v>454</v>
      </c>
      <c r="Q12" s="285" t="s">
        <v>1305</v>
      </c>
      <c r="R12" s="284" t="s">
        <v>1306</v>
      </c>
      <c r="S12" s="385">
        <v>2</v>
      </c>
      <c r="T12" s="300" t="s">
        <v>1307</v>
      </c>
      <c r="U12" s="301" t="s">
        <v>436</v>
      </c>
    </row>
    <row r="13" spans="1:21" x14ac:dyDescent="0.3">
      <c r="A13" s="3">
        <v>11</v>
      </c>
      <c r="B13" s="3" t="s">
        <v>42</v>
      </c>
      <c r="C13" s="304" t="str">
        <f>VLOOKUP($E13, 'Country List'!$C:$E, 2, 0)</f>
        <v>ECS</v>
      </c>
      <c r="D13" s="8" t="str">
        <f>VLOOKUP($E13, 'Country List'!$C:$E, 3, 0)</f>
        <v>UMC</v>
      </c>
      <c r="E13" s="1" t="s">
        <v>43</v>
      </c>
      <c r="F13" s="3" t="str">
        <f>VLOOKUP(E13, 'Country List'!$C:$I, 7, 0)</f>
        <v>INCLUDE</v>
      </c>
      <c r="G13" s="285">
        <v>1</v>
      </c>
      <c r="H13" s="1">
        <v>0</v>
      </c>
      <c r="I13" s="1">
        <v>16</v>
      </c>
      <c r="J13" s="1">
        <v>1</v>
      </c>
      <c r="K13" s="1" t="s">
        <v>2626</v>
      </c>
      <c r="L13" s="1" t="s">
        <v>455</v>
      </c>
      <c r="M13" s="1">
        <v>2</v>
      </c>
      <c r="N13" s="6" t="s">
        <v>456</v>
      </c>
      <c r="O13" s="1" t="s">
        <v>457</v>
      </c>
      <c r="P13" s="1" t="s">
        <v>436</v>
      </c>
      <c r="Q13" s="285" t="s">
        <v>1308</v>
      </c>
      <c r="R13" s="284" t="s">
        <v>1309</v>
      </c>
      <c r="S13" s="385">
        <v>1</v>
      </c>
      <c r="T13" s="300" t="s">
        <v>1307</v>
      </c>
      <c r="U13" s="301" t="s">
        <v>436</v>
      </c>
    </row>
    <row r="14" spans="1:21" x14ac:dyDescent="0.3">
      <c r="A14" s="3">
        <v>12</v>
      </c>
      <c r="B14" s="3" t="s">
        <v>44</v>
      </c>
      <c r="C14" s="304" t="str">
        <f>VLOOKUP($E14, 'Country List'!$C:$E, 2, 0)</f>
        <v>LCN</v>
      </c>
      <c r="D14" s="8" t="str">
        <f>VLOOKUP($E14, 'Country List'!$C:$E, 3, 0)</f>
        <v>HIC</v>
      </c>
      <c r="E14" s="1" t="s">
        <v>45</v>
      </c>
      <c r="F14" s="3" t="str">
        <f>VLOOKUP(E14, 'Country List'!$C:$I, 7, 0)</f>
        <v>INCLUDE</v>
      </c>
      <c r="G14" s="285">
        <v>1</v>
      </c>
      <c r="H14" s="1">
        <v>0</v>
      </c>
      <c r="I14" s="1">
        <v>0</v>
      </c>
      <c r="J14" s="1">
        <v>0</v>
      </c>
      <c r="K14" s="1">
        <v>0</v>
      </c>
      <c r="L14" s="1" t="s">
        <v>459</v>
      </c>
      <c r="M14" s="1">
        <v>1</v>
      </c>
      <c r="N14" s="6" t="s">
        <v>460</v>
      </c>
      <c r="O14" s="1" t="s">
        <v>461</v>
      </c>
      <c r="P14" s="1" t="s">
        <v>462</v>
      </c>
      <c r="Q14" s="285" t="s">
        <v>1310</v>
      </c>
      <c r="R14" s="284" t="s">
        <v>1311</v>
      </c>
      <c r="S14" s="385">
        <v>1</v>
      </c>
      <c r="T14" s="300" t="s">
        <v>1312</v>
      </c>
      <c r="U14" s="301" t="s">
        <v>436</v>
      </c>
    </row>
    <row r="15" spans="1:21" x14ac:dyDescent="0.3">
      <c r="A15" s="3">
        <v>13</v>
      </c>
      <c r="B15" s="3" t="s">
        <v>46</v>
      </c>
      <c r="C15" s="304" t="str">
        <f>VLOOKUP($E15, 'Country List'!$C:$E, 2, 0)</f>
        <v>MEA</v>
      </c>
      <c r="D15" s="8" t="str">
        <f>VLOOKUP($E15, 'Country List'!$C:$E, 3, 0)</f>
        <v>HIC</v>
      </c>
      <c r="E15" s="1" t="s">
        <v>47</v>
      </c>
      <c r="F15" s="3" t="str">
        <f>VLOOKUP(E15, 'Country List'!$C:$I, 7, 0)</f>
        <v>INCLUDE</v>
      </c>
      <c r="G15" s="285">
        <v>1</v>
      </c>
      <c r="H15" s="1">
        <v>1</v>
      </c>
      <c r="I15" s="1">
        <v>0</v>
      </c>
      <c r="J15" s="1">
        <v>1</v>
      </c>
      <c r="K15" s="1" t="s">
        <v>2625</v>
      </c>
      <c r="L15" s="1" t="s">
        <v>463</v>
      </c>
      <c r="M15" s="1">
        <v>4</v>
      </c>
      <c r="N15" s="6" t="s">
        <v>464</v>
      </c>
      <c r="O15" s="1" t="s">
        <v>465</v>
      </c>
      <c r="P15" s="1" t="s">
        <v>466</v>
      </c>
      <c r="Q15" s="285" t="s">
        <v>1313</v>
      </c>
      <c r="R15" s="284" t="s">
        <v>1314</v>
      </c>
      <c r="S15" s="385">
        <v>3</v>
      </c>
      <c r="T15" s="300" t="s">
        <v>1315</v>
      </c>
      <c r="U15" s="301" t="s">
        <v>1316</v>
      </c>
    </row>
    <row r="16" spans="1:21" x14ac:dyDescent="0.3">
      <c r="A16" s="1">
        <v>14</v>
      </c>
      <c r="B16" s="3" t="s">
        <v>48</v>
      </c>
      <c r="C16" s="304" t="str">
        <f>VLOOKUP($E16, 'Country List'!$C:$E, 2, 0)</f>
        <v>SAS</v>
      </c>
      <c r="D16" s="8" t="str">
        <f>VLOOKUP($E16, 'Country List'!$C:$E, 3, 0)</f>
        <v>LMC</v>
      </c>
      <c r="E16" s="1" t="s">
        <v>49</v>
      </c>
      <c r="F16" s="3" t="str">
        <f>VLOOKUP(E16, 'Country List'!$C:$I, 7, 0)</f>
        <v>INCLUDE</v>
      </c>
      <c r="G16" s="285">
        <v>1</v>
      </c>
      <c r="H16" s="1">
        <v>0</v>
      </c>
      <c r="I16" s="1">
        <v>18</v>
      </c>
      <c r="J16" s="1">
        <v>1</v>
      </c>
      <c r="K16" s="1" t="s">
        <v>2625</v>
      </c>
      <c r="L16" s="1" t="s">
        <v>467</v>
      </c>
      <c r="M16" s="1">
        <v>3</v>
      </c>
      <c r="N16" s="6" t="s">
        <v>468</v>
      </c>
      <c r="O16" s="1" t="s">
        <v>469</v>
      </c>
      <c r="P16" s="1" t="s">
        <v>436</v>
      </c>
      <c r="Q16" s="285" t="s">
        <v>1317</v>
      </c>
      <c r="R16" s="284" t="s">
        <v>1318</v>
      </c>
      <c r="S16" s="385">
        <v>6</v>
      </c>
      <c r="T16" s="300" t="s">
        <v>1319</v>
      </c>
      <c r="U16" s="301" t="s">
        <v>436</v>
      </c>
    </row>
    <row r="17" spans="1:21" x14ac:dyDescent="0.3">
      <c r="A17" s="3">
        <v>15</v>
      </c>
      <c r="B17" s="3" t="s">
        <v>50</v>
      </c>
      <c r="C17" s="304" t="str">
        <f>VLOOKUP($E17, 'Country List'!$C:$E, 2, 0)</f>
        <v>LCN</v>
      </c>
      <c r="D17" s="8" t="str">
        <f>VLOOKUP($E17, 'Country List'!$C:$E, 3, 0)</f>
        <v>HIC</v>
      </c>
      <c r="E17" s="1" t="s">
        <v>51</v>
      </c>
      <c r="F17" s="3" t="str">
        <f>VLOOKUP(E17, 'Country List'!$C:$I, 7, 0)</f>
        <v>INCLUDE</v>
      </c>
      <c r="G17" s="285">
        <v>1</v>
      </c>
      <c r="H17" s="1">
        <v>0</v>
      </c>
      <c r="I17" s="1">
        <v>16</v>
      </c>
      <c r="J17" s="1">
        <v>0</v>
      </c>
      <c r="K17" s="1">
        <v>0</v>
      </c>
      <c r="L17" s="1" t="s">
        <v>470</v>
      </c>
      <c r="M17" s="1">
        <v>3</v>
      </c>
      <c r="N17" s="6" t="s">
        <v>471</v>
      </c>
      <c r="O17" s="1" t="s">
        <v>469</v>
      </c>
      <c r="P17" s="1" t="s">
        <v>436</v>
      </c>
      <c r="Q17" s="285" t="s">
        <v>1320</v>
      </c>
      <c r="R17" s="284" t="s">
        <v>1321</v>
      </c>
      <c r="S17" s="385">
        <v>1</v>
      </c>
      <c r="T17" s="300" t="s">
        <v>1322</v>
      </c>
      <c r="U17" s="301" t="s">
        <v>436</v>
      </c>
    </row>
    <row r="18" spans="1:21" x14ac:dyDescent="0.3">
      <c r="A18" s="3">
        <v>16</v>
      </c>
      <c r="B18" s="3" t="s">
        <v>52</v>
      </c>
      <c r="C18" s="304" t="str">
        <f>VLOOKUP($E18, 'Country List'!$C:$E, 2, 0)</f>
        <v>ECS</v>
      </c>
      <c r="D18" s="8" t="str">
        <f>VLOOKUP($E18, 'Country List'!$C:$E, 3, 0)</f>
        <v>UMC</v>
      </c>
      <c r="E18" s="1" t="s">
        <v>53</v>
      </c>
      <c r="F18" s="3" t="str">
        <f>VLOOKUP(E18, 'Country List'!$C:$I, 7, 0)</f>
        <v>INCLUDE</v>
      </c>
      <c r="G18" s="285">
        <v>1</v>
      </c>
      <c r="H18" s="1">
        <v>1</v>
      </c>
      <c r="I18" s="1">
        <v>14</v>
      </c>
      <c r="J18" s="1">
        <v>0</v>
      </c>
      <c r="K18" s="1">
        <v>0</v>
      </c>
      <c r="L18" s="1" t="s">
        <v>472</v>
      </c>
      <c r="M18" s="1">
        <v>2</v>
      </c>
      <c r="N18" s="6" t="s">
        <v>473</v>
      </c>
      <c r="O18" s="1" t="s">
        <v>474</v>
      </c>
      <c r="P18" s="1" t="s">
        <v>436</v>
      </c>
      <c r="Q18" s="285" t="s">
        <v>472</v>
      </c>
      <c r="R18" s="284" t="s">
        <v>1323</v>
      </c>
      <c r="S18" s="385">
        <v>2</v>
      </c>
      <c r="T18" s="300" t="s">
        <v>1324</v>
      </c>
      <c r="U18" s="301" t="s">
        <v>436</v>
      </c>
    </row>
    <row r="19" spans="1:21" x14ac:dyDescent="0.3">
      <c r="A19" s="3">
        <v>17</v>
      </c>
      <c r="B19" s="3" t="s">
        <v>54</v>
      </c>
      <c r="C19" s="304" t="str">
        <f>VLOOKUP($E19, 'Country List'!$C:$E, 2, 0)</f>
        <v>ECS</v>
      </c>
      <c r="D19" s="8" t="str">
        <f>VLOOKUP($E19, 'Country List'!$C:$E, 3, 0)</f>
        <v>HIC</v>
      </c>
      <c r="E19" s="1" t="s">
        <v>55</v>
      </c>
      <c r="F19" s="3" t="str">
        <f>VLOOKUP(E19, 'Country List'!$C:$I, 7, 0)</f>
        <v>EXCLUDE</v>
      </c>
      <c r="G19" s="285">
        <v>1</v>
      </c>
      <c r="H19" s="1">
        <v>0</v>
      </c>
      <c r="I19" s="1">
        <v>12</v>
      </c>
      <c r="J19" s="1">
        <v>1</v>
      </c>
      <c r="K19" s="1" t="s">
        <v>2626</v>
      </c>
      <c r="L19" s="1" t="s">
        <v>475</v>
      </c>
      <c r="M19" s="1">
        <v>2</v>
      </c>
      <c r="N19" s="6" t="s">
        <v>476</v>
      </c>
      <c r="O19" s="1" t="s">
        <v>477</v>
      </c>
      <c r="P19" s="1" t="s">
        <v>466</v>
      </c>
      <c r="Q19" s="285" t="s">
        <v>1325</v>
      </c>
      <c r="R19" s="284" t="s">
        <v>1326</v>
      </c>
      <c r="S19" s="385">
        <v>2</v>
      </c>
      <c r="T19" s="300" t="s">
        <v>1289</v>
      </c>
      <c r="U19" s="301" t="s">
        <v>436</v>
      </c>
    </row>
    <row r="20" spans="1:21" x14ac:dyDescent="0.3">
      <c r="A20" s="1">
        <v>18</v>
      </c>
      <c r="B20" s="3" t="s">
        <v>56</v>
      </c>
      <c r="C20" s="304" t="str">
        <f>VLOOKUP($E20, 'Country List'!$C:$E, 2, 0)</f>
        <v>LCN</v>
      </c>
      <c r="D20" s="8" t="str">
        <f>VLOOKUP($E20, 'Country List'!$C:$E, 3, 0)</f>
        <v>UMC</v>
      </c>
      <c r="E20" s="1" t="s">
        <v>57</v>
      </c>
      <c r="F20" s="3" t="str">
        <f>VLOOKUP(E20, 'Country List'!$C:$I, 7, 0)</f>
        <v>INCLUDE</v>
      </c>
      <c r="G20" s="285">
        <v>0</v>
      </c>
      <c r="I20" s="1" t="s">
        <v>438</v>
      </c>
      <c r="J20" s="1" t="s">
        <v>438</v>
      </c>
      <c r="K20" s="1" t="s">
        <v>438</v>
      </c>
      <c r="L20" s="1" t="s">
        <v>438</v>
      </c>
      <c r="M20" s="1">
        <v>0</v>
      </c>
      <c r="N20" s="1" t="s">
        <v>439</v>
      </c>
      <c r="O20" s="1" t="s">
        <v>438</v>
      </c>
      <c r="Q20" s="285" t="s">
        <v>1327</v>
      </c>
      <c r="R20" s="284" t="s">
        <v>1328</v>
      </c>
      <c r="S20" s="385">
        <v>1</v>
      </c>
      <c r="T20" s="300" t="s">
        <v>1329</v>
      </c>
      <c r="U20" s="301">
        <v>1</v>
      </c>
    </row>
    <row r="21" spans="1:21" x14ac:dyDescent="0.3">
      <c r="A21" s="3">
        <v>19</v>
      </c>
      <c r="B21" s="3" t="s">
        <v>58</v>
      </c>
      <c r="C21" s="304" t="str">
        <f>VLOOKUP($E21, 'Country List'!$C:$E, 2, 0)</f>
        <v>SSF</v>
      </c>
      <c r="D21" s="8" t="str">
        <f>VLOOKUP($E21, 'Country List'!$C:$E, 3, 0)</f>
        <v>LIC</v>
      </c>
      <c r="E21" s="1" t="s">
        <v>59</v>
      </c>
      <c r="F21" s="3" t="str">
        <f>VLOOKUP(E21, 'Country List'!$C:$I, 7, 0)</f>
        <v>INCLUDE</v>
      </c>
      <c r="G21" s="285">
        <v>1</v>
      </c>
      <c r="H21" s="1">
        <v>0</v>
      </c>
      <c r="I21" s="1">
        <v>18</v>
      </c>
      <c r="J21" s="1">
        <v>0</v>
      </c>
      <c r="K21" s="1" t="s">
        <v>2626</v>
      </c>
      <c r="L21" s="1" t="s">
        <v>478</v>
      </c>
      <c r="M21" s="1">
        <v>4</v>
      </c>
      <c r="N21" s="6" t="s">
        <v>479</v>
      </c>
      <c r="O21" s="1" t="s">
        <v>469</v>
      </c>
      <c r="P21" s="1" t="s">
        <v>480</v>
      </c>
      <c r="Q21" s="285" t="s">
        <v>1330</v>
      </c>
      <c r="R21" s="284" t="s">
        <v>1331</v>
      </c>
      <c r="S21" s="385">
        <v>6</v>
      </c>
      <c r="T21" s="300" t="s">
        <v>1332</v>
      </c>
      <c r="U21" s="301" t="s">
        <v>436</v>
      </c>
    </row>
    <row r="22" spans="1:21" x14ac:dyDescent="0.3">
      <c r="A22" s="3">
        <v>20</v>
      </c>
      <c r="B22" s="3" t="s">
        <v>60</v>
      </c>
      <c r="C22" s="304" t="str">
        <f>VLOOKUP($E22, 'Country List'!$C:$E, 2, 0)</f>
        <v>SAS</v>
      </c>
      <c r="D22" s="8" t="str">
        <f>VLOOKUP($E22, 'Country List'!$C:$E, 3, 0)</f>
        <v>LMC</v>
      </c>
      <c r="E22" s="1" t="s">
        <v>61</v>
      </c>
      <c r="F22" s="3" t="str">
        <f>VLOOKUP(E22, 'Country List'!$C:$I, 7, 0)</f>
        <v>INCLUDE</v>
      </c>
      <c r="G22" s="285">
        <v>1</v>
      </c>
      <c r="H22" s="1">
        <v>0</v>
      </c>
      <c r="I22" s="1">
        <v>15</v>
      </c>
      <c r="J22" s="1">
        <v>1</v>
      </c>
      <c r="K22" s="1">
        <v>1</v>
      </c>
      <c r="L22" s="1" t="s">
        <v>481</v>
      </c>
      <c r="M22" s="1">
        <v>2</v>
      </c>
      <c r="N22" s="6" t="s">
        <v>482</v>
      </c>
      <c r="O22" s="1" t="s">
        <v>483</v>
      </c>
      <c r="P22" s="1" t="s">
        <v>484</v>
      </c>
      <c r="Q22" s="285" t="s">
        <v>1333</v>
      </c>
      <c r="R22" s="284" t="s">
        <v>1334</v>
      </c>
      <c r="S22" s="385">
        <v>2</v>
      </c>
      <c r="T22" s="300" t="s">
        <v>1295</v>
      </c>
      <c r="U22" s="301" t="s">
        <v>436</v>
      </c>
    </row>
    <row r="23" spans="1:21" x14ac:dyDescent="0.3">
      <c r="A23" s="3">
        <v>21</v>
      </c>
      <c r="B23" s="3" t="s">
        <v>62</v>
      </c>
      <c r="C23" s="304" t="str">
        <f>VLOOKUP($E23, 'Country List'!$C:$E, 2, 0)</f>
        <v>LCN</v>
      </c>
      <c r="D23" s="8" t="str">
        <f>VLOOKUP($E23, 'Country List'!$C:$E, 3, 0)</f>
        <v>LMC</v>
      </c>
      <c r="E23" s="1" t="s">
        <v>63</v>
      </c>
      <c r="F23" s="3" t="str">
        <f>VLOOKUP(E23, 'Country List'!$C:$I, 7, 0)</f>
        <v>INCLUDE</v>
      </c>
      <c r="G23" s="285">
        <v>1</v>
      </c>
      <c r="H23" s="1">
        <v>0</v>
      </c>
      <c r="I23" s="1">
        <v>18</v>
      </c>
      <c r="J23" s="1">
        <v>1</v>
      </c>
      <c r="K23" s="1" t="s">
        <v>2626</v>
      </c>
      <c r="L23" s="1" t="s">
        <v>485</v>
      </c>
      <c r="M23" s="1">
        <v>5</v>
      </c>
      <c r="N23" s="6" t="s">
        <v>486</v>
      </c>
      <c r="O23" s="1" t="s">
        <v>487</v>
      </c>
      <c r="P23" s="1" t="s">
        <v>488</v>
      </c>
      <c r="Q23" s="285" t="s">
        <v>1335</v>
      </c>
      <c r="R23" s="284" t="s">
        <v>1336</v>
      </c>
      <c r="S23" s="385">
        <v>7</v>
      </c>
      <c r="T23" s="300" t="s">
        <v>1337</v>
      </c>
      <c r="U23" s="301" t="s">
        <v>436</v>
      </c>
    </row>
    <row r="24" spans="1:21" x14ac:dyDescent="0.3">
      <c r="A24" s="1">
        <v>22</v>
      </c>
      <c r="B24" s="3" t="s">
        <v>64</v>
      </c>
      <c r="C24" s="304" t="str">
        <f>VLOOKUP($E24, 'Country List'!$C:$E, 2, 0)</f>
        <v>ECS</v>
      </c>
      <c r="D24" s="8" t="str">
        <f>VLOOKUP($E24, 'Country List'!$C:$E, 3, 0)</f>
        <v>UMC</v>
      </c>
      <c r="E24" s="1" t="s">
        <v>65</v>
      </c>
      <c r="F24" s="3" t="str">
        <f>VLOOKUP(E24, 'Country List'!$C:$I, 7, 0)</f>
        <v>INCLUDE</v>
      </c>
      <c r="G24" s="285">
        <v>1</v>
      </c>
      <c r="H24" s="1">
        <v>0</v>
      </c>
      <c r="I24" s="1">
        <v>18</v>
      </c>
      <c r="J24" s="1">
        <v>1</v>
      </c>
      <c r="K24" s="1" t="s">
        <v>2625</v>
      </c>
      <c r="L24" s="1" t="s">
        <v>489</v>
      </c>
      <c r="M24" s="1">
        <v>2</v>
      </c>
      <c r="N24" s="6" t="s">
        <v>490</v>
      </c>
      <c r="O24" s="1" t="s">
        <v>491</v>
      </c>
      <c r="P24" s="1" t="s">
        <v>492</v>
      </c>
      <c r="Q24" s="285" t="s">
        <v>1338</v>
      </c>
      <c r="R24" s="284" t="s">
        <v>1339</v>
      </c>
      <c r="S24" s="385">
        <v>6</v>
      </c>
      <c r="T24" s="300" t="s">
        <v>1289</v>
      </c>
      <c r="U24" s="301" t="s">
        <v>1340</v>
      </c>
    </row>
    <row r="25" spans="1:21" x14ac:dyDescent="0.3">
      <c r="A25" s="3">
        <v>23</v>
      </c>
      <c r="B25" s="3" t="s">
        <v>66</v>
      </c>
      <c r="C25" s="304" t="str">
        <f>VLOOKUP($E25, 'Country List'!$C:$E, 2, 0)</f>
        <v>SSF</v>
      </c>
      <c r="D25" s="8" t="str">
        <f>VLOOKUP($E25, 'Country List'!$C:$E, 3, 0)</f>
        <v>UMC</v>
      </c>
      <c r="E25" s="1" t="s">
        <v>67</v>
      </c>
      <c r="F25" s="3" t="str">
        <f>VLOOKUP(E25, 'Country List'!$C:$I, 7, 0)</f>
        <v>INCLUDE</v>
      </c>
      <c r="G25" s="285">
        <v>1</v>
      </c>
      <c r="H25" s="1">
        <v>0</v>
      </c>
      <c r="I25" s="1">
        <v>16</v>
      </c>
      <c r="J25" s="1">
        <v>1</v>
      </c>
      <c r="K25" s="1" t="s">
        <v>2626</v>
      </c>
      <c r="L25" s="1" t="s">
        <v>493</v>
      </c>
      <c r="M25" s="1">
        <v>2</v>
      </c>
      <c r="N25" s="6" t="s">
        <v>494</v>
      </c>
      <c r="O25" s="1" t="s">
        <v>495</v>
      </c>
      <c r="P25" s="1" t="s">
        <v>436</v>
      </c>
      <c r="Q25" s="285" t="s">
        <v>493</v>
      </c>
      <c r="R25" s="284" t="s">
        <v>1341</v>
      </c>
      <c r="S25" s="385">
        <v>2</v>
      </c>
      <c r="T25" s="300" t="s">
        <v>1282</v>
      </c>
      <c r="U25" s="301" t="s">
        <v>436</v>
      </c>
    </row>
    <row r="26" spans="1:21" x14ac:dyDescent="0.3">
      <c r="A26" s="3">
        <v>24</v>
      </c>
      <c r="B26" s="3" t="s">
        <v>68</v>
      </c>
      <c r="C26" s="304" t="str">
        <f>VLOOKUP($E26, 'Country List'!$C:$E, 2, 0)</f>
        <v>LCN</v>
      </c>
      <c r="D26" s="8" t="str">
        <f>VLOOKUP($E26, 'Country List'!$C:$E, 3, 0)</f>
        <v>UMC</v>
      </c>
      <c r="E26" s="1" t="s">
        <v>69</v>
      </c>
      <c r="F26" s="3" t="str">
        <f>VLOOKUP(E26, 'Country List'!$C:$I, 7, 0)</f>
        <v>INCLUDE</v>
      </c>
      <c r="G26" s="285">
        <v>1</v>
      </c>
      <c r="H26" s="1">
        <v>0</v>
      </c>
      <c r="I26" s="1">
        <v>18</v>
      </c>
      <c r="J26" s="1">
        <v>1</v>
      </c>
      <c r="K26" s="1" t="s">
        <v>2626</v>
      </c>
      <c r="L26" s="1" t="s">
        <v>496</v>
      </c>
      <c r="M26" s="1">
        <v>1</v>
      </c>
      <c r="N26" s="6" t="s">
        <v>497</v>
      </c>
      <c r="O26" s="1" t="s">
        <v>498</v>
      </c>
      <c r="P26" s="1" t="s">
        <v>499</v>
      </c>
      <c r="Q26" s="285" t="s">
        <v>1342</v>
      </c>
      <c r="R26" s="284" t="s">
        <v>1343</v>
      </c>
      <c r="S26" s="385">
        <v>7</v>
      </c>
      <c r="T26" s="300" t="s">
        <v>1289</v>
      </c>
      <c r="U26" s="301" t="s">
        <v>436</v>
      </c>
    </row>
    <row r="27" spans="1:21" x14ac:dyDescent="0.3">
      <c r="A27" s="3">
        <v>25</v>
      </c>
      <c r="B27" s="3" t="s">
        <v>70</v>
      </c>
      <c r="C27" s="304" t="str">
        <f>VLOOKUP($E27, 'Country List'!$C:$E, 2, 0)</f>
        <v>EAS</v>
      </c>
      <c r="D27" s="8" t="str">
        <f>VLOOKUP($E27, 'Country List'!$C:$E, 3, 0)</f>
        <v>HIC</v>
      </c>
      <c r="E27" s="1" t="s">
        <v>71</v>
      </c>
      <c r="F27" s="3" t="str">
        <f>VLOOKUP(E27, 'Country List'!$C:$I, 7, 0)</f>
        <v>EXCLUDE</v>
      </c>
      <c r="G27" s="285">
        <v>1</v>
      </c>
      <c r="H27" s="1">
        <v>0</v>
      </c>
      <c r="I27" s="1">
        <v>12</v>
      </c>
      <c r="J27" s="1">
        <v>1</v>
      </c>
      <c r="K27" s="1">
        <v>1</v>
      </c>
      <c r="L27" s="1" t="s">
        <v>500</v>
      </c>
      <c r="M27" s="1">
        <v>2</v>
      </c>
      <c r="N27" s="6" t="s">
        <v>501</v>
      </c>
      <c r="O27" s="1" t="s">
        <v>502</v>
      </c>
      <c r="P27" s="1" t="s">
        <v>466</v>
      </c>
      <c r="Q27" s="285" t="s">
        <v>500</v>
      </c>
      <c r="R27" s="284" t="s">
        <v>1344</v>
      </c>
      <c r="S27" s="385">
        <v>2</v>
      </c>
      <c r="T27" s="300" t="s">
        <v>1345</v>
      </c>
      <c r="U27" s="301" t="s">
        <v>436</v>
      </c>
    </row>
    <row r="28" spans="1:21" x14ac:dyDescent="0.3">
      <c r="A28" s="1">
        <v>26</v>
      </c>
      <c r="B28" s="3" t="s">
        <v>72</v>
      </c>
      <c r="C28" s="304" t="str">
        <f>VLOOKUP($E28, 'Country List'!$C:$E, 2, 0)</f>
        <v>ECS</v>
      </c>
      <c r="D28" s="8" t="str">
        <f>VLOOKUP($E28, 'Country List'!$C:$E, 3, 0)</f>
        <v>UMC</v>
      </c>
      <c r="E28" s="1" t="s">
        <v>73</v>
      </c>
      <c r="F28" s="3" t="str">
        <f>VLOOKUP(E28, 'Country List'!$C:$I, 7, 0)</f>
        <v>INCLUDE</v>
      </c>
      <c r="G28" s="285">
        <v>1</v>
      </c>
      <c r="H28" s="1">
        <v>1</v>
      </c>
      <c r="I28" s="1">
        <v>14</v>
      </c>
      <c r="J28" s="1">
        <v>1</v>
      </c>
      <c r="K28" s="1">
        <v>1</v>
      </c>
      <c r="L28" s="1" t="s">
        <v>472</v>
      </c>
      <c r="M28" s="1">
        <v>2</v>
      </c>
      <c r="N28" s="6" t="s">
        <v>503</v>
      </c>
      <c r="O28" s="1" t="s">
        <v>504</v>
      </c>
      <c r="P28" s="1" t="s">
        <v>505</v>
      </c>
      <c r="Q28" s="285" t="s">
        <v>1346</v>
      </c>
      <c r="R28" s="284" t="s">
        <v>1347</v>
      </c>
      <c r="S28" s="385">
        <v>6</v>
      </c>
      <c r="T28" s="300" t="s">
        <v>1315</v>
      </c>
      <c r="U28" s="301" t="s">
        <v>436</v>
      </c>
    </row>
    <row r="29" spans="1:21" x14ac:dyDescent="0.3">
      <c r="A29" s="3">
        <v>27</v>
      </c>
      <c r="B29" s="3" t="s">
        <v>74</v>
      </c>
      <c r="C29" s="304" t="str">
        <f>VLOOKUP($E29, 'Country List'!$C:$E, 2, 0)</f>
        <v>SSF</v>
      </c>
      <c r="D29" s="8" t="str">
        <f>VLOOKUP($E29, 'Country List'!$C:$E, 3, 0)</f>
        <v>LIC</v>
      </c>
      <c r="E29" s="1" t="s">
        <v>75</v>
      </c>
      <c r="F29" s="3" t="str">
        <f>VLOOKUP(E29, 'Country List'!$C:$I, 7, 0)</f>
        <v>INCLUDE</v>
      </c>
      <c r="G29" s="285">
        <v>1</v>
      </c>
      <c r="H29" s="1">
        <v>0</v>
      </c>
      <c r="I29" s="1">
        <v>15</v>
      </c>
      <c r="J29" s="1">
        <v>1</v>
      </c>
      <c r="K29" s="1">
        <v>1</v>
      </c>
      <c r="L29" s="1" t="s">
        <v>506</v>
      </c>
      <c r="M29" s="1">
        <v>5</v>
      </c>
      <c r="N29" s="6" t="s">
        <v>507</v>
      </c>
      <c r="O29" s="1" t="s">
        <v>508</v>
      </c>
      <c r="P29" s="1" t="s">
        <v>2598</v>
      </c>
      <c r="Q29" s="285" t="s">
        <v>1348</v>
      </c>
      <c r="R29" s="284" t="s">
        <v>507</v>
      </c>
      <c r="S29" s="385">
        <v>6</v>
      </c>
      <c r="T29" s="300" t="s">
        <v>1282</v>
      </c>
      <c r="U29" s="301">
        <v>1</v>
      </c>
    </row>
    <row r="30" spans="1:21" x14ac:dyDescent="0.3">
      <c r="A30" s="3">
        <v>28</v>
      </c>
      <c r="B30" s="3" t="s">
        <v>76</v>
      </c>
      <c r="C30" s="304" t="str">
        <f>VLOOKUP($E30, 'Country List'!$C:$E, 2, 0)</f>
        <v>SSF</v>
      </c>
      <c r="D30" s="8" t="str">
        <f>VLOOKUP($E30, 'Country List'!$C:$E, 3, 0)</f>
        <v>LIC</v>
      </c>
      <c r="E30" s="1" t="s">
        <v>77</v>
      </c>
      <c r="F30" s="3" t="str">
        <f>VLOOKUP(E30, 'Country List'!$C:$I, 7, 0)</f>
        <v>INCLUDE</v>
      </c>
      <c r="G30" s="285">
        <v>1</v>
      </c>
      <c r="H30" s="1">
        <v>0</v>
      </c>
      <c r="I30" s="1">
        <v>16</v>
      </c>
      <c r="J30" s="1">
        <v>0</v>
      </c>
      <c r="K30" s="1" t="s">
        <v>2626</v>
      </c>
      <c r="L30" s="1" t="s">
        <v>472</v>
      </c>
      <c r="M30" s="1">
        <v>2</v>
      </c>
      <c r="N30" s="1" t="s">
        <v>509</v>
      </c>
      <c r="O30" s="1" t="s">
        <v>510</v>
      </c>
      <c r="P30" s="1" t="s">
        <v>511</v>
      </c>
      <c r="Q30" s="285" t="s">
        <v>1349</v>
      </c>
      <c r="R30" s="300" t="s">
        <v>689</v>
      </c>
      <c r="S30" s="385">
        <v>2</v>
      </c>
      <c r="T30" s="300" t="s">
        <v>1289</v>
      </c>
      <c r="U30" s="301" t="s">
        <v>436</v>
      </c>
    </row>
    <row r="31" spans="1:21" x14ac:dyDescent="0.3">
      <c r="A31" s="3">
        <v>29</v>
      </c>
      <c r="B31" s="3" t="s">
        <v>86</v>
      </c>
      <c r="C31" s="304" t="str">
        <f>VLOOKUP($E31, 'Country List'!$C:$E, 2, 0)</f>
        <v>SSF</v>
      </c>
      <c r="D31" s="8" t="str">
        <f>VLOOKUP($E31, 'Country List'!$C:$E, 3, 0)</f>
        <v>LMC</v>
      </c>
      <c r="E31" s="1" t="s">
        <v>87</v>
      </c>
      <c r="F31" s="3" t="str">
        <f>VLOOKUP(E31, 'Country List'!$C:$I, 7, 0)</f>
        <v>INCLUDE</v>
      </c>
      <c r="G31" s="285">
        <v>1</v>
      </c>
      <c r="H31" s="1">
        <v>0</v>
      </c>
      <c r="I31" s="1">
        <v>0</v>
      </c>
      <c r="J31" s="1">
        <v>1</v>
      </c>
      <c r="K31" s="1" t="s">
        <v>2625</v>
      </c>
      <c r="L31" s="1" t="s">
        <v>517</v>
      </c>
      <c r="M31" s="1">
        <v>1</v>
      </c>
      <c r="N31" s="1" t="s">
        <v>439</v>
      </c>
      <c r="O31" s="1" t="s">
        <v>518</v>
      </c>
      <c r="P31" s="1" t="s">
        <v>519</v>
      </c>
      <c r="Q31" s="285" t="s">
        <v>1355</v>
      </c>
      <c r="R31" s="284" t="s">
        <v>1356</v>
      </c>
      <c r="S31" s="385">
        <v>1</v>
      </c>
      <c r="T31" s="300" t="s">
        <v>1289</v>
      </c>
      <c r="U31" s="301" t="s">
        <v>436</v>
      </c>
    </row>
    <row r="32" spans="1:21" x14ac:dyDescent="0.3">
      <c r="A32" s="1">
        <v>30</v>
      </c>
      <c r="B32" s="3" t="s">
        <v>78</v>
      </c>
      <c r="C32" s="304" t="str">
        <f>VLOOKUP($E32, 'Country List'!$C:$E, 2, 0)</f>
        <v>EAS</v>
      </c>
      <c r="D32" s="8" t="str">
        <f>VLOOKUP($E32, 'Country List'!$C:$E, 3, 0)</f>
        <v>LMC</v>
      </c>
      <c r="E32" s="1" t="s">
        <v>79</v>
      </c>
      <c r="F32" s="3" t="str">
        <f>VLOOKUP(E32, 'Country List'!$C:$I, 7, 0)</f>
        <v>INCLUDE</v>
      </c>
      <c r="G32" s="285">
        <v>1</v>
      </c>
      <c r="H32" s="1">
        <v>0</v>
      </c>
      <c r="I32" s="1">
        <v>15</v>
      </c>
      <c r="J32" s="1">
        <v>1</v>
      </c>
      <c r="K32" s="1" t="s">
        <v>2625</v>
      </c>
      <c r="L32" s="1" t="s">
        <v>512</v>
      </c>
      <c r="M32" s="1">
        <v>2</v>
      </c>
      <c r="N32" s="6" t="s">
        <v>513</v>
      </c>
      <c r="O32" s="1" t="s">
        <v>514</v>
      </c>
      <c r="P32" s="1" t="s">
        <v>466</v>
      </c>
      <c r="Q32" s="285" t="s">
        <v>512</v>
      </c>
      <c r="R32" s="284" t="s">
        <v>1350</v>
      </c>
      <c r="S32" s="385">
        <v>2</v>
      </c>
      <c r="T32" s="300" t="s">
        <v>1295</v>
      </c>
      <c r="U32" s="301" t="s">
        <v>436</v>
      </c>
    </row>
    <row r="33" spans="1:21" x14ac:dyDescent="0.3">
      <c r="A33" s="3">
        <v>31</v>
      </c>
      <c r="B33" s="3" t="s">
        <v>80</v>
      </c>
      <c r="C33" s="304" t="str">
        <f>VLOOKUP($E33, 'Country List'!$C:$E, 2, 0)</f>
        <v>SSF</v>
      </c>
      <c r="D33" s="8" t="str">
        <f>VLOOKUP($E33, 'Country List'!$C:$E, 3, 0)</f>
        <v>LMC</v>
      </c>
      <c r="E33" s="1" t="s">
        <v>81</v>
      </c>
      <c r="F33" s="3" t="str">
        <f>VLOOKUP(E33, 'Country List'!$C:$I, 7, 0)</f>
        <v>INCLUDE</v>
      </c>
      <c r="G33" s="285">
        <v>1</v>
      </c>
      <c r="H33" s="1" t="s">
        <v>437</v>
      </c>
      <c r="I33" s="1">
        <v>0</v>
      </c>
      <c r="J33" s="1">
        <v>1</v>
      </c>
      <c r="K33" s="1" t="s">
        <v>2625</v>
      </c>
      <c r="L33" s="1" t="s">
        <v>515</v>
      </c>
      <c r="M33" s="1">
        <v>2</v>
      </c>
      <c r="N33" s="6" t="s">
        <v>516</v>
      </c>
      <c r="O33" s="1" t="s">
        <v>508</v>
      </c>
      <c r="P33" s="1" t="s">
        <v>2599</v>
      </c>
      <c r="Q33" s="285" t="s">
        <v>1351</v>
      </c>
      <c r="R33" s="300" t="s">
        <v>689</v>
      </c>
      <c r="S33" s="385">
        <v>1</v>
      </c>
      <c r="T33" s="300" t="s">
        <v>1352</v>
      </c>
      <c r="U33" s="301" t="s">
        <v>436</v>
      </c>
    </row>
    <row r="34" spans="1:21" x14ac:dyDescent="0.3">
      <c r="A34" s="3">
        <v>32</v>
      </c>
      <c r="B34" s="3" t="s">
        <v>83</v>
      </c>
      <c r="C34" s="304" t="str">
        <f>VLOOKUP($E34, 'Country List'!$C:$E, 2, 0)</f>
        <v>NAC</v>
      </c>
      <c r="D34" s="8" t="str">
        <f>VLOOKUP($E34, 'Country List'!$C:$E, 3, 0)</f>
        <v>HIC</v>
      </c>
      <c r="E34" s="3" t="s">
        <v>84</v>
      </c>
      <c r="F34" s="3" t="str">
        <f>VLOOKUP(E34, 'Country List'!$C:$I, 7, 0)</f>
        <v>EXCLUDE</v>
      </c>
      <c r="G34" s="285">
        <v>0</v>
      </c>
      <c r="H34" s="1" t="s">
        <v>437</v>
      </c>
      <c r="I34" s="1" t="s">
        <v>438</v>
      </c>
      <c r="J34" s="1" t="s">
        <v>438</v>
      </c>
      <c r="K34" s="1" t="s">
        <v>438</v>
      </c>
      <c r="L34" s="1" t="s">
        <v>438</v>
      </c>
      <c r="M34" s="1">
        <v>0</v>
      </c>
      <c r="N34" s="1" t="s">
        <v>439</v>
      </c>
      <c r="O34" s="1" t="s">
        <v>438</v>
      </c>
      <c r="P34" s="1" t="s">
        <v>438</v>
      </c>
      <c r="Q34" s="285" t="s">
        <v>1353</v>
      </c>
      <c r="R34" s="284" t="s">
        <v>1354</v>
      </c>
      <c r="S34" s="385">
        <v>6</v>
      </c>
      <c r="T34" s="300" t="s">
        <v>1295</v>
      </c>
      <c r="U34" s="301" t="s">
        <v>436</v>
      </c>
    </row>
    <row r="35" spans="1:21" x14ac:dyDescent="0.3">
      <c r="A35" s="3">
        <v>33</v>
      </c>
      <c r="B35" s="3" t="s">
        <v>88</v>
      </c>
      <c r="C35" s="304" t="str">
        <f>VLOOKUP($E35, 'Country List'!$C:$E, 2, 0)</f>
        <v>SSF</v>
      </c>
      <c r="D35" s="8" t="str">
        <f>VLOOKUP($E35, 'Country List'!$C:$E, 3, 0)</f>
        <v>LIC</v>
      </c>
      <c r="E35" s="1" t="s">
        <v>89</v>
      </c>
      <c r="F35" s="3" t="str">
        <f>VLOOKUP(E35, 'Country List'!$C:$I, 7, 0)</f>
        <v>INCLUDE</v>
      </c>
      <c r="G35" s="285">
        <v>1</v>
      </c>
      <c r="H35" s="1">
        <v>0</v>
      </c>
      <c r="I35" s="1">
        <v>0</v>
      </c>
      <c r="J35" s="1">
        <v>0</v>
      </c>
      <c r="K35" s="1">
        <v>0</v>
      </c>
      <c r="L35" s="1" t="s">
        <v>520</v>
      </c>
      <c r="M35" s="1">
        <v>6</v>
      </c>
      <c r="N35" s="1" t="s">
        <v>439</v>
      </c>
      <c r="O35" s="1" t="s">
        <v>508</v>
      </c>
      <c r="P35" s="1" t="s">
        <v>436</v>
      </c>
      <c r="Q35" s="285" t="s">
        <v>1355</v>
      </c>
      <c r="R35" s="300" t="s">
        <v>689</v>
      </c>
      <c r="S35" s="385">
        <v>2</v>
      </c>
      <c r="T35" s="300" t="s">
        <v>1289</v>
      </c>
      <c r="U35" s="301" t="s">
        <v>436</v>
      </c>
    </row>
    <row r="36" spans="1:21" x14ac:dyDescent="0.3">
      <c r="A36" s="1">
        <v>34</v>
      </c>
      <c r="B36" s="3" t="s">
        <v>90</v>
      </c>
      <c r="C36" s="304" t="str">
        <f>VLOOKUP($E36, 'Country List'!$C:$E, 2, 0)</f>
        <v>SSF</v>
      </c>
      <c r="D36" s="8" t="str">
        <f>VLOOKUP($E36, 'Country List'!$C:$E, 3, 0)</f>
        <v>LIC</v>
      </c>
      <c r="E36" s="1" t="s">
        <v>91</v>
      </c>
      <c r="F36" s="3" t="str">
        <f>VLOOKUP(E36, 'Country List'!$C:$I, 7, 0)</f>
        <v>INCLUDE</v>
      </c>
      <c r="G36" s="285">
        <v>1</v>
      </c>
      <c r="H36" s="1">
        <v>0</v>
      </c>
      <c r="I36" s="1">
        <v>16</v>
      </c>
      <c r="J36" s="1">
        <v>1</v>
      </c>
      <c r="K36" s="1">
        <v>1</v>
      </c>
      <c r="L36" s="1" t="s">
        <v>521</v>
      </c>
      <c r="M36" s="1">
        <v>2</v>
      </c>
      <c r="N36" s="1" t="s">
        <v>509</v>
      </c>
      <c r="O36" s="1" t="s">
        <v>508</v>
      </c>
      <c r="P36" s="1" t="s">
        <v>436</v>
      </c>
      <c r="Q36" s="285" t="s">
        <v>1357</v>
      </c>
      <c r="R36" s="300" t="s">
        <v>689</v>
      </c>
      <c r="S36" s="385">
        <v>2</v>
      </c>
      <c r="T36" s="300" t="s">
        <v>1307</v>
      </c>
      <c r="U36" s="301" t="s">
        <v>436</v>
      </c>
    </row>
    <row r="37" spans="1:21" x14ac:dyDescent="0.3">
      <c r="A37" s="3">
        <v>35</v>
      </c>
      <c r="B37" s="3" t="s">
        <v>92</v>
      </c>
      <c r="C37" s="304" t="str">
        <f>VLOOKUP($E37, 'Country List'!$C:$E, 2, 0)</f>
        <v>LCN</v>
      </c>
      <c r="D37" s="8" t="str">
        <f>VLOOKUP($E37, 'Country List'!$C:$E, 3, 0)</f>
        <v>HIC</v>
      </c>
      <c r="E37" s="1" t="s">
        <v>93</v>
      </c>
      <c r="F37" s="3" t="str">
        <f>VLOOKUP(E37, 'Country List'!$C:$I, 7, 0)</f>
        <v>INCLUDE</v>
      </c>
      <c r="G37" s="285">
        <v>1</v>
      </c>
      <c r="H37" s="1">
        <v>0</v>
      </c>
      <c r="I37" s="1">
        <v>18</v>
      </c>
      <c r="J37" s="1">
        <v>1</v>
      </c>
      <c r="K37" s="1" t="s">
        <v>2625</v>
      </c>
      <c r="L37" s="1" t="s">
        <v>522</v>
      </c>
      <c r="M37" s="1">
        <v>1</v>
      </c>
      <c r="N37" s="6" t="s">
        <v>523</v>
      </c>
      <c r="O37" s="1" t="s">
        <v>524</v>
      </c>
      <c r="P37" s="1" t="s">
        <v>525</v>
      </c>
      <c r="Q37" s="285" t="s">
        <v>522</v>
      </c>
      <c r="R37" s="284" t="s">
        <v>523</v>
      </c>
      <c r="S37" s="385">
        <v>1</v>
      </c>
      <c r="T37" s="300" t="s">
        <v>1282</v>
      </c>
      <c r="U37" s="301" t="s">
        <v>436</v>
      </c>
    </row>
    <row r="38" spans="1:21" x14ac:dyDescent="0.3">
      <c r="A38" s="3">
        <v>36</v>
      </c>
      <c r="B38" s="3" t="s">
        <v>94</v>
      </c>
      <c r="C38" s="304" t="str">
        <f>VLOOKUP($E38, 'Country List'!$C:$E, 2, 0)</f>
        <v>EAS</v>
      </c>
      <c r="D38" s="8" t="str">
        <f>VLOOKUP($E38, 'Country List'!$C:$E, 3, 0)</f>
        <v>UMC</v>
      </c>
      <c r="E38" s="1" t="s">
        <v>95</v>
      </c>
      <c r="F38" s="3" t="str">
        <f>VLOOKUP(E38, 'Country List'!$C:$I, 7, 0)</f>
        <v>EXCLUDE</v>
      </c>
      <c r="G38" s="285">
        <v>1</v>
      </c>
      <c r="H38" s="1">
        <v>0</v>
      </c>
      <c r="I38" s="1">
        <v>16</v>
      </c>
      <c r="J38" s="1">
        <v>1</v>
      </c>
      <c r="K38" s="1" t="s">
        <v>2625</v>
      </c>
      <c r="L38" s="1" t="s">
        <v>526</v>
      </c>
      <c r="M38" s="1">
        <v>2</v>
      </c>
      <c r="N38" s="6" t="s">
        <v>527</v>
      </c>
      <c r="O38" s="1" t="s">
        <v>528</v>
      </c>
      <c r="P38" s="1" t="s">
        <v>529</v>
      </c>
      <c r="Q38" s="285" t="s">
        <v>526</v>
      </c>
      <c r="R38" s="284" t="s">
        <v>1358</v>
      </c>
      <c r="S38" s="385">
        <v>2</v>
      </c>
      <c r="T38" s="300" t="s">
        <v>1295</v>
      </c>
      <c r="U38" s="301" t="s">
        <v>436</v>
      </c>
    </row>
    <row r="39" spans="1:21" x14ac:dyDescent="0.3">
      <c r="A39" s="3">
        <v>37</v>
      </c>
      <c r="B39" s="3" t="s">
        <v>96</v>
      </c>
      <c r="C39" s="304" t="str">
        <f>VLOOKUP($E39, 'Country List'!$C:$E, 2, 0)</f>
        <v>LCN</v>
      </c>
      <c r="D39" s="8" t="str">
        <f>VLOOKUP($E39, 'Country List'!$C:$E, 3, 0)</f>
        <v>UMC</v>
      </c>
      <c r="E39" s="1" t="s">
        <v>97</v>
      </c>
      <c r="F39" s="3" t="str">
        <f>VLOOKUP(E39, 'Country List'!$C:$I, 7, 0)</f>
        <v>INCLUDE</v>
      </c>
      <c r="G39" s="285">
        <v>1</v>
      </c>
      <c r="H39" s="1">
        <v>1</v>
      </c>
      <c r="I39" s="1">
        <v>14</v>
      </c>
      <c r="J39" s="1">
        <v>1</v>
      </c>
      <c r="K39" s="1">
        <v>1</v>
      </c>
      <c r="L39" s="1" t="s">
        <v>530</v>
      </c>
      <c r="M39" s="1">
        <v>3</v>
      </c>
      <c r="N39" s="6" t="s">
        <v>531</v>
      </c>
      <c r="O39" s="1" t="s">
        <v>532</v>
      </c>
      <c r="P39" s="1" t="s">
        <v>436</v>
      </c>
      <c r="Q39" s="285" t="s">
        <v>530</v>
      </c>
      <c r="R39" s="284" t="s">
        <v>1359</v>
      </c>
      <c r="S39" s="385">
        <v>4</v>
      </c>
      <c r="T39" s="300" t="s">
        <v>1295</v>
      </c>
      <c r="U39" s="301" t="s">
        <v>436</v>
      </c>
    </row>
    <row r="40" spans="1:21" x14ac:dyDescent="0.3">
      <c r="A40" s="1">
        <v>38</v>
      </c>
      <c r="B40" s="3" t="s">
        <v>98</v>
      </c>
      <c r="C40" s="304" t="str">
        <f>VLOOKUP($E40, 'Country List'!$C:$E, 2, 0)</f>
        <v>SSF</v>
      </c>
      <c r="D40" s="8" t="str">
        <f>VLOOKUP($E40, 'Country List'!$C:$E, 3, 0)</f>
        <v>LIC</v>
      </c>
      <c r="E40" s="1" t="s">
        <v>99</v>
      </c>
      <c r="F40" s="3" t="str">
        <f>VLOOKUP(E40, 'Country List'!$C:$I, 7, 0)</f>
        <v>INCLUDE</v>
      </c>
      <c r="G40" s="285">
        <v>1</v>
      </c>
      <c r="H40" s="1">
        <v>0</v>
      </c>
      <c r="I40" s="1">
        <v>15</v>
      </c>
      <c r="J40" s="1">
        <v>1</v>
      </c>
      <c r="K40" s="1">
        <v>1</v>
      </c>
      <c r="L40" s="1" t="s">
        <v>472</v>
      </c>
      <c r="M40" s="1">
        <v>2</v>
      </c>
      <c r="N40" s="1" t="s">
        <v>509</v>
      </c>
      <c r="O40" s="1" t="s">
        <v>469</v>
      </c>
      <c r="P40" s="1" t="s">
        <v>436</v>
      </c>
      <c r="Q40" s="285" t="s">
        <v>1360</v>
      </c>
      <c r="R40" s="284" t="s">
        <v>1361</v>
      </c>
      <c r="S40" s="385">
        <v>2</v>
      </c>
      <c r="T40" s="300" t="s">
        <v>1289</v>
      </c>
      <c r="U40" s="301" t="s">
        <v>436</v>
      </c>
    </row>
    <row r="41" spans="1:21" x14ac:dyDescent="0.3">
      <c r="A41" s="3">
        <v>39</v>
      </c>
      <c r="B41" s="3" t="s">
        <v>102</v>
      </c>
      <c r="C41" s="304" t="str">
        <f>VLOOKUP($E41, 'Country List'!$C:$E, 2, 0)</f>
        <v>SSF</v>
      </c>
      <c r="D41" s="8" t="str">
        <f>VLOOKUP($E41, 'Country List'!$C:$E, 3, 0)</f>
        <v>LIC</v>
      </c>
      <c r="E41" s="1" t="s">
        <v>103</v>
      </c>
      <c r="F41" s="3" t="str">
        <f>VLOOKUP(E41, 'Country List'!$C:$I, 7, 0)</f>
        <v>INCLUDE</v>
      </c>
      <c r="G41" s="285">
        <v>0</v>
      </c>
      <c r="H41" s="1" t="s">
        <v>437</v>
      </c>
      <c r="I41" s="1" t="s">
        <v>438</v>
      </c>
      <c r="J41" s="1" t="s">
        <v>438</v>
      </c>
      <c r="K41" s="1" t="s">
        <v>438</v>
      </c>
      <c r="L41" s="1" t="s">
        <v>438</v>
      </c>
      <c r="M41" s="1">
        <v>0</v>
      </c>
      <c r="N41" s="1" t="s">
        <v>509</v>
      </c>
      <c r="O41" s="1" t="s">
        <v>2341</v>
      </c>
      <c r="P41" s="1" t="s">
        <v>436</v>
      </c>
      <c r="Q41" s="285" t="s">
        <v>1362</v>
      </c>
      <c r="R41" s="284" t="s">
        <v>1363</v>
      </c>
      <c r="S41" s="385">
        <v>2</v>
      </c>
      <c r="T41" s="300" t="s">
        <v>1364</v>
      </c>
      <c r="U41" s="301" t="s">
        <v>436</v>
      </c>
    </row>
    <row r="42" spans="1:21" x14ac:dyDescent="0.3">
      <c r="A42" s="3">
        <v>40</v>
      </c>
      <c r="B42" s="3" t="s">
        <v>100</v>
      </c>
      <c r="C42" s="304" t="str">
        <f>VLOOKUP($E42, 'Country List'!$C:$E, 2, 0)</f>
        <v>SSF</v>
      </c>
      <c r="D42" s="8" t="str">
        <f>VLOOKUP($E42, 'Country List'!$C:$E, 3, 0)</f>
        <v>LMC</v>
      </c>
      <c r="E42" s="1" t="s">
        <v>101</v>
      </c>
      <c r="F42" s="3" t="str">
        <f>VLOOKUP(E42, 'Country List'!$C:$I, 7, 0)</f>
        <v>INCLUDE</v>
      </c>
      <c r="G42" s="285">
        <v>1</v>
      </c>
      <c r="H42" s="1">
        <v>0</v>
      </c>
      <c r="I42" s="1">
        <v>18</v>
      </c>
      <c r="J42" s="1">
        <v>1</v>
      </c>
      <c r="K42" s="1">
        <v>1</v>
      </c>
      <c r="L42" s="1" t="s">
        <v>533</v>
      </c>
      <c r="M42" s="1">
        <v>2</v>
      </c>
      <c r="N42" s="1" t="s">
        <v>439</v>
      </c>
      <c r="O42" s="1" t="s">
        <v>534</v>
      </c>
      <c r="P42" s="1" t="s">
        <v>436</v>
      </c>
      <c r="Q42" s="285" t="s">
        <v>696</v>
      </c>
      <c r="R42" s="300" t="s">
        <v>689</v>
      </c>
      <c r="S42" s="385">
        <v>2</v>
      </c>
      <c r="T42" s="300" t="s">
        <v>1295</v>
      </c>
      <c r="U42" s="301" t="s">
        <v>436</v>
      </c>
    </row>
    <row r="43" spans="1:21" x14ac:dyDescent="0.3">
      <c r="A43" s="3">
        <v>41</v>
      </c>
      <c r="B43" s="3" t="s">
        <v>104</v>
      </c>
      <c r="C43" s="304" t="str">
        <f>VLOOKUP($E43, 'Country List'!$C:$E, 2, 0)</f>
        <v>LCN</v>
      </c>
      <c r="D43" s="8" t="str">
        <f>VLOOKUP($E43, 'Country List'!$C:$E, 3, 0)</f>
        <v>UMC</v>
      </c>
      <c r="E43" s="1" t="s">
        <v>105</v>
      </c>
      <c r="F43" s="3" t="str">
        <f>VLOOKUP(E43, 'Country List'!$C:$I, 7, 0)</f>
        <v>INCLUDE</v>
      </c>
      <c r="G43" s="285">
        <v>1</v>
      </c>
      <c r="H43" s="1">
        <v>0</v>
      </c>
      <c r="I43" s="1">
        <v>18</v>
      </c>
      <c r="J43" s="1">
        <v>1</v>
      </c>
      <c r="K43" s="1" t="s">
        <v>2625</v>
      </c>
      <c r="L43" s="1" t="s">
        <v>535</v>
      </c>
      <c r="M43" s="1">
        <v>3</v>
      </c>
      <c r="N43" s="6" t="s">
        <v>536</v>
      </c>
      <c r="O43" s="1" t="s">
        <v>487</v>
      </c>
      <c r="P43" s="1" t="s">
        <v>436</v>
      </c>
      <c r="Q43" s="285" t="s">
        <v>1365</v>
      </c>
      <c r="R43" s="284" t="s">
        <v>1366</v>
      </c>
      <c r="S43" s="385">
        <v>4</v>
      </c>
      <c r="T43" s="300" t="s">
        <v>1295</v>
      </c>
      <c r="U43" s="301" t="s">
        <v>436</v>
      </c>
    </row>
    <row r="44" spans="1:21" x14ac:dyDescent="0.3">
      <c r="A44" s="1">
        <v>42</v>
      </c>
      <c r="B44" s="3" t="s">
        <v>106</v>
      </c>
      <c r="C44" s="304" t="str">
        <f>VLOOKUP($E44, 'Country List'!$C:$E, 2, 0)</f>
        <v>SSF</v>
      </c>
      <c r="D44" s="8" t="str">
        <f>VLOOKUP($E44, 'Country List'!$C:$E, 3, 0)</f>
        <v>LMC</v>
      </c>
      <c r="E44" s="1" t="s">
        <v>107</v>
      </c>
      <c r="F44" s="3" t="str">
        <f>VLOOKUP(E44, 'Country List'!$C:$I, 7, 0)</f>
        <v>INCLUDE</v>
      </c>
      <c r="G44" s="285">
        <v>1</v>
      </c>
      <c r="H44" s="1">
        <v>0</v>
      </c>
      <c r="I44" s="1">
        <v>16</v>
      </c>
      <c r="J44" s="1">
        <v>1</v>
      </c>
      <c r="K44" s="1">
        <v>1</v>
      </c>
      <c r="L44" s="1" t="s">
        <v>537</v>
      </c>
      <c r="M44" s="1">
        <v>4</v>
      </c>
      <c r="N44" s="6" t="s">
        <v>538</v>
      </c>
      <c r="O44" s="1" t="s">
        <v>508</v>
      </c>
      <c r="P44" s="1" t="s">
        <v>436</v>
      </c>
      <c r="Q44" s="285" t="s">
        <v>696</v>
      </c>
      <c r="R44" s="284" t="s">
        <v>1367</v>
      </c>
      <c r="S44" s="385">
        <v>2</v>
      </c>
      <c r="T44" s="300" t="s">
        <v>1368</v>
      </c>
      <c r="U44" s="301" t="s">
        <v>436</v>
      </c>
    </row>
    <row r="45" spans="1:21" x14ac:dyDescent="0.3">
      <c r="A45" s="3">
        <v>43</v>
      </c>
      <c r="B45" s="3" t="s">
        <v>108</v>
      </c>
      <c r="C45" s="304" t="str">
        <f>VLOOKUP($E45, 'Country List'!$C:$E, 2, 0)</f>
        <v>ECS</v>
      </c>
      <c r="D45" s="8" t="str">
        <f>VLOOKUP($E45, 'Country List'!$C:$E, 3, 0)</f>
        <v>UMC</v>
      </c>
      <c r="E45" s="1" t="s">
        <v>109</v>
      </c>
      <c r="F45" s="3" t="str">
        <f>VLOOKUP(E45, 'Country List'!$C:$I, 7, 0)</f>
        <v>INCLUDE</v>
      </c>
      <c r="G45" s="285">
        <v>1</v>
      </c>
      <c r="H45" s="1">
        <v>0</v>
      </c>
      <c r="I45" s="1">
        <v>16</v>
      </c>
      <c r="J45" s="1">
        <v>1</v>
      </c>
      <c r="K45" s="1">
        <v>1</v>
      </c>
      <c r="L45" s="1" t="s">
        <v>448</v>
      </c>
      <c r="M45" s="1">
        <v>2</v>
      </c>
      <c r="N45" s="6" t="s">
        <v>539</v>
      </c>
      <c r="O45" s="1" t="s">
        <v>540</v>
      </c>
      <c r="P45" s="1" t="s">
        <v>541</v>
      </c>
      <c r="Q45" s="285" t="s">
        <v>1369</v>
      </c>
      <c r="R45" s="284" t="s">
        <v>1370</v>
      </c>
      <c r="S45" s="385">
        <v>2</v>
      </c>
      <c r="T45" s="300" t="s">
        <v>438</v>
      </c>
      <c r="U45" s="301" t="s">
        <v>436</v>
      </c>
    </row>
    <row r="46" spans="1:21" x14ac:dyDescent="0.3">
      <c r="A46" s="3">
        <v>44</v>
      </c>
      <c r="B46" s="3" t="s">
        <v>110</v>
      </c>
      <c r="C46" s="304" t="str">
        <f>VLOOKUP($E46, 'Country List'!$C:$E, 2, 0)</f>
        <v>LCN</v>
      </c>
      <c r="D46" s="8" t="str">
        <f>VLOOKUP($E46, 'Country List'!$C:$E, 3, 0)</f>
        <v>UMC</v>
      </c>
      <c r="E46" s="1" t="s">
        <v>111</v>
      </c>
      <c r="F46" s="3" t="str">
        <f>VLOOKUP(E46, 'Country List'!$C:$I, 7, 0)</f>
        <v>INCLUDE</v>
      </c>
      <c r="G46" s="285">
        <v>1</v>
      </c>
      <c r="H46" s="1">
        <v>0</v>
      </c>
      <c r="I46" s="1">
        <v>16</v>
      </c>
      <c r="J46" s="1">
        <v>1</v>
      </c>
      <c r="K46" s="1" t="s">
        <v>2625</v>
      </c>
      <c r="L46" s="1" t="s">
        <v>542</v>
      </c>
      <c r="M46" s="1">
        <v>2</v>
      </c>
      <c r="N46" s="6" t="s">
        <v>543</v>
      </c>
      <c r="O46" s="1" t="s">
        <v>544</v>
      </c>
      <c r="P46" s="1" t="s">
        <v>545</v>
      </c>
      <c r="Q46" s="285" t="s">
        <v>1371</v>
      </c>
      <c r="R46" s="284" t="s">
        <v>1372</v>
      </c>
      <c r="S46" s="385">
        <v>1</v>
      </c>
      <c r="T46" s="300" t="s">
        <v>438</v>
      </c>
      <c r="U46" s="301" t="s">
        <v>436</v>
      </c>
    </row>
    <row r="47" spans="1:21" x14ac:dyDescent="0.3">
      <c r="A47" s="3">
        <v>45</v>
      </c>
      <c r="B47" s="3" t="s">
        <v>112</v>
      </c>
      <c r="C47" s="304" t="str">
        <f>VLOOKUP($E47, 'Country List'!$C:$E, 2, 0)</f>
        <v>ECS</v>
      </c>
      <c r="D47" s="8" t="str">
        <f>VLOOKUP($E47, 'Country List'!$C:$E, 3, 0)</f>
        <v>HIC</v>
      </c>
      <c r="E47" s="1" t="s">
        <v>113</v>
      </c>
      <c r="F47" s="3" t="str">
        <f>VLOOKUP(E47, 'Country List'!$C:$I, 7, 0)</f>
        <v>EXCLUDE</v>
      </c>
      <c r="G47" s="285">
        <v>1</v>
      </c>
      <c r="H47" s="1">
        <v>0</v>
      </c>
      <c r="I47" s="1">
        <v>12</v>
      </c>
      <c r="J47" s="1">
        <v>1</v>
      </c>
      <c r="K47" s="1" t="s">
        <v>2625</v>
      </c>
      <c r="L47" s="1" t="s">
        <v>546</v>
      </c>
      <c r="M47" s="1">
        <v>2</v>
      </c>
      <c r="N47" s="6" t="s">
        <v>547</v>
      </c>
      <c r="O47" s="1" t="s">
        <v>548</v>
      </c>
      <c r="P47" s="1" t="s">
        <v>549</v>
      </c>
      <c r="Q47" s="285" t="s">
        <v>546</v>
      </c>
      <c r="R47" s="284" t="s">
        <v>1373</v>
      </c>
      <c r="S47" s="385">
        <v>2</v>
      </c>
      <c r="T47" s="300" t="s">
        <v>1289</v>
      </c>
      <c r="U47" s="301" t="s">
        <v>1374</v>
      </c>
    </row>
    <row r="48" spans="1:21" x14ac:dyDescent="0.3">
      <c r="A48" s="1">
        <v>46</v>
      </c>
      <c r="B48" s="3" t="s">
        <v>114</v>
      </c>
      <c r="C48" s="304" t="str">
        <f>VLOOKUP($E48, 'Country List'!$C:$E, 2, 0)</f>
        <v>ECS</v>
      </c>
      <c r="D48" s="8" t="str">
        <f>VLOOKUP($E48, 'Country List'!$C:$E, 3, 0)</f>
        <v>HIC</v>
      </c>
      <c r="E48" s="1" t="s">
        <v>115</v>
      </c>
      <c r="F48" s="3" t="str">
        <f>VLOOKUP(E48, 'Country List'!$C:$I, 7, 0)</f>
        <v>EXCLUDE</v>
      </c>
      <c r="G48" s="285">
        <v>1</v>
      </c>
      <c r="H48" s="1">
        <v>0</v>
      </c>
      <c r="I48" s="1">
        <v>15</v>
      </c>
      <c r="J48" s="1">
        <v>1</v>
      </c>
      <c r="K48" s="1" t="s">
        <v>2626</v>
      </c>
      <c r="L48" s="1" t="s">
        <v>472</v>
      </c>
      <c r="M48" s="1">
        <v>2</v>
      </c>
      <c r="N48" s="6" t="s">
        <v>550</v>
      </c>
      <c r="O48" s="1" t="s">
        <v>551</v>
      </c>
      <c r="P48" s="1" t="s">
        <v>436</v>
      </c>
      <c r="Q48" s="285" t="s">
        <v>1375</v>
      </c>
      <c r="R48" s="284" t="s">
        <v>1376</v>
      </c>
      <c r="S48" s="385">
        <v>2</v>
      </c>
      <c r="T48" s="300" t="s">
        <v>1282</v>
      </c>
      <c r="U48" s="301" t="s">
        <v>436</v>
      </c>
    </row>
    <row r="49" spans="1:21" x14ac:dyDescent="0.3">
      <c r="A49" s="3">
        <v>47</v>
      </c>
      <c r="B49" s="3" t="s">
        <v>116</v>
      </c>
      <c r="C49" s="304" t="str">
        <f>VLOOKUP($E49, 'Country List'!$C:$E, 2, 0)</f>
        <v>ECS</v>
      </c>
      <c r="D49" s="8" t="str">
        <f>VLOOKUP($E49, 'Country List'!$C:$E, 3, 0)</f>
        <v>HIC</v>
      </c>
      <c r="E49" s="1" t="s">
        <v>117</v>
      </c>
      <c r="F49" s="3" t="str">
        <f>VLOOKUP(E49, 'Country List'!$C:$I, 7, 0)</f>
        <v>EXCLUDE</v>
      </c>
      <c r="G49" s="285">
        <v>1</v>
      </c>
      <c r="H49" s="1" t="s">
        <v>437</v>
      </c>
      <c r="I49" s="1">
        <v>15</v>
      </c>
      <c r="J49" s="1">
        <v>1</v>
      </c>
      <c r="K49" s="1">
        <v>0</v>
      </c>
      <c r="L49" s="1" t="s">
        <v>552</v>
      </c>
      <c r="M49" s="1">
        <v>4</v>
      </c>
      <c r="N49" s="6" t="s">
        <v>553</v>
      </c>
      <c r="O49" s="1" t="s">
        <v>554</v>
      </c>
      <c r="P49" s="1" t="s">
        <v>555</v>
      </c>
      <c r="Q49" s="285" t="s">
        <v>1377</v>
      </c>
      <c r="R49" s="284" t="s">
        <v>1378</v>
      </c>
      <c r="S49" s="385">
        <v>2</v>
      </c>
      <c r="T49" s="300" t="s">
        <v>1345</v>
      </c>
      <c r="U49" s="301" t="s">
        <v>436</v>
      </c>
    </row>
    <row r="50" spans="1:21" x14ac:dyDescent="0.3">
      <c r="A50" s="3">
        <v>48</v>
      </c>
      <c r="B50" s="3" t="s">
        <v>118</v>
      </c>
      <c r="C50" s="304" t="str">
        <f>VLOOKUP($E50, 'Country List'!$C:$E, 2, 0)</f>
        <v>MEA</v>
      </c>
      <c r="D50" s="8" t="str">
        <f>VLOOKUP($E50, 'Country List'!$C:$E, 3, 0)</f>
        <v>LMC</v>
      </c>
      <c r="E50" s="1" t="s">
        <v>119</v>
      </c>
      <c r="F50" s="3" t="str">
        <f>VLOOKUP(E50, 'Country List'!$C:$I, 7, 0)</f>
        <v>INCLUDE</v>
      </c>
      <c r="G50" s="285">
        <v>1</v>
      </c>
      <c r="H50" s="1">
        <v>0</v>
      </c>
      <c r="I50" s="1">
        <v>18</v>
      </c>
      <c r="J50" s="1">
        <v>1</v>
      </c>
      <c r="K50" s="1">
        <v>0</v>
      </c>
      <c r="L50" s="1" t="s">
        <v>556</v>
      </c>
      <c r="M50" s="1">
        <v>2</v>
      </c>
      <c r="N50" s="1" t="s">
        <v>439</v>
      </c>
      <c r="O50" s="1" t="s">
        <v>557</v>
      </c>
      <c r="P50" s="1" t="s">
        <v>436</v>
      </c>
      <c r="Q50" s="285" t="s">
        <v>696</v>
      </c>
      <c r="R50" s="300" t="s">
        <v>689</v>
      </c>
      <c r="S50" s="385">
        <v>2</v>
      </c>
      <c r="T50" s="300" t="s">
        <v>1379</v>
      </c>
      <c r="U50" s="301">
        <v>11</v>
      </c>
    </row>
    <row r="51" spans="1:21" x14ac:dyDescent="0.3">
      <c r="A51" s="3">
        <v>49</v>
      </c>
      <c r="B51" s="3" t="s">
        <v>120</v>
      </c>
      <c r="C51" s="304" t="str">
        <f>VLOOKUP($E51, 'Country List'!$C:$E, 2, 0)</f>
        <v>LCN</v>
      </c>
      <c r="D51" s="8" t="str">
        <f>VLOOKUP($E51, 'Country List'!$C:$E, 3, 0)</f>
        <v>UMC</v>
      </c>
      <c r="E51" s="1" t="s">
        <v>121</v>
      </c>
      <c r="F51" s="3" t="str">
        <f>VLOOKUP(E51, 'Country List'!$C:$I, 7, 0)</f>
        <v>INCLUDE</v>
      </c>
      <c r="G51" s="285">
        <v>1</v>
      </c>
      <c r="H51" s="1">
        <v>0</v>
      </c>
      <c r="I51" s="1">
        <v>0</v>
      </c>
      <c r="J51" s="1">
        <v>1</v>
      </c>
      <c r="K51" s="1">
        <v>1</v>
      </c>
      <c r="L51" s="1" t="s">
        <v>558</v>
      </c>
      <c r="M51" s="1">
        <v>3</v>
      </c>
      <c r="N51" s="6" t="s">
        <v>559</v>
      </c>
      <c r="O51" s="1" t="s">
        <v>560</v>
      </c>
      <c r="P51" s="1" t="s">
        <v>436</v>
      </c>
      <c r="Q51" s="285" t="s">
        <v>1380</v>
      </c>
      <c r="R51" s="284" t="s">
        <v>1381</v>
      </c>
      <c r="S51" s="385">
        <v>1</v>
      </c>
      <c r="T51" s="300" t="s">
        <v>438</v>
      </c>
      <c r="U51" s="301" t="s">
        <v>1382</v>
      </c>
    </row>
    <row r="52" spans="1:21" x14ac:dyDescent="0.3">
      <c r="A52" s="1">
        <v>50</v>
      </c>
      <c r="B52" s="3" t="s">
        <v>122</v>
      </c>
      <c r="C52" s="304" t="str">
        <f>VLOOKUP($E52, 'Country List'!$C:$E, 2, 0)</f>
        <v>LCN</v>
      </c>
      <c r="D52" s="8" t="str">
        <f>VLOOKUP($E52, 'Country List'!$C:$E, 3, 0)</f>
        <v>UMC</v>
      </c>
      <c r="E52" s="1" t="s">
        <v>123</v>
      </c>
      <c r="F52" s="3" t="str">
        <f>VLOOKUP(E52, 'Country List'!$C:$I, 7, 0)</f>
        <v>INCLUDE</v>
      </c>
      <c r="G52" s="285">
        <v>1</v>
      </c>
      <c r="H52" s="1">
        <v>0</v>
      </c>
      <c r="I52" s="1">
        <v>16</v>
      </c>
      <c r="J52" s="1">
        <v>1</v>
      </c>
      <c r="K52" s="1">
        <v>1</v>
      </c>
      <c r="L52" s="1" t="s">
        <v>561</v>
      </c>
      <c r="M52" s="1">
        <v>3</v>
      </c>
      <c r="N52" s="6" t="s">
        <v>562</v>
      </c>
      <c r="O52" s="1" t="s">
        <v>563</v>
      </c>
      <c r="P52" s="1" t="s">
        <v>436</v>
      </c>
      <c r="Q52" s="285" t="s">
        <v>1383</v>
      </c>
      <c r="R52" s="284" t="s">
        <v>1384</v>
      </c>
      <c r="S52" s="385">
        <v>4</v>
      </c>
      <c r="T52" s="300" t="s">
        <v>1385</v>
      </c>
      <c r="U52" s="301" t="s">
        <v>1386</v>
      </c>
    </row>
    <row r="53" spans="1:21" x14ac:dyDescent="0.3">
      <c r="A53" s="3">
        <v>51</v>
      </c>
      <c r="B53" s="3" t="s">
        <v>124</v>
      </c>
      <c r="C53" s="304" t="str">
        <f>VLOOKUP($E53, 'Country List'!$C:$E, 2, 0)</f>
        <v>LCN</v>
      </c>
      <c r="D53" s="8" t="str">
        <f>VLOOKUP($E53, 'Country List'!$C:$E, 3, 0)</f>
        <v>UMC</v>
      </c>
      <c r="E53" s="1" t="s">
        <v>125</v>
      </c>
      <c r="F53" s="3" t="str">
        <f>VLOOKUP(E53, 'Country List'!$C:$I, 7, 0)</f>
        <v>INCLUDE</v>
      </c>
      <c r="G53" s="285">
        <v>1</v>
      </c>
      <c r="H53" s="1">
        <v>1</v>
      </c>
      <c r="I53" s="1">
        <v>18</v>
      </c>
      <c r="J53" s="1">
        <v>1</v>
      </c>
      <c r="K53" s="1">
        <v>1</v>
      </c>
      <c r="L53" s="1" t="s">
        <v>564</v>
      </c>
      <c r="M53" s="1">
        <v>4</v>
      </c>
      <c r="N53" s="6" t="s">
        <v>565</v>
      </c>
      <c r="O53" s="1" t="s">
        <v>487</v>
      </c>
      <c r="P53" s="1" t="s">
        <v>2600</v>
      </c>
      <c r="Q53" s="285" t="s">
        <v>1387</v>
      </c>
      <c r="R53" s="284" t="s">
        <v>2346</v>
      </c>
      <c r="S53" s="385">
        <v>6</v>
      </c>
      <c r="T53" s="300" t="s">
        <v>1562</v>
      </c>
      <c r="U53" s="301" t="s">
        <v>436</v>
      </c>
    </row>
    <row r="54" spans="1:21" x14ac:dyDescent="0.3">
      <c r="A54" s="3">
        <v>52</v>
      </c>
      <c r="B54" s="3" t="s">
        <v>126</v>
      </c>
      <c r="C54" s="304" t="str">
        <f>VLOOKUP($E54, 'Country List'!$C:$E, 2, 0)</f>
        <v>MEA</v>
      </c>
      <c r="D54" s="8" t="str">
        <f>VLOOKUP($E54, 'Country List'!$C:$E, 3, 0)</f>
        <v>LMC</v>
      </c>
      <c r="E54" s="1" t="s">
        <v>127</v>
      </c>
      <c r="F54" s="3" t="str">
        <f>VLOOKUP(E54, 'Country List'!$C:$I, 7, 0)</f>
        <v>INCLUDE</v>
      </c>
      <c r="G54" s="285">
        <v>1</v>
      </c>
      <c r="H54" s="1">
        <v>0</v>
      </c>
      <c r="I54" s="1">
        <v>16</v>
      </c>
      <c r="J54" s="1">
        <v>1</v>
      </c>
      <c r="K54" s="1" t="s">
        <v>2626</v>
      </c>
      <c r="L54" s="1" t="s">
        <v>566</v>
      </c>
      <c r="M54" s="1">
        <v>2</v>
      </c>
      <c r="N54" s="6" t="s">
        <v>567</v>
      </c>
      <c r="O54" s="1" t="s">
        <v>568</v>
      </c>
      <c r="P54" s="1" t="s">
        <v>569</v>
      </c>
      <c r="Q54" s="285" t="s">
        <v>1388</v>
      </c>
      <c r="R54" s="284" t="s">
        <v>1389</v>
      </c>
      <c r="S54" s="385">
        <v>3</v>
      </c>
      <c r="T54" s="300" t="s">
        <v>1289</v>
      </c>
      <c r="U54" s="301" t="s">
        <v>436</v>
      </c>
    </row>
    <row r="55" spans="1:21" x14ac:dyDescent="0.3">
      <c r="A55" s="3">
        <v>53</v>
      </c>
      <c r="B55" s="3" t="s">
        <v>128</v>
      </c>
      <c r="C55" s="304" t="str">
        <f>VLOOKUP($E55, 'Country List'!$C:$E, 2, 0)</f>
        <v>LCN</v>
      </c>
      <c r="D55" s="8" t="str">
        <f>VLOOKUP($E55, 'Country List'!$C:$E, 3, 0)</f>
        <v>LMC</v>
      </c>
      <c r="E55" s="1" t="s">
        <v>129</v>
      </c>
      <c r="F55" s="3" t="str">
        <f>VLOOKUP(E55, 'Country List'!$C:$I, 7, 0)</f>
        <v>INCLUDE</v>
      </c>
      <c r="G55" s="285">
        <v>1</v>
      </c>
      <c r="H55" s="1">
        <v>0</v>
      </c>
      <c r="I55" s="1">
        <v>18</v>
      </c>
      <c r="J55" s="1">
        <v>1</v>
      </c>
      <c r="K55" s="1">
        <v>1</v>
      </c>
      <c r="L55" s="1" t="s">
        <v>570</v>
      </c>
      <c r="M55" s="1">
        <v>3</v>
      </c>
      <c r="N55" s="6" t="s">
        <v>571</v>
      </c>
      <c r="O55" s="1" t="s">
        <v>572</v>
      </c>
      <c r="P55" s="1" t="s">
        <v>436</v>
      </c>
      <c r="Q55" s="285" t="s">
        <v>570</v>
      </c>
      <c r="R55" s="284" t="s">
        <v>1390</v>
      </c>
      <c r="S55" s="385">
        <v>4</v>
      </c>
      <c r="T55" s="300" t="s">
        <v>1364</v>
      </c>
      <c r="U55" s="301" t="s">
        <v>436</v>
      </c>
    </row>
    <row r="56" spans="1:21" x14ac:dyDescent="0.3">
      <c r="A56" s="1">
        <v>54</v>
      </c>
      <c r="B56" s="3" t="s">
        <v>130</v>
      </c>
      <c r="C56" s="304" t="str">
        <f>VLOOKUP($E56, 'Country List'!$C:$E, 2, 0)</f>
        <v>SSF</v>
      </c>
      <c r="D56" s="8" t="str">
        <f>VLOOKUP($E56, 'Country List'!$C:$E, 3, 0)</f>
        <v>UMC</v>
      </c>
      <c r="E56" s="1" t="s">
        <v>131</v>
      </c>
      <c r="F56" s="3" t="str">
        <f>VLOOKUP(E56, 'Country List'!$C:$I, 7, 0)</f>
        <v>INCLUDE</v>
      </c>
      <c r="G56" s="285">
        <v>0</v>
      </c>
      <c r="H56" s="1" t="s">
        <v>437</v>
      </c>
      <c r="I56" s="7" t="s">
        <v>438</v>
      </c>
      <c r="J56" s="1" t="s">
        <v>438</v>
      </c>
      <c r="K56" s="1" t="s">
        <v>438</v>
      </c>
      <c r="L56" s="1" t="s">
        <v>438</v>
      </c>
      <c r="M56" s="1">
        <v>0</v>
      </c>
      <c r="N56" s="1" t="s">
        <v>439</v>
      </c>
      <c r="O56" s="1">
        <v>0</v>
      </c>
      <c r="P56" s="1">
        <v>0</v>
      </c>
      <c r="Q56" s="285" t="s">
        <v>1391</v>
      </c>
      <c r="R56" s="284" t="s">
        <v>1392</v>
      </c>
      <c r="S56" s="385">
        <v>1</v>
      </c>
      <c r="T56" s="300" t="s">
        <v>1295</v>
      </c>
      <c r="U56" s="301" t="s">
        <v>436</v>
      </c>
    </row>
    <row r="57" spans="1:21" x14ac:dyDescent="0.3">
      <c r="A57" s="3">
        <v>55</v>
      </c>
      <c r="B57" s="3" t="s">
        <v>132</v>
      </c>
      <c r="C57" s="304" t="str">
        <f>VLOOKUP($E57, 'Country List'!$C:$E, 2, 0)</f>
        <v>SSF</v>
      </c>
      <c r="D57" s="8" t="str">
        <f>VLOOKUP($E57, 'Country List'!$C:$E, 3, 0)</f>
        <v>LIC</v>
      </c>
      <c r="E57" s="3" t="s">
        <v>133</v>
      </c>
      <c r="F57" s="3" t="str">
        <f>VLOOKUP(E57, 'Country List'!$C:$I, 7, 0)</f>
        <v>INCLUDE</v>
      </c>
      <c r="G57" s="285">
        <v>1</v>
      </c>
      <c r="H57" s="1">
        <v>0</v>
      </c>
      <c r="I57" s="1">
        <v>18</v>
      </c>
      <c r="J57" s="1">
        <v>1</v>
      </c>
      <c r="K57" s="1">
        <v>0</v>
      </c>
      <c r="L57" s="1" t="s">
        <v>573</v>
      </c>
      <c r="M57" s="1">
        <v>2</v>
      </c>
      <c r="N57" s="6" t="s">
        <v>574</v>
      </c>
      <c r="O57" s="1" t="s">
        <v>469</v>
      </c>
      <c r="P57" s="1" t="s">
        <v>436</v>
      </c>
      <c r="Q57" s="285" t="s">
        <v>573</v>
      </c>
      <c r="R57" s="300" t="s">
        <v>689</v>
      </c>
      <c r="S57" s="385">
        <v>2</v>
      </c>
      <c r="T57" s="300" t="s">
        <v>1368</v>
      </c>
      <c r="U57" s="301" t="s">
        <v>436</v>
      </c>
    </row>
    <row r="58" spans="1:21" x14ac:dyDescent="0.3">
      <c r="A58" s="3">
        <v>56</v>
      </c>
      <c r="B58" s="3" t="s">
        <v>134</v>
      </c>
      <c r="C58" s="304" t="str">
        <f>VLOOKUP($E58, 'Country List'!$C:$E, 2, 0)</f>
        <v>ECS</v>
      </c>
      <c r="D58" s="8" t="str">
        <f>VLOOKUP($E58, 'Country List'!$C:$E, 3, 0)</f>
        <v>HIC</v>
      </c>
      <c r="E58" s="1" t="s">
        <v>135</v>
      </c>
      <c r="F58" s="3" t="str">
        <f>VLOOKUP(E58, 'Country List'!$C:$I, 7, 0)</f>
        <v>EXCLUDE</v>
      </c>
      <c r="G58" s="285">
        <v>1</v>
      </c>
      <c r="H58" s="1">
        <v>1</v>
      </c>
      <c r="I58" s="1">
        <v>15</v>
      </c>
      <c r="J58" s="1">
        <v>1</v>
      </c>
      <c r="K58" s="1" t="s">
        <v>2626</v>
      </c>
      <c r="L58" s="1" t="s">
        <v>575</v>
      </c>
      <c r="M58" s="1">
        <v>2</v>
      </c>
      <c r="N58" s="6" t="s">
        <v>576</v>
      </c>
      <c r="O58" s="1" t="s">
        <v>577</v>
      </c>
      <c r="P58" s="1" t="s">
        <v>466</v>
      </c>
      <c r="Q58" s="285" t="s">
        <v>1393</v>
      </c>
      <c r="R58" s="284" t="s">
        <v>1394</v>
      </c>
      <c r="S58" s="385">
        <v>2</v>
      </c>
      <c r="T58" s="300" t="s">
        <v>1364</v>
      </c>
      <c r="U58" s="301" t="s">
        <v>436</v>
      </c>
    </row>
    <row r="59" spans="1:21" x14ac:dyDescent="0.3">
      <c r="A59" s="3">
        <v>57</v>
      </c>
      <c r="B59" s="3" t="s">
        <v>136</v>
      </c>
      <c r="C59" s="304" t="str">
        <f>VLOOKUP($E59, 'Country List'!$C:$E, 2, 0)</f>
        <v>SSF</v>
      </c>
      <c r="D59" s="8" t="str">
        <f>VLOOKUP($E59, 'Country List'!$C:$E, 3, 0)</f>
        <v>LIC</v>
      </c>
      <c r="E59" s="1" t="s">
        <v>137</v>
      </c>
      <c r="F59" s="3" t="str">
        <f>VLOOKUP(E59, 'Country List'!$C:$I, 7, 0)</f>
        <v>INCLUDE</v>
      </c>
      <c r="G59" s="285">
        <v>1</v>
      </c>
      <c r="H59" s="1">
        <v>0</v>
      </c>
      <c r="I59" s="1">
        <v>16</v>
      </c>
      <c r="J59" s="1">
        <v>0</v>
      </c>
      <c r="K59" s="1">
        <v>0</v>
      </c>
      <c r="L59" s="1" t="s">
        <v>578</v>
      </c>
      <c r="M59" s="1">
        <v>1</v>
      </c>
      <c r="N59" s="6" t="s">
        <v>579</v>
      </c>
      <c r="O59" s="1" t="s">
        <v>580</v>
      </c>
      <c r="P59" s="1" t="s">
        <v>581</v>
      </c>
      <c r="Q59" s="285" t="s">
        <v>1395</v>
      </c>
      <c r="R59" s="300" t="s">
        <v>689</v>
      </c>
      <c r="S59" s="385">
        <v>7</v>
      </c>
      <c r="T59" s="300" t="s">
        <v>1295</v>
      </c>
      <c r="U59" s="301" t="s">
        <v>436</v>
      </c>
    </row>
    <row r="60" spans="1:21" x14ac:dyDescent="0.3">
      <c r="A60" s="1">
        <v>58</v>
      </c>
      <c r="B60" s="3" t="s">
        <v>138</v>
      </c>
      <c r="C60" s="304" t="str">
        <f>VLOOKUP($E60, 'Country List'!$C:$E, 2, 0)</f>
        <v>EAS</v>
      </c>
      <c r="D60" s="8" t="str">
        <f>VLOOKUP($E60, 'Country List'!$C:$E, 3, 0)</f>
        <v>UMC</v>
      </c>
      <c r="E60" s="1" t="s">
        <v>139</v>
      </c>
      <c r="F60" s="3" t="str">
        <f>VLOOKUP(E60, 'Country List'!$C:$I, 7, 0)</f>
        <v>INCLUDE</v>
      </c>
      <c r="G60" s="285">
        <v>1</v>
      </c>
      <c r="H60" s="1" t="s">
        <v>437</v>
      </c>
      <c r="I60" s="1">
        <v>18</v>
      </c>
      <c r="J60" s="1">
        <v>0</v>
      </c>
      <c r="K60" s="1">
        <v>0</v>
      </c>
      <c r="L60" s="1" t="s">
        <v>582</v>
      </c>
      <c r="M60" s="1">
        <v>2</v>
      </c>
      <c r="N60" s="6" t="s">
        <v>583</v>
      </c>
      <c r="O60" s="1" t="s">
        <v>438</v>
      </c>
      <c r="P60" s="1" t="s">
        <v>436</v>
      </c>
      <c r="Q60" s="285" t="s">
        <v>1396</v>
      </c>
      <c r="R60" s="284" t="s">
        <v>1397</v>
      </c>
      <c r="S60" s="385">
        <v>1</v>
      </c>
      <c r="T60" s="300" t="s">
        <v>2347</v>
      </c>
      <c r="U60" s="301" t="s">
        <v>436</v>
      </c>
    </row>
    <row r="61" spans="1:21" x14ac:dyDescent="0.3">
      <c r="A61" s="3">
        <v>59</v>
      </c>
      <c r="B61" s="3" t="s">
        <v>140</v>
      </c>
      <c r="C61" s="304" t="str">
        <f>VLOOKUP($E61, 'Country List'!$C:$E, 2, 0)</f>
        <v>ECS</v>
      </c>
      <c r="D61" s="8" t="str">
        <f>VLOOKUP($E61, 'Country List'!$C:$E, 3, 0)</f>
        <v>HIC</v>
      </c>
      <c r="E61" s="3" t="s">
        <v>141</v>
      </c>
      <c r="F61" s="3" t="str">
        <f>VLOOKUP(E61, 'Country List'!$C:$I, 7, 0)</f>
        <v>EXCLUDE</v>
      </c>
      <c r="G61" s="285">
        <v>1</v>
      </c>
      <c r="H61" s="1">
        <v>0</v>
      </c>
      <c r="I61" s="1">
        <v>0</v>
      </c>
      <c r="J61" s="1">
        <v>1</v>
      </c>
      <c r="K61" s="1" t="s">
        <v>2626</v>
      </c>
      <c r="L61" s="1" t="s">
        <v>584</v>
      </c>
      <c r="M61" s="1">
        <v>1</v>
      </c>
      <c r="N61" s="6" t="s">
        <v>585</v>
      </c>
      <c r="O61" s="1" t="s">
        <v>586</v>
      </c>
      <c r="P61" s="1" t="s">
        <v>466</v>
      </c>
      <c r="Q61" s="285" t="s">
        <v>2343</v>
      </c>
      <c r="R61" s="284" t="s">
        <v>1398</v>
      </c>
      <c r="S61" s="385">
        <v>1</v>
      </c>
      <c r="T61" s="300" t="s">
        <v>438</v>
      </c>
      <c r="U61" s="301" t="s">
        <v>436</v>
      </c>
    </row>
    <row r="62" spans="1:21" x14ac:dyDescent="0.3">
      <c r="A62" s="3">
        <v>60</v>
      </c>
      <c r="B62" s="3" t="s">
        <v>142</v>
      </c>
      <c r="C62" s="304" t="str">
        <f>VLOOKUP($E62, 'Country List'!$C:$E, 2, 0)</f>
        <v>ECS</v>
      </c>
      <c r="D62" s="8" t="str">
        <f>VLOOKUP($E62, 'Country List'!$C:$E, 3, 0)</f>
        <v>HIC</v>
      </c>
      <c r="E62" s="1" t="s">
        <v>143</v>
      </c>
      <c r="F62" s="3" t="str">
        <f>VLOOKUP(E62, 'Country List'!$C:$I, 7, 0)</f>
        <v>EXCLUDE</v>
      </c>
      <c r="G62" s="285">
        <v>1</v>
      </c>
      <c r="H62" s="1">
        <v>0</v>
      </c>
      <c r="I62" s="1">
        <v>16</v>
      </c>
      <c r="J62" s="1">
        <v>1</v>
      </c>
      <c r="K62" s="1">
        <v>0</v>
      </c>
      <c r="L62" s="1" t="s">
        <v>587</v>
      </c>
      <c r="M62" s="1">
        <v>1</v>
      </c>
      <c r="N62" s="6" t="s">
        <v>588</v>
      </c>
      <c r="O62" s="1" t="s">
        <v>589</v>
      </c>
      <c r="P62" s="1" t="s">
        <v>436</v>
      </c>
      <c r="Q62" s="285" t="s">
        <v>1399</v>
      </c>
      <c r="R62" s="284" t="s">
        <v>1400</v>
      </c>
      <c r="S62" s="385">
        <v>1</v>
      </c>
      <c r="T62" s="300" t="s">
        <v>1292</v>
      </c>
      <c r="U62" s="301" t="s">
        <v>436</v>
      </c>
    </row>
    <row r="63" spans="1:21" s="11" customFormat="1" x14ac:dyDescent="0.3">
      <c r="A63" s="3">
        <v>61</v>
      </c>
      <c r="B63" s="3" t="s">
        <v>144</v>
      </c>
      <c r="C63" s="304" t="str">
        <f>VLOOKUP($E63, 'Country List'!$C:$E, 2, 0)</f>
        <v>SSF</v>
      </c>
      <c r="D63" s="8" t="str">
        <f>VLOOKUP($E63, 'Country List'!$C:$E, 3, 0)</f>
        <v>UMC</v>
      </c>
      <c r="E63" s="10" t="s">
        <v>145</v>
      </c>
      <c r="F63" s="3" t="str">
        <f>VLOOKUP(E63, 'Country List'!$C:$I, 7, 0)</f>
        <v>INCLUDE</v>
      </c>
      <c r="G63" s="285">
        <v>1</v>
      </c>
      <c r="H63" s="1">
        <v>0</v>
      </c>
      <c r="I63" s="1">
        <v>16</v>
      </c>
      <c r="J63" s="1">
        <v>1</v>
      </c>
      <c r="K63" s="1" t="s">
        <v>2625</v>
      </c>
      <c r="L63" s="1" t="s">
        <v>472</v>
      </c>
      <c r="M63" s="1">
        <v>2</v>
      </c>
      <c r="N63" s="6" t="s">
        <v>590</v>
      </c>
      <c r="O63" s="1" t="s">
        <v>469</v>
      </c>
      <c r="P63" s="1" t="s">
        <v>436</v>
      </c>
      <c r="Q63" s="285" t="s">
        <v>1401</v>
      </c>
      <c r="R63" s="284" t="s">
        <v>1402</v>
      </c>
      <c r="S63" s="385">
        <v>3</v>
      </c>
      <c r="T63" s="300" t="s">
        <v>1403</v>
      </c>
      <c r="U63" s="301" t="s">
        <v>436</v>
      </c>
    </row>
    <row r="64" spans="1:21" s="11" customFormat="1" x14ac:dyDescent="0.3">
      <c r="A64" s="1">
        <v>62</v>
      </c>
      <c r="B64" s="3" t="s">
        <v>146</v>
      </c>
      <c r="C64" s="304" t="str">
        <f>VLOOKUP($E64, 'Country List'!$C:$E, 2, 0)</f>
        <v>SSF</v>
      </c>
      <c r="D64" s="8" t="str">
        <f>VLOOKUP($E64, 'Country List'!$C:$E, 3, 0)</f>
        <v>LIC</v>
      </c>
      <c r="E64" s="10" t="s">
        <v>147</v>
      </c>
      <c r="F64" s="3" t="str">
        <f>VLOOKUP(E64, 'Country List'!$C:$I, 7, 0)</f>
        <v>INCLUDE</v>
      </c>
      <c r="G64" s="285">
        <v>1</v>
      </c>
      <c r="H64" s="1">
        <v>0</v>
      </c>
      <c r="I64" s="1">
        <v>18</v>
      </c>
      <c r="J64" s="1">
        <v>1</v>
      </c>
      <c r="K64" s="1" t="s">
        <v>2625</v>
      </c>
      <c r="L64" s="1" t="s">
        <v>591</v>
      </c>
      <c r="M64" s="1">
        <v>2</v>
      </c>
      <c r="N64" s="6" t="s">
        <v>592</v>
      </c>
      <c r="O64" s="1" t="s">
        <v>469</v>
      </c>
      <c r="P64" s="1" t="s">
        <v>593</v>
      </c>
      <c r="Q64" s="285" t="s">
        <v>1404</v>
      </c>
      <c r="R64" s="284" t="s">
        <v>1405</v>
      </c>
      <c r="S64" s="385">
        <v>3</v>
      </c>
      <c r="T64" s="300" t="s">
        <v>1406</v>
      </c>
      <c r="U64" s="301" t="s">
        <v>436</v>
      </c>
    </row>
    <row r="65" spans="1:21" x14ac:dyDescent="0.3">
      <c r="A65" s="3">
        <v>63</v>
      </c>
      <c r="B65" s="3" t="s">
        <v>148</v>
      </c>
      <c r="C65" s="304" t="str">
        <f>VLOOKUP($E65, 'Country List'!$C:$E, 2, 0)</f>
        <v>ECS</v>
      </c>
      <c r="D65" s="8" t="str">
        <f>VLOOKUP($E65, 'Country List'!$C:$E, 3, 0)</f>
        <v>LMC</v>
      </c>
      <c r="E65" s="1" t="s">
        <v>149</v>
      </c>
      <c r="F65" s="3" t="str">
        <f>VLOOKUP(E65, 'Country List'!$C:$I, 7, 0)</f>
        <v>INCLUDE</v>
      </c>
      <c r="G65" s="285">
        <v>1</v>
      </c>
      <c r="H65" s="1">
        <v>0</v>
      </c>
      <c r="I65" s="1">
        <v>14</v>
      </c>
      <c r="J65" s="1">
        <v>1</v>
      </c>
      <c r="K65" s="1">
        <v>0</v>
      </c>
      <c r="L65" s="1" t="s">
        <v>594</v>
      </c>
      <c r="M65" s="1">
        <v>1</v>
      </c>
      <c r="N65" s="6" t="s">
        <v>595</v>
      </c>
      <c r="O65" s="1" t="s">
        <v>469</v>
      </c>
      <c r="P65" s="1" t="s">
        <v>466</v>
      </c>
      <c r="Q65" s="285" t="s">
        <v>594</v>
      </c>
      <c r="R65" s="284" t="s">
        <v>1407</v>
      </c>
      <c r="S65" s="385">
        <v>1</v>
      </c>
      <c r="T65" s="300" t="s">
        <v>1302</v>
      </c>
      <c r="U65" s="301" t="s">
        <v>436</v>
      </c>
    </row>
    <row r="66" spans="1:21" x14ac:dyDescent="0.3">
      <c r="A66" s="3">
        <v>64</v>
      </c>
      <c r="B66" s="3" t="s">
        <v>150</v>
      </c>
      <c r="C66" s="304" t="str">
        <f>VLOOKUP($E66, 'Country List'!$C:$E, 2, 0)</f>
        <v>ECS</v>
      </c>
      <c r="D66" s="8" t="str">
        <f>VLOOKUP($E66, 'Country List'!$C:$E, 3, 0)</f>
        <v>HIC</v>
      </c>
      <c r="E66" s="1" t="s">
        <v>151</v>
      </c>
      <c r="F66" s="3" t="str">
        <f>VLOOKUP(E66, 'Country List'!$C:$I, 7, 0)</f>
        <v>EXCLUDE</v>
      </c>
      <c r="G66" s="285">
        <v>1</v>
      </c>
      <c r="H66" s="1">
        <v>0</v>
      </c>
      <c r="I66" s="1">
        <v>16</v>
      </c>
      <c r="J66" s="1">
        <v>1</v>
      </c>
      <c r="K66" s="1">
        <v>1</v>
      </c>
      <c r="L66" s="1" t="s">
        <v>596</v>
      </c>
      <c r="M66" s="1">
        <v>2</v>
      </c>
      <c r="N66" s="6" t="s">
        <v>597</v>
      </c>
      <c r="O66" s="1" t="s">
        <v>598</v>
      </c>
      <c r="P66" s="1" t="s">
        <v>466</v>
      </c>
      <c r="Q66" s="285" t="s">
        <v>1408</v>
      </c>
      <c r="R66" s="284" t="s">
        <v>1409</v>
      </c>
      <c r="S66" s="385">
        <v>2</v>
      </c>
      <c r="T66" s="300" t="s">
        <v>1315</v>
      </c>
      <c r="U66" s="301" t="s">
        <v>436</v>
      </c>
    </row>
    <row r="67" spans="1:21" x14ac:dyDescent="0.3">
      <c r="A67" s="3">
        <v>65</v>
      </c>
      <c r="B67" s="3" t="s">
        <v>152</v>
      </c>
      <c r="C67" s="304" t="str">
        <f>VLOOKUP($E67, 'Country List'!$C:$E, 2, 0)</f>
        <v>SSF</v>
      </c>
      <c r="D67" s="8" t="str">
        <f>VLOOKUP($E67, 'Country List'!$C:$E, 3, 0)</f>
        <v>LMC</v>
      </c>
      <c r="E67" s="1" t="s">
        <v>153</v>
      </c>
      <c r="F67" s="3" t="str">
        <f>VLOOKUP(E67, 'Country List'!$C:$I, 7, 0)</f>
        <v>INCLUDE</v>
      </c>
      <c r="G67" s="285">
        <v>1</v>
      </c>
      <c r="H67" s="1">
        <v>0</v>
      </c>
      <c r="I67" s="1">
        <v>15</v>
      </c>
      <c r="J67" s="1">
        <v>1</v>
      </c>
      <c r="K67" s="1" t="s">
        <v>2625</v>
      </c>
      <c r="L67" s="1" t="s">
        <v>599</v>
      </c>
      <c r="M67" s="1">
        <v>4</v>
      </c>
      <c r="N67" s="6" t="s">
        <v>600</v>
      </c>
      <c r="O67" s="1" t="s">
        <v>601</v>
      </c>
      <c r="P67" s="1" t="s">
        <v>436</v>
      </c>
      <c r="Q67" s="285" t="s">
        <v>1410</v>
      </c>
      <c r="R67" s="284" t="s">
        <v>1411</v>
      </c>
      <c r="S67" s="385">
        <v>6</v>
      </c>
      <c r="T67" s="300" t="s">
        <v>1302</v>
      </c>
      <c r="U67" s="301" t="s">
        <v>436</v>
      </c>
    </row>
    <row r="68" spans="1:21" x14ac:dyDescent="0.3">
      <c r="A68" s="1">
        <v>66</v>
      </c>
      <c r="B68" s="3" t="s">
        <v>154</v>
      </c>
      <c r="C68" s="304" t="str">
        <f>VLOOKUP($E68, 'Country List'!$C:$E, 2, 0)</f>
        <v>ECS</v>
      </c>
      <c r="D68" s="8" t="str">
        <f>VLOOKUP($E68, 'Country List'!$C:$E, 3, 0)</f>
        <v>HIC</v>
      </c>
      <c r="E68" s="1" t="s">
        <v>155</v>
      </c>
      <c r="F68" s="3" t="str">
        <f>VLOOKUP(E68, 'Country List'!$C:$I, 7, 0)</f>
        <v>EXCLUDE</v>
      </c>
      <c r="G68" s="285">
        <v>1</v>
      </c>
      <c r="H68" s="1">
        <v>0</v>
      </c>
      <c r="I68" s="1">
        <v>12</v>
      </c>
      <c r="J68" s="1">
        <v>1</v>
      </c>
      <c r="K68" s="1">
        <v>0</v>
      </c>
      <c r="L68" s="1" t="s">
        <v>448</v>
      </c>
      <c r="M68" s="1">
        <v>2</v>
      </c>
      <c r="N68" s="6" t="s">
        <v>602</v>
      </c>
      <c r="O68" s="1" t="s">
        <v>603</v>
      </c>
      <c r="P68" s="1" t="s">
        <v>604</v>
      </c>
      <c r="Q68" s="285" t="s">
        <v>1412</v>
      </c>
      <c r="R68" s="284" t="s">
        <v>1413</v>
      </c>
      <c r="S68" s="385">
        <v>6</v>
      </c>
      <c r="T68" s="300" t="s">
        <v>1332</v>
      </c>
      <c r="U68" s="301" t="s">
        <v>436</v>
      </c>
    </row>
    <row r="69" spans="1:21" x14ac:dyDescent="0.3">
      <c r="A69" s="3">
        <v>67</v>
      </c>
      <c r="B69" s="3" t="s">
        <v>156</v>
      </c>
      <c r="C69" s="304" t="str">
        <f>VLOOKUP($E69, 'Country List'!$C:$E, 2, 0)</f>
        <v>LCN</v>
      </c>
      <c r="D69" s="8" t="str">
        <f>VLOOKUP($E69, 'Country List'!$C:$E, 3, 0)</f>
        <v>UMC</v>
      </c>
      <c r="E69" s="1" t="s">
        <v>157</v>
      </c>
      <c r="F69" s="3" t="str">
        <f>VLOOKUP(E69, 'Country List'!$C:$I, 7, 0)</f>
        <v>INCLUDE</v>
      </c>
      <c r="G69" s="285">
        <v>1</v>
      </c>
      <c r="H69" s="1">
        <v>0</v>
      </c>
      <c r="I69" s="1">
        <v>0</v>
      </c>
      <c r="J69" s="1">
        <v>1</v>
      </c>
      <c r="K69" s="1">
        <v>1</v>
      </c>
      <c r="L69" s="1" t="s">
        <v>605</v>
      </c>
      <c r="M69" s="1">
        <v>4</v>
      </c>
      <c r="N69" s="6" t="s">
        <v>606</v>
      </c>
      <c r="O69" s="1" t="s">
        <v>560</v>
      </c>
      <c r="P69" s="1" t="s">
        <v>436</v>
      </c>
      <c r="Q69" s="285" t="s">
        <v>1414</v>
      </c>
      <c r="R69" s="284" t="s">
        <v>1415</v>
      </c>
      <c r="S69" s="385">
        <v>3</v>
      </c>
      <c r="T69" s="300" t="s">
        <v>1302</v>
      </c>
      <c r="U69" s="301" t="s">
        <v>436</v>
      </c>
    </row>
    <row r="70" spans="1:21" x14ac:dyDescent="0.3">
      <c r="A70" s="3">
        <v>68</v>
      </c>
      <c r="B70" s="3" t="s">
        <v>158</v>
      </c>
      <c r="C70" s="304" t="str">
        <f>VLOOKUP($E70, 'Country List'!$C:$E, 2, 0)</f>
        <v>LCN</v>
      </c>
      <c r="D70" s="8" t="str">
        <f>VLOOKUP($E70, 'Country List'!$C:$E, 3, 0)</f>
        <v>LMC</v>
      </c>
      <c r="E70" s="1" t="s">
        <v>159</v>
      </c>
      <c r="F70" s="3" t="str">
        <f>VLOOKUP(E70, 'Country List'!$C:$I, 7, 0)</f>
        <v>INCLUDE</v>
      </c>
      <c r="G70" s="285">
        <v>1</v>
      </c>
      <c r="H70" s="1">
        <v>0</v>
      </c>
      <c r="I70" s="1">
        <v>18</v>
      </c>
      <c r="J70" s="1">
        <v>1</v>
      </c>
      <c r="K70" s="1">
        <v>1</v>
      </c>
      <c r="L70" s="1" t="s">
        <v>607</v>
      </c>
      <c r="M70" s="1">
        <v>5</v>
      </c>
      <c r="N70" s="6" t="s">
        <v>608</v>
      </c>
      <c r="O70" s="1" t="s">
        <v>609</v>
      </c>
      <c r="P70" s="1" t="s">
        <v>610</v>
      </c>
      <c r="Q70" s="285" t="s">
        <v>1417</v>
      </c>
      <c r="R70" s="284" t="s">
        <v>608</v>
      </c>
      <c r="S70" s="385">
        <v>7</v>
      </c>
      <c r="T70" s="300" t="s">
        <v>1282</v>
      </c>
      <c r="U70" s="301" t="s">
        <v>1418</v>
      </c>
    </row>
    <row r="71" spans="1:21" x14ac:dyDescent="0.3">
      <c r="A71" s="3">
        <v>69</v>
      </c>
      <c r="B71" s="3" t="s">
        <v>160</v>
      </c>
      <c r="C71" s="304" t="str">
        <f>VLOOKUP($E71, 'Country List'!$C:$E, 2, 0)</f>
        <v>SSF</v>
      </c>
      <c r="D71" s="8" t="str">
        <f>VLOOKUP($E71, 'Country List'!$C:$E, 3, 0)</f>
        <v>LIC</v>
      </c>
      <c r="E71" s="1" t="s">
        <v>161</v>
      </c>
      <c r="F71" s="3" t="str">
        <f>VLOOKUP(E71, 'Country List'!$C:$I, 7, 0)</f>
        <v>INCLUDE</v>
      </c>
      <c r="G71" s="285">
        <v>1</v>
      </c>
      <c r="H71" s="1">
        <v>0</v>
      </c>
      <c r="I71" s="1">
        <v>15</v>
      </c>
      <c r="J71" s="1">
        <v>1</v>
      </c>
      <c r="K71" s="1">
        <v>1</v>
      </c>
      <c r="L71" s="1" t="s">
        <v>611</v>
      </c>
      <c r="M71" s="1">
        <v>4</v>
      </c>
      <c r="N71" s="1" t="s">
        <v>439</v>
      </c>
      <c r="O71" s="1" t="s">
        <v>612</v>
      </c>
      <c r="P71" s="1" t="s">
        <v>438</v>
      </c>
      <c r="Q71" s="285" t="s">
        <v>696</v>
      </c>
      <c r="R71" s="300" t="s">
        <v>1419</v>
      </c>
      <c r="S71" s="385">
        <v>2</v>
      </c>
      <c r="T71" s="300" t="s">
        <v>1279</v>
      </c>
      <c r="U71" s="301" t="s">
        <v>436</v>
      </c>
    </row>
    <row r="72" spans="1:21" x14ac:dyDescent="0.3">
      <c r="A72" s="1">
        <v>70</v>
      </c>
      <c r="B72" s="3" t="s">
        <v>162</v>
      </c>
      <c r="C72" s="304" t="str">
        <f>VLOOKUP($E72, 'Country List'!$C:$E, 2, 0)</f>
        <v>SSF</v>
      </c>
      <c r="D72" s="8" t="str">
        <f>VLOOKUP($E72, 'Country List'!$C:$E, 3, 0)</f>
        <v>LIC</v>
      </c>
      <c r="E72" s="1" t="s">
        <v>163</v>
      </c>
      <c r="F72" s="3" t="str">
        <f>VLOOKUP(E72, 'Country List'!$C:$I, 7, 0)</f>
        <v>INCLUDE</v>
      </c>
      <c r="G72" s="285">
        <v>1</v>
      </c>
      <c r="H72" s="1">
        <v>0</v>
      </c>
      <c r="I72" s="1">
        <v>18</v>
      </c>
      <c r="J72" s="1">
        <v>1</v>
      </c>
      <c r="K72" s="1">
        <v>1</v>
      </c>
      <c r="L72" s="1" t="s">
        <v>613</v>
      </c>
      <c r="M72" s="1">
        <v>1</v>
      </c>
      <c r="N72" s="1" t="s">
        <v>439</v>
      </c>
      <c r="O72" s="1" t="s">
        <v>614</v>
      </c>
      <c r="P72" s="1">
        <v>0</v>
      </c>
      <c r="Q72" s="285" t="s">
        <v>1420</v>
      </c>
      <c r="R72" s="284" t="s">
        <v>1421</v>
      </c>
      <c r="S72" s="385">
        <v>1</v>
      </c>
      <c r="T72" s="300" t="s">
        <v>1422</v>
      </c>
      <c r="U72" s="301" t="s">
        <v>436</v>
      </c>
    </row>
    <row r="73" spans="1:21" x14ac:dyDescent="0.3">
      <c r="A73" s="3">
        <v>71</v>
      </c>
      <c r="B73" s="3" t="s">
        <v>164</v>
      </c>
      <c r="C73" s="304" t="str">
        <f>VLOOKUP($E73, 'Country List'!$C:$E, 2, 0)</f>
        <v>LCN</v>
      </c>
      <c r="D73" s="8" t="str">
        <f>VLOOKUP($E73, 'Country List'!$C:$E, 3, 0)</f>
        <v>UMC</v>
      </c>
      <c r="E73" s="1" t="s">
        <v>165</v>
      </c>
      <c r="F73" s="3" t="str">
        <f>VLOOKUP(E73, 'Country List'!$C:$I, 7, 0)</f>
        <v>INCLUDE</v>
      </c>
      <c r="G73" s="285">
        <v>1</v>
      </c>
      <c r="H73" s="1">
        <v>0</v>
      </c>
      <c r="I73" s="1">
        <v>14</v>
      </c>
      <c r="J73" s="1" t="s">
        <v>438</v>
      </c>
      <c r="K73" s="1" t="s">
        <v>438</v>
      </c>
      <c r="L73" s="1" t="s">
        <v>615</v>
      </c>
      <c r="M73" s="1">
        <v>3</v>
      </c>
      <c r="N73" s="6" t="s">
        <v>616</v>
      </c>
      <c r="O73" s="1" t="s">
        <v>469</v>
      </c>
      <c r="P73" s="1" t="s">
        <v>436</v>
      </c>
      <c r="Q73" s="285" t="s">
        <v>1423</v>
      </c>
      <c r="R73" s="284" t="s">
        <v>1424</v>
      </c>
      <c r="S73" s="385">
        <v>2</v>
      </c>
      <c r="T73" s="300" t="s">
        <v>1312</v>
      </c>
      <c r="U73" s="301" t="s">
        <v>436</v>
      </c>
    </row>
    <row r="74" spans="1:21" x14ac:dyDescent="0.3">
      <c r="A74" s="3">
        <v>72</v>
      </c>
      <c r="B74" s="3" t="s">
        <v>166</v>
      </c>
      <c r="C74" s="304" t="str">
        <f>VLOOKUP($E74, 'Country List'!$C:$E, 2, 0)</f>
        <v>LCN</v>
      </c>
      <c r="D74" s="8" t="str">
        <f>VLOOKUP($E74, 'Country List'!$C:$E, 3, 0)</f>
        <v>LIC</v>
      </c>
      <c r="E74" s="1" t="s">
        <v>167</v>
      </c>
      <c r="F74" s="3" t="str">
        <f>VLOOKUP(E74, 'Country List'!$C:$I, 7, 0)</f>
        <v>INCLUDE</v>
      </c>
      <c r="G74" s="285">
        <v>1</v>
      </c>
      <c r="H74" s="1">
        <v>0</v>
      </c>
      <c r="I74" s="1">
        <v>18</v>
      </c>
      <c r="J74" s="1">
        <v>1</v>
      </c>
      <c r="K74" s="1">
        <v>0</v>
      </c>
      <c r="L74" s="1" t="s">
        <v>617</v>
      </c>
      <c r="M74" s="1">
        <v>1</v>
      </c>
      <c r="N74" s="6" t="s">
        <v>618</v>
      </c>
      <c r="O74" s="1" t="s">
        <v>619</v>
      </c>
      <c r="P74" s="1" t="s">
        <v>436</v>
      </c>
      <c r="Q74" s="285" t="s">
        <v>1425</v>
      </c>
      <c r="R74" s="284" t="s">
        <v>1426</v>
      </c>
      <c r="S74" s="385">
        <v>1</v>
      </c>
      <c r="T74" s="300" t="s">
        <v>1427</v>
      </c>
      <c r="U74" s="301" t="s">
        <v>436</v>
      </c>
    </row>
    <row r="75" spans="1:21" x14ac:dyDescent="0.3">
      <c r="A75" s="3">
        <v>73</v>
      </c>
      <c r="B75" s="3" t="s">
        <v>168</v>
      </c>
      <c r="C75" s="304" t="str">
        <f>VLOOKUP($E75, 'Country List'!$C:$E, 2, 0)</f>
        <v>LCN</v>
      </c>
      <c r="D75" s="8" t="str">
        <f>VLOOKUP($E75, 'Country List'!$C:$E, 3, 0)</f>
        <v>LMC</v>
      </c>
      <c r="E75" s="1" t="s">
        <v>169</v>
      </c>
      <c r="F75" s="3" t="str">
        <f>VLOOKUP(E75, 'Country List'!$C:$I, 7, 0)</f>
        <v>INCLUDE</v>
      </c>
      <c r="G75" s="285">
        <v>1</v>
      </c>
      <c r="H75" s="1">
        <v>1</v>
      </c>
      <c r="I75" s="1">
        <v>18</v>
      </c>
      <c r="J75" s="1">
        <v>1</v>
      </c>
      <c r="K75" s="1">
        <v>1</v>
      </c>
      <c r="L75" s="1" t="s">
        <v>620</v>
      </c>
      <c r="M75" s="1">
        <v>5</v>
      </c>
      <c r="N75" s="6" t="s">
        <v>621</v>
      </c>
      <c r="O75" s="1" t="s">
        <v>622</v>
      </c>
      <c r="P75" s="1" t="s">
        <v>436</v>
      </c>
      <c r="Q75" s="285" t="s">
        <v>1428</v>
      </c>
      <c r="R75" s="284" t="s">
        <v>1429</v>
      </c>
      <c r="S75" s="385">
        <v>7</v>
      </c>
      <c r="T75" s="300" t="s">
        <v>1302</v>
      </c>
      <c r="U75" s="301" t="s">
        <v>436</v>
      </c>
    </row>
    <row r="76" spans="1:21" x14ac:dyDescent="0.3">
      <c r="A76" s="1">
        <v>74</v>
      </c>
      <c r="B76" s="3" t="s">
        <v>170</v>
      </c>
      <c r="C76" s="304" t="str">
        <f>VLOOKUP($E76, 'Country List'!$C:$E, 2, 0)</f>
        <v>EAS</v>
      </c>
      <c r="D76" s="8" t="str">
        <f>VLOOKUP($E76, 'Country List'!$C:$E, 3, 0)</f>
        <v>HIC</v>
      </c>
      <c r="E76" s="1" t="s">
        <v>171</v>
      </c>
      <c r="F76" s="3" t="str">
        <f>VLOOKUP(E76, 'Country List'!$C:$I, 7, 0)</f>
        <v>INCLUDE</v>
      </c>
      <c r="G76" s="285">
        <v>1</v>
      </c>
      <c r="H76" s="1">
        <v>0</v>
      </c>
      <c r="I76" s="1">
        <v>11</v>
      </c>
      <c r="J76" s="1">
        <v>1</v>
      </c>
      <c r="K76" s="1" t="s">
        <v>2625</v>
      </c>
      <c r="L76" s="1" t="s">
        <v>623</v>
      </c>
      <c r="M76" s="1">
        <v>2</v>
      </c>
      <c r="N76" s="6" t="s">
        <v>624</v>
      </c>
      <c r="O76" s="1" t="s">
        <v>625</v>
      </c>
      <c r="P76" s="1" t="s">
        <v>436</v>
      </c>
      <c r="Q76" s="285" t="s">
        <v>1430</v>
      </c>
      <c r="R76" s="284" t="s">
        <v>1431</v>
      </c>
      <c r="S76" s="385">
        <v>2</v>
      </c>
      <c r="T76" s="300" t="s">
        <v>1322</v>
      </c>
      <c r="U76" s="301" t="s">
        <v>436</v>
      </c>
    </row>
    <row r="77" spans="1:21" x14ac:dyDescent="0.3">
      <c r="A77" s="3">
        <v>75</v>
      </c>
      <c r="B77" s="3" t="s">
        <v>172</v>
      </c>
      <c r="C77" s="304" t="str">
        <f>VLOOKUP($E77, 'Country List'!$C:$E, 2, 0)</f>
        <v>ECS</v>
      </c>
      <c r="D77" s="8" t="str">
        <f>VLOOKUP($E77, 'Country List'!$C:$E, 3, 0)</f>
        <v>HIC</v>
      </c>
      <c r="E77" s="1" t="s">
        <v>173</v>
      </c>
      <c r="F77" s="3" t="str">
        <f>VLOOKUP(E77, 'Country List'!$C:$I, 7, 0)</f>
        <v>EXCLUDE</v>
      </c>
      <c r="G77" s="285">
        <v>1</v>
      </c>
      <c r="H77" s="1">
        <v>0</v>
      </c>
      <c r="I77" s="1">
        <v>14</v>
      </c>
      <c r="J77" s="1">
        <v>1</v>
      </c>
      <c r="K77" s="1" t="s">
        <v>2625</v>
      </c>
      <c r="L77" s="1" t="s">
        <v>472</v>
      </c>
      <c r="M77" s="1">
        <v>2</v>
      </c>
      <c r="N77" s="6" t="s">
        <v>2736</v>
      </c>
      <c r="O77" s="1" t="s">
        <v>626</v>
      </c>
      <c r="P77" s="1" t="s">
        <v>436</v>
      </c>
      <c r="Q77" s="285" t="s">
        <v>1432</v>
      </c>
      <c r="R77" s="284" t="s">
        <v>1433</v>
      </c>
      <c r="S77" s="385">
        <v>6</v>
      </c>
      <c r="T77" s="300" t="s">
        <v>1416</v>
      </c>
      <c r="U77" s="301" t="s">
        <v>436</v>
      </c>
    </row>
    <row r="78" spans="1:21" x14ac:dyDescent="0.3">
      <c r="A78" s="3">
        <v>76</v>
      </c>
      <c r="B78" s="3" t="s">
        <v>174</v>
      </c>
      <c r="C78" s="304" t="str">
        <f>VLOOKUP($E78, 'Country List'!$C:$E, 2, 0)</f>
        <v>ECS</v>
      </c>
      <c r="D78" s="8" t="str">
        <f>VLOOKUP($E78, 'Country List'!$C:$E, 3, 0)</f>
        <v>HIC</v>
      </c>
      <c r="E78" s="1" t="s">
        <v>175</v>
      </c>
      <c r="F78" s="3" t="str">
        <f>VLOOKUP(E78, 'Country List'!$C:$I, 7, 0)</f>
        <v>EXCLUDE</v>
      </c>
      <c r="G78" s="285">
        <v>1</v>
      </c>
      <c r="H78" s="1">
        <v>1</v>
      </c>
      <c r="I78" s="1">
        <v>14</v>
      </c>
      <c r="J78" s="1">
        <v>1</v>
      </c>
      <c r="K78" s="1">
        <v>0</v>
      </c>
      <c r="L78" s="1" t="s">
        <v>627</v>
      </c>
      <c r="M78" s="1">
        <v>2</v>
      </c>
      <c r="N78" s="6" t="s">
        <v>628</v>
      </c>
      <c r="O78" s="1" t="s">
        <v>629</v>
      </c>
      <c r="P78" s="1" t="s">
        <v>436</v>
      </c>
      <c r="Q78" s="285" t="s">
        <v>627</v>
      </c>
      <c r="R78" s="284" t="s">
        <v>1434</v>
      </c>
      <c r="S78" s="385">
        <v>2</v>
      </c>
      <c r="T78" s="300" t="s">
        <v>1279</v>
      </c>
      <c r="U78" s="301" t="s">
        <v>1435</v>
      </c>
    </row>
    <row r="79" spans="1:21" x14ac:dyDescent="0.3">
      <c r="A79" s="3">
        <v>77</v>
      </c>
      <c r="B79" s="3" t="s">
        <v>176</v>
      </c>
      <c r="C79" s="304" t="str">
        <f>VLOOKUP($E79, 'Country List'!$C:$E, 2, 0)</f>
        <v>SAS</v>
      </c>
      <c r="D79" s="8" t="str">
        <f>VLOOKUP($E79, 'Country List'!$C:$E, 3, 0)</f>
        <v>LMC</v>
      </c>
      <c r="E79" s="3" t="s">
        <v>177</v>
      </c>
      <c r="F79" s="3" t="str">
        <f>VLOOKUP(E79, 'Country List'!$C:$I, 7, 0)</f>
        <v>INCLUDE</v>
      </c>
      <c r="G79" s="285">
        <v>1</v>
      </c>
      <c r="H79" s="1">
        <v>1</v>
      </c>
      <c r="I79" s="1">
        <v>0</v>
      </c>
      <c r="J79" s="1">
        <v>1</v>
      </c>
      <c r="K79" s="1" t="s">
        <v>2625</v>
      </c>
      <c r="L79" s="1" t="s">
        <v>630</v>
      </c>
      <c r="M79" s="1">
        <v>5</v>
      </c>
      <c r="N79" s="6" t="s">
        <v>631</v>
      </c>
      <c r="O79" s="1" t="s">
        <v>632</v>
      </c>
      <c r="P79" s="1">
        <v>-1</v>
      </c>
      <c r="Q79" s="285" t="s">
        <v>1436</v>
      </c>
      <c r="R79" s="284" t="s">
        <v>1437</v>
      </c>
      <c r="S79" s="385">
        <v>2</v>
      </c>
      <c r="T79" s="300" t="s">
        <v>1312</v>
      </c>
      <c r="U79" s="301" t="s">
        <v>436</v>
      </c>
    </row>
    <row r="80" spans="1:21" x14ac:dyDescent="0.3">
      <c r="A80" s="1">
        <v>78</v>
      </c>
      <c r="B80" s="3" t="s">
        <v>178</v>
      </c>
      <c r="C80" s="304" t="str">
        <f>VLOOKUP($E80, 'Country List'!$C:$E, 2, 0)</f>
        <v>EAS</v>
      </c>
      <c r="D80" s="8" t="str">
        <f>VLOOKUP($E80, 'Country List'!$C:$E, 3, 0)</f>
        <v>LMC</v>
      </c>
      <c r="E80" s="1" t="s">
        <v>179</v>
      </c>
      <c r="F80" s="3" t="str">
        <f>VLOOKUP(E80, 'Country List'!$C:$I, 7, 0)</f>
        <v>INCLUDE</v>
      </c>
      <c r="G80" s="285">
        <v>1</v>
      </c>
      <c r="H80" s="1">
        <v>0</v>
      </c>
      <c r="I80" s="1">
        <v>17</v>
      </c>
      <c r="J80" s="1">
        <v>1</v>
      </c>
      <c r="K80" s="1" t="s">
        <v>2625</v>
      </c>
      <c r="L80" s="1" t="s">
        <v>633</v>
      </c>
      <c r="M80" s="1">
        <v>2</v>
      </c>
      <c r="N80" s="6" t="s">
        <v>634</v>
      </c>
      <c r="O80" s="1" t="s">
        <v>635</v>
      </c>
      <c r="P80" s="1" t="s">
        <v>436</v>
      </c>
      <c r="Q80" s="285" t="s">
        <v>633</v>
      </c>
      <c r="R80" s="284" t="s">
        <v>1438</v>
      </c>
      <c r="S80" s="385">
        <v>2</v>
      </c>
      <c r="T80" s="300" t="s">
        <v>1282</v>
      </c>
      <c r="U80" s="301" t="s">
        <v>436</v>
      </c>
    </row>
    <row r="81" spans="1:21" x14ac:dyDescent="0.3">
      <c r="A81" s="3">
        <v>79</v>
      </c>
      <c r="B81" s="3" t="s">
        <v>180</v>
      </c>
      <c r="C81" s="304" t="str">
        <f>VLOOKUP($E81, 'Country List'!$C:$E, 2, 0)</f>
        <v>MEA</v>
      </c>
      <c r="D81" s="8" t="str">
        <f>VLOOKUP($E81, 'Country List'!$C:$E, 3, 0)</f>
        <v>UMC</v>
      </c>
      <c r="E81" s="1" t="s">
        <v>181</v>
      </c>
      <c r="F81" s="3" t="str">
        <f>VLOOKUP(E81, 'Country List'!$C:$I, 7, 0)</f>
        <v>INCLUDE</v>
      </c>
      <c r="G81" s="285">
        <v>1</v>
      </c>
      <c r="H81" s="1">
        <v>0</v>
      </c>
      <c r="I81" s="1">
        <v>15</v>
      </c>
      <c r="J81" s="1">
        <v>1</v>
      </c>
      <c r="K81" s="1" t="s">
        <v>2625</v>
      </c>
      <c r="L81" s="1" t="s">
        <v>636</v>
      </c>
      <c r="M81" s="1">
        <v>2</v>
      </c>
      <c r="N81" s="6" t="s">
        <v>637</v>
      </c>
      <c r="O81" s="1" t="s">
        <v>638</v>
      </c>
      <c r="P81" s="1" t="s">
        <v>436</v>
      </c>
      <c r="Q81" s="285" t="s">
        <v>636</v>
      </c>
      <c r="R81" s="284" t="s">
        <v>1439</v>
      </c>
      <c r="S81" s="385">
        <v>2</v>
      </c>
      <c r="T81" s="300" t="s">
        <v>1289</v>
      </c>
      <c r="U81" s="301" t="s">
        <v>1440</v>
      </c>
    </row>
    <row r="82" spans="1:21" x14ac:dyDescent="0.3">
      <c r="A82" s="3">
        <v>80</v>
      </c>
      <c r="B82" s="3" t="s">
        <v>182</v>
      </c>
      <c r="C82" s="304" t="str">
        <f>VLOOKUP($E82, 'Country List'!$C:$E, 2, 0)</f>
        <v>MEA</v>
      </c>
      <c r="D82" s="8" t="str">
        <f>VLOOKUP($E82, 'Country List'!$C:$E, 3, 0)</f>
        <v>UMC</v>
      </c>
      <c r="E82" s="1" t="s">
        <v>183</v>
      </c>
      <c r="F82" s="3" t="str">
        <f>VLOOKUP(E82, 'Country List'!$C:$I, 7, 0)</f>
        <v>INCLUDE</v>
      </c>
      <c r="G82" s="285">
        <v>1</v>
      </c>
      <c r="H82" s="1">
        <v>0</v>
      </c>
      <c r="I82" s="1">
        <v>0</v>
      </c>
      <c r="J82" s="1">
        <v>1</v>
      </c>
      <c r="K82" s="1">
        <v>1</v>
      </c>
      <c r="L82" s="1" t="s">
        <v>472</v>
      </c>
      <c r="M82" s="1">
        <v>2</v>
      </c>
      <c r="N82" s="6" t="s">
        <v>639</v>
      </c>
      <c r="O82" s="1" t="s">
        <v>640</v>
      </c>
      <c r="P82" s="1" t="s">
        <v>641</v>
      </c>
      <c r="Q82" s="285" t="s">
        <v>1441</v>
      </c>
      <c r="R82" s="284" t="s">
        <v>1442</v>
      </c>
      <c r="S82" s="385">
        <v>3</v>
      </c>
      <c r="T82" s="300" t="s">
        <v>1443</v>
      </c>
      <c r="U82" s="301" t="s">
        <v>436</v>
      </c>
    </row>
    <row r="83" spans="1:21" x14ac:dyDescent="0.3">
      <c r="A83" s="3">
        <v>81</v>
      </c>
      <c r="B83" s="3" t="s">
        <v>184</v>
      </c>
      <c r="C83" s="304" t="str">
        <f>VLOOKUP($E83, 'Country List'!$C:$E, 2, 0)</f>
        <v>ECS</v>
      </c>
      <c r="D83" s="8" t="str">
        <f>VLOOKUP($E83, 'Country List'!$C:$E, 3, 0)</f>
        <v>HIC</v>
      </c>
      <c r="E83" s="1" t="s">
        <v>185</v>
      </c>
      <c r="F83" s="3" t="str">
        <f>VLOOKUP(E83, 'Country List'!$C:$I, 7, 0)</f>
        <v>EXCLUDE</v>
      </c>
      <c r="G83" s="285">
        <v>0</v>
      </c>
      <c r="H83" s="1" t="s">
        <v>437</v>
      </c>
      <c r="I83" s="1" t="s">
        <v>438</v>
      </c>
      <c r="J83" s="1" t="s">
        <v>438</v>
      </c>
      <c r="K83" s="1" t="s">
        <v>438</v>
      </c>
      <c r="L83" s="1" t="s">
        <v>438</v>
      </c>
      <c r="M83" s="1">
        <v>0</v>
      </c>
      <c r="N83" s="1" t="s">
        <v>439</v>
      </c>
      <c r="O83" s="1" t="s">
        <v>438</v>
      </c>
      <c r="P83" s="1" t="s">
        <v>438</v>
      </c>
      <c r="Q83" s="285" t="s">
        <v>1444</v>
      </c>
      <c r="R83" s="284" t="s">
        <v>1445</v>
      </c>
      <c r="S83" s="385">
        <v>3</v>
      </c>
      <c r="T83" s="300" t="s">
        <v>1368</v>
      </c>
      <c r="U83" s="301" t="s">
        <v>436</v>
      </c>
    </row>
    <row r="84" spans="1:21" x14ac:dyDescent="0.3">
      <c r="A84" s="1">
        <v>82</v>
      </c>
      <c r="B84" s="3" t="s">
        <v>186</v>
      </c>
      <c r="C84" s="304" t="str">
        <f>VLOOKUP($E84, 'Country List'!$C:$E, 2, 0)</f>
        <v>MEA</v>
      </c>
      <c r="D84" s="8" t="str">
        <f>VLOOKUP($E84, 'Country List'!$C:$E, 3, 0)</f>
        <v>HIC</v>
      </c>
      <c r="E84" s="1" t="s">
        <v>187</v>
      </c>
      <c r="F84" s="3" t="str">
        <f>VLOOKUP(E84, 'Country List'!$C:$I, 7, 0)</f>
        <v>EXCLUDE</v>
      </c>
      <c r="G84" s="285">
        <v>1</v>
      </c>
      <c r="H84" s="1">
        <v>1</v>
      </c>
      <c r="I84" s="1">
        <v>16</v>
      </c>
      <c r="J84" s="1">
        <v>1</v>
      </c>
      <c r="K84" s="1">
        <v>1</v>
      </c>
      <c r="L84" s="1" t="s">
        <v>472</v>
      </c>
      <c r="M84" s="1">
        <v>2</v>
      </c>
      <c r="N84" s="6" t="s">
        <v>642</v>
      </c>
      <c r="O84" s="1" t="s">
        <v>643</v>
      </c>
      <c r="P84" s="1" t="s">
        <v>644</v>
      </c>
      <c r="Q84" s="285" t="s">
        <v>1446</v>
      </c>
      <c r="R84" s="284" t="s">
        <v>1447</v>
      </c>
      <c r="S84" s="385">
        <v>3</v>
      </c>
      <c r="T84" s="300" t="s">
        <v>1448</v>
      </c>
      <c r="U84" s="301" t="s">
        <v>436</v>
      </c>
    </row>
    <row r="85" spans="1:21" x14ac:dyDescent="0.3">
      <c r="A85" s="3">
        <v>83</v>
      </c>
      <c r="B85" s="3" t="s">
        <v>188</v>
      </c>
      <c r="C85" s="304" t="str">
        <f>VLOOKUP($E85, 'Country List'!$C:$E, 2, 0)</f>
        <v>ECS</v>
      </c>
      <c r="D85" s="8" t="str">
        <f>VLOOKUP($E85, 'Country List'!$C:$E, 3, 0)</f>
        <v>HIC</v>
      </c>
      <c r="E85" s="1" t="s">
        <v>189</v>
      </c>
      <c r="F85" s="3" t="str">
        <f>VLOOKUP(E85, 'Country List'!$C:$I, 7, 0)</f>
        <v>EXCLUDE</v>
      </c>
      <c r="G85" s="285">
        <v>1</v>
      </c>
      <c r="H85" s="1">
        <v>0</v>
      </c>
      <c r="I85" s="1">
        <v>15</v>
      </c>
      <c r="J85" s="1">
        <v>1</v>
      </c>
      <c r="K85" s="1">
        <v>1</v>
      </c>
      <c r="L85" s="1" t="s">
        <v>582</v>
      </c>
      <c r="M85" s="1">
        <v>2</v>
      </c>
      <c r="N85" s="6" t="s">
        <v>645</v>
      </c>
      <c r="O85" s="1" t="s">
        <v>646</v>
      </c>
      <c r="P85" s="1" t="s">
        <v>647</v>
      </c>
      <c r="Q85" s="285" t="s">
        <v>1449</v>
      </c>
      <c r="R85" s="284" t="s">
        <v>1450</v>
      </c>
      <c r="S85" s="385">
        <v>2</v>
      </c>
      <c r="T85" s="300" t="s">
        <v>1451</v>
      </c>
      <c r="U85" s="301" t="s">
        <v>436</v>
      </c>
    </row>
    <row r="86" spans="1:21" x14ac:dyDescent="0.3">
      <c r="A86" s="3">
        <v>84</v>
      </c>
      <c r="B86" s="3" t="s">
        <v>190</v>
      </c>
      <c r="C86" s="304" t="str">
        <f>VLOOKUP($E86, 'Country List'!$C:$E, 2, 0)</f>
        <v>LCN</v>
      </c>
      <c r="D86" s="8" t="str">
        <f>VLOOKUP($E86, 'Country List'!$C:$E, 3, 0)</f>
        <v>UMC</v>
      </c>
      <c r="E86" s="1" t="s">
        <v>191</v>
      </c>
      <c r="F86" s="3" t="str">
        <f>VLOOKUP(E86, 'Country List'!$C:$I, 7, 0)</f>
        <v>INCLUDE</v>
      </c>
      <c r="G86" s="285">
        <v>1</v>
      </c>
      <c r="H86" s="1">
        <v>0</v>
      </c>
      <c r="I86" s="1">
        <v>18</v>
      </c>
      <c r="J86" s="1">
        <v>1</v>
      </c>
      <c r="K86" s="1">
        <v>1</v>
      </c>
      <c r="L86" s="1" t="s">
        <v>648</v>
      </c>
      <c r="M86" s="1">
        <v>4</v>
      </c>
      <c r="N86" s="6" t="s">
        <v>649</v>
      </c>
      <c r="O86" s="1" t="s">
        <v>650</v>
      </c>
      <c r="P86" s="1" t="s">
        <v>436</v>
      </c>
      <c r="Q86" s="285" t="s">
        <v>1452</v>
      </c>
      <c r="R86" s="284" t="s">
        <v>1453</v>
      </c>
      <c r="S86" s="385">
        <v>3</v>
      </c>
      <c r="T86" s="300" t="s">
        <v>1454</v>
      </c>
      <c r="U86" s="301" t="s">
        <v>436</v>
      </c>
    </row>
    <row r="87" spans="1:21" x14ac:dyDescent="0.3">
      <c r="A87" s="3">
        <v>85</v>
      </c>
      <c r="B87" s="3" t="s">
        <v>192</v>
      </c>
      <c r="C87" s="304" t="str">
        <f>VLOOKUP($E87, 'Country List'!$C:$E, 2, 0)</f>
        <v>EAS</v>
      </c>
      <c r="D87" s="8" t="str">
        <f>VLOOKUP($E87, 'Country List'!$C:$E, 3, 0)</f>
        <v>HIC</v>
      </c>
      <c r="E87" s="1" t="s">
        <v>193</v>
      </c>
      <c r="F87" s="3" t="str">
        <f>VLOOKUP(E87, 'Country List'!$C:$I, 7, 0)</f>
        <v>EXCLUDE</v>
      </c>
      <c r="G87" s="285">
        <v>1</v>
      </c>
      <c r="H87" s="1">
        <v>1</v>
      </c>
      <c r="I87" s="1">
        <v>0</v>
      </c>
      <c r="J87" s="1">
        <v>1</v>
      </c>
      <c r="K87" s="1" t="s">
        <v>2626</v>
      </c>
      <c r="L87" s="1" t="s">
        <v>651</v>
      </c>
      <c r="M87" s="1">
        <v>2</v>
      </c>
      <c r="N87" s="6" t="s">
        <v>652</v>
      </c>
      <c r="O87" s="1" t="s">
        <v>653</v>
      </c>
      <c r="P87" s="1" t="s">
        <v>436</v>
      </c>
      <c r="Q87" s="285" t="s">
        <v>1455</v>
      </c>
      <c r="R87" s="284" t="s">
        <v>1456</v>
      </c>
      <c r="S87" s="385">
        <v>1</v>
      </c>
      <c r="T87" s="300" t="s">
        <v>1345</v>
      </c>
      <c r="U87" s="301" t="s">
        <v>436</v>
      </c>
    </row>
    <row r="88" spans="1:21" x14ac:dyDescent="0.3">
      <c r="A88" s="1">
        <v>86</v>
      </c>
      <c r="B88" s="3" t="s">
        <v>194</v>
      </c>
      <c r="C88" s="304" t="str">
        <f>VLOOKUP($E88, 'Country List'!$C:$E, 2, 0)</f>
        <v>MEA</v>
      </c>
      <c r="D88" s="8" t="str">
        <f>VLOOKUP($E88, 'Country List'!$C:$E, 3, 0)</f>
        <v>LMC</v>
      </c>
      <c r="E88" s="1" t="s">
        <v>195</v>
      </c>
      <c r="F88" s="3" t="str">
        <f>VLOOKUP(E88, 'Country List'!$C:$I, 7, 0)</f>
        <v>INCLUDE</v>
      </c>
      <c r="G88" s="285">
        <v>1</v>
      </c>
      <c r="H88" s="1">
        <v>0</v>
      </c>
      <c r="I88" s="1">
        <v>16</v>
      </c>
      <c r="J88" s="1">
        <v>1</v>
      </c>
      <c r="K88" s="1">
        <v>1</v>
      </c>
      <c r="L88" s="1" t="s">
        <v>654</v>
      </c>
      <c r="M88" s="1">
        <v>2</v>
      </c>
      <c r="N88" s="6" t="s">
        <v>655</v>
      </c>
      <c r="O88" s="1" t="s">
        <v>656</v>
      </c>
      <c r="P88" s="1" t="s">
        <v>657</v>
      </c>
      <c r="Q88" s="285" t="s">
        <v>1457</v>
      </c>
      <c r="R88" s="284" t="s">
        <v>1458</v>
      </c>
      <c r="S88" s="385">
        <v>2</v>
      </c>
      <c r="T88" s="300" t="s">
        <v>1295</v>
      </c>
      <c r="U88" s="301" t="s">
        <v>1459</v>
      </c>
    </row>
    <row r="89" spans="1:21" x14ac:dyDescent="0.3">
      <c r="A89" s="3">
        <v>87</v>
      </c>
      <c r="B89" s="3" t="s">
        <v>196</v>
      </c>
      <c r="C89" s="304" t="str">
        <f>VLOOKUP($E89, 'Country List'!$C:$E, 2, 0)</f>
        <v>ECS</v>
      </c>
      <c r="D89" s="8" t="str">
        <f>VLOOKUP($E89, 'Country List'!$C:$E, 3, 0)</f>
        <v>UMC</v>
      </c>
      <c r="E89" s="1" t="s">
        <v>197</v>
      </c>
      <c r="F89" s="3" t="str">
        <f>VLOOKUP(E89, 'Country List'!$C:$I, 7, 0)</f>
        <v>INCLUDE</v>
      </c>
      <c r="G89" s="285">
        <v>1</v>
      </c>
      <c r="H89" s="1">
        <v>0</v>
      </c>
      <c r="I89" s="1">
        <v>16</v>
      </c>
      <c r="J89" s="1">
        <v>1</v>
      </c>
      <c r="K89" s="1">
        <v>0</v>
      </c>
      <c r="L89" s="1" t="s">
        <v>658</v>
      </c>
      <c r="M89" s="1">
        <v>1</v>
      </c>
      <c r="N89" s="6" t="s">
        <v>659</v>
      </c>
      <c r="O89" s="1" t="s">
        <v>660</v>
      </c>
      <c r="P89" s="1" t="s">
        <v>661</v>
      </c>
      <c r="Q89" s="285" t="s">
        <v>1460</v>
      </c>
      <c r="R89" s="284" t="s">
        <v>1461</v>
      </c>
      <c r="S89" s="385">
        <v>1</v>
      </c>
      <c r="T89" s="300" t="s">
        <v>1462</v>
      </c>
      <c r="U89" s="301" t="s">
        <v>436</v>
      </c>
    </row>
    <row r="90" spans="1:21" x14ac:dyDescent="0.3">
      <c r="A90" s="3">
        <v>88</v>
      </c>
      <c r="B90" s="3" t="s">
        <v>198</v>
      </c>
      <c r="C90" s="304" t="str">
        <f>VLOOKUP($E90, 'Country List'!$C:$E, 2, 0)</f>
        <v>SSF</v>
      </c>
      <c r="D90" s="8" t="str">
        <f>VLOOKUP($E90, 'Country List'!$C:$E, 3, 0)</f>
        <v>LMC</v>
      </c>
      <c r="E90" s="1" t="s">
        <v>199</v>
      </c>
      <c r="F90" s="3" t="str">
        <f>VLOOKUP(E90, 'Country List'!$C:$I, 7, 0)</f>
        <v>INCLUDE</v>
      </c>
      <c r="G90" s="285">
        <v>1</v>
      </c>
      <c r="H90" s="1">
        <v>0</v>
      </c>
      <c r="I90" s="1">
        <v>18</v>
      </c>
      <c r="J90" s="1">
        <v>1</v>
      </c>
      <c r="K90" s="1">
        <v>1</v>
      </c>
      <c r="L90" s="1" t="s">
        <v>662</v>
      </c>
      <c r="M90" s="1">
        <v>2</v>
      </c>
      <c r="N90" s="6" t="s">
        <v>663</v>
      </c>
      <c r="O90" s="1" t="s">
        <v>469</v>
      </c>
      <c r="P90" s="1" t="s">
        <v>436</v>
      </c>
      <c r="Q90" s="285" t="s">
        <v>1463</v>
      </c>
      <c r="R90" s="284" t="s">
        <v>1464</v>
      </c>
      <c r="S90" s="385">
        <v>2</v>
      </c>
      <c r="T90" s="300" t="s">
        <v>1368</v>
      </c>
      <c r="U90" s="301" t="s">
        <v>436</v>
      </c>
    </row>
    <row r="91" spans="1:21" x14ac:dyDescent="0.3">
      <c r="A91" s="3">
        <v>89</v>
      </c>
      <c r="B91" s="3" t="s">
        <v>200</v>
      </c>
      <c r="C91" s="304" t="str">
        <f>VLOOKUP($E91, 'Country List'!$C:$E, 2, 0)</f>
        <v>EAS</v>
      </c>
      <c r="D91" s="8" t="str">
        <f>VLOOKUP($E91, 'Country List'!$C:$E, 3, 0)</f>
        <v>LMC</v>
      </c>
      <c r="E91" s="1" t="s">
        <v>201</v>
      </c>
      <c r="F91" s="3" t="str">
        <f>VLOOKUP(E91, 'Country List'!$C:$I, 7, 0)</f>
        <v>INCLUDE</v>
      </c>
      <c r="G91" s="285">
        <v>0</v>
      </c>
      <c r="H91" s="1" t="s">
        <v>437</v>
      </c>
      <c r="I91" s="1" t="s">
        <v>438</v>
      </c>
      <c r="J91" s="1" t="s">
        <v>438</v>
      </c>
      <c r="K91" s="1" t="s">
        <v>438</v>
      </c>
      <c r="L91" s="1" t="s">
        <v>438</v>
      </c>
      <c r="M91" s="1">
        <v>0</v>
      </c>
      <c r="N91" s="1" t="s">
        <v>439</v>
      </c>
      <c r="P91" s="1" t="s">
        <v>438</v>
      </c>
      <c r="Q91" s="285" t="s">
        <v>1465</v>
      </c>
      <c r="R91" s="300" t="s">
        <v>1419</v>
      </c>
      <c r="S91" s="385">
        <v>6</v>
      </c>
      <c r="T91" s="300" t="s">
        <v>1332</v>
      </c>
      <c r="U91" s="301" t="s">
        <v>436</v>
      </c>
    </row>
    <row r="92" spans="1:21" x14ac:dyDescent="0.3">
      <c r="A92" s="1">
        <v>90</v>
      </c>
      <c r="B92" s="3" t="s">
        <v>202</v>
      </c>
      <c r="C92" s="304" t="str">
        <f>VLOOKUP($E92, 'Country List'!$C:$E, 2, 0)</f>
        <v>EAS</v>
      </c>
      <c r="D92" s="8" t="str">
        <f>VLOOKUP($E92, 'Country List'!$C:$E, 3, 0)</f>
        <v>LIC</v>
      </c>
      <c r="E92" s="1" t="s">
        <v>203</v>
      </c>
      <c r="F92" s="3" t="str">
        <f>VLOOKUP(E92, 'Country List'!$C:$I, 7, 0)</f>
        <v>INCLUDE</v>
      </c>
      <c r="G92" s="285">
        <v>1</v>
      </c>
      <c r="H92" s="1">
        <v>1</v>
      </c>
      <c r="I92" s="1">
        <v>17</v>
      </c>
      <c r="J92" s="1">
        <v>0</v>
      </c>
      <c r="K92" s="1">
        <v>0</v>
      </c>
      <c r="L92" s="1" t="s">
        <v>664</v>
      </c>
      <c r="M92" s="1">
        <v>2</v>
      </c>
      <c r="N92" s="6" t="s">
        <v>665</v>
      </c>
      <c r="O92" s="1" t="s">
        <v>548</v>
      </c>
      <c r="P92" s="1" t="s">
        <v>436</v>
      </c>
      <c r="Q92" s="285" t="s">
        <v>664</v>
      </c>
      <c r="R92" s="284" t="s">
        <v>1466</v>
      </c>
      <c r="S92" s="385">
        <v>2</v>
      </c>
      <c r="T92" s="300" t="s">
        <v>1292</v>
      </c>
      <c r="U92" s="301" t="s">
        <v>436</v>
      </c>
    </row>
    <row r="93" spans="1:21" x14ac:dyDescent="0.3">
      <c r="A93" s="3">
        <v>91</v>
      </c>
      <c r="B93" s="3" t="s">
        <v>204</v>
      </c>
      <c r="C93" s="304" t="str">
        <f>VLOOKUP($E93, 'Country List'!$C:$E, 2, 0)</f>
        <v>EAS</v>
      </c>
      <c r="D93" s="8" t="str">
        <f>VLOOKUP($E93, 'Country List'!$C:$E, 3, 0)</f>
        <v>HIC</v>
      </c>
      <c r="E93" s="1" t="s">
        <v>205</v>
      </c>
      <c r="F93" s="3" t="str">
        <f>VLOOKUP(E93, 'Country List'!$C:$I, 7, 0)</f>
        <v>EXCLUDE</v>
      </c>
      <c r="G93" s="285">
        <v>1</v>
      </c>
      <c r="H93" s="1">
        <v>1</v>
      </c>
      <c r="I93" s="1">
        <v>17</v>
      </c>
      <c r="J93" s="1">
        <v>1</v>
      </c>
      <c r="K93" s="1">
        <v>1</v>
      </c>
      <c r="L93" s="1" t="s">
        <v>472</v>
      </c>
      <c r="M93" s="1">
        <v>2</v>
      </c>
      <c r="N93" s="6" t="s">
        <v>666</v>
      </c>
      <c r="O93" s="1" t="s">
        <v>667</v>
      </c>
      <c r="P93" s="1" t="s">
        <v>436</v>
      </c>
      <c r="Q93" s="285" t="s">
        <v>472</v>
      </c>
      <c r="R93" s="284" t="s">
        <v>1467</v>
      </c>
      <c r="S93" s="385">
        <v>2</v>
      </c>
      <c r="T93" s="300" t="s">
        <v>1295</v>
      </c>
      <c r="U93" s="301" t="s">
        <v>436</v>
      </c>
    </row>
    <row r="94" spans="1:21" x14ac:dyDescent="0.3">
      <c r="A94" s="3">
        <v>92</v>
      </c>
      <c r="B94" s="3" t="s">
        <v>206</v>
      </c>
      <c r="C94" s="304" t="str">
        <f>VLOOKUP($E94, 'Country List'!$C:$E, 2, 0)</f>
        <v>ECS</v>
      </c>
      <c r="D94" s="8" t="str">
        <f>VLOOKUP($E94, 'Country List'!$C:$E, 3, 0)</f>
        <v>LMC</v>
      </c>
      <c r="E94" s="1" t="s">
        <v>207</v>
      </c>
      <c r="F94" s="3" t="str">
        <f>VLOOKUP(E94, 'Country List'!$C:$I, 7, 0)</f>
        <v>INCLUDE</v>
      </c>
      <c r="G94" s="285">
        <v>1</v>
      </c>
      <c r="H94" s="1">
        <v>0</v>
      </c>
      <c r="I94" s="1">
        <v>16</v>
      </c>
      <c r="J94" s="1">
        <v>1</v>
      </c>
      <c r="K94" s="1">
        <v>0</v>
      </c>
      <c r="L94" s="1" t="s">
        <v>668</v>
      </c>
      <c r="M94" s="1">
        <v>2</v>
      </c>
      <c r="N94" s="6" t="s">
        <v>669</v>
      </c>
      <c r="O94" s="1" t="s">
        <v>469</v>
      </c>
      <c r="P94" s="1">
        <v>10</v>
      </c>
      <c r="Q94" s="285" t="s">
        <v>668</v>
      </c>
      <c r="R94" s="284" t="s">
        <v>1468</v>
      </c>
      <c r="S94" s="385">
        <v>2</v>
      </c>
      <c r="T94" s="300" t="s">
        <v>1295</v>
      </c>
      <c r="U94" s="301" t="s">
        <v>436</v>
      </c>
    </row>
    <row r="95" spans="1:21" x14ac:dyDescent="0.3">
      <c r="A95" s="3">
        <v>93</v>
      </c>
      <c r="B95" s="3" t="s">
        <v>208</v>
      </c>
      <c r="C95" s="304" t="str">
        <f>VLOOKUP($E95, 'Country List'!$C:$E, 2, 0)</f>
        <v>MEA</v>
      </c>
      <c r="D95" s="8" t="str">
        <f>VLOOKUP($E95, 'Country List'!$C:$E, 3, 0)</f>
        <v>HIC</v>
      </c>
      <c r="E95" s="3" t="s">
        <v>209</v>
      </c>
      <c r="F95" s="3" t="str">
        <f>VLOOKUP(E95, 'Country List'!$C:$I, 7, 0)</f>
        <v>INCLUDE</v>
      </c>
      <c r="G95" s="285">
        <v>1</v>
      </c>
      <c r="H95" s="1">
        <v>1</v>
      </c>
      <c r="I95" s="1">
        <v>0</v>
      </c>
      <c r="J95" s="1">
        <v>1</v>
      </c>
      <c r="K95" s="1">
        <v>1</v>
      </c>
      <c r="L95" s="1" t="s">
        <v>670</v>
      </c>
      <c r="M95" s="1">
        <v>4</v>
      </c>
      <c r="N95" s="1" t="s">
        <v>671</v>
      </c>
      <c r="O95" s="1" t="s">
        <v>672</v>
      </c>
      <c r="P95" s="1" t="s">
        <v>673</v>
      </c>
      <c r="Q95" s="285" t="s">
        <v>1469</v>
      </c>
      <c r="R95" s="284" t="s">
        <v>1470</v>
      </c>
      <c r="S95" s="385">
        <v>3</v>
      </c>
      <c r="T95" s="300" t="s">
        <v>1282</v>
      </c>
      <c r="U95" s="301" t="s">
        <v>436</v>
      </c>
    </row>
    <row r="96" spans="1:21" x14ac:dyDescent="0.3">
      <c r="A96" s="1">
        <v>94</v>
      </c>
      <c r="B96" s="3" t="s">
        <v>210</v>
      </c>
      <c r="C96" s="304" t="str">
        <f>VLOOKUP($E96, 'Country List'!$C:$E, 2, 0)</f>
        <v>ECS</v>
      </c>
      <c r="D96" s="8" t="str">
        <f>VLOOKUP($E96, 'Country List'!$C:$E, 3, 0)</f>
        <v>LMC</v>
      </c>
      <c r="E96" s="1" t="s">
        <v>211</v>
      </c>
      <c r="F96" s="3" t="str">
        <f>VLOOKUP(E96, 'Country List'!$C:$I, 7, 0)</f>
        <v>INCLUDE</v>
      </c>
      <c r="G96" s="285">
        <v>1</v>
      </c>
      <c r="H96" s="1">
        <v>0</v>
      </c>
      <c r="I96" s="1">
        <v>16</v>
      </c>
      <c r="J96" s="1">
        <v>1</v>
      </c>
      <c r="K96" s="1">
        <v>1</v>
      </c>
      <c r="L96" s="1" t="s">
        <v>674</v>
      </c>
      <c r="M96" s="1">
        <v>1</v>
      </c>
      <c r="N96" s="6" t="s">
        <v>675</v>
      </c>
      <c r="O96" s="1" t="s">
        <v>469</v>
      </c>
      <c r="P96" s="1" t="s">
        <v>436</v>
      </c>
      <c r="Q96" s="285" t="s">
        <v>1471</v>
      </c>
      <c r="R96" s="284" t="s">
        <v>1472</v>
      </c>
      <c r="S96" s="385">
        <v>1</v>
      </c>
      <c r="T96" s="300" t="s">
        <v>1282</v>
      </c>
      <c r="U96" s="301" t="s">
        <v>436</v>
      </c>
    </row>
    <row r="97" spans="1:21" x14ac:dyDescent="0.3">
      <c r="A97" s="3">
        <v>95</v>
      </c>
      <c r="B97" s="3" t="s">
        <v>212</v>
      </c>
      <c r="C97" s="304" t="str">
        <f>VLOOKUP($E97, 'Country List'!$C:$E, 2, 0)</f>
        <v>EAS</v>
      </c>
      <c r="D97" s="8" t="str">
        <f>VLOOKUP($E97, 'Country List'!$C:$E, 3, 0)</f>
        <v>LMC</v>
      </c>
      <c r="E97" s="1" t="s">
        <v>213</v>
      </c>
      <c r="F97" s="3" t="str">
        <f>VLOOKUP(E97, 'Country List'!$C:$I, 7, 0)</f>
        <v>INCLUDE</v>
      </c>
      <c r="G97" s="285">
        <v>1</v>
      </c>
      <c r="H97" s="1">
        <v>0</v>
      </c>
      <c r="I97" s="1">
        <v>18</v>
      </c>
      <c r="J97" s="1">
        <v>1</v>
      </c>
      <c r="K97" s="1">
        <v>0</v>
      </c>
      <c r="L97" s="1" t="s">
        <v>526</v>
      </c>
      <c r="M97" s="1">
        <v>2</v>
      </c>
      <c r="N97" s="6" t="s">
        <v>676</v>
      </c>
      <c r="O97" s="1" t="s">
        <v>469</v>
      </c>
      <c r="P97" s="1" t="s">
        <v>436</v>
      </c>
      <c r="Q97" s="285" t="s">
        <v>839</v>
      </c>
      <c r="R97" s="284" t="s">
        <v>1473</v>
      </c>
      <c r="S97" s="385">
        <v>2</v>
      </c>
      <c r="T97" s="300" t="s">
        <v>438</v>
      </c>
      <c r="U97" s="301" t="s">
        <v>436</v>
      </c>
    </row>
    <row r="98" spans="1:21" x14ac:dyDescent="0.3">
      <c r="A98" s="3">
        <v>96</v>
      </c>
      <c r="B98" s="3" t="s">
        <v>214</v>
      </c>
      <c r="C98" s="304" t="str">
        <f>VLOOKUP($E98, 'Country List'!$C:$E, 2, 0)</f>
        <v>ECS</v>
      </c>
      <c r="D98" s="8" t="str">
        <f>VLOOKUP($E98, 'Country List'!$C:$E, 3, 0)</f>
        <v>HIC</v>
      </c>
      <c r="E98" s="1" t="s">
        <v>215</v>
      </c>
      <c r="F98" s="3" t="str">
        <f>VLOOKUP(E98, 'Country List'!$C:$I, 7, 0)</f>
        <v>EXCLUDE</v>
      </c>
      <c r="G98" s="285">
        <v>1</v>
      </c>
      <c r="H98" s="1">
        <v>0</v>
      </c>
      <c r="I98" s="1">
        <v>0</v>
      </c>
      <c r="J98" s="1">
        <v>1</v>
      </c>
      <c r="K98" s="1">
        <v>1</v>
      </c>
      <c r="L98" s="1" t="s">
        <v>677</v>
      </c>
      <c r="M98" s="1">
        <v>2</v>
      </c>
      <c r="N98" s="6" t="s">
        <v>678</v>
      </c>
      <c r="O98" s="1" t="s">
        <v>679</v>
      </c>
      <c r="P98" s="1" t="s">
        <v>466</v>
      </c>
      <c r="Q98" s="285" t="s">
        <v>1474</v>
      </c>
      <c r="R98" s="284" t="s">
        <v>1475</v>
      </c>
      <c r="S98" s="385">
        <v>1</v>
      </c>
      <c r="T98" s="300" t="s">
        <v>1295</v>
      </c>
      <c r="U98" s="301" t="s">
        <v>436</v>
      </c>
    </row>
    <row r="99" spans="1:21" x14ac:dyDescent="0.3">
      <c r="A99" s="3">
        <v>97</v>
      </c>
      <c r="B99" s="3" t="s">
        <v>216</v>
      </c>
      <c r="C99" s="304" t="str">
        <f>VLOOKUP($E99, 'Country List'!$C:$E, 2, 0)</f>
        <v>MEA</v>
      </c>
      <c r="D99" s="8" t="str">
        <f>VLOOKUP($E99, 'Country List'!$C:$E, 3, 0)</f>
        <v>UMC</v>
      </c>
      <c r="E99" s="1" t="s">
        <v>217</v>
      </c>
      <c r="F99" s="3" t="str">
        <f>VLOOKUP(E99, 'Country List'!$C:$I, 7, 0)</f>
        <v>INCLUDE</v>
      </c>
      <c r="G99" s="285">
        <v>1</v>
      </c>
      <c r="H99" s="1">
        <v>0</v>
      </c>
      <c r="I99" s="1">
        <v>15</v>
      </c>
      <c r="J99" s="1">
        <v>1</v>
      </c>
      <c r="K99" s="1">
        <v>1</v>
      </c>
      <c r="L99" s="1" t="s">
        <v>680</v>
      </c>
      <c r="M99" s="1">
        <v>2</v>
      </c>
      <c r="N99" s="6" t="s">
        <v>681</v>
      </c>
      <c r="O99" s="1" t="s">
        <v>682</v>
      </c>
      <c r="P99" s="1" t="s">
        <v>436</v>
      </c>
      <c r="Q99" s="285" t="s">
        <v>2348</v>
      </c>
      <c r="R99" s="284" t="s">
        <v>1476</v>
      </c>
      <c r="S99" s="385">
        <v>2</v>
      </c>
      <c r="T99" s="300" t="s">
        <v>1295</v>
      </c>
      <c r="U99" s="301" t="s">
        <v>436</v>
      </c>
    </row>
    <row r="100" spans="1:21" x14ac:dyDescent="0.3">
      <c r="A100" s="1">
        <v>98</v>
      </c>
      <c r="B100" s="3" t="s">
        <v>218</v>
      </c>
      <c r="C100" s="304" t="str">
        <f>VLOOKUP($E100, 'Country List'!$C:$E, 2, 0)</f>
        <v>SSF</v>
      </c>
      <c r="D100" s="8" t="str">
        <f>VLOOKUP($E100, 'Country List'!$C:$E, 3, 0)</f>
        <v>LMC</v>
      </c>
      <c r="E100" s="1" t="s">
        <v>219</v>
      </c>
      <c r="F100" s="3" t="str">
        <f>VLOOKUP(E100, 'Country List'!$C:$I, 7, 0)</f>
        <v>INCLUDE</v>
      </c>
      <c r="G100" s="285">
        <v>1</v>
      </c>
      <c r="H100" s="1">
        <v>0</v>
      </c>
      <c r="I100" s="1">
        <v>16</v>
      </c>
      <c r="J100" s="1">
        <v>1</v>
      </c>
      <c r="K100" s="1">
        <v>1</v>
      </c>
      <c r="L100" s="1" t="s">
        <v>683</v>
      </c>
      <c r="M100" s="1">
        <v>2</v>
      </c>
      <c r="N100" s="6" t="s">
        <v>684</v>
      </c>
      <c r="O100" s="1" t="s">
        <v>469</v>
      </c>
      <c r="P100" s="1" t="s">
        <v>436</v>
      </c>
      <c r="Q100" s="285" t="s">
        <v>1477</v>
      </c>
      <c r="R100" s="284" t="s">
        <v>1478</v>
      </c>
      <c r="S100" s="385">
        <v>2</v>
      </c>
      <c r="T100" s="300" t="s">
        <v>1368</v>
      </c>
      <c r="U100" s="301" t="s">
        <v>436</v>
      </c>
    </row>
    <row r="101" spans="1:21" x14ac:dyDescent="0.3">
      <c r="A101" s="3">
        <v>99</v>
      </c>
      <c r="B101" s="3" t="s">
        <v>220</v>
      </c>
      <c r="C101" s="304" t="str">
        <f>VLOOKUP($E101, 'Country List'!$C:$E, 2, 0)</f>
        <v>SSF</v>
      </c>
      <c r="D101" s="8" t="str">
        <f>VLOOKUP($E101, 'Country List'!$C:$E, 3, 0)</f>
        <v>LIC</v>
      </c>
      <c r="E101" s="1" t="s">
        <v>221</v>
      </c>
      <c r="F101" s="3" t="str">
        <f>VLOOKUP(E101, 'Country List'!$C:$I, 7, 0)</f>
        <v>INCLUDE</v>
      </c>
      <c r="G101" s="285">
        <v>1</v>
      </c>
      <c r="H101" s="1">
        <v>1</v>
      </c>
      <c r="I101" s="1">
        <v>0</v>
      </c>
      <c r="J101" s="1">
        <v>1</v>
      </c>
      <c r="K101" s="1" t="s">
        <v>2626</v>
      </c>
      <c r="L101" s="1" t="s">
        <v>685</v>
      </c>
      <c r="M101" s="1">
        <v>5</v>
      </c>
      <c r="N101" s="6" t="s">
        <v>686</v>
      </c>
      <c r="O101" s="1" t="s">
        <v>687</v>
      </c>
      <c r="P101" s="1" t="s">
        <v>436</v>
      </c>
      <c r="Q101" s="285" t="s">
        <v>1479</v>
      </c>
      <c r="R101" s="284" t="s">
        <v>1480</v>
      </c>
      <c r="S101" s="385">
        <v>3</v>
      </c>
      <c r="T101" s="300" t="s">
        <v>1481</v>
      </c>
      <c r="U101" s="301" t="s">
        <v>436</v>
      </c>
    </row>
    <row r="102" spans="1:21" x14ac:dyDescent="0.3">
      <c r="A102" s="3">
        <v>100</v>
      </c>
      <c r="B102" s="3" t="s">
        <v>222</v>
      </c>
      <c r="C102" s="304" t="str">
        <f>VLOOKUP($E102, 'Country List'!$C:$E, 2, 0)</f>
        <v>MEA</v>
      </c>
      <c r="D102" s="8" t="str">
        <f>VLOOKUP($E102, 'Country List'!$C:$E, 3, 0)</f>
        <v>UMC</v>
      </c>
      <c r="E102" s="1" t="s">
        <v>223</v>
      </c>
      <c r="F102" s="3" t="str">
        <f>VLOOKUP(E102, 'Country List'!$C:$I, 7, 0)</f>
        <v>INCLUDE</v>
      </c>
      <c r="G102" s="285">
        <v>1</v>
      </c>
      <c r="H102" s="1">
        <v>1</v>
      </c>
      <c r="I102" s="1">
        <v>18</v>
      </c>
      <c r="J102" s="1">
        <v>1</v>
      </c>
      <c r="K102" s="1">
        <v>1</v>
      </c>
      <c r="L102" s="1" t="s">
        <v>688</v>
      </c>
      <c r="M102" s="1">
        <v>2</v>
      </c>
      <c r="N102" s="1" t="s">
        <v>689</v>
      </c>
      <c r="O102" s="1" t="s">
        <v>690</v>
      </c>
      <c r="P102" s="1" t="s">
        <v>436</v>
      </c>
      <c r="Q102" s="285" t="s">
        <v>1482</v>
      </c>
      <c r="R102" s="284" t="s">
        <v>1483</v>
      </c>
      <c r="S102" s="385">
        <v>2</v>
      </c>
      <c r="T102" s="300" t="s">
        <v>1332</v>
      </c>
      <c r="U102" s="301" t="s">
        <v>436</v>
      </c>
    </row>
    <row r="103" spans="1:21" x14ac:dyDescent="0.3">
      <c r="A103" s="3">
        <v>101</v>
      </c>
      <c r="B103" s="3" t="s">
        <v>224</v>
      </c>
      <c r="C103" s="304" t="str">
        <f>VLOOKUP($E103, 'Country List'!$C:$E, 2, 0)</f>
        <v>ECS</v>
      </c>
      <c r="D103" s="8" t="str">
        <f>VLOOKUP($E103, 'Country List'!$C:$E, 3, 0)</f>
        <v>HIC</v>
      </c>
      <c r="E103" s="1" t="s">
        <v>225</v>
      </c>
      <c r="F103" s="3" t="str">
        <f>VLOOKUP(E103, 'Country List'!$C:$I, 7, 0)</f>
        <v>EXCLUDE</v>
      </c>
      <c r="G103" s="285">
        <v>1</v>
      </c>
      <c r="H103" s="1">
        <v>0</v>
      </c>
      <c r="I103" s="1">
        <v>15</v>
      </c>
      <c r="J103" s="1">
        <v>1</v>
      </c>
      <c r="K103" s="1">
        <v>0</v>
      </c>
      <c r="L103" s="1" t="s">
        <v>691</v>
      </c>
      <c r="M103" s="1">
        <v>2</v>
      </c>
      <c r="N103" s="6" t="s">
        <v>692</v>
      </c>
      <c r="O103" s="1" t="s">
        <v>693</v>
      </c>
      <c r="P103" s="1" t="s">
        <v>466</v>
      </c>
      <c r="Q103" s="285" t="s">
        <v>1484</v>
      </c>
      <c r="R103" s="284" t="s">
        <v>1485</v>
      </c>
      <c r="S103" s="385">
        <v>2</v>
      </c>
      <c r="T103" s="300" t="s">
        <v>438</v>
      </c>
      <c r="U103" s="301" t="s">
        <v>436</v>
      </c>
    </row>
    <row r="104" spans="1:21" x14ac:dyDescent="0.3">
      <c r="A104" s="1">
        <v>102</v>
      </c>
      <c r="B104" s="3" t="s">
        <v>226</v>
      </c>
      <c r="C104" s="304" t="str">
        <f>VLOOKUP($E104, 'Country List'!$C:$E, 2, 0)</f>
        <v>ECS</v>
      </c>
      <c r="D104" s="8" t="str">
        <f>VLOOKUP($E104, 'Country List'!$C:$E, 3, 0)</f>
        <v>HIC</v>
      </c>
      <c r="E104" s="1" t="s">
        <v>227</v>
      </c>
      <c r="F104" s="3" t="str">
        <f>VLOOKUP(E104, 'Country List'!$C:$I, 7, 0)</f>
        <v>EXCLUDE</v>
      </c>
      <c r="G104" s="285">
        <v>1</v>
      </c>
      <c r="H104" s="1">
        <v>0</v>
      </c>
      <c r="I104" s="1">
        <v>16</v>
      </c>
      <c r="J104" s="1">
        <v>1</v>
      </c>
      <c r="K104" s="1">
        <v>1</v>
      </c>
      <c r="L104" s="1" t="s">
        <v>472</v>
      </c>
      <c r="M104" s="1">
        <v>2</v>
      </c>
      <c r="N104" s="6" t="s">
        <v>694</v>
      </c>
      <c r="O104" s="1" t="s">
        <v>695</v>
      </c>
      <c r="P104" s="1" t="s">
        <v>436</v>
      </c>
      <c r="Q104" s="285" t="s">
        <v>1486</v>
      </c>
      <c r="R104" s="284" t="s">
        <v>1487</v>
      </c>
      <c r="S104" s="385">
        <v>1</v>
      </c>
      <c r="T104" s="300" t="s">
        <v>1368</v>
      </c>
      <c r="U104" s="301" t="s">
        <v>436</v>
      </c>
    </row>
    <row r="105" spans="1:21" x14ac:dyDescent="0.3">
      <c r="A105" s="3">
        <v>103</v>
      </c>
      <c r="B105" s="3" t="s">
        <v>228</v>
      </c>
      <c r="C105" s="304" t="str">
        <f>VLOOKUP($E105, 'Country List'!$C:$E, 2, 0)</f>
        <v>ECS</v>
      </c>
      <c r="D105" s="8" t="str">
        <f>VLOOKUP($E105, 'Country List'!$C:$E, 3, 0)</f>
        <v>HIC</v>
      </c>
      <c r="E105" s="1" t="s">
        <v>229</v>
      </c>
      <c r="F105" s="3" t="str">
        <f>VLOOKUP(E105, 'Country List'!$C:$I, 7, 0)</f>
        <v>EXCLUDE</v>
      </c>
      <c r="G105" s="285">
        <v>1</v>
      </c>
      <c r="H105" s="1">
        <v>0</v>
      </c>
      <c r="I105" s="1">
        <v>15</v>
      </c>
      <c r="J105" s="1">
        <v>1</v>
      </c>
      <c r="K105" s="1">
        <v>1</v>
      </c>
      <c r="L105" s="1" t="s">
        <v>696</v>
      </c>
      <c r="M105" s="1">
        <v>2</v>
      </c>
      <c r="N105" s="6" t="s">
        <v>697</v>
      </c>
      <c r="O105" s="1" t="s">
        <v>698</v>
      </c>
      <c r="P105" s="1" t="s">
        <v>436</v>
      </c>
      <c r="Q105" s="285" t="s">
        <v>696</v>
      </c>
      <c r="R105" s="284" t="s">
        <v>1488</v>
      </c>
      <c r="S105" s="385">
        <v>2</v>
      </c>
      <c r="T105" s="300" t="s">
        <v>1292</v>
      </c>
      <c r="U105" s="301" t="s">
        <v>436</v>
      </c>
    </row>
    <row r="106" spans="1:21" x14ac:dyDescent="0.3">
      <c r="A106" s="3">
        <v>104</v>
      </c>
      <c r="B106" s="3" t="s">
        <v>230</v>
      </c>
      <c r="C106" s="304" t="str">
        <f>VLOOKUP($E106, 'Country List'!$C:$E, 2, 0)</f>
        <v>EAS</v>
      </c>
      <c r="D106" s="8" t="str">
        <f>VLOOKUP($E106, 'Country List'!$C:$E, 3, 0)</f>
        <v>HIC</v>
      </c>
      <c r="E106" s="1" t="s">
        <v>231</v>
      </c>
      <c r="F106" s="3" t="str">
        <f>VLOOKUP(E106, 'Country List'!$C:$I, 7, 0)</f>
        <v>INCLUDE</v>
      </c>
      <c r="G106" s="285">
        <v>1</v>
      </c>
      <c r="H106" s="1">
        <v>0</v>
      </c>
      <c r="I106" s="1">
        <v>18</v>
      </c>
      <c r="J106" s="1">
        <v>1</v>
      </c>
      <c r="K106" s="1">
        <v>1</v>
      </c>
      <c r="L106" s="1" t="s">
        <v>699</v>
      </c>
      <c r="M106" s="1">
        <v>2</v>
      </c>
      <c r="N106" s="6" t="s">
        <v>700</v>
      </c>
      <c r="O106" s="1" t="s">
        <v>701</v>
      </c>
      <c r="P106" s="1" t="s">
        <v>436</v>
      </c>
      <c r="Q106" s="285" t="s">
        <v>699</v>
      </c>
      <c r="R106" s="284" t="s">
        <v>1489</v>
      </c>
      <c r="S106" s="385">
        <v>2</v>
      </c>
      <c r="T106" s="300" t="s">
        <v>438</v>
      </c>
      <c r="U106" s="301" t="s">
        <v>436</v>
      </c>
    </row>
    <row r="107" spans="1:21" x14ac:dyDescent="0.3">
      <c r="A107" s="3">
        <v>105</v>
      </c>
      <c r="B107" s="3" t="s">
        <v>232</v>
      </c>
      <c r="C107" s="304" t="str">
        <f>VLOOKUP($E107, 'Country List'!$C:$E, 2, 0)</f>
        <v>ECS</v>
      </c>
      <c r="D107" s="8" t="str">
        <f>VLOOKUP($E107, 'Country List'!$C:$E, 3, 0)</f>
        <v>UMC</v>
      </c>
      <c r="E107" s="1" t="s">
        <v>233</v>
      </c>
      <c r="F107" s="3" t="str">
        <f>VLOOKUP(E107, 'Country List'!$C:$I, 7, 0)</f>
        <v>INCLUDE</v>
      </c>
      <c r="G107" s="285">
        <v>1</v>
      </c>
      <c r="H107" s="1">
        <v>0</v>
      </c>
      <c r="I107" s="1">
        <v>18</v>
      </c>
      <c r="J107" s="1">
        <v>1</v>
      </c>
      <c r="K107" s="1">
        <v>1</v>
      </c>
      <c r="L107" s="1" t="s">
        <v>472</v>
      </c>
      <c r="M107" s="1">
        <v>2</v>
      </c>
      <c r="N107" s="6" t="s">
        <v>702</v>
      </c>
      <c r="O107" s="1" t="s">
        <v>703</v>
      </c>
      <c r="P107" s="1" t="s">
        <v>704</v>
      </c>
      <c r="Q107" s="285" t="s">
        <v>582</v>
      </c>
      <c r="R107" s="284" t="s">
        <v>1490</v>
      </c>
      <c r="S107" s="385">
        <v>2</v>
      </c>
      <c r="T107" s="300" t="s">
        <v>1289</v>
      </c>
      <c r="U107" s="301" t="s">
        <v>436</v>
      </c>
    </row>
    <row r="108" spans="1:21" x14ac:dyDescent="0.3">
      <c r="A108" s="1">
        <v>106</v>
      </c>
      <c r="B108" s="3" t="s">
        <v>234</v>
      </c>
      <c r="C108" s="304" t="str">
        <f>VLOOKUP($E108, 'Country List'!$C:$E, 2, 0)</f>
        <v>SSF</v>
      </c>
      <c r="D108" s="8" t="str">
        <f>VLOOKUP($E108, 'Country List'!$C:$E, 3, 0)</f>
        <v>LIC</v>
      </c>
      <c r="E108" s="1" t="s">
        <v>235</v>
      </c>
      <c r="F108" s="3" t="str">
        <f>VLOOKUP(E108, 'Country List'!$C:$I, 7, 0)</f>
        <v>INCLUDE</v>
      </c>
      <c r="G108" s="285">
        <v>1</v>
      </c>
      <c r="H108" s="1">
        <v>0</v>
      </c>
      <c r="I108" s="1">
        <v>18</v>
      </c>
      <c r="J108" s="1">
        <v>0</v>
      </c>
      <c r="K108" s="1">
        <v>0</v>
      </c>
      <c r="L108" s="1" t="s">
        <v>696</v>
      </c>
      <c r="M108" s="1">
        <v>2</v>
      </c>
      <c r="N108" s="1" t="s">
        <v>689</v>
      </c>
      <c r="O108" s="1" t="s">
        <v>705</v>
      </c>
      <c r="P108" s="1" t="s">
        <v>436</v>
      </c>
      <c r="Q108" s="285" t="s">
        <v>472</v>
      </c>
      <c r="R108" s="300" t="s">
        <v>1491</v>
      </c>
      <c r="S108" s="385">
        <v>2</v>
      </c>
      <c r="T108" s="300" t="s">
        <v>1492</v>
      </c>
      <c r="U108" s="301" t="s">
        <v>436</v>
      </c>
    </row>
    <row r="109" spans="1:21" x14ac:dyDescent="0.3">
      <c r="A109" s="3">
        <v>107</v>
      </c>
      <c r="B109" s="3" t="s">
        <v>236</v>
      </c>
      <c r="C109" s="304" t="str">
        <f>VLOOKUP($E109, 'Country List'!$C:$E, 2, 0)</f>
        <v>SSF</v>
      </c>
      <c r="D109" s="8" t="str">
        <f>VLOOKUP($E109, 'Country List'!$C:$E, 3, 0)</f>
        <v>LIC</v>
      </c>
      <c r="E109" s="1" t="s">
        <v>237</v>
      </c>
      <c r="F109" s="3" t="str">
        <f>VLOOKUP(E109, 'Country List'!$C:$I, 7, 0)</f>
        <v>INCLUDE</v>
      </c>
      <c r="G109" s="285">
        <v>1</v>
      </c>
      <c r="H109" s="1">
        <v>0</v>
      </c>
      <c r="I109" s="1">
        <v>16</v>
      </c>
      <c r="J109" s="1">
        <v>1</v>
      </c>
      <c r="K109" s="1">
        <v>1</v>
      </c>
      <c r="L109" s="1" t="s">
        <v>706</v>
      </c>
      <c r="M109" s="1">
        <v>4</v>
      </c>
      <c r="N109" s="6" t="s">
        <v>707</v>
      </c>
      <c r="O109" s="1" t="s">
        <v>469</v>
      </c>
      <c r="P109" s="1" t="s">
        <v>436</v>
      </c>
      <c r="Q109" s="285" t="s">
        <v>1493</v>
      </c>
      <c r="R109" s="284" t="s">
        <v>1494</v>
      </c>
      <c r="S109" s="385">
        <v>1</v>
      </c>
      <c r="T109" s="300" t="s">
        <v>1322</v>
      </c>
      <c r="U109" s="301" t="s">
        <v>436</v>
      </c>
    </row>
    <row r="110" spans="1:21" x14ac:dyDescent="0.3">
      <c r="A110" s="3">
        <v>108</v>
      </c>
      <c r="B110" s="3" t="s">
        <v>238</v>
      </c>
      <c r="C110" s="304" t="str">
        <f>VLOOKUP($E110, 'Country List'!$C:$E, 2, 0)</f>
        <v>EAS</v>
      </c>
      <c r="D110" s="8" t="str">
        <f>VLOOKUP($E110, 'Country List'!$C:$E, 3, 0)</f>
        <v>UMC</v>
      </c>
      <c r="E110" s="1" t="s">
        <v>239</v>
      </c>
      <c r="F110" s="3" t="str">
        <f>VLOOKUP(E110, 'Country List'!$C:$I, 7, 0)</f>
        <v>INCLUDE</v>
      </c>
      <c r="G110" s="285">
        <v>1</v>
      </c>
      <c r="H110" s="1">
        <v>1</v>
      </c>
      <c r="I110" s="1">
        <v>12</v>
      </c>
      <c r="J110" s="1">
        <v>1</v>
      </c>
      <c r="K110" s="1">
        <v>1</v>
      </c>
      <c r="L110" s="1" t="s">
        <v>708</v>
      </c>
      <c r="M110" s="1">
        <v>2</v>
      </c>
      <c r="N110" s="6" t="s">
        <v>709</v>
      </c>
      <c r="O110" s="1" t="s">
        <v>710</v>
      </c>
      <c r="P110" s="1" t="s">
        <v>436</v>
      </c>
      <c r="Q110" s="285" t="s">
        <v>708</v>
      </c>
      <c r="R110" s="284" t="s">
        <v>1495</v>
      </c>
      <c r="S110" s="385">
        <v>2</v>
      </c>
      <c r="T110" s="300" t="s">
        <v>1345</v>
      </c>
      <c r="U110" s="301" t="s">
        <v>436</v>
      </c>
    </row>
    <row r="111" spans="1:21" x14ac:dyDescent="0.3">
      <c r="A111" s="3">
        <v>109</v>
      </c>
      <c r="B111" s="3" t="s">
        <v>240</v>
      </c>
      <c r="C111" s="304" t="str">
        <f>VLOOKUP($E111, 'Country List'!$C:$E, 2, 0)</f>
        <v>SAS</v>
      </c>
      <c r="D111" s="8" t="str">
        <f>VLOOKUP($E111, 'Country List'!$C:$E, 3, 0)</f>
        <v>UMC</v>
      </c>
      <c r="E111" s="1" t="s">
        <v>241</v>
      </c>
      <c r="F111" s="3" t="str">
        <f>VLOOKUP(E111, 'Country List'!$C:$I, 7, 0)</f>
        <v>INCLUDE</v>
      </c>
      <c r="G111" s="285">
        <v>1</v>
      </c>
      <c r="H111" s="1">
        <v>0</v>
      </c>
      <c r="I111" s="1">
        <v>18</v>
      </c>
      <c r="J111" s="1">
        <v>1</v>
      </c>
      <c r="K111" s="1">
        <v>1</v>
      </c>
      <c r="L111" s="1" t="s">
        <v>711</v>
      </c>
      <c r="M111" s="1">
        <v>4</v>
      </c>
      <c r="N111" s="6" t="s">
        <v>712</v>
      </c>
      <c r="O111" s="1" t="s">
        <v>469</v>
      </c>
      <c r="P111" s="1" t="s">
        <v>436</v>
      </c>
      <c r="Q111" s="285" t="s">
        <v>711</v>
      </c>
      <c r="R111" s="284" t="s">
        <v>1496</v>
      </c>
      <c r="S111" s="385">
        <v>6</v>
      </c>
      <c r="T111" s="300" t="s">
        <v>1315</v>
      </c>
      <c r="U111" s="301" t="s">
        <v>1497</v>
      </c>
    </row>
    <row r="112" spans="1:21" x14ac:dyDescent="0.3">
      <c r="A112" s="1">
        <v>110</v>
      </c>
      <c r="B112" s="3" t="s">
        <v>242</v>
      </c>
      <c r="C112" s="304" t="str">
        <f>VLOOKUP($E112, 'Country List'!$C:$E, 2, 0)</f>
        <v>SSF</v>
      </c>
      <c r="D112" s="8" t="str">
        <f>VLOOKUP($E112, 'Country List'!$C:$E, 3, 0)</f>
        <v>LIC</v>
      </c>
      <c r="E112" s="1" t="s">
        <v>243</v>
      </c>
      <c r="F112" s="3" t="str">
        <f>VLOOKUP(E112, 'Country List'!$C:$I, 7, 0)</f>
        <v>INCLUDE</v>
      </c>
      <c r="G112" s="285">
        <v>1</v>
      </c>
      <c r="H112" s="1">
        <v>0</v>
      </c>
      <c r="I112" s="1">
        <v>18</v>
      </c>
      <c r="J112" s="1">
        <v>1</v>
      </c>
      <c r="K112" s="1">
        <v>1</v>
      </c>
      <c r="L112" s="1" t="s">
        <v>713</v>
      </c>
      <c r="M112" s="1">
        <v>4</v>
      </c>
      <c r="N112" s="1" t="s">
        <v>689</v>
      </c>
      <c r="O112" s="1" t="s">
        <v>714</v>
      </c>
      <c r="P112" s="1" t="s">
        <v>436</v>
      </c>
      <c r="Q112" s="285" t="s">
        <v>696</v>
      </c>
      <c r="R112" s="300" t="s">
        <v>689</v>
      </c>
      <c r="S112" s="385">
        <v>2</v>
      </c>
      <c r="T112" s="300" t="s">
        <v>1295</v>
      </c>
      <c r="U112" s="301" t="s">
        <v>436</v>
      </c>
    </row>
    <row r="113" spans="1:21" x14ac:dyDescent="0.3">
      <c r="A113" s="3">
        <v>111</v>
      </c>
      <c r="B113" s="3" t="s">
        <v>244</v>
      </c>
      <c r="C113" s="304" t="str">
        <f>VLOOKUP($E113, 'Country List'!$C:$E, 2, 0)</f>
        <v>MEA</v>
      </c>
      <c r="D113" s="8" t="str">
        <f>VLOOKUP($E113, 'Country List'!$C:$E, 3, 0)</f>
        <v>HIC</v>
      </c>
      <c r="E113" s="1" t="s">
        <v>245</v>
      </c>
      <c r="F113" s="3" t="str">
        <f>VLOOKUP(E113, 'Country List'!$C:$I, 7, 0)</f>
        <v>EXCLUDE</v>
      </c>
      <c r="G113" s="285">
        <v>1</v>
      </c>
      <c r="H113" s="1">
        <v>0</v>
      </c>
      <c r="I113" s="1">
        <v>14</v>
      </c>
      <c r="J113" s="1">
        <v>1</v>
      </c>
      <c r="K113" s="1">
        <v>0</v>
      </c>
      <c r="L113" s="1" t="s">
        <v>715</v>
      </c>
      <c r="M113" s="1">
        <v>2</v>
      </c>
      <c r="N113" s="6" t="s">
        <v>716</v>
      </c>
      <c r="O113" s="1" t="s">
        <v>717</v>
      </c>
      <c r="P113" s="1" t="s">
        <v>436</v>
      </c>
      <c r="Q113" s="285" t="s">
        <v>715</v>
      </c>
      <c r="R113" s="284" t="s">
        <v>1498</v>
      </c>
      <c r="S113" s="385">
        <v>2</v>
      </c>
      <c r="T113" s="300" t="s">
        <v>1292</v>
      </c>
      <c r="U113" s="301" t="s">
        <v>436</v>
      </c>
    </row>
    <row r="114" spans="1:21" x14ac:dyDescent="0.3">
      <c r="A114" s="3">
        <v>112</v>
      </c>
      <c r="B114" s="3" t="s">
        <v>246</v>
      </c>
      <c r="C114" s="304" t="str">
        <f>VLOOKUP($E114, 'Country List'!$C:$E, 2, 0)</f>
        <v>EAS</v>
      </c>
      <c r="D114" s="8" t="str">
        <f>VLOOKUP($E114, 'Country List'!$C:$E, 3, 0)</f>
        <v>UMC</v>
      </c>
      <c r="E114" s="1" t="s">
        <v>247</v>
      </c>
      <c r="F114" s="3" t="str">
        <f>VLOOKUP(E114, 'Country List'!$C:$I, 7, 0)</f>
        <v>EXCLUDE</v>
      </c>
      <c r="G114" s="285">
        <v>0</v>
      </c>
      <c r="H114" s="1" t="s">
        <v>437</v>
      </c>
      <c r="I114" s="1" t="s">
        <v>438</v>
      </c>
      <c r="J114" s="1" t="s">
        <v>438</v>
      </c>
      <c r="K114" s="1" t="s">
        <v>438</v>
      </c>
      <c r="L114" s="1" t="s">
        <v>438</v>
      </c>
      <c r="M114" s="1">
        <v>0</v>
      </c>
      <c r="N114" s="6" t="s">
        <v>718</v>
      </c>
      <c r="O114" s="1" t="s">
        <v>438</v>
      </c>
      <c r="P114" s="1" t="s">
        <v>438</v>
      </c>
      <c r="Q114" s="285" t="s">
        <v>1499</v>
      </c>
      <c r="R114" s="284" t="s">
        <v>1500</v>
      </c>
      <c r="S114" s="385">
        <v>2</v>
      </c>
      <c r="T114" s="300" t="s">
        <v>438</v>
      </c>
      <c r="U114" s="301" t="s">
        <v>436</v>
      </c>
    </row>
    <row r="115" spans="1:21" x14ac:dyDescent="0.3">
      <c r="A115" s="3">
        <v>113</v>
      </c>
      <c r="B115" s="3" t="s">
        <v>248</v>
      </c>
      <c r="C115" s="304" t="str">
        <f>VLOOKUP($E115, 'Country List'!$C:$E, 2, 0)</f>
        <v>SSF</v>
      </c>
      <c r="D115" s="8" t="str">
        <f>VLOOKUP($E115, 'Country List'!$C:$E, 3, 0)</f>
        <v>LMC</v>
      </c>
      <c r="E115" s="1" t="s">
        <v>249</v>
      </c>
      <c r="F115" s="3" t="str">
        <f>VLOOKUP(E115, 'Country List'!$C:$I, 7, 0)</f>
        <v>INCLUDE</v>
      </c>
      <c r="G115" s="285">
        <v>1</v>
      </c>
      <c r="H115" s="1">
        <v>0</v>
      </c>
      <c r="I115" s="1">
        <v>15</v>
      </c>
      <c r="J115" s="1">
        <v>1</v>
      </c>
      <c r="K115" s="1">
        <v>1</v>
      </c>
      <c r="L115" s="1" t="s">
        <v>719</v>
      </c>
      <c r="M115" s="1">
        <v>2</v>
      </c>
      <c r="N115" s="6" t="s">
        <v>720</v>
      </c>
      <c r="O115" s="1" t="s">
        <v>469</v>
      </c>
      <c r="P115" s="1" t="s">
        <v>436</v>
      </c>
      <c r="Q115" s="285" t="s">
        <v>719</v>
      </c>
      <c r="R115" s="284" t="s">
        <v>1501</v>
      </c>
      <c r="S115" s="385">
        <v>2</v>
      </c>
      <c r="T115" s="300" t="s">
        <v>1282</v>
      </c>
      <c r="U115" s="301" t="s">
        <v>436</v>
      </c>
    </row>
    <row r="116" spans="1:21" x14ac:dyDescent="0.3">
      <c r="A116" s="1">
        <v>114</v>
      </c>
      <c r="B116" s="3" t="s">
        <v>250</v>
      </c>
      <c r="C116" s="304" t="str">
        <f>VLOOKUP($E116, 'Country List'!$C:$E, 2, 0)</f>
        <v>SSF</v>
      </c>
      <c r="D116" s="8" t="str">
        <f>VLOOKUP($E116, 'Country List'!$C:$E, 3, 0)</f>
        <v>UMC</v>
      </c>
      <c r="E116" s="1" t="s">
        <v>251</v>
      </c>
      <c r="F116" s="3" t="str">
        <f>VLOOKUP(E116, 'Country List'!$C:$I, 7, 0)</f>
        <v>INCLUDE</v>
      </c>
      <c r="G116" s="285">
        <v>1</v>
      </c>
      <c r="H116" s="1">
        <v>0</v>
      </c>
      <c r="I116" s="1">
        <v>18</v>
      </c>
      <c r="J116" s="1">
        <v>1</v>
      </c>
      <c r="K116" s="1">
        <v>1</v>
      </c>
      <c r="L116" s="1" t="s">
        <v>721</v>
      </c>
      <c r="M116" s="1">
        <v>4</v>
      </c>
      <c r="N116" s="6" t="s">
        <v>722</v>
      </c>
      <c r="O116" s="1" t="s">
        <v>469</v>
      </c>
      <c r="P116" s="1" t="s">
        <v>466</v>
      </c>
      <c r="Q116" s="285" t="s">
        <v>1502</v>
      </c>
      <c r="R116" s="284" t="s">
        <v>722</v>
      </c>
      <c r="S116" s="385">
        <v>6</v>
      </c>
      <c r="T116" s="300" t="s">
        <v>1319</v>
      </c>
      <c r="U116" s="301" t="s">
        <v>436</v>
      </c>
    </row>
    <row r="117" spans="1:21" x14ac:dyDescent="0.3">
      <c r="A117" s="3">
        <v>115</v>
      </c>
      <c r="B117" s="3" t="s">
        <v>252</v>
      </c>
      <c r="C117" s="304" t="str">
        <f>VLOOKUP($E117, 'Country List'!$C:$E, 2, 0)</f>
        <v>LCN</v>
      </c>
      <c r="D117" s="8" t="str">
        <f>VLOOKUP($E117, 'Country List'!$C:$E, 3, 0)</f>
        <v>UMC</v>
      </c>
      <c r="E117" s="3" t="s">
        <v>253</v>
      </c>
      <c r="F117" s="3" t="str">
        <f>VLOOKUP(E117, 'Country List'!$C:$I, 7, 0)</f>
        <v>INCLUDE</v>
      </c>
      <c r="G117" s="285">
        <v>1</v>
      </c>
      <c r="H117" s="1">
        <v>0</v>
      </c>
      <c r="I117" s="1">
        <v>18</v>
      </c>
      <c r="J117" s="1">
        <v>1</v>
      </c>
      <c r="K117" s="1">
        <v>0</v>
      </c>
      <c r="L117" s="1" t="s">
        <v>723</v>
      </c>
      <c r="M117" s="1">
        <v>2</v>
      </c>
      <c r="N117" s="6" t="s">
        <v>724</v>
      </c>
      <c r="O117" s="1" t="s">
        <v>725</v>
      </c>
      <c r="P117" s="1" t="s">
        <v>436</v>
      </c>
      <c r="Q117" s="285" t="s">
        <v>2349</v>
      </c>
      <c r="R117" s="284" t="s">
        <v>1503</v>
      </c>
      <c r="S117" s="385">
        <v>6</v>
      </c>
      <c r="T117" s="300" t="s">
        <v>1279</v>
      </c>
      <c r="U117" s="301" t="s">
        <v>436</v>
      </c>
    </row>
    <row r="118" spans="1:21" x14ac:dyDescent="0.3">
      <c r="A118" s="3">
        <v>116</v>
      </c>
      <c r="B118" s="3" t="s">
        <v>254</v>
      </c>
      <c r="C118" s="304" t="str">
        <f>VLOOKUP($E118, 'Country List'!$C:$E, 2, 0)</f>
        <v>EAS</v>
      </c>
      <c r="D118" s="8" t="str">
        <f>VLOOKUP($E118, 'Country List'!$C:$E, 3, 0)</f>
        <v>LMC</v>
      </c>
      <c r="E118" s="1" t="s">
        <v>255</v>
      </c>
      <c r="F118" s="3" t="str">
        <f>VLOOKUP(E118, 'Country List'!$C:$I, 7, 0)</f>
        <v>INCLUDE</v>
      </c>
      <c r="G118" s="285">
        <v>0</v>
      </c>
      <c r="H118" s="1" t="s">
        <v>437</v>
      </c>
      <c r="I118" s="1" t="s">
        <v>438</v>
      </c>
      <c r="J118" s="1" t="s">
        <v>438</v>
      </c>
      <c r="K118" s="1" t="s">
        <v>438</v>
      </c>
      <c r="L118" s="1" t="s">
        <v>438</v>
      </c>
      <c r="M118" s="1">
        <v>0</v>
      </c>
      <c r="N118" s="1" t="s">
        <v>439</v>
      </c>
      <c r="O118" s="1" t="s">
        <v>438</v>
      </c>
      <c r="P118" s="1" t="s">
        <v>438</v>
      </c>
      <c r="Q118" s="285" t="s">
        <v>1504</v>
      </c>
      <c r="R118" s="284" t="s">
        <v>1505</v>
      </c>
      <c r="S118" s="385">
        <v>2</v>
      </c>
      <c r="T118" s="300" t="s">
        <v>1506</v>
      </c>
      <c r="U118" s="301" t="s">
        <v>436</v>
      </c>
    </row>
    <row r="119" spans="1:21" x14ac:dyDescent="0.3">
      <c r="A119" s="3">
        <v>117</v>
      </c>
      <c r="B119" s="3" t="s">
        <v>256</v>
      </c>
      <c r="C119" s="304" t="str">
        <f>VLOOKUP($E119, 'Country List'!$C:$E, 2, 0)</f>
        <v>ECS</v>
      </c>
      <c r="D119" s="8" t="str">
        <f>VLOOKUP($E119, 'Country List'!$C:$E, 3, 0)</f>
        <v>LMC</v>
      </c>
      <c r="E119" s="1" t="s">
        <v>257</v>
      </c>
      <c r="F119" s="3" t="str">
        <f>VLOOKUP(E119, 'Country List'!$C:$I, 7, 0)</f>
        <v>INCLUDE</v>
      </c>
      <c r="G119" s="285">
        <v>1</v>
      </c>
      <c r="H119" s="1">
        <v>1</v>
      </c>
      <c r="I119" s="1">
        <v>0</v>
      </c>
      <c r="J119" s="1">
        <v>1</v>
      </c>
      <c r="K119" s="1" t="s">
        <v>2626</v>
      </c>
      <c r="L119" s="1" t="s">
        <v>726</v>
      </c>
      <c r="M119" s="1">
        <v>4</v>
      </c>
      <c r="N119" s="6" t="s">
        <v>727</v>
      </c>
      <c r="O119" s="1" t="s">
        <v>728</v>
      </c>
      <c r="P119" s="1" t="s">
        <v>729</v>
      </c>
      <c r="Q119" s="285" t="s">
        <v>726</v>
      </c>
      <c r="R119" s="284" t="s">
        <v>1458</v>
      </c>
      <c r="S119" s="385">
        <v>6</v>
      </c>
      <c r="T119" s="300" t="s">
        <v>1368</v>
      </c>
      <c r="U119" s="301" t="s">
        <v>436</v>
      </c>
    </row>
    <row r="120" spans="1:21" x14ac:dyDescent="0.3">
      <c r="A120" s="1">
        <v>118</v>
      </c>
      <c r="B120" s="3" t="s">
        <v>258</v>
      </c>
      <c r="C120" s="304" t="str">
        <f>VLOOKUP($E120, 'Country List'!$C:$E, 2, 0)</f>
        <v>ECS</v>
      </c>
      <c r="D120" s="8" t="str">
        <f>VLOOKUP($E120, 'Country List'!$C:$E, 3, 0)</f>
        <v>HIC</v>
      </c>
      <c r="E120" s="1" t="s">
        <v>259</v>
      </c>
      <c r="F120" s="3" t="str">
        <f>VLOOKUP(E120, 'Country List'!$C:$I, 7, 0)</f>
        <v>EXCLUDE</v>
      </c>
      <c r="G120" s="285">
        <v>1</v>
      </c>
      <c r="H120" s="1">
        <v>0</v>
      </c>
      <c r="I120" s="1">
        <v>0</v>
      </c>
      <c r="J120" s="1">
        <v>1</v>
      </c>
      <c r="K120" s="1">
        <v>0</v>
      </c>
      <c r="L120" s="1" t="s">
        <v>730</v>
      </c>
      <c r="M120" s="1">
        <v>4</v>
      </c>
      <c r="N120" s="6" t="s">
        <v>731</v>
      </c>
      <c r="O120" s="1" t="s">
        <v>732</v>
      </c>
      <c r="P120" s="1" t="s">
        <v>436</v>
      </c>
      <c r="Q120" s="285" t="s">
        <v>1507</v>
      </c>
      <c r="R120" s="284" t="s">
        <v>1508</v>
      </c>
      <c r="S120" s="385">
        <v>6</v>
      </c>
      <c r="T120" s="300" t="s">
        <v>1509</v>
      </c>
      <c r="U120" s="301" t="s">
        <v>436</v>
      </c>
    </row>
    <row r="121" spans="1:21" x14ac:dyDescent="0.3">
      <c r="A121" s="3">
        <v>119</v>
      </c>
      <c r="B121" s="3" t="s">
        <v>260</v>
      </c>
      <c r="C121" s="304" t="str">
        <f>VLOOKUP($E121, 'Country List'!$C:$E, 2, 0)</f>
        <v>EAS</v>
      </c>
      <c r="D121" s="8" t="str">
        <f>VLOOKUP($E121, 'Country List'!$C:$E, 3, 0)</f>
        <v>LMC</v>
      </c>
      <c r="E121" s="1" t="s">
        <v>261</v>
      </c>
      <c r="F121" s="3" t="str">
        <f>VLOOKUP(E121, 'Country List'!$C:$I, 7, 0)</f>
        <v>INCLUDE</v>
      </c>
      <c r="G121" s="285">
        <v>1</v>
      </c>
      <c r="H121" s="1">
        <v>0</v>
      </c>
      <c r="I121" s="1">
        <v>16</v>
      </c>
      <c r="J121" s="1">
        <v>1</v>
      </c>
      <c r="K121" s="1">
        <v>1</v>
      </c>
      <c r="L121" s="1" t="s">
        <v>733</v>
      </c>
      <c r="M121" s="1">
        <v>1</v>
      </c>
      <c r="N121" s="6" t="s">
        <v>734</v>
      </c>
      <c r="O121" s="1" t="s">
        <v>469</v>
      </c>
      <c r="P121" s="1" t="s">
        <v>436</v>
      </c>
      <c r="Q121" s="285" t="s">
        <v>733</v>
      </c>
      <c r="R121" s="284" t="s">
        <v>1510</v>
      </c>
      <c r="S121" s="385">
        <v>1</v>
      </c>
      <c r="T121" s="300" t="s">
        <v>1511</v>
      </c>
      <c r="U121" s="301" t="s">
        <v>436</v>
      </c>
    </row>
    <row r="122" spans="1:21" x14ac:dyDescent="0.3">
      <c r="A122" s="3">
        <v>120</v>
      </c>
      <c r="B122" s="3" t="s">
        <v>262</v>
      </c>
      <c r="C122" s="304" t="str">
        <f>VLOOKUP($E122, 'Country List'!$C:$E, 2, 0)</f>
        <v>ECS</v>
      </c>
      <c r="D122" s="8" t="str">
        <f>VLOOKUP($E122, 'Country List'!$C:$E, 3, 0)</f>
        <v>UMC</v>
      </c>
      <c r="E122" s="1" t="s">
        <v>263</v>
      </c>
      <c r="F122" s="3" t="str">
        <f>VLOOKUP(E122, 'Country List'!$C:$I, 7, 0)</f>
        <v>INCLUDE</v>
      </c>
      <c r="G122" s="285">
        <v>1</v>
      </c>
      <c r="H122" s="1">
        <v>0</v>
      </c>
      <c r="I122" s="1">
        <v>18</v>
      </c>
      <c r="J122" s="1">
        <v>1</v>
      </c>
      <c r="K122" s="1">
        <v>0</v>
      </c>
      <c r="L122" s="1" t="s">
        <v>582</v>
      </c>
      <c r="M122" s="1">
        <v>2</v>
      </c>
      <c r="N122" s="6" t="s">
        <v>735</v>
      </c>
      <c r="O122" s="1" t="s">
        <v>491</v>
      </c>
      <c r="P122" s="1" t="s">
        <v>736</v>
      </c>
      <c r="Q122" s="285" t="s">
        <v>582</v>
      </c>
      <c r="R122" s="284" t="s">
        <v>1512</v>
      </c>
      <c r="S122" s="385">
        <v>2</v>
      </c>
      <c r="T122" s="300" t="s">
        <v>1292</v>
      </c>
      <c r="U122" s="301" t="s">
        <v>436</v>
      </c>
    </row>
    <row r="123" spans="1:21" x14ac:dyDescent="0.3">
      <c r="A123" s="3">
        <v>121</v>
      </c>
      <c r="B123" s="3" t="s">
        <v>264</v>
      </c>
      <c r="C123" s="304" t="str">
        <f>VLOOKUP($E123, 'Country List'!$C:$E, 2, 0)</f>
        <v>MEA</v>
      </c>
      <c r="D123" s="8" t="str">
        <f>VLOOKUP($E123, 'Country List'!$C:$E, 3, 0)</f>
        <v>LMC</v>
      </c>
      <c r="E123" s="1" t="s">
        <v>265</v>
      </c>
      <c r="F123" s="3" t="str">
        <f>VLOOKUP(E123, 'Country List'!$C:$I, 7, 0)</f>
        <v>INCLUDE</v>
      </c>
      <c r="G123" s="285">
        <v>1</v>
      </c>
      <c r="H123" s="1">
        <v>0</v>
      </c>
      <c r="I123" s="1">
        <v>18</v>
      </c>
      <c r="J123" s="1">
        <v>1</v>
      </c>
      <c r="K123" s="1">
        <v>1</v>
      </c>
      <c r="L123" s="1" t="s">
        <v>472</v>
      </c>
      <c r="M123" s="1">
        <v>2</v>
      </c>
      <c r="N123" s="6" t="s">
        <v>737</v>
      </c>
      <c r="O123" s="1" t="s">
        <v>738</v>
      </c>
      <c r="P123" s="1" t="s">
        <v>2601</v>
      </c>
      <c r="Q123" s="285" t="s">
        <v>472</v>
      </c>
      <c r="R123" s="284" t="s">
        <v>1513</v>
      </c>
      <c r="S123" s="385">
        <v>2</v>
      </c>
      <c r="T123" s="300" t="s">
        <v>1295</v>
      </c>
      <c r="U123" s="301" t="s">
        <v>436</v>
      </c>
    </row>
    <row r="124" spans="1:21" x14ac:dyDescent="0.3">
      <c r="A124" s="1">
        <v>122</v>
      </c>
      <c r="B124" s="3" t="s">
        <v>266</v>
      </c>
      <c r="C124" s="304" t="str">
        <f>VLOOKUP($E124, 'Country List'!$C:$E, 2, 0)</f>
        <v>SSF</v>
      </c>
      <c r="D124" s="8" t="str">
        <f>VLOOKUP($E124, 'Country List'!$C:$E, 3, 0)</f>
        <v>LIC</v>
      </c>
      <c r="E124" s="1" t="s">
        <v>267</v>
      </c>
      <c r="F124" s="3" t="str">
        <f>VLOOKUP(E124, 'Country List'!$C:$I, 7, 0)</f>
        <v>INCLUDE</v>
      </c>
      <c r="G124" s="285">
        <v>1</v>
      </c>
      <c r="H124" s="1">
        <v>1</v>
      </c>
      <c r="I124" s="1">
        <v>0</v>
      </c>
      <c r="J124" s="1">
        <v>1</v>
      </c>
      <c r="K124" s="1">
        <v>1</v>
      </c>
      <c r="L124" s="1" t="s">
        <v>739</v>
      </c>
      <c r="M124" s="1">
        <v>2</v>
      </c>
      <c r="N124" s="6" t="s">
        <v>740</v>
      </c>
      <c r="O124" s="1" t="s">
        <v>741</v>
      </c>
      <c r="P124" s="1" t="s">
        <v>2602</v>
      </c>
      <c r="Q124" s="285" t="s">
        <v>1514</v>
      </c>
      <c r="R124" s="284" t="s">
        <v>1515</v>
      </c>
      <c r="S124" s="385">
        <v>1</v>
      </c>
      <c r="T124" s="300" t="s">
        <v>1516</v>
      </c>
      <c r="U124" s="301" t="s">
        <v>436</v>
      </c>
    </row>
    <row r="125" spans="1:21" x14ac:dyDescent="0.3">
      <c r="A125" s="3">
        <v>123</v>
      </c>
      <c r="B125" s="3" t="s">
        <v>268</v>
      </c>
      <c r="C125" s="304" t="str">
        <f>VLOOKUP($E125, 'Country List'!$C:$E, 2, 0)</f>
        <v>EAS</v>
      </c>
      <c r="D125" s="8" t="str">
        <f>VLOOKUP($E125, 'Country List'!$C:$E, 3, 0)</f>
        <v>LMC</v>
      </c>
      <c r="E125" s="1" t="s">
        <v>269</v>
      </c>
      <c r="F125" s="3" t="str">
        <f>VLOOKUP(E125, 'Country List'!$C:$I, 7, 0)</f>
        <v>INCLUDE</v>
      </c>
      <c r="G125" s="285">
        <v>1</v>
      </c>
      <c r="H125" s="1">
        <v>0</v>
      </c>
      <c r="I125" s="1">
        <v>10</v>
      </c>
      <c r="J125" s="1">
        <v>0</v>
      </c>
      <c r="K125" s="1">
        <v>0</v>
      </c>
      <c r="L125" s="1" t="s">
        <v>742</v>
      </c>
      <c r="M125" s="1">
        <v>2</v>
      </c>
      <c r="N125" s="6" t="s">
        <v>743</v>
      </c>
      <c r="O125" s="1" t="s">
        <v>744</v>
      </c>
      <c r="P125" s="1" t="s">
        <v>436</v>
      </c>
      <c r="Q125" s="285" t="s">
        <v>742</v>
      </c>
      <c r="R125" s="284" t="s">
        <v>743</v>
      </c>
      <c r="S125" s="385">
        <v>2</v>
      </c>
      <c r="T125" s="300" t="s">
        <v>438</v>
      </c>
      <c r="U125" s="301" t="s">
        <v>436</v>
      </c>
    </row>
    <row r="126" spans="1:21" x14ac:dyDescent="0.3">
      <c r="A126" s="3">
        <v>124</v>
      </c>
      <c r="B126" s="3" t="s">
        <v>270</v>
      </c>
      <c r="C126" s="304" t="str">
        <f>VLOOKUP($E126, 'Country List'!$C:$E, 2, 0)</f>
        <v>SSF</v>
      </c>
      <c r="D126" s="8" t="str">
        <f>VLOOKUP($E126, 'Country List'!$C:$E, 3, 0)</f>
        <v>UMC</v>
      </c>
      <c r="E126" s="1" t="s">
        <v>271</v>
      </c>
      <c r="F126" s="3" t="str">
        <f>VLOOKUP(E126, 'Country List'!$C:$I, 7, 0)</f>
        <v>INCLUDE</v>
      </c>
      <c r="G126" s="285">
        <v>1</v>
      </c>
      <c r="H126" s="1">
        <v>0</v>
      </c>
      <c r="I126" s="1">
        <v>16</v>
      </c>
      <c r="J126" s="1">
        <v>1</v>
      </c>
      <c r="K126" s="1">
        <v>1</v>
      </c>
      <c r="L126" s="1" t="s">
        <v>745</v>
      </c>
      <c r="M126" s="1">
        <v>2</v>
      </c>
      <c r="N126" s="6" t="s">
        <v>746</v>
      </c>
      <c r="O126" s="1" t="s">
        <v>469</v>
      </c>
      <c r="P126" s="1" t="s">
        <v>436</v>
      </c>
      <c r="Q126" s="285" t="s">
        <v>745</v>
      </c>
      <c r="R126" s="284" t="s">
        <v>1517</v>
      </c>
      <c r="S126" s="385">
        <v>2</v>
      </c>
      <c r="T126" s="300" t="s">
        <v>1518</v>
      </c>
      <c r="U126" s="301" t="s">
        <v>436</v>
      </c>
    </row>
    <row r="127" spans="1:21" x14ac:dyDescent="0.3">
      <c r="A127" s="3">
        <v>125</v>
      </c>
      <c r="B127" s="3" t="s">
        <v>272</v>
      </c>
      <c r="C127" s="304" t="str">
        <f>VLOOKUP($E127, 'Country List'!$C:$E, 2, 0)</f>
        <v>EAS</v>
      </c>
      <c r="D127" s="8" t="str">
        <f>VLOOKUP($E127, 'Country List'!$C:$E, 3, 0)</f>
        <v>UMC</v>
      </c>
      <c r="E127" s="1" t="s">
        <v>273</v>
      </c>
      <c r="F127" s="3" t="str">
        <f>VLOOKUP(E127, 'Country List'!$C:$I, 7, 0)</f>
        <v>INCLUDE</v>
      </c>
      <c r="G127" s="285">
        <v>0</v>
      </c>
      <c r="H127" s="1" t="s">
        <v>437</v>
      </c>
      <c r="I127" s="1" t="s">
        <v>438</v>
      </c>
      <c r="J127" s="1" t="s">
        <v>438</v>
      </c>
      <c r="K127" s="1" t="s">
        <v>438</v>
      </c>
      <c r="L127" s="1" t="s">
        <v>438</v>
      </c>
      <c r="M127" s="1">
        <v>0</v>
      </c>
      <c r="N127" s="1" t="s">
        <v>439</v>
      </c>
      <c r="O127" s="1" t="s">
        <v>438</v>
      </c>
      <c r="P127" s="1" t="s">
        <v>438</v>
      </c>
      <c r="Q127" s="285" t="s">
        <v>1519</v>
      </c>
      <c r="R127" s="284" t="s">
        <v>1520</v>
      </c>
      <c r="S127" s="385">
        <v>6</v>
      </c>
      <c r="T127" s="300" t="s">
        <v>1312</v>
      </c>
      <c r="U127" s="301" t="s">
        <v>436</v>
      </c>
    </row>
    <row r="128" spans="1:21" x14ac:dyDescent="0.3">
      <c r="A128" s="1">
        <v>126</v>
      </c>
      <c r="B128" s="3" t="s">
        <v>274</v>
      </c>
      <c r="C128" s="304" t="str">
        <f>VLOOKUP($E128, 'Country List'!$C:$E, 2, 0)</f>
        <v>SAS</v>
      </c>
      <c r="D128" s="8" t="str">
        <f>VLOOKUP($E128, 'Country List'!$C:$E, 3, 0)</f>
        <v>LIC</v>
      </c>
      <c r="E128" s="1" t="s">
        <v>275</v>
      </c>
      <c r="F128" s="3" t="str">
        <f>VLOOKUP(E128, 'Country List'!$C:$I, 7, 0)</f>
        <v>INCLUDE</v>
      </c>
      <c r="G128" s="285">
        <v>1</v>
      </c>
      <c r="H128" s="1">
        <v>0</v>
      </c>
      <c r="I128" s="1">
        <v>16</v>
      </c>
      <c r="J128" s="1">
        <v>1</v>
      </c>
      <c r="K128" s="1">
        <v>1</v>
      </c>
      <c r="L128" s="1" t="s">
        <v>747</v>
      </c>
      <c r="M128" s="1">
        <v>2</v>
      </c>
      <c r="N128" s="6" t="s">
        <v>748</v>
      </c>
      <c r="O128" s="1" t="s">
        <v>749</v>
      </c>
      <c r="P128" s="1" t="s">
        <v>436</v>
      </c>
      <c r="Q128" s="285" t="s">
        <v>2350</v>
      </c>
      <c r="R128" s="284" t="s">
        <v>1521</v>
      </c>
      <c r="S128" s="385">
        <v>6</v>
      </c>
      <c r="T128" s="300" t="s">
        <v>1522</v>
      </c>
      <c r="U128" s="301" t="s">
        <v>1523</v>
      </c>
    </row>
    <row r="129" spans="1:21" x14ac:dyDescent="0.3">
      <c r="A129" s="3">
        <v>127</v>
      </c>
      <c r="B129" s="3" t="s">
        <v>276</v>
      </c>
      <c r="C129" s="304" t="str">
        <f>VLOOKUP($E129, 'Country List'!$C:$E, 2, 0)</f>
        <v>ECS</v>
      </c>
      <c r="D129" s="8" t="str">
        <f>VLOOKUP($E129, 'Country List'!$C:$E, 3, 0)</f>
        <v>HIC</v>
      </c>
      <c r="E129" s="1" t="s">
        <v>277</v>
      </c>
      <c r="F129" s="3" t="str">
        <f>VLOOKUP(E129, 'Country List'!$C:$I, 7, 0)</f>
        <v>EXCLUDE</v>
      </c>
      <c r="G129" s="285">
        <v>1</v>
      </c>
      <c r="H129" s="1">
        <v>0</v>
      </c>
      <c r="I129" s="1">
        <v>18</v>
      </c>
      <c r="J129" s="1">
        <v>1</v>
      </c>
      <c r="K129" s="1">
        <v>1</v>
      </c>
      <c r="L129" s="1" t="s">
        <v>472</v>
      </c>
      <c r="M129" s="1">
        <v>2</v>
      </c>
      <c r="N129" s="6" t="s">
        <v>750</v>
      </c>
      <c r="O129" s="1" t="s">
        <v>751</v>
      </c>
      <c r="P129" s="1" t="s">
        <v>466</v>
      </c>
      <c r="Q129" s="285" t="s">
        <v>1524</v>
      </c>
      <c r="R129" s="284" t="s">
        <v>1525</v>
      </c>
      <c r="S129" s="385">
        <v>1</v>
      </c>
      <c r="T129" s="300" t="s">
        <v>1462</v>
      </c>
      <c r="U129" s="301" t="s">
        <v>436</v>
      </c>
    </row>
    <row r="130" spans="1:21" x14ac:dyDescent="0.3">
      <c r="A130" s="3">
        <v>128</v>
      </c>
      <c r="B130" s="3" t="s">
        <v>278</v>
      </c>
      <c r="C130" s="304" t="str">
        <f>VLOOKUP($E130, 'Country List'!$C:$E, 2, 0)</f>
        <v>EAS</v>
      </c>
      <c r="D130" s="8" t="str">
        <f>VLOOKUP($E130, 'Country List'!$C:$E, 3, 0)</f>
        <v>HIC</v>
      </c>
      <c r="E130" s="1" t="s">
        <v>279</v>
      </c>
      <c r="F130" s="3" t="str">
        <f>VLOOKUP(E130, 'Country List'!$C:$I, 7, 0)</f>
        <v>EXCLUDE</v>
      </c>
      <c r="G130" s="285">
        <v>0</v>
      </c>
      <c r="H130" s="1" t="s">
        <v>437</v>
      </c>
      <c r="I130" s="1" t="s">
        <v>438</v>
      </c>
      <c r="J130" s="1" t="s">
        <v>438</v>
      </c>
      <c r="K130" s="1" t="s">
        <v>438</v>
      </c>
      <c r="L130" s="1" t="s">
        <v>438</v>
      </c>
      <c r="M130" s="1">
        <v>0</v>
      </c>
      <c r="N130" s="1" t="s">
        <v>439</v>
      </c>
      <c r="O130" s="1" t="s">
        <v>438</v>
      </c>
      <c r="P130" s="1" t="s">
        <v>438</v>
      </c>
      <c r="Q130" s="285" t="s">
        <v>1526</v>
      </c>
      <c r="R130" s="284" t="s">
        <v>1527</v>
      </c>
      <c r="S130" s="385">
        <v>2</v>
      </c>
      <c r="T130" s="300" t="s">
        <v>1324</v>
      </c>
      <c r="U130" s="301" t="s">
        <v>436</v>
      </c>
    </row>
    <row r="131" spans="1:21" x14ac:dyDescent="0.3">
      <c r="A131" s="3">
        <v>129</v>
      </c>
      <c r="B131" s="3" t="s">
        <v>280</v>
      </c>
      <c r="C131" s="304" t="str">
        <f>VLOOKUP($E131, 'Country List'!$C:$E, 2, 0)</f>
        <v>LCN</v>
      </c>
      <c r="D131" s="8" t="str">
        <f>VLOOKUP($E131, 'Country List'!$C:$E, 3, 0)</f>
        <v>LMC</v>
      </c>
      <c r="E131" s="3" t="s">
        <v>281</v>
      </c>
      <c r="F131" s="3" t="str">
        <f>VLOOKUP(E131, 'Country List'!$C:$I, 7, 0)</f>
        <v>INCLUDE</v>
      </c>
      <c r="G131" s="285">
        <v>1</v>
      </c>
      <c r="H131" s="1">
        <v>0</v>
      </c>
      <c r="I131" s="1">
        <v>16</v>
      </c>
      <c r="J131" s="1">
        <v>1</v>
      </c>
      <c r="K131" s="1">
        <v>0</v>
      </c>
      <c r="L131" s="1" t="s">
        <v>752</v>
      </c>
      <c r="M131" s="1">
        <v>3</v>
      </c>
      <c r="N131" s="6" t="s">
        <v>753</v>
      </c>
      <c r="O131" s="1" t="s">
        <v>487</v>
      </c>
      <c r="P131" s="1" t="s">
        <v>2603</v>
      </c>
      <c r="Q131" s="285" t="s">
        <v>1528</v>
      </c>
      <c r="R131" s="284" t="s">
        <v>1529</v>
      </c>
      <c r="S131" s="385">
        <v>6</v>
      </c>
      <c r="T131" s="300" t="s">
        <v>1302</v>
      </c>
      <c r="U131" s="301" t="s">
        <v>436</v>
      </c>
    </row>
    <row r="132" spans="1:21" x14ac:dyDescent="0.3">
      <c r="A132" s="1">
        <v>130</v>
      </c>
      <c r="B132" s="3" t="s">
        <v>282</v>
      </c>
      <c r="C132" s="304" t="str">
        <f>VLOOKUP($E132, 'Country List'!$C:$E, 2, 0)</f>
        <v>SSF</v>
      </c>
      <c r="D132" s="8" t="str">
        <f>VLOOKUP($E132, 'Country List'!$C:$E, 3, 0)</f>
        <v>LIC</v>
      </c>
      <c r="E132" s="1" t="s">
        <v>283</v>
      </c>
      <c r="F132" s="3" t="str">
        <f>VLOOKUP(E132, 'Country List'!$C:$I, 7, 0)</f>
        <v>INCLUDE</v>
      </c>
      <c r="G132" s="285">
        <v>1</v>
      </c>
      <c r="H132" s="1">
        <v>0</v>
      </c>
      <c r="I132" s="1">
        <v>18</v>
      </c>
      <c r="J132" s="1">
        <v>0</v>
      </c>
      <c r="K132" s="1">
        <v>0</v>
      </c>
      <c r="L132" s="1" t="s">
        <v>754</v>
      </c>
      <c r="M132" s="1">
        <v>2</v>
      </c>
      <c r="N132" s="6" t="s">
        <v>755</v>
      </c>
      <c r="O132" s="1" t="s">
        <v>469</v>
      </c>
      <c r="P132" s="1" t="s">
        <v>756</v>
      </c>
      <c r="Q132" s="285" t="s">
        <v>1530</v>
      </c>
      <c r="R132" s="300" t="s">
        <v>689</v>
      </c>
      <c r="S132" s="385">
        <v>2</v>
      </c>
      <c r="T132" s="300" t="s">
        <v>1531</v>
      </c>
      <c r="U132" s="301" t="s">
        <v>436</v>
      </c>
    </row>
    <row r="133" spans="1:21" x14ac:dyDescent="0.3">
      <c r="A133" s="3">
        <v>131</v>
      </c>
      <c r="B133" s="3" t="s">
        <v>284</v>
      </c>
      <c r="C133" s="304" t="str">
        <f>VLOOKUP($E133, 'Country List'!$C:$E, 2, 0)</f>
        <v>SSF</v>
      </c>
      <c r="D133" s="8" t="str">
        <f>VLOOKUP($E133, 'Country List'!$C:$E, 3, 0)</f>
        <v>LMC</v>
      </c>
      <c r="E133" s="1" t="s">
        <v>285</v>
      </c>
      <c r="F133" s="3" t="str">
        <f>VLOOKUP(E133, 'Country List'!$C:$I, 7, 0)</f>
        <v>INCLUDE</v>
      </c>
      <c r="G133" s="285">
        <v>1</v>
      </c>
      <c r="H133" s="1">
        <v>0</v>
      </c>
      <c r="I133" s="1">
        <v>16</v>
      </c>
      <c r="J133" s="1">
        <v>1</v>
      </c>
      <c r="K133" s="1">
        <v>1</v>
      </c>
      <c r="L133" s="1" t="s">
        <v>757</v>
      </c>
      <c r="M133" s="1">
        <v>5</v>
      </c>
      <c r="N133" s="6" t="s">
        <v>758</v>
      </c>
      <c r="O133" s="1" t="s">
        <v>759</v>
      </c>
      <c r="P133" s="1" t="s">
        <v>436</v>
      </c>
      <c r="Q133" s="285" t="s">
        <v>1532</v>
      </c>
      <c r="R133" s="284" t="s">
        <v>1533</v>
      </c>
      <c r="S133" s="385">
        <v>6</v>
      </c>
      <c r="T133" s="300" t="s">
        <v>1282</v>
      </c>
      <c r="U133" s="301" t="s">
        <v>436</v>
      </c>
    </row>
    <row r="134" spans="1:21" x14ac:dyDescent="0.3">
      <c r="A134" s="3">
        <v>132</v>
      </c>
      <c r="B134" s="3" t="s">
        <v>286</v>
      </c>
      <c r="C134" s="304" t="str">
        <f>VLOOKUP($E134, 'Country List'!$C:$E, 2, 0)</f>
        <v>ECS</v>
      </c>
      <c r="D134" s="8" t="str">
        <f>VLOOKUP($E134, 'Country List'!$C:$E, 3, 0)</f>
        <v>HIC</v>
      </c>
      <c r="E134" s="1" t="s">
        <v>287</v>
      </c>
      <c r="F134" s="3" t="str">
        <f>VLOOKUP(E134, 'Country List'!$C:$I, 7, 0)</f>
        <v>EXCLUDE</v>
      </c>
      <c r="G134" s="285">
        <v>1</v>
      </c>
      <c r="H134" s="1">
        <v>1</v>
      </c>
      <c r="I134" s="1">
        <v>0</v>
      </c>
      <c r="J134" s="1">
        <v>1</v>
      </c>
      <c r="K134" s="1">
        <v>0</v>
      </c>
      <c r="L134" s="1" t="s">
        <v>760</v>
      </c>
      <c r="M134" s="1">
        <v>4</v>
      </c>
      <c r="N134" s="6" t="s">
        <v>761</v>
      </c>
      <c r="O134" s="1" t="s">
        <v>762</v>
      </c>
      <c r="P134" s="1" t="s">
        <v>438</v>
      </c>
      <c r="Q134" s="285" t="s">
        <v>760</v>
      </c>
      <c r="R134" s="284" t="s">
        <v>761</v>
      </c>
      <c r="S134" s="385">
        <v>6</v>
      </c>
      <c r="T134" s="300" t="s">
        <v>1279</v>
      </c>
      <c r="U134" s="301" t="s">
        <v>1534</v>
      </c>
    </row>
    <row r="135" spans="1:21" x14ac:dyDescent="0.3">
      <c r="A135" s="3">
        <v>133</v>
      </c>
      <c r="B135" s="3" t="s">
        <v>288</v>
      </c>
      <c r="C135" s="304" t="str">
        <f>VLOOKUP($E135, 'Country List'!$C:$E, 2, 0)</f>
        <v>MEA</v>
      </c>
      <c r="D135" s="8" t="str">
        <f>VLOOKUP($E135, 'Country List'!$C:$E, 3, 0)</f>
        <v>HIC</v>
      </c>
      <c r="E135" s="1" t="s">
        <v>289</v>
      </c>
      <c r="F135" s="3" t="str">
        <f>VLOOKUP(E135, 'Country List'!$C:$I, 7, 0)</f>
        <v>INCLUDE</v>
      </c>
      <c r="G135" s="285">
        <v>1</v>
      </c>
      <c r="H135" s="1">
        <v>0</v>
      </c>
      <c r="I135" s="1">
        <v>15</v>
      </c>
      <c r="J135" s="1">
        <v>1</v>
      </c>
      <c r="K135" s="1" t="s">
        <v>2625</v>
      </c>
      <c r="L135" s="1" t="s">
        <v>763</v>
      </c>
      <c r="M135" s="1">
        <v>2</v>
      </c>
      <c r="N135" s="6" t="s">
        <v>764</v>
      </c>
      <c r="O135" s="1" t="s">
        <v>469</v>
      </c>
      <c r="P135" s="1" t="s">
        <v>436</v>
      </c>
      <c r="Q135" s="285" t="s">
        <v>763</v>
      </c>
      <c r="R135" s="284" t="s">
        <v>1535</v>
      </c>
      <c r="S135" s="385">
        <v>6</v>
      </c>
      <c r="T135" s="300" t="s">
        <v>1506</v>
      </c>
      <c r="U135" s="301" t="s">
        <v>1536</v>
      </c>
    </row>
    <row r="136" spans="1:21" x14ac:dyDescent="0.3">
      <c r="A136" s="1">
        <v>134</v>
      </c>
      <c r="B136" s="3" t="s">
        <v>290</v>
      </c>
      <c r="C136" s="304" t="str">
        <f>VLOOKUP($E136, 'Country List'!$C:$E, 2, 0)</f>
        <v>SAS</v>
      </c>
      <c r="D136" s="8" t="str">
        <f>VLOOKUP($E136, 'Country List'!$C:$E, 3, 0)</f>
        <v>LMC</v>
      </c>
      <c r="E136" s="3" t="s">
        <v>291</v>
      </c>
      <c r="F136" s="3" t="str">
        <f>VLOOKUP(E136, 'Country List'!$C:$I, 7, 0)</f>
        <v>INCLUDE</v>
      </c>
      <c r="G136" s="285">
        <v>1</v>
      </c>
      <c r="H136" s="1">
        <v>1</v>
      </c>
      <c r="I136" s="1">
        <v>18</v>
      </c>
      <c r="J136" s="1">
        <v>1</v>
      </c>
      <c r="K136" s="1">
        <v>1</v>
      </c>
      <c r="L136" s="1" t="s">
        <v>765</v>
      </c>
      <c r="M136" s="1">
        <v>2</v>
      </c>
      <c r="N136" s="6" t="s">
        <v>766</v>
      </c>
      <c r="O136" s="1" t="s">
        <v>767</v>
      </c>
      <c r="P136" s="1" t="s">
        <v>436</v>
      </c>
      <c r="Q136" s="285" t="s">
        <v>1537</v>
      </c>
      <c r="R136" s="284" t="s">
        <v>1538</v>
      </c>
      <c r="S136" s="385">
        <v>6</v>
      </c>
      <c r="T136" s="300" t="s">
        <v>1307</v>
      </c>
      <c r="U136" s="301" t="s">
        <v>1539</v>
      </c>
    </row>
    <row r="137" spans="1:21" x14ac:dyDescent="0.3">
      <c r="A137" s="3">
        <v>135</v>
      </c>
      <c r="B137" s="3" t="s">
        <v>292</v>
      </c>
      <c r="C137" s="304" t="str">
        <f>VLOOKUP($E137, 'Country List'!$C:$E, 2, 0)</f>
        <v>EAS</v>
      </c>
      <c r="D137" s="8" t="str">
        <f>VLOOKUP($E137, 'Country List'!$C:$E, 3, 0)</f>
        <v>HIC</v>
      </c>
      <c r="E137" s="1" t="s">
        <v>293</v>
      </c>
      <c r="F137" s="3" t="str">
        <f>VLOOKUP(E137, 'Country List'!$C:$I, 7, 0)</f>
        <v>EXCLUDE</v>
      </c>
      <c r="G137" s="285">
        <v>0</v>
      </c>
      <c r="H137" s="1" t="s">
        <v>437</v>
      </c>
      <c r="I137" s="1" t="s">
        <v>438</v>
      </c>
      <c r="J137" s="1" t="s">
        <v>438</v>
      </c>
      <c r="K137" s="1" t="s">
        <v>438</v>
      </c>
      <c r="L137" s="1" t="s">
        <v>438</v>
      </c>
      <c r="M137" s="1">
        <v>0</v>
      </c>
      <c r="N137" s="1" t="s">
        <v>439</v>
      </c>
      <c r="O137" s="1" t="s">
        <v>438</v>
      </c>
      <c r="P137" s="1" t="s">
        <v>438</v>
      </c>
      <c r="Q137" s="285" t="s">
        <v>1540</v>
      </c>
      <c r="R137" s="284" t="s">
        <v>1541</v>
      </c>
      <c r="S137" s="385">
        <v>1</v>
      </c>
      <c r="T137" s="300" t="s">
        <v>438</v>
      </c>
      <c r="U137" s="301">
        <v>5</v>
      </c>
    </row>
    <row r="138" spans="1:21" x14ac:dyDescent="0.3">
      <c r="A138" s="3">
        <v>136</v>
      </c>
      <c r="B138" s="3" t="s">
        <v>1694</v>
      </c>
      <c r="C138" s="304" t="str">
        <f>VLOOKUP($E138, 'Country List'!$C:$E, 2, 0)</f>
        <v>MEA</v>
      </c>
      <c r="D138" s="8" t="str">
        <f>VLOOKUP($E138, 'Country List'!$C:$E, 3, 0)</f>
        <v>LMC</v>
      </c>
      <c r="E138" s="1" t="s">
        <v>412</v>
      </c>
      <c r="F138" s="3" t="str">
        <f>VLOOKUP(E138, 'Country List'!$C:$I, 7, 0)</f>
        <v>INCLUDE</v>
      </c>
      <c r="G138" s="285">
        <v>1</v>
      </c>
      <c r="H138" s="1">
        <v>0</v>
      </c>
      <c r="I138" s="1">
        <v>16</v>
      </c>
      <c r="J138" s="1">
        <v>1</v>
      </c>
      <c r="K138" s="1">
        <v>0</v>
      </c>
      <c r="L138" s="1" t="s">
        <v>894</v>
      </c>
      <c r="M138" s="1">
        <v>4</v>
      </c>
      <c r="N138" s="6" t="s">
        <v>895</v>
      </c>
      <c r="O138" s="1" t="s">
        <v>469</v>
      </c>
      <c r="P138" s="1" t="s">
        <v>436</v>
      </c>
      <c r="Q138" s="285" t="s">
        <v>1641</v>
      </c>
      <c r="R138" s="300" t="s">
        <v>689</v>
      </c>
      <c r="S138" s="385">
        <v>2</v>
      </c>
      <c r="T138" s="300" t="s">
        <v>1345</v>
      </c>
      <c r="U138" s="301" t="s">
        <v>436</v>
      </c>
    </row>
    <row r="139" spans="1:21" x14ac:dyDescent="0.3">
      <c r="A139" s="3">
        <v>137</v>
      </c>
      <c r="B139" s="3" t="s">
        <v>294</v>
      </c>
      <c r="C139" s="304" t="str">
        <f>VLOOKUP($E139, 'Country List'!$C:$E, 2, 0)</f>
        <v>LCN</v>
      </c>
      <c r="D139" s="8" t="str">
        <f>VLOOKUP($E139, 'Country List'!$C:$E, 3, 0)</f>
        <v>UMC</v>
      </c>
      <c r="E139" s="1" t="s">
        <v>295</v>
      </c>
      <c r="F139" s="3" t="str">
        <f>VLOOKUP(E139, 'Country List'!$C:$I, 7, 0)</f>
        <v>INCLUDE</v>
      </c>
      <c r="G139" s="285">
        <v>1</v>
      </c>
      <c r="H139" s="1">
        <v>0</v>
      </c>
      <c r="I139" s="1">
        <v>18</v>
      </c>
      <c r="J139" s="1">
        <v>1</v>
      </c>
      <c r="K139" s="1">
        <v>1</v>
      </c>
      <c r="L139" s="1" t="s">
        <v>768</v>
      </c>
      <c r="M139" s="1">
        <v>3</v>
      </c>
      <c r="N139" s="6" t="s">
        <v>769</v>
      </c>
      <c r="O139" s="1" t="s">
        <v>487</v>
      </c>
      <c r="P139" s="1" t="s">
        <v>436</v>
      </c>
      <c r="Q139" s="285" t="s">
        <v>1542</v>
      </c>
      <c r="R139" s="284" t="s">
        <v>1543</v>
      </c>
      <c r="S139" s="385">
        <v>4</v>
      </c>
      <c r="T139" s="300" t="s">
        <v>1289</v>
      </c>
      <c r="U139" s="301" t="s">
        <v>436</v>
      </c>
    </row>
    <row r="140" spans="1:21" x14ac:dyDescent="0.3">
      <c r="A140" s="1">
        <v>138</v>
      </c>
      <c r="B140" s="3" t="s">
        <v>296</v>
      </c>
      <c r="C140" s="304" t="str">
        <f>VLOOKUP($E140, 'Country List'!$C:$E, 2, 0)</f>
        <v>EAS</v>
      </c>
      <c r="D140" s="8" t="str">
        <f>VLOOKUP($E140, 'Country List'!$C:$E, 3, 0)</f>
        <v>LMC</v>
      </c>
      <c r="E140" s="1" t="s">
        <v>297</v>
      </c>
      <c r="F140" s="3" t="str">
        <f>VLOOKUP(E140, 'Country List'!$C:$I, 7, 0)</f>
        <v>INCLUDE</v>
      </c>
      <c r="G140" s="285">
        <v>1</v>
      </c>
      <c r="H140" s="1">
        <v>0</v>
      </c>
      <c r="I140" s="1">
        <v>18</v>
      </c>
      <c r="J140" s="1">
        <v>1</v>
      </c>
      <c r="K140" s="1">
        <v>0</v>
      </c>
      <c r="L140" s="1" t="s">
        <v>770</v>
      </c>
      <c r="M140" s="1">
        <v>4</v>
      </c>
      <c r="N140" s="6" t="s">
        <v>771</v>
      </c>
      <c r="O140" s="1" t="s">
        <v>469</v>
      </c>
      <c r="P140" s="1" t="s">
        <v>436</v>
      </c>
      <c r="Q140" s="285" t="s">
        <v>1544</v>
      </c>
      <c r="R140" s="284" t="s">
        <v>1545</v>
      </c>
      <c r="S140" s="385">
        <v>6</v>
      </c>
      <c r="T140" s="300" t="s">
        <v>438</v>
      </c>
      <c r="U140" s="301" t="s">
        <v>436</v>
      </c>
    </row>
    <row r="141" spans="1:21" x14ac:dyDescent="0.3">
      <c r="A141" s="3">
        <v>139</v>
      </c>
      <c r="B141" s="3" t="s">
        <v>298</v>
      </c>
      <c r="C141" s="304" t="str">
        <f>VLOOKUP($E141, 'Country List'!$C:$E, 2, 0)</f>
        <v>LCN</v>
      </c>
      <c r="D141" s="8" t="str">
        <f>VLOOKUP($E141, 'Country List'!$C:$E, 3, 0)</f>
        <v>UMC</v>
      </c>
      <c r="E141" s="1" t="s">
        <v>299</v>
      </c>
      <c r="F141" s="3" t="str">
        <f>VLOOKUP(E141, 'Country List'!$C:$I, 7, 0)</f>
        <v>INCLUDE</v>
      </c>
      <c r="G141" s="285">
        <v>1</v>
      </c>
      <c r="H141" s="1">
        <v>0</v>
      </c>
      <c r="I141" s="1">
        <v>18</v>
      </c>
      <c r="J141" s="1">
        <v>1</v>
      </c>
      <c r="K141" s="1">
        <v>1</v>
      </c>
      <c r="L141" s="1" t="s">
        <v>772</v>
      </c>
      <c r="M141" s="1">
        <v>2</v>
      </c>
      <c r="N141" s="6" t="s">
        <v>773</v>
      </c>
      <c r="O141" s="1" t="s">
        <v>487</v>
      </c>
      <c r="P141" s="1" t="s">
        <v>2604</v>
      </c>
      <c r="Q141" s="285" t="s">
        <v>1371</v>
      </c>
      <c r="R141" s="284" t="s">
        <v>1546</v>
      </c>
      <c r="S141" s="385">
        <v>1</v>
      </c>
      <c r="T141" s="300" t="s">
        <v>1385</v>
      </c>
      <c r="U141" s="301" t="s">
        <v>436</v>
      </c>
    </row>
    <row r="142" spans="1:21" x14ac:dyDescent="0.3">
      <c r="A142" s="3">
        <v>140</v>
      </c>
      <c r="B142" s="3" t="s">
        <v>300</v>
      </c>
      <c r="C142" s="304" t="str">
        <f>VLOOKUP($E142, 'Country List'!$C:$E, 2, 0)</f>
        <v>LCN</v>
      </c>
      <c r="D142" s="8" t="str">
        <f>VLOOKUP($E142, 'Country List'!$C:$E, 3, 0)</f>
        <v>UMC</v>
      </c>
      <c r="E142" s="1" t="s">
        <v>301</v>
      </c>
      <c r="F142" s="3" t="str">
        <f>VLOOKUP(E142, 'Country List'!$C:$I, 7, 0)</f>
        <v>INCLUDE</v>
      </c>
      <c r="G142" s="285">
        <v>1</v>
      </c>
      <c r="H142" s="1">
        <v>0</v>
      </c>
      <c r="I142" s="1">
        <v>17</v>
      </c>
      <c r="J142" s="1">
        <v>1</v>
      </c>
      <c r="K142" s="1">
        <v>1</v>
      </c>
      <c r="L142" s="1" t="s">
        <v>774</v>
      </c>
      <c r="M142" s="1">
        <v>5</v>
      </c>
      <c r="N142" s="6" t="s">
        <v>775</v>
      </c>
      <c r="O142" s="1" t="s">
        <v>776</v>
      </c>
      <c r="P142" s="1" t="s">
        <v>2605</v>
      </c>
      <c r="Q142" s="285" t="s">
        <v>774</v>
      </c>
      <c r="R142" s="284" t="s">
        <v>1547</v>
      </c>
      <c r="S142" s="385">
        <v>7</v>
      </c>
      <c r="T142" s="300" t="s">
        <v>1282</v>
      </c>
      <c r="U142" s="301" t="s">
        <v>436</v>
      </c>
    </row>
    <row r="143" spans="1:21" x14ac:dyDescent="0.3">
      <c r="A143" s="3">
        <v>141</v>
      </c>
      <c r="B143" s="3" t="s">
        <v>302</v>
      </c>
      <c r="C143" s="304" t="str">
        <f>VLOOKUP($E143, 'Country List'!$C:$E, 2, 0)</f>
        <v>EAS</v>
      </c>
      <c r="D143" s="8" t="str">
        <f>VLOOKUP($E143, 'Country List'!$C:$E, 3, 0)</f>
        <v>LMC</v>
      </c>
      <c r="E143" s="1" t="s">
        <v>303</v>
      </c>
      <c r="F143" s="3" t="str">
        <f>VLOOKUP(E143, 'Country List'!$C:$I, 7, 0)</f>
        <v>INCLUDE</v>
      </c>
      <c r="G143" s="285">
        <v>0</v>
      </c>
      <c r="H143" s="7" t="s">
        <v>438</v>
      </c>
      <c r="I143" s="1" t="s">
        <v>438</v>
      </c>
      <c r="J143" s="1" t="s">
        <v>438</v>
      </c>
      <c r="K143" s="1" t="s">
        <v>438</v>
      </c>
      <c r="L143" s="7" t="s">
        <v>438</v>
      </c>
      <c r="M143" s="1">
        <v>0</v>
      </c>
      <c r="N143" s="1" t="s">
        <v>439</v>
      </c>
      <c r="O143" s="7" t="s">
        <v>438</v>
      </c>
      <c r="P143" s="1" t="s">
        <v>438</v>
      </c>
      <c r="Q143" s="285" t="s">
        <v>1548</v>
      </c>
      <c r="R143" s="284" t="s">
        <v>1549</v>
      </c>
      <c r="S143" s="385">
        <v>5</v>
      </c>
      <c r="T143" s="300" t="s">
        <v>1295</v>
      </c>
      <c r="U143" s="301" t="s">
        <v>436</v>
      </c>
    </row>
    <row r="144" spans="1:21" x14ac:dyDescent="0.3">
      <c r="A144" s="1">
        <v>142</v>
      </c>
      <c r="B144" s="3" t="s">
        <v>304</v>
      </c>
      <c r="C144" s="304" t="str">
        <f>VLOOKUP($E144, 'Country List'!$C:$E, 2, 0)</f>
        <v>ECS</v>
      </c>
      <c r="D144" s="8" t="str">
        <f>VLOOKUP($E144, 'Country List'!$C:$E, 3, 0)</f>
        <v>HIC</v>
      </c>
      <c r="E144" s="1" t="s">
        <v>305</v>
      </c>
      <c r="F144" s="3" t="str">
        <f>VLOOKUP(E144, 'Country List'!$C:$I, 7, 0)</f>
        <v>EXCLUDE</v>
      </c>
      <c r="G144" s="285">
        <v>1</v>
      </c>
      <c r="H144" s="1">
        <v>0</v>
      </c>
      <c r="I144" s="1">
        <v>18</v>
      </c>
      <c r="J144" s="1">
        <v>1</v>
      </c>
      <c r="K144" s="1">
        <v>0</v>
      </c>
      <c r="L144" s="1" t="s">
        <v>777</v>
      </c>
      <c r="M144" s="1">
        <v>2</v>
      </c>
      <c r="N144" s="6" t="s">
        <v>778</v>
      </c>
      <c r="O144" s="1" t="s">
        <v>779</v>
      </c>
      <c r="P144" s="1" t="s">
        <v>436</v>
      </c>
      <c r="Q144" s="285" t="s">
        <v>472</v>
      </c>
      <c r="R144" s="284" t="s">
        <v>1550</v>
      </c>
      <c r="S144" s="385">
        <v>2</v>
      </c>
      <c r="T144" s="300" t="s">
        <v>1345</v>
      </c>
      <c r="U144" s="301" t="s">
        <v>436</v>
      </c>
    </row>
    <row r="145" spans="1:21" x14ac:dyDescent="0.3">
      <c r="A145" s="3">
        <v>143</v>
      </c>
      <c r="B145" s="3" t="s">
        <v>306</v>
      </c>
      <c r="C145" s="304" t="str">
        <f>VLOOKUP($E145, 'Country List'!$C:$E, 2, 0)</f>
        <v>ECS</v>
      </c>
      <c r="D145" s="8" t="str">
        <f>VLOOKUP($E145, 'Country List'!$C:$E, 3, 0)</f>
        <v>HIC</v>
      </c>
      <c r="E145" s="1" t="s">
        <v>307</v>
      </c>
      <c r="F145" s="3" t="str">
        <f>VLOOKUP(E145, 'Country List'!$C:$I, 7, 0)</f>
        <v>EXCLUDE</v>
      </c>
      <c r="G145" s="285">
        <v>1</v>
      </c>
      <c r="H145" s="1">
        <v>0</v>
      </c>
      <c r="I145" s="1">
        <v>10</v>
      </c>
      <c r="J145" s="1">
        <v>1</v>
      </c>
      <c r="K145" s="1">
        <v>1</v>
      </c>
      <c r="L145" s="1" t="s">
        <v>780</v>
      </c>
      <c r="M145" s="1">
        <v>4</v>
      </c>
      <c r="N145" s="6" t="s">
        <v>781</v>
      </c>
      <c r="O145" s="1" t="s">
        <v>782</v>
      </c>
      <c r="P145" s="1" t="s">
        <v>436</v>
      </c>
      <c r="Q145" s="285" t="s">
        <v>1551</v>
      </c>
      <c r="R145" s="284" t="s">
        <v>1552</v>
      </c>
      <c r="S145" s="385">
        <v>1</v>
      </c>
      <c r="T145" s="300" t="s">
        <v>1553</v>
      </c>
      <c r="U145" s="301" t="s">
        <v>436</v>
      </c>
    </row>
    <row r="146" spans="1:21" x14ac:dyDescent="0.3">
      <c r="A146" s="3">
        <v>144</v>
      </c>
      <c r="B146" s="3" t="s">
        <v>308</v>
      </c>
      <c r="C146" s="304" t="str">
        <f>VLOOKUP($E146, 'Country List'!$C:$E, 2, 0)</f>
        <v>MEA</v>
      </c>
      <c r="D146" s="8" t="str">
        <f>VLOOKUP($E146, 'Country List'!$C:$E, 3, 0)</f>
        <v>HIC</v>
      </c>
      <c r="E146" s="1" t="s">
        <v>309</v>
      </c>
      <c r="F146" s="3" t="str">
        <f>VLOOKUP(E146, 'Country List'!$C:$I, 7, 0)</f>
        <v>EXCLUDE</v>
      </c>
      <c r="G146" s="285">
        <v>1</v>
      </c>
      <c r="H146" s="1">
        <v>0</v>
      </c>
      <c r="I146" s="1">
        <v>16</v>
      </c>
      <c r="J146" s="1">
        <v>1</v>
      </c>
      <c r="K146" s="1">
        <v>1</v>
      </c>
      <c r="L146" s="1" t="s">
        <v>472</v>
      </c>
      <c r="M146" s="1">
        <v>2</v>
      </c>
      <c r="N146" s="6" t="s">
        <v>783</v>
      </c>
      <c r="O146" s="1" t="s">
        <v>784</v>
      </c>
      <c r="P146" s="1" t="s">
        <v>785</v>
      </c>
      <c r="Q146" s="285" t="s">
        <v>1554</v>
      </c>
      <c r="R146" s="284" t="s">
        <v>1555</v>
      </c>
      <c r="S146" s="385">
        <v>3</v>
      </c>
      <c r="T146" s="300" t="s">
        <v>1282</v>
      </c>
      <c r="U146" s="301" t="s">
        <v>1556</v>
      </c>
    </row>
    <row r="147" spans="1:21" x14ac:dyDescent="0.3">
      <c r="A147" s="3">
        <v>145</v>
      </c>
      <c r="B147" s="3" t="s">
        <v>310</v>
      </c>
      <c r="C147" s="304" t="str">
        <f>VLOOKUP($E147, 'Country List'!$C:$E, 2, 0)</f>
        <v>ECS</v>
      </c>
      <c r="D147" s="8" t="str">
        <f>VLOOKUP($E147, 'Country List'!$C:$E, 3, 0)</f>
        <v>UMC</v>
      </c>
      <c r="E147" s="1" t="s">
        <v>311</v>
      </c>
      <c r="F147" s="3" t="str">
        <f>VLOOKUP(E147, 'Country List'!$C:$I, 7, 0)</f>
        <v>INCLUDE</v>
      </c>
      <c r="G147" s="285">
        <v>1</v>
      </c>
      <c r="H147" s="1">
        <v>1</v>
      </c>
      <c r="I147" s="1">
        <v>14</v>
      </c>
      <c r="J147" s="1">
        <v>1</v>
      </c>
      <c r="K147" s="1">
        <v>0</v>
      </c>
      <c r="L147" s="1" t="s">
        <v>786</v>
      </c>
      <c r="M147" s="1">
        <v>2</v>
      </c>
      <c r="N147" s="6" t="s">
        <v>787</v>
      </c>
      <c r="O147" s="1" t="s">
        <v>788</v>
      </c>
      <c r="P147" s="1" t="s">
        <v>466</v>
      </c>
      <c r="Q147" s="285" t="s">
        <v>2355</v>
      </c>
      <c r="R147" s="284" t="s">
        <v>1557</v>
      </c>
      <c r="S147" s="385">
        <v>2</v>
      </c>
      <c r="T147" s="300" t="s">
        <v>1295</v>
      </c>
      <c r="U147" s="301" t="s">
        <v>436</v>
      </c>
    </row>
    <row r="148" spans="1:21" x14ac:dyDescent="0.3">
      <c r="A148" s="1">
        <v>146</v>
      </c>
      <c r="B148" s="3" t="s">
        <v>312</v>
      </c>
      <c r="C148" s="304" t="str">
        <f>VLOOKUP($E148, 'Country List'!$C:$E, 2, 0)</f>
        <v>ECS</v>
      </c>
      <c r="D148" s="8" t="str">
        <f>VLOOKUP($E148, 'Country List'!$C:$E, 3, 0)</f>
        <v>UMC</v>
      </c>
      <c r="E148" s="1" t="s">
        <v>313</v>
      </c>
      <c r="F148" s="3" t="str">
        <f>VLOOKUP(E148, 'Country List'!$C:$I, 7, 0)</f>
        <v>INCLUDE</v>
      </c>
      <c r="G148" s="285">
        <v>1</v>
      </c>
      <c r="H148" s="1">
        <v>0</v>
      </c>
      <c r="I148" s="1">
        <v>16</v>
      </c>
      <c r="J148" s="1">
        <v>1</v>
      </c>
      <c r="K148" s="1">
        <v>0</v>
      </c>
      <c r="L148" s="1" t="s">
        <v>789</v>
      </c>
      <c r="M148" s="1">
        <v>2</v>
      </c>
      <c r="N148" s="6" t="s">
        <v>790</v>
      </c>
      <c r="O148" s="1" t="s">
        <v>791</v>
      </c>
      <c r="P148" s="1" t="s">
        <v>436</v>
      </c>
      <c r="Q148" s="285" t="s">
        <v>1558</v>
      </c>
      <c r="R148" s="284" t="s">
        <v>2592</v>
      </c>
      <c r="S148" s="385">
        <v>2</v>
      </c>
      <c r="T148" s="300" t="s">
        <v>1295</v>
      </c>
      <c r="U148" s="301" t="s">
        <v>436</v>
      </c>
    </row>
    <row r="149" spans="1:21" x14ac:dyDescent="0.3">
      <c r="A149" s="3">
        <v>147</v>
      </c>
      <c r="B149" s="3" t="s">
        <v>314</v>
      </c>
      <c r="C149" s="304" t="str">
        <f>VLOOKUP($E149, 'Country List'!$C:$E, 2, 0)</f>
        <v>SSF</v>
      </c>
      <c r="D149" s="8" t="str">
        <f>VLOOKUP($E149, 'Country List'!$C:$E, 3, 0)</f>
        <v>LIC</v>
      </c>
      <c r="E149" s="1" t="s">
        <v>315</v>
      </c>
      <c r="F149" s="3" t="str">
        <f>VLOOKUP(E149, 'Country List'!$C:$I, 7, 0)</f>
        <v>INCLUDE</v>
      </c>
      <c r="G149" s="285">
        <v>1</v>
      </c>
      <c r="H149" s="1">
        <v>1</v>
      </c>
      <c r="I149" s="1">
        <v>16</v>
      </c>
      <c r="J149" s="1">
        <v>1</v>
      </c>
      <c r="K149" s="1">
        <v>1</v>
      </c>
      <c r="L149" s="1" t="s">
        <v>792</v>
      </c>
      <c r="M149" s="1">
        <v>4</v>
      </c>
      <c r="N149" s="6" t="s">
        <v>793</v>
      </c>
      <c r="O149" s="1" t="s">
        <v>469</v>
      </c>
      <c r="P149" s="1" t="s">
        <v>794</v>
      </c>
      <c r="Q149" s="285" t="s">
        <v>792</v>
      </c>
      <c r="R149" s="284" t="s">
        <v>1559</v>
      </c>
      <c r="S149" s="385">
        <v>6</v>
      </c>
      <c r="T149" s="300" t="s">
        <v>1295</v>
      </c>
      <c r="U149" s="301" t="s">
        <v>436</v>
      </c>
    </row>
    <row r="150" spans="1:21" x14ac:dyDescent="0.3">
      <c r="A150" s="3">
        <v>148</v>
      </c>
      <c r="B150" s="3" t="s">
        <v>322</v>
      </c>
      <c r="C150" s="304" t="str">
        <f>VLOOKUP($E150, 'Country List'!$C:$E, 2, 0)</f>
        <v>EAS</v>
      </c>
      <c r="D150" s="8" t="str">
        <f>VLOOKUP($E150, 'Country List'!$C:$E, 3, 0)</f>
        <v>UMC</v>
      </c>
      <c r="E150" s="1" t="s">
        <v>323</v>
      </c>
      <c r="F150" s="3" t="str">
        <f>VLOOKUP(E150, 'Country List'!$C:$I, 7, 0)</f>
        <v>INCLUDE</v>
      </c>
      <c r="G150" s="285">
        <v>0</v>
      </c>
      <c r="H150" s="1" t="s">
        <v>437</v>
      </c>
      <c r="I150" s="1" t="s">
        <v>438</v>
      </c>
      <c r="J150" s="1" t="s">
        <v>438</v>
      </c>
      <c r="K150" s="1" t="s">
        <v>438</v>
      </c>
      <c r="L150" s="1" t="s">
        <v>438</v>
      </c>
      <c r="M150" s="1">
        <v>0</v>
      </c>
      <c r="N150" s="1" t="s">
        <v>439</v>
      </c>
      <c r="O150" s="1" t="s">
        <v>802</v>
      </c>
      <c r="P150" s="1" t="s">
        <v>438</v>
      </c>
      <c r="Q150" s="285" t="s">
        <v>1567</v>
      </c>
      <c r="R150" s="284" t="s">
        <v>1568</v>
      </c>
      <c r="S150" s="385">
        <v>5</v>
      </c>
      <c r="T150" s="300" t="s">
        <v>1518</v>
      </c>
      <c r="U150" s="301" t="s">
        <v>436</v>
      </c>
    </row>
    <row r="151" spans="1:21" x14ac:dyDescent="0.3">
      <c r="A151" s="3">
        <v>149</v>
      </c>
      <c r="B151" s="3" t="s">
        <v>324</v>
      </c>
      <c r="C151" s="304" t="str">
        <f>VLOOKUP($E151, 'Country List'!$C:$E, 2, 0)</f>
        <v>ECS</v>
      </c>
      <c r="D151" s="8" t="str">
        <f>VLOOKUP($E151, 'Country List'!$C:$E, 3, 0)</f>
        <v>HIC</v>
      </c>
      <c r="E151" s="1" t="s">
        <v>325</v>
      </c>
      <c r="F151" s="3" t="str">
        <f>VLOOKUP(E151, 'Country List'!$C:$I, 7, 0)</f>
        <v>EXCLUDE</v>
      </c>
      <c r="G151" s="285">
        <v>1</v>
      </c>
      <c r="H151" s="1">
        <v>0</v>
      </c>
      <c r="I151" s="1">
        <v>0</v>
      </c>
      <c r="J151" s="1">
        <v>1</v>
      </c>
      <c r="K151" s="1">
        <v>1</v>
      </c>
      <c r="L151" s="1" t="s">
        <v>803</v>
      </c>
      <c r="M151" s="1">
        <v>3</v>
      </c>
      <c r="N151" s="1">
        <v>0</v>
      </c>
      <c r="O151" s="1" t="s">
        <v>804</v>
      </c>
      <c r="P151" s="1" t="s">
        <v>436</v>
      </c>
      <c r="Q151" s="285" t="s">
        <v>1569</v>
      </c>
      <c r="R151" s="284" t="s">
        <v>1570</v>
      </c>
      <c r="S151" s="385">
        <v>2</v>
      </c>
      <c r="T151" s="300" t="s">
        <v>1332</v>
      </c>
      <c r="U151" s="301" t="s">
        <v>436</v>
      </c>
    </row>
    <row r="152" spans="1:21" x14ac:dyDescent="0.3">
      <c r="A152" s="1">
        <v>150</v>
      </c>
      <c r="B152" s="3" t="s">
        <v>326</v>
      </c>
      <c r="C152" s="304" t="str">
        <f>VLOOKUP($E152, 'Country List'!$C:$E, 2, 0)</f>
        <v>SSF</v>
      </c>
      <c r="D152" s="8" t="str">
        <f>VLOOKUP($E152, 'Country List'!$C:$E, 3, 0)</f>
        <v>LMC</v>
      </c>
      <c r="E152" s="1" t="s">
        <v>327</v>
      </c>
      <c r="F152" s="3" t="str">
        <f>VLOOKUP(E152, 'Country List'!$C:$I, 7, 0)</f>
        <v>INCLUDE</v>
      </c>
      <c r="G152" s="285">
        <v>1</v>
      </c>
      <c r="H152" s="1">
        <v>0</v>
      </c>
      <c r="I152" s="1">
        <v>11</v>
      </c>
      <c r="J152" s="1">
        <v>1</v>
      </c>
      <c r="K152" s="1">
        <v>0</v>
      </c>
      <c r="L152" s="1" t="s">
        <v>805</v>
      </c>
      <c r="M152" s="1">
        <v>1</v>
      </c>
      <c r="N152" s="1" t="s">
        <v>439</v>
      </c>
      <c r="O152" s="1" t="s">
        <v>741</v>
      </c>
      <c r="P152" s="1" t="s">
        <v>436</v>
      </c>
      <c r="Q152" s="285" t="s">
        <v>805</v>
      </c>
      <c r="R152" s="284" t="s">
        <v>1571</v>
      </c>
      <c r="S152" s="385">
        <v>1</v>
      </c>
      <c r="T152" s="300" t="s">
        <v>1302</v>
      </c>
      <c r="U152" s="301" t="s">
        <v>436</v>
      </c>
    </row>
    <row r="153" spans="1:21" x14ac:dyDescent="0.3">
      <c r="A153" s="3">
        <v>151</v>
      </c>
      <c r="B153" s="3" t="s">
        <v>328</v>
      </c>
      <c r="C153" s="304" t="str">
        <f>VLOOKUP($E153, 'Country List'!$C:$E, 2, 0)</f>
        <v>MEA</v>
      </c>
      <c r="D153" s="8" t="str">
        <f>VLOOKUP($E153, 'Country List'!$C:$E, 3, 0)</f>
        <v>HIC</v>
      </c>
      <c r="E153" s="1" t="s">
        <v>329</v>
      </c>
      <c r="F153" s="3" t="str">
        <f>VLOOKUP(E153, 'Country List'!$C:$I, 7, 0)</f>
        <v>INCLUDE</v>
      </c>
      <c r="G153" s="285">
        <v>1</v>
      </c>
      <c r="H153" s="1">
        <v>0</v>
      </c>
      <c r="I153" s="1">
        <v>15</v>
      </c>
      <c r="J153" s="1">
        <v>1</v>
      </c>
      <c r="K153" s="1">
        <v>1</v>
      </c>
      <c r="L153" s="1" t="s">
        <v>806</v>
      </c>
      <c r="M153" s="1">
        <v>2</v>
      </c>
      <c r="N153" s="6" t="s">
        <v>807</v>
      </c>
      <c r="O153" s="1" t="s">
        <v>808</v>
      </c>
      <c r="P153" s="1" t="s">
        <v>438</v>
      </c>
      <c r="Q153" s="285" t="s">
        <v>806</v>
      </c>
      <c r="R153" s="284" t="s">
        <v>807</v>
      </c>
      <c r="S153" s="385">
        <v>2</v>
      </c>
      <c r="T153" s="300" t="s">
        <v>1292</v>
      </c>
      <c r="U153" s="301" t="s">
        <v>436</v>
      </c>
    </row>
    <row r="154" spans="1:21" x14ac:dyDescent="0.3">
      <c r="A154" s="3">
        <v>152</v>
      </c>
      <c r="B154" s="3" t="s">
        <v>330</v>
      </c>
      <c r="C154" s="304" t="str">
        <f>VLOOKUP($E154, 'Country List'!$C:$E, 2, 0)</f>
        <v>SSF</v>
      </c>
      <c r="D154" s="8" t="str">
        <f>VLOOKUP($E154, 'Country List'!$C:$E, 3, 0)</f>
        <v>LIC</v>
      </c>
      <c r="E154" s="1" t="s">
        <v>331</v>
      </c>
      <c r="F154" s="3" t="str">
        <f>VLOOKUP(E154, 'Country List'!$C:$I, 7, 0)</f>
        <v>INCLUDE</v>
      </c>
      <c r="G154" s="285">
        <v>1</v>
      </c>
      <c r="H154" s="1">
        <v>0</v>
      </c>
      <c r="I154" s="1">
        <v>15</v>
      </c>
      <c r="J154" s="1">
        <v>1</v>
      </c>
      <c r="K154" s="1">
        <v>1</v>
      </c>
      <c r="L154" s="1" t="s">
        <v>521</v>
      </c>
      <c r="M154" s="1">
        <v>2</v>
      </c>
      <c r="N154" s="6" t="s">
        <v>809</v>
      </c>
      <c r="O154" s="1" t="s">
        <v>469</v>
      </c>
      <c r="P154" s="1" t="s">
        <v>2606</v>
      </c>
      <c r="Q154" s="285" t="s">
        <v>1572</v>
      </c>
      <c r="R154" s="284" t="s">
        <v>1573</v>
      </c>
      <c r="S154" s="385">
        <v>6</v>
      </c>
      <c r="T154" s="300" t="s">
        <v>1319</v>
      </c>
      <c r="U154" s="301" t="s">
        <v>436</v>
      </c>
    </row>
    <row r="155" spans="1:21" x14ac:dyDescent="0.3">
      <c r="A155" s="3">
        <v>153</v>
      </c>
      <c r="B155" s="3" t="s">
        <v>332</v>
      </c>
      <c r="C155" s="304" t="str">
        <f>VLOOKUP($E155, 'Country List'!$C:$E, 2, 0)</f>
        <v>ECS</v>
      </c>
      <c r="D155" s="8" t="str">
        <f>VLOOKUP($E155, 'Country List'!$C:$E, 3, 0)</f>
        <v>UMC</v>
      </c>
      <c r="E155" s="1" t="s">
        <v>333</v>
      </c>
      <c r="F155" s="3" t="str">
        <f>VLOOKUP(E155, 'Country List'!$C:$I, 7, 0)</f>
        <v>INCLUDE</v>
      </c>
      <c r="G155" s="285">
        <v>1</v>
      </c>
      <c r="H155" s="1">
        <v>0</v>
      </c>
      <c r="I155" s="1">
        <v>16</v>
      </c>
      <c r="J155" s="1">
        <v>1</v>
      </c>
      <c r="K155" s="1">
        <v>1</v>
      </c>
      <c r="L155" s="1" t="s">
        <v>472</v>
      </c>
      <c r="M155" s="1">
        <v>2</v>
      </c>
      <c r="N155" s="6" t="s">
        <v>810</v>
      </c>
      <c r="O155" s="1" t="s">
        <v>491</v>
      </c>
      <c r="P155" s="1" t="s">
        <v>811</v>
      </c>
      <c r="Q155" s="285" t="s">
        <v>696</v>
      </c>
      <c r="R155" s="284" t="s">
        <v>1574</v>
      </c>
      <c r="S155" s="385">
        <v>2</v>
      </c>
      <c r="T155" s="300" t="s">
        <v>1295</v>
      </c>
      <c r="U155" s="301" t="s">
        <v>436</v>
      </c>
    </row>
    <row r="156" spans="1:21" x14ac:dyDescent="0.3">
      <c r="A156" s="1">
        <v>154</v>
      </c>
      <c r="B156" s="3" t="s">
        <v>334</v>
      </c>
      <c r="C156" s="304" t="str">
        <f>VLOOKUP($E156, 'Country List'!$C:$E, 2, 0)</f>
        <v>SSF</v>
      </c>
      <c r="D156" s="8" t="str">
        <f>VLOOKUP($E156, 'Country List'!$C:$E, 3, 0)</f>
        <v>HIC</v>
      </c>
      <c r="E156" s="1" t="s">
        <v>335</v>
      </c>
      <c r="F156" s="3" t="str">
        <f>VLOOKUP(E156, 'Country List'!$C:$I, 7, 0)</f>
        <v>EXCLUDE</v>
      </c>
      <c r="G156" s="285">
        <v>1</v>
      </c>
      <c r="H156" s="1">
        <v>1</v>
      </c>
      <c r="I156" s="1">
        <v>0</v>
      </c>
      <c r="J156" s="1">
        <v>1</v>
      </c>
      <c r="K156" s="1">
        <v>0</v>
      </c>
      <c r="L156" s="1" t="s">
        <v>812</v>
      </c>
      <c r="M156" s="1">
        <v>2</v>
      </c>
      <c r="N156" s="6" t="s">
        <v>813</v>
      </c>
      <c r="O156" s="1" t="s">
        <v>469</v>
      </c>
      <c r="P156" s="1" t="s">
        <v>2607</v>
      </c>
      <c r="Q156" s="285" t="s">
        <v>812</v>
      </c>
      <c r="R156" s="284" t="s">
        <v>1575</v>
      </c>
      <c r="S156" s="385">
        <v>2</v>
      </c>
      <c r="T156" s="300" t="s">
        <v>1295</v>
      </c>
      <c r="U156" s="301" t="s">
        <v>436</v>
      </c>
    </row>
    <row r="157" spans="1:21" x14ac:dyDescent="0.3">
      <c r="A157" s="3">
        <v>155</v>
      </c>
      <c r="B157" s="3" t="s">
        <v>336</v>
      </c>
      <c r="C157" s="304" t="str">
        <f>VLOOKUP($E157, 'Country List'!$C:$E, 2, 0)</f>
        <v>SSF</v>
      </c>
      <c r="D157" s="8" t="str">
        <f>VLOOKUP($E157, 'Country List'!$C:$E, 3, 0)</f>
        <v>LIC</v>
      </c>
      <c r="E157" s="1" t="s">
        <v>337</v>
      </c>
      <c r="F157" s="3" t="str">
        <f>VLOOKUP(E157, 'Country List'!$C:$I, 7, 0)</f>
        <v>INCLUDE</v>
      </c>
      <c r="G157" s="285">
        <v>1</v>
      </c>
      <c r="H157" s="1">
        <v>1</v>
      </c>
      <c r="I157" s="1">
        <v>6</v>
      </c>
      <c r="J157" s="1">
        <v>1</v>
      </c>
      <c r="K157" s="1">
        <v>0</v>
      </c>
      <c r="L157" s="1" t="s">
        <v>814</v>
      </c>
      <c r="M157" s="1">
        <v>5</v>
      </c>
      <c r="N157" s="1" t="s">
        <v>509</v>
      </c>
      <c r="O157" s="1" t="s">
        <v>469</v>
      </c>
      <c r="P157" s="1" t="s">
        <v>815</v>
      </c>
      <c r="Q157" s="285" t="s">
        <v>814</v>
      </c>
      <c r="R157" s="284" t="s">
        <v>1576</v>
      </c>
      <c r="S157" s="385">
        <v>5</v>
      </c>
      <c r="T157" s="300" t="s">
        <v>1295</v>
      </c>
      <c r="U157" s="301" t="s">
        <v>436</v>
      </c>
    </row>
    <row r="158" spans="1:21" x14ac:dyDescent="0.3">
      <c r="A158" s="3">
        <v>156</v>
      </c>
      <c r="B158" s="3" t="s">
        <v>338</v>
      </c>
      <c r="C158" s="304" t="str">
        <f>VLOOKUP($E158, 'Country List'!$C:$E, 2, 0)</f>
        <v>EAS</v>
      </c>
      <c r="D158" s="8" t="str">
        <f>VLOOKUP($E158, 'Country List'!$C:$E, 3, 0)</f>
        <v>HIC</v>
      </c>
      <c r="E158" s="1" t="s">
        <v>339</v>
      </c>
      <c r="F158" s="3" t="str">
        <f>VLOOKUP(E158, 'Country List'!$C:$I, 7, 0)</f>
        <v>INCLUDE</v>
      </c>
      <c r="G158" s="285">
        <v>1</v>
      </c>
      <c r="H158" s="1">
        <v>0</v>
      </c>
      <c r="I158" s="1">
        <v>15</v>
      </c>
      <c r="J158" s="1">
        <v>1</v>
      </c>
      <c r="K158" s="1">
        <v>1</v>
      </c>
      <c r="L158" s="1" t="s">
        <v>816</v>
      </c>
      <c r="M158" s="1">
        <v>2</v>
      </c>
      <c r="N158" s="6" t="s">
        <v>817</v>
      </c>
      <c r="O158" s="1" t="s">
        <v>818</v>
      </c>
      <c r="P158" s="1" t="s">
        <v>819</v>
      </c>
      <c r="Q158" s="285" t="s">
        <v>816</v>
      </c>
      <c r="R158" s="284" t="s">
        <v>1577</v>
      </c>
      <c r="S158" s="385">
        <v>2</v>
      </c>
      <c r="T158" s="300" t="s">
        <v>1345</v>
      </c>
      <c r="U158" s="301" t="s">
        <v>1578</v>
      </c>
    </row>
    <row r="159" spans="1:21" x14ac:dyDescent="0.3">
      <c r="A159" s="3">
        <v>157</v>
      </c>
      <c r="B159" s="3" t="s">
        <v>340</v>
      </c>
      <c r="C159" s="304" t="str">
        <f>VLOOKUP($E159, 'Country List'!$C:$E, 2, 0)</f>
        <v>ECS</v>
      </c>
      <c r="D159" s="8" t="str">
        <f>VLOOKUP($E159, 'Country List'!$C:$E, 3, 0)</f>
        <v>HIC</v>
      </c>
      <c r="E159" s="1" t="s">
        <v>341</v>
      </c>
      <c r="F159" s="3" t="str">
        <f>VLOOKUP(E159, 'Country List'!$C:$I, 7, 0)</f>
        <v>EXCLUDE</v>
      </c>
      <c r="G159" s="285">
        <v>1</v>
      </c>
      <c r="H159" s="1">
        <v>0</v>
      </c>
      <c r="I159" s="1">
        <v>15</v>
      </c>
      <c r="J159" s="1">
        <v>1</v>
      </c>
      <c r="K159" s="1">
        <v>0</v>
      </c>
      <c r="L159" s="1" t="s">
        <v>448</v>
      </c>
      <c r="M159" s="1">
        <v>2</v>
      </c>
      <c r="N159" s="6" t="s">
        <v>820</v>
      </c>
      <c r="O159" s="1" t="s">
        <v>821</v>
      </c>
      <c r="P159" s="1" t="s">
        <v>436</v>
      </c>
      <c r="Q159" s="285" t="s">
        <v>1579</v>
      </c>
      <c r="R159" s="284" t="s">
        <v>1580</v>
      </c>
      <c r="S159" s="385">
        <v>2</v>
      </c>
      <c r="T159" s="300" t="s">
        <v>1462</v>
      </c>
      <c r="U159" s="301" t="s">
        <v>436</v>
      </c>
    </row>
    <row r="160" spans="1:21" x14ac:dyDescent="0.3">
      <c r="A160" s="1">
        <v>158</v>
      </c>
      <c r="B160" s="3" t="s">
        <v>342</v>
      </c>
      <c r="C160" s="304" t="str">
        <f>VLOOKUP($E160, 'Country List'!$C:$E, 2, 0)</f>
        <v>ECS</v>
      </c>
      <c r="D160" s="8" t="str">
        <f>VLOOKUP($E160, 'Country List'!$C:$E, 3, 0)</f>
        <v>HIC</v>
      </c>
      <c r="E160" s="1" t="s">
        <v>343</v>
      </c>
      <c r="F160" s="3" t="str">
        <f>VLOOKUP(E160, 'Country List'!$C:$I, 7, 0)</f>
        <v>EXCLUDE</v>
      </c>
      <c r="G160" s="285">
        <v>1</v>
      </c>
      <c r="H160" s="1">
        <v>0</v>
      </c>
      <c r="I160" s="1">
        <v>0</v>
      </c>
      <c r="J160" s="1">
        <v>1</v>
      </c>
      <c r="K160" s="1">
        <v>0</v>
      </c>
      <c r="L160" s="1" t="s">
        <v>472</v>
      </c>
      <c r="M160" s="1">
        <v>2</v>
      </c>
      <c r="N160" s="6" t="s">
        <v>822</v>
      </c>
      <c r="O160" s="1" t="s">
        <v>823</v>
      </c>
      <c r="P160" s="1" t="s">
        <v>466</v>
      </c>
      <c r="Q160" s="285" t="s">
        <v>472</v>
      </c>
      <c r="R160" s="284" t="s">
        <v>1581</v>
      </c>
      <c r="S160" s="385">
        <v>2</v>
      </c>
      <c r="T160" s="300" t="s">
        <v>1289</v>
      </c>
      <c r="U160" s="301" t="s">
        <v>436</v>
      </c>
    </row>
    <row r="161" spans="1:21" x14ac:dyDescent="0.3">
      <c r="A161" s="3">
        <v>159</v>
      </c>
      <c r="B161" s="3" t="s">
        <v>344</v>
      </c>
      <c r="C161" s="304" t="str">
        <f>VLOOKUP($E161, 'Country List'!$C:$E, 2, 0)</f>
        <v>EAS</v>
      </c>
      <c r="D161" s="8" t="str">
        <f>VLOOKUP($E161, 'Country List'!$C:$E, 3, 0)</f>
        <v>LMC</v>
      </c>
      <c r="E161" s="1" t="s">
        <v>345</v>
      </c>
      <c r="F161" s="3" t="str">
        <f>VLOOKUP(E161, 'Country List'!$C:$I, 7, 0)</f>
        <v>INCLUDE</v>
      </c>
      <c r="G161" s="285">
        <v>0</v>
      </c>
      <c r="H161" s="1" t="s">
        <v>437</v>
      </c>
      <c r="I161" s="1" t="s">
        <v>438</v>
      </c>
      <c r="J161" s="1" t="s">
        <v>438</v>
      </c>
      <c r="K161" s="1" t="s">
        <v>438</v>
      </c>
      <c r="L161" s="1" t="s">
        <v>438</v>
      </c>
      <c r="M161" s="1">
        <v>0</v>
      </c>
      <c r="N161" s="1" t="s">
        <v>439</v>
      </c>
      <c r="P161" s="1" t="s">
        <v>438</v>
      </c>
      <c r="Q161" s="285" t="s">
        <v>1582</v>
      </c>
      <c r="R161" s="284" t="s">
        <v>1583</v>
      </c>
      <c r="S161" s="385">
        <v>2</v>
      </c>
      <c r="T161" s="300" t="s">
        <v>438</v>
      </c>
      <c r="U161" s="301" t="s">
        <v>436</v>
      </c>
    </row>
    <row r="162" spans="1:21" x14ac:dyDescent="0.3">
      <c r="A162" s="3">
        <v>160</v>
      </c>
      <c r="B162" s="3" t="s">
        <v>346</v>
      </c>
      <c r="C162" s="304" t="str">
        <f>VLOOKUP($E162, 'Country List'!$C:$E, 2, 0)</f>
        <v>SSF</v>
      </c>
      <c r="D162" s="8" t="str">
        <f>VLOOKUP($E162, 'Country List'!$C:$E, 3, 0)</f>
        <v>LIC</v>
      </c>
      <c r="E162" s="1" t="s">
        <v>347</v>
      </c>
      <c r="F162" s="3" t="str">
        <f>VLOOKUP(E162, 'Country List'!$C:$I, 7, 0)</f>
        <v>INCLUDE</v>
      </c>
      <c r="G162" s="285">
        <v>0</v>
      </c>
      <c r="H162" s="1" t="s">
        <v>437</v>
      </c>
      <c r="I162" s="1" t="s">
        <v>438</v>
      </c>
      <c r="J162" s="1" t="s">
        <v>438</v>
      </c>
      <c r="K162" s="1" t="s">
        <v>438</v>
      </c>
      <c r="L162" s="1" t="s">
        <v>438</v>
      </c>
      <c r="M162" s="1">
        <v>0</v>
      </c>
      <c r="N162" s="1" t="s">
        <v>439</v>
      </c>
      <c r="O162" s="1" t="s">
        <v>438</v>
      </c>
      <c r="P162" s="1" t="s">
        <v>438</v>
      </c>
      <c r="Q162" s="285" t="s">
        <v>1584</v>
      </c>
      <c r="R162" s="300" t="s">
        <v>439</v>
      </c>
      <c r="S162" s="385">
        <v>2</v>
      </c>
      <c r="T162" s="300" t="s">
        <v>1511</v>
      </c>
      <c r="U162" s="301" t="s">
        <v>436</v>
      </c>
    </row>
    <row r="163" spans="1:21" x14ac:dyDescent="0.3">
      <c r="A163" s="3">
        <v>161</v>
      </c>
      <c r="B163" s="3" t="s">
        <v>348</v>
      </c>
      <c r="C163" s="304" t="str">
        <f>VLOOKUP($E163, 'Country List'!$C:$E, 2, 0)</f>
        <v>SSF</v>
      </c>
      <c r="D163" s="8" t="str">
        <f>VLOOKUP($E163, 'Country List'!$C:$E, 3, 0)</f>
        <v>UMC</v>
      </c>
      <c r="E163" s="1" t="s">
        <v>349</v>
      </c>
      <c r="F163" s="3" t="str">
        <f>VLOOKUP(E163, 'Country List'!$C:$I, 7, 0)</f>
        <v>INCLUDE</v>
      </c>
      <c r="G163" s="285">
        <v>1</v>
      </c>
      <c r="H163" s="1">
        <v>1</v>
      </c>
      <c r="I163" s="1">
        <v>16</v>
      </c>
      <c r="J163" s="1">
        <v>1</v>
      </c>
      <c r="K163" s="1">
        <v>1</v>
      </c>
      <c r="L163" s="1" t="s">
        <v>824</v>
      </c>
      <c r="M163" s="1">
        <v>2</v>
      </c>
      <c r="N163" s="6" t="s">
        <v>825</v>
      </c>
      <c r="O163" s="1" t="s">
        <v>469</v>
      </c>
      <c r="P163" s="1" t="s">
        <v>436</v>
      </c>
      <c r="Q163" s="285" t="s">
        <v>824</v>
      </c>
      <c r="R163" s="284" t="s">
        <v>1585</v>
      </c>
      <c r="S163" s="385">
        <v>2</v>
      </c>
      <c r="T163" s="300" t="s">
        <v>1295</v>
      </c>
      <c r="U163" s="301" t="s">
        <v>436</v>
      </c>
    </row>
    <row r="164" spans="1:21" x14ac:dyDescent="0.3">
      <c r="A164" s="1">
        <v>162</v>
      </c>
      <c r="B164" s="3" t="s">
        <v>350</v>
      </c>
      <c r="C164" s="304" t="str">
        <f>VLOOKUP($E164, 'Country List'!$C:$E, 2, 0)</f>
        <v>SSF</v>
      </c>
      <c r="D164" s="8" t="str">
        <f>VLOOKUP($E164, 'Country List'!$C:$E, 3, 0)</f>
        <v>LIC</v>
      </c>
      <c r="E164" s="1" t="s">
        <v>351</v>
      </c>
      <c r="F164" s="3" t="str">
        <f>VLOOKUP(E164, 'Country List'!$C:$I, 7, 0)</f>
        <v>INCLUDE</v>
      </c>
      <c r="G164" s="285">
        <v>1</v>
      </c>
      <c r="H164" s="1">
        <v>0</v>
      </c>
      <c r="I164" s="1">
        <v>18</v>
      </c>
      <c r="J164" s="1">
        <v>1</v>
      </c>
      <c r="K164" s="1">
        <v>0</v>
      </c>
      <c r="L164" s="1" t="s">
        <v>826</v>
      </c>
      <c r="M164" s="1">
        <v>2</v>
      </c>
      <c r="N164" s="1" t="s">
        <v>439</v>
      </c>
      <c r="O164" s="1" t="s">
        <v>827</v>
      </c>
      <c r="P164" s="1" t="s">
        <v>828</v>
      </c>
      <c r="Q164" s="285" t="s">
        <v>1313</v>
      </c>
      <c r="R164" s="300" t="s">
        <v>439</v>
      </c>
      <c r="S164" s="385">
        <v>3</v>
      </c>
      <c r="T164" s="300" t="s">
        <v>438</v>
      </c>
      <c r="U164" s="301" t="s">
        <v>438</v>
      </c>
    </row>
    <row r="165" spans="1:21" x14ac:dyDescent="0.3">
      <c r="A165" s="3">
        <v>163</v>
      </c>
      <c r="B165" s="3" t="s">
        <v>352</v>
      </c>
      <c r="C165" s="304" t="str">
        <f>VLOOKUP($E165, 'Country List'!$C:$E, 2, 0)</f>
        <v>ECS</v>
      </c>
      <c r="D165" s="8" t="str">
        <f>VLOOKUP($E165, 'Country List'!$C:$E, 3, 0)</f>
        <v>HIC</v>
      </c>
      <c r="E165" s="1" t="s">
        <v>353</v>
      </c>
      <c r="F165" s="3" t="str">
        <f>VLOOKUP(E165, 'Country List'!$C:$I, 7, 0)</f>
        <v>EXCLUDE</v>
      </c>
      <c r="G165" s="285">
        <v>1</v>
      </c>
      <c r="H165" s="1">
        <v>0</v>
      </c>
      <c r="I165" s="1">
        <v>14</v>
      </c>
      <c r="J165" s="1">
        <v>1</v>
      </c>
      <c r="K165" s="1">
        <v>1</v>
      </c>
      <c r="L165" s="1" t="s">
        <v>829</v>
      </c>
      <c r="M165" s="1">
        <v>2</v>
      </c>
      <c r="N165" s="6" t="s">
        <v>830</v>
      </c>
      <c r="O165" s="1" t="s">
        <v>831</v>
      </c>
      <c r="P165" s="1">
        <v>10.5</v>
      </c>
      <c r="Q165" s="285" t="s">
        <v>1586</v>
      </c>
      <c r="R165" s="284" t="s">
        <v>1587</v>
      </c>
      <c r="S165" s="385">
        <v>1</v>
      </c>
      <c r="T165" s="300" t="s">
        <v>1403</v>
      </c>
      <c r="U165" s="301" t="s">
        <v>436</v>
      </c>
    </row>
    <row r="166" spans="1:21" x14ac:dyDescent="0.3">
      <c r="A166" s="3">
        <v>164</v>
      </c>
      <c r="B166" s="3" t="s">
        <v>354</v>
      </c>
      <c r="C166" s="304" t="str">
        <f>VLOOKUP($E166, 'Country List'!$C:$E, 2, 0)</f>
        <v>SAS</v>
      </c>
      <c r="D166" s="8" t="str">
        <f>VLOOKUP($E166, 'Country List'!$C:$E, 3, 0)</f>
        <v>LMC</v>
      </c>
      <c r="E166" s="1" t="s">
        <v>355</v>
      </c>
      <c r="F166" s="3" t="str">
        <f>VLOOKUP(E166, 'Country List'!$C:$I, 7, 0)</f>
        <v>INCLUDE</v>
      </c>
      <c r="G166" s="285">
        <v>1</v>
      </c>
      <c r="H166" s="1">
        <v>0</v>
      </c>
      <c r="I166" s="1">
        <v>16</v>
      </c>
      <c r="J166" s="1">
        <v>1</v>
      </c>
      <c r="K166" s="1">
        <v>1</v>
      </c>
      <c r="L166" s="1" t="s">
        <v>832</v>
      </c>
      <c r="M166" s="1">
        <v>2</v>
      </c>
      <c r="N166" s="6" t="s">
        <v>833</v>
      </c>
      <c r="O166" s="1" t="s">
        <v>469</v>
      </c>
      <c r="P166" s="1" t="s">
        <v>834</v>
      </c>
      <c r="Q166" s="285" t="s">
        <v>832</v>
      </c>
      <c r="R166" s="284" t="s">
        <v>1588</v>
      </c>
      <c r="S166" s="385">
        <v>2</v>
      </c>
      <c r="T166" s="300" t="s">
        <v>1368</v>
      </c>
      <c r="U166" s="301" t="s">
        <v>436</v>
      </c>
    </row>
    <row r="167" spans="1:21" x14ac:dyDescent="0.3">
      <c r="A167" s="3">
        <v>165</v>
      </c>
      <c r="B167" s="3" t="s">
        <v>316</v>
      </c>
      <c r="C167" s="304" t="str">
        <f>VLOOKUP($E167, 'Country List'!$C:$E, 2, 0)</f>
        <v>LCN</v>
      </c>
      <c r="D167" s="8" t="str">
        <f>VLOOKUP($E167, 'Country List'!$C:$E, 3, 0)</f>
        <v>HIC</v>
      </c>
      <c r="E167" s="1" t="s">
        <v>317</v>
      </c>
      <c r="F167" s="3" t="str">
        <f>VLOOKUP(E167, 'Country List'!$C:$I, 7, 0)</f>
        <v>INCLUDE</v>
      </c>
      <c r="G167" s="285">
        <v>1</v>
      </c>
      <c r="H167" s="1">
        <v>0</v>
      </c>
      <c r="I167" s="1">
        <v>18</v>
      </c>
      <c r="J167" s="1">
        <v>1</v>
      </c>
      <c r="K167" s="1">
        <v>0</v>
      </c>
      <c r="L167" s="1" t="s">
        <v>558</v>
      </c>
      <c r="M167" s="1">
        <v>3</v>
      </c>
      <c r="N167" s="6" t="s">
        <v>795</v>
      </c>
      <c r="O167" s="1" t="s">
        <v>469</v>
      </c>
      <c r="P167" s="1" t="s">
        <v>436</v>
      </c>
      <c r="Q167" s="285" t="s">
        <v>1560</v>
      </c>
      <c r="R167" s="284" t="s">
        <v>1561</v>
      </c>
      <c r="S167" s="385">
        <v>3</v>
      </c>
      <c r="T167" s="300" t="s">
        <v>1562</v>
      </c>
      <c r="U167" s="301" t="s">
        <v>436</v>
      </c>
    </row>
    <row r="168" spans="1:21" x14ac:dyDescent="0.3">
      <c r="A168" s="1">
        <v>166</v>
      </c>
      <c r="B168" s="3" t="s">
        <v>318</v>
      </c>
      <c r="C168" s="304" t="str">
        <f>VLOOKUP($E168, 'Country List'!$C:$E, 2, 0)</f>
        <v>LCN</v>
      </c>
      <c r="D168" s="8" t="str">
        <f>VLOOKUP($E168, 'Country List'!$C:$E, 3, 0)</f>
        <v>UMC</v>
      </c>
      <c r="E168" s="1" t="s">
        <v>319</v>
      </c>
      <c r="F168" s="3" t="str">
        <f>VLOOKUP(E168, 'Country List'!$C:$I, 7, 0)</f>
        <v>INCLUDE</v>
      </c>
      <c r="G168" s="285">
        <v>1</v>
      </c>
      <c r="H168" s="1">
        <v>0</v>
      </c>
      <c r="I168" s="1">
        <v>0</v>
      </c>
      <c r="J168" s="1">
        <v>1</v>
      </c>
      <c r="K168" s="1">
        <v>0</v>
      </c>
      <c r="L168" s="1" t="s">
        <v>796</v>
      </c>
      <c r="M168" s="1">
        <v>3</v>
      </c>
      <c r="N168" s="6" t="s">
        <v>797</v>
      </c>
      <c r="O168" s="1" t="s">
        <v>560</v>
      </c>
      <c r="P168" s="1" t="s">
        <v>798</v>
      </c>
      <c r="Q168" s="285" t="s">
        <v>1563</v>
      </c>
      <c r="R168" s="284" t="s">
        <v>1564</v>
      </c>
      <c r="S168" s="385">
        <v>6</v>
      </c>
      <c r="T168" s="300" t="s">
        <v>1279</v>
      </c>
      <c r="U168" s="301" t="s">
        <v>436</v>
      </c>
    </row>
    <row r="169" spans="1:21" x14ac:dyDescent="0.3">
      <c r="A169" s="3">
        <v>167</v>
      </c>
      <c r="B169" s="3" t="s">
        <v>320</v>
      </c>
      <c r="C169" s="304" t="str">
        <f>VLOOKUP($E169, 'Country List'!$C:$E, 2, 0)</f>
        <v>LCN</v>
      </c>
      <c r="D169" s="8" t="str">
        <f>VLOOKUP($E169, 'Country List'!$C:$E, 3, 0)</f>
        <v>UMC</v>
      </c>
      <c r="E169" s="1" t="s">
        <v>321</v>
      </c>
      <c r="F169" s="3" t="str">
        <f>VLOOKUP(E169, 'Country List'!$C:$I, 7, 0)</f>
        <v>INCLUDE</v>
      </c>
      <c r="G169" s="285">
        <v>1</v>
      </c>
      <c r="H169" s="1">
        <v>0</v>
      </c>
      <c r="I169" s="1">
        <v>0</v>
      </c>
      <c r="J169" s="1">
        <v>1</v>
      </c>
      <c r="K169" s="1">
        <v>0</v>
      </c>
      <c r="L169" s="1" t="s">
        <v>799</v>
      </c>
      <c r="M169" s="1">
        <v>1</v>
      </c>
      <c r="N169" s="6" t="s">
        <v>800</v>
      </c>
      <c r="O169" s="1" t="s">
        <v>560</v>
      </c>
      <c r="P169" s="1" t="s">
        <v>801</v>
      </c>
      <c r="Q169" s="285" t="s">
        <v>1565</v>
      </c>
      <c r="R169" s="284" t="s">
        <v>1566</v>
      </c>
      <c r="S169" s="385">
        <v>1</v>
      </c>
      <c r="T169" s="300" t="s">
        <v>1368</v>
      </c>
      <c r="U169" s="301" t="s">
        <v>436</v>
      </c>
    </row>
    <row r="170" spans="1:21" x14ac:dyDescent="0.3">
      <c r="A170" s="3">
        <v>168</v>
      </c>
      <c r="B170" s="3" t="s">
        <v>356</v>
      </c>
      <c r="C170" s="304" t="str">
        <f>VLOOKUP($E170, 'Country List'!$C:$E, 2, 0)</f>
        <v>SSF</v>
      </c>
      <c r="D170" s="8" t="str">
        <f>VLOOKUP($E170, 'Country List'!$C:$E, 3, 0)</f>
        <v>LMC</v>
      </c>
      <c r="E170" s="1" t="s">
        <v>357</v>
      </c>
      <c r="F170" s="3" t="str">
        <f>VLOOKUP(E170, 'Country List'!$C:$I, 7, 0)</f>
        <v>INCLUDE</v>
      </c>
      <c r="G170" s="285">
        <v>1</v>
      </c>
      <c r="H170" s="1">
        <v>0</v>
      </c>
      <c r="I170" s="1">
        <v>18</v>
      </c>
      <c r="J170" s="1">
        <v>1</v>
      </c>
      <c r="K170" s="1">
        <v>1</v>
      </c>
      <c r="L170" s="1" t="s">
        <v>835</v>
      </c>
      <c r="M170" s="1">
        <v>2</v>
      </c>
      <c r="N170" s="1" t="s">
        <v>439</v>
      </c>
      <c r="O170" s="1" t="s">
        <v>469</v>
      </c>
      <c r="P170" s="1" t="s">
        <v>438</v>
      </c>
      <c r="Q170" s="285" t="s">
        <v>1589</v>
      </c>
      <c r="R170" s="284" t="s">
        <v>1590</v>
      </c>
      <c r="S170" s="385">
        <v>2</v>
      </c>
      <c r="T170" s="300" t="s">
        <v>1368</v>
      </c>
      <c r="U170" s="301" t="s">
        <v>436</v>
      </c>
    </row>
    <row r="171" spans="1:21" x14ac:dyDescent="0.3">
      <c r="A171" s="3">
        <v>169</v>
      </c>
      <c r="B171" s="3" t="s">
        <v>358</v>
      </c>
      <c r="C171" s="304" t="str">
        <f>VLOOKUP($E171, 'Country List'!$C:$E, 2, 0)</f>
        <v>LCN</v>
      </c>
      <c r="D171" s="8" t="str">
        <f>VLOOKUP($E171, 'Country List'!$C:$E, 3, 0)</f>
        <v>UMC</v>
      </c>
      <c r="E171" s="1" t="s">
        <v>359</v>
      </c>
      <c r="F171" s="3" t="str">
        <f>VLOOKUP(E171, 'Country List'!$C:$I, 7, 0)</f>
        <v>INCLUDE</v>
      </c>
      <c r="G171" s="285">
        <v>1</v>
      </c>
      <c r="H171" s="1">
        <v>0</v>
      </c>
      <c r="I171" s="1">
        <v>16</v>
      </c>
      <c r="J171" s="1">
        <v>1</v>
      </c>
      <c r="K171" s="1">
        <v>0</v>
      </c>
      <c r="L171" s="1" t="s">
        <v>836</v>
      </c>
      <c r="M171" s="1">
        <v>2</v>
      </c>
      <c r="N171" s="6" t="s">
        <v>837</v>
      </c>
      <c r="O171" s="1" t="s">
        <v>838</v>
      </c>
      <c r="P171" s="1" t="s">
        <v>436</v>
      </c>
      <c r="Q171" s="285" t="s">
        <v>1591</v>
      </c>
      <c r="R171" s="284" t="s">
        <v>1592</v>
      </c>
      <c r="S171" s="385">
        <v>2</v>
      </c>
      <c r="T171" s="300" t="s">
        <v>1593</v>
      </c>
      <c r="U171" s="301" t="s">
        <v>436</v>
      </c>
    </row>
    <row r="172" spans="1:21" x14ac:dyDescent="0.3">
      <c r="A172" s="1">
        <v>170</v>
      </c>
      <c r="B172" s="3" t="s">
        <v>360</v>
      </c>
      <c r="C172" s="304" t="str">
        <f>VLOOKUP($E172, 'Country List'!$C:$E, 2, 0)</f>
        <v>SSF</v>
      </c>
      <c r="D172" s="8" t="str">
        <f>VLOOKUP($E172, 'Country List'!$C:$E, 3, 0)</f>
        <v>LMC</v>
      </c>
      <c r="E172" s="1" t="s">
        <v>361</v>
      </c>
      <c r="F172" s="3" t="str">
        <f>VLOOKUP(E172, 'Country List'!$C:$I, 7, 0)</f>
        <v>INCLUDE</v>
      </c>
      <c r="G172" s="285">
        <v>1</v>
      </c>
      <c r="H172" s="1">
        <v>0</v>
      </c>
      <c r="I172" s="1">
        <v>16</v>
      </c>
      <c r="J172" s="1">
        <v>1</v>
      </c>
      <c r="K172" s="1">
        <v>1</v>
      </c>
      <c r="L172" s="1" t="s">
        <v>839</v>
      </c>
      <c r="M172" s="1">
        <v>2</v>
      </c>
      <c r="N172" s="6" t="s">
        <v>840</v>
      </c>
      <c r="O172" s="1" t="s">
        <v>469</v>
      </c>
      <c r="P172" s="1" t="s">
        <v>436</v>
      </c>
      <c r="Q172" s="285" t="s">
        <v>1594</v>
      </c>
      <c r="R172" s="284" t="s">
        <v>1595</v>
      </c>
      <c r="S172" s="385">
        <v>2</v>
      </c>
      <c r="T172" s="300" t="s">
        <v>1282</v>
      </c>
      <c r="U172" s="301" t="s">
        <v>436</v>
      </c>
    </row>
    <row r="173" spans="1:21" x14ac:dyDescent="0.3">
      <c r="A173" s="3">
        <v>171</v>
      </c>
      <c r="B173" s="3" t="s">
        <v>362</v>
      </c>
      <c r="C173" s="304" t="str">
        <f>VLOOKUP($E173, 'Country List'!$C:$E, 2, 0)</f>
        <v>ECS</v>
      </c>
      <c r="D173" s="8" t="str">
        <f>VLOOKUP($E173, 'Country List'!$C:$E, 3, 0)</f>
        <v>HIC</v>
      </c>
      <c r="E173" s="1" t="s">
        <v>363</v>
      </c>
      <c r="F173" s="3" t="str">
        <f>VLOOKUP(E173, 'Country List'!$C:$I, 7, 0)</f>
        <v>EXCLUDE</v>
      </c>
      <c r="G173" s="285">
        <v>1</v>
      </c>
      <c r="H173" s="1">
        <v>0</v>
      </c>
      <c r="I173" s="1">
        <v>13</v>
      </c>
      <c r="J173" s="1">
        <v>1</v>
      </c>
      <c r="K173" s="1">
        <v>0</v>
      </c>
      <c r="L173" s="1" t="s">
        <v>841</v>
      </c>
      <c r="M173" s="1">
        <v>1</v>
      </c>
      <c r="N173" s="6" t="s">
        <v>842</v>
      </c>
      <c r="O173" s="1" t="s">
        <v>843</v>
      </c>
      <c r="P173" s="1" t="s">
        <v>844</v>
      </c>
      <c r="Q173" s="285" t="s">
        <v>1596</v>
      </c>
      <c r="R173" s="284" t="s">
        <v>1597</v>
      </c>
      <c r="S173" s="385">
        <v>6</v>
      </c>
      <c r="T173" s="300" t="s">
        <v>1368</v>
      </c>
      <c r="U173" s="301" t="s">
        <v>436</v>
      </c>
    </row>
    <row r="174" spans="1:21" x14ac:dyDescent="0.3">
      <c r="A174" s="3">
        <v>172</v>
      </c>
      <c r="B174" s="3" t="s">
        <v>364</v>
      </c>
      <c r="C174" s="304" t="str">
        <f>VLOOKUP($E174, 'Country List'!$C:$E, 2, 0)</f>
        <v>ECS</v>
      </c>
      <c r="D174" s="8" t="str">
        <f>VLOOKUP($E174, 'Country List'!$C:$E, 3, 0)</f>
        <v>HIC</v>
      </c>
      <c r="E174" s="1" t="s">
        <v>365</v>
      </c>
      <c r="F174" s="3" t="str">
        <f>VLOOKUP(E174, 'Country List'!$C:$I, 7, 0)</f>
        <v>EXCLUDE</v>
      </c>
      <c r="G174" s="285">
        <v>1</v>
      </c>
      <c r="H174" s="1">
        <v>0</v>
      </c>
      <c r="I174" s="1" t="s">
        <v>438</v>
      </c>
      <c r="J174" s="1">
        <v>1</v>
      </c>
      <c r="K174" s="1">
        <v>0</v>
      </c>
      <c r="L174" s="1" t="s">
        <v>845</v>
      </c>
      <c r="M174" s="1">
        <v>6</v>
      </c>
      <c r="N174" s="6" t="s">
        <v>846</v>
      </c>
      <c r="O174" s="1" t="s">
        <v>847</v>
      </c>
      <c r="P174" s="1" t="s">
        <v>466</v>
      </c>
      <c r="Q174" s="285" t="s">
        <v>1598</v>
      </c>
      <c r="R174" s="284" t="s">
        <v>1599</v>
      </c>
      <c r="S174" s="385">
        <v>6</v>
      </c>
      <c r="T174" s="300" t="s">
        <v>1462</v>
      </c>
      <c r="U174" s="301" t="s">
        <v>436</v>
      </c>
    </row>
    <row r="175" spans="1:21" x14ac:dyDescent="0.3">
      <c r="A175" s="3">
        <v>173</v>
      </c>
      <c r="B175" s="3" t="s">
        <v>366</v>
      </c>
      <c r="C175" s="304" t="str">
        <f>VLOOKUP($E175, 'Country List'!$C:$E, 2, 0)</f>
        <v>MEA</v>
      </c>
      <c r="D175" s="8" t="str">
        <f>VLOOKUP($E175, 'Country List'!$C:$E, 3, 0)</f>
        <v>LMC</v>
      </c>
      <c r="E175" s="1" t="s">
        <v>367</v>
      </c>
      <c r="F175" s="3" t="str">
        <f>VLOOKUP(E175, 'Country List'!$C:$I, 7, 0)</f>
        <v>INCLUDE</v>
      </c>
      <c r="G175" s="285">
        <v>1</v>
      </c>
      <c r="H175" s="1">
        <v>0</v>
      </c>
      <c r="I175" s="1">
        <v>14</v>
      </c>
      <c r="J175" s="1">
        <v>1</v>
      </c>
      <c r="K175" s="1">
        <v>0</v>
      </c>
      <c r="L175" s="1" t="s">
        <v>472</v>
      </c>
      <c r="M175" s="1">
        <v>2</v>
      </c>
      <c r="N175" s="6" t="s">
        <v>848</v>
      </c>
      <c r="O175" s="1" t="s">
        <v>469</v>
      </c>
      <c r="P175" s="1" t="s">
        <v>436</v>
      </c>
      <c r="Q175" s="285" t="s">
        <v>1600</v>
      </c>
      <c r="R175" s="284" t="s">
        <v>848</v>
      </c>
      <c r="S175" s="385">
        <v>2</v>
      </c>
      <c r="T175" s="300" t="s">
        <v>1295</v>
      </c>
      <c r="U175" s="301" t="s">
        <v>436</v>
      </c>
    </row>
    <row r="176" spans="1:21" x14ac:dyDescent="0.3">
      <c r="A176" s="1">
        <v>174</v>
      </c>
      <c r="B176" s="3" t="s">
        <v>368</v>
      </c>
      <c r="C176" s="304" t="str">
        <f>VLOOKUP($E176, 'Country List'!$C:$E, 2, 0)</f>
        <v>EAS</v>
      </c>
      <c r="D176" s="8" t="str">
        <f>VLOOKUP($E176, 'Country List'!$C:$E, 3, 0)</f>
        <v>HIC</v>
      </c>
      <c r="E176" s="1" t="s">
        <v>369</v>
      </c>
      <c r="F176" s="3" t="str">
        <f>VLOOKUP(E176, 'Country List'!$C:$I, 7, 0)</f>
        <v>INCLUDE</v>
      </c>
      <c r="G176" s="285">
        <v>1</v>
      </c>
      <c r="H176" s="1">
        <v>0</v>
      </c>
      <c r="I176" s="1">
        <v>14</v>
      </c>
      <c r="J176" s="1">
        <v>1</v>
      </c>
      <c r="K176" s="1">
        <v>0</v>
      </c>
      <c r="L176" s="1" t="s">
        <v>839</v>
      </c>
      <c r="M176" s="1">
        <v>2</v>
      </c>
      <c r="N176" s="6" t="s">
        <v>849</v>
      </c>
      <c r="O176" s="1" t="s">
        <v>850</v>
      </c>
      <c r="P176" s="1" t="s">
        <v>851</v>
      </c>
      <c r="Q176" s="285" t="s">
        <v>2345</v>
      </c>
      <c r="R176" s="284" t="s">
        <v>1601</v>
      </c>
      <c r="S176" s="385">
        <v>2</v>
      </c>
      <c r="T176" s="300" t="s">
        <v>1282</v>
      </c>
      <c r="U176" s="301" t="s">
        <v>1602</v>
      </c>
    </row>
    <row r="177" spans="1:21" x14ac:dyDescent="0.3">
      <c r="A177" s="3">
        <v>175</v>
      </c>
      <c r="B177" s="3" t="s">
        <v>370</v>
      </c>
      <c r="C177" s="304" t="str">
        <f>VLOOKUP($E177, 'Country List'!$C:$E, 2, 0)</f>
        <v>ECS</v>
      </c>
      <c r="D177" s="8" t="str">
        <f>VLOOKUP($E177, 'Country List'!$C:$E, 3, 0)</f>
        <v>LMC</v>
      </c>
      <c r="E177" s="1" t="s">
        <v>371</v>
      </c>
      <c r="F177" s="3" t="str">
        <f>VLOOKUP(E177, 'Country List'!$C:$I, 7, 0)</f>
        <v>INCLUDE</v>
      </c>
      <c r="G177" s="285">
        <v>1</v>
      </c>
      <c r="H177" s="1">
        <v>0</v>
      </c>
      <c r="I177" s="1">
        <v>16</v>
      </c>
      <c r="J177" s="1">
        <v>1</v>
      </c>
      <c r="K177" s="1">
        <v>0</v>
      </c>
      <c r="L177" s="1" t="s">
        <v>651</v>
      </c>
      <c r="M177" s="1">
        <v>2</v>
      </c>
      <c r="N177" s="6" t="s">
        <v>852</v>
      </c>
      <c r="O177" s="1" t="s">
        <v>469</v>
      </c>
      <c r="P177" s="1" t="s">
        <v>853</v>
      </c>
      <c r="Q177" s="285" t="s">
        <v>2340</v>
      </c>
      <c r="R177" s="300" t="s">
        <v>689</v>
      </c>
      <c r="S177" s="385">
        <v>1</v>
      </c>
      <c r="T177" s="300" t="s">
        <v>1368</v>
      </c>
      <c r="U177" s="301" t="s">
        <v>1603</v>
      </c>
    </row>
    <row r="178" spans="1:21" x14ac:dyDescent="0.3">
      <c r="A178" s="3">
        <v>176</v>
      </c>
      <c r="B178" s="3" t="s">
        <v>372</v>
      </c>
      <c r="C178" s="304" t="str">
        <f>VLOOKUP($E178, 'Country List'!$C:$E, 2, 0)</f>
        <v>SSF</v>
      </c>
      <c r="D178" s="8" t="str">
        <f>VLOOKUP($E178, 'Country List'!$C:$E, 3, 0)</f>
        <v>LIC</v>
      </c>
      <c r="E178" s="1" t="s">
        <v>373</v>
      </c>
      <c r="F178" s="3" t="str">
        <f>VLOOKUP(E178, 'Country List'!$C:$I, 7, 0)</f>
        <v>INCLUDE</v>
      </c>
      <c r="G178" s="285">
        <v>1</v>
      </c>
      <c r="H178" s="1">
        <v>0</v>
      </c>
      <c r="I178" s="1">
        <v>18</v>
      </c>
      <c r="J178" s="1">
        <v>1</v>
      </c>
      <c r="K178" s="1">
        <v>1</v>
      </c>
      <c r="L178" s="1" t="s">
        <v>854</v>
      </c>
      <c r="M178" s="1">
        <v>1</v>
      </c>
      <c r="N178" s="6" t="s">
        <v>855</v>
      </c>
      <c r="O178" s="1" t="s">
        <v>856</v>
      </c>
      <c r="P178" s="1" t="s">
        <v>466</v>
      </c>
      <c r="Q178" s="285" t="s">
        <v>1604</v>
      </c>
      <c r="R178" s="284" t="s">
        <v>1605</v>
      </c>
      <c r="S178" s="385">
        <v>1</v>
      </c>
      <c r="T178" s="300" t="s">
        <v>1364</v>
      </c>
      <c r="U178" s="301" t="s">
        <v>436</v>
      </c>
    </row>
    <row r="179" spans="1:21" x14ac:dyDescent="0.3">
      <c r="A179" s="3">
        <v>177</v>
      </c>
      <c r="B179" s="3" t="s">
        <v>374</v>
      </c>
      <c r="C179" s="304" t="str">
        <f>VLOOKUP($E179, 'Country List'!$C:$E, 2, 0)</f>
        <v>EAS</v>
      </c>
      <c r="D179" s="8" t="str">
        <f>VLOOKUP($E179, 'Country List'!$C:$E, 3, 0)</f>
        <v>UMC</v>
      </c>
      <c r="E179" s="1" t="s">
        <v>375</v>
      </c>
      <c r="F179" s="3" t="str">
        <f>VLOOKUP(E179, 'Country List'!$C:$I, 7, 0)</f>
        <v>INCLUDE</v>
      </c>
      <c r="G179" s="285">
        <v>1</v>
      </c>
      <c r="H179" s="1">
        <v>1</v>
      </c>
      <c r="I179" s="1">
        <v>7</v>
      </c>
      <c r="J179" s="1">
        <v>1</v>
      </c>
      <c r="K179" s="1">
        <v>1</v>
      </c>
      <c r="L179" s="1" t="s">
        <v>857</v>
      </c>
      <c r="M179" s="1">
        <v>2</v>
      </c>
      <c r="N179" s="6" t="s">
        <v>858</v>
      </c>
      <c r="O179" s="1" t="s">
        <v>859</v>
      </c>
      <c r="P179" s="1" t="s">
        <v>436</v>
      </c>
      <c r="Q179" s="285" t="s">
        <v>857</v>
      </c>
      <c r="R179" s="284" t="s">
        <v>1606</v>
      </c>
      <c r="S179" s="385">
        <v>2</v>
      </c>
      <c r="T179" s="300" t="s">
        <v>1511</v>
      </c>
      <c r="U179" s="301" t="s">
        <v>436</v>
      </c>
    </row>
    <row r="180" spans="1:21" x14ac:dyDescent="0.3">
      <c r="A180" s="1">
        <v>178</v>
      </c>
      <c r="B180" s="3" t="s">
        <v>376</v>
      </c>
      <c r="C180" s="304" t="str">
        <f>VLOOKUP($E180, 'Country List'!$C:$E, 2, 0)</f>
        <v>EAS</v>
      </c>
      <c r="D180" s="8" t="str">
        <f>VLOOKUP($E180, 'Country List'!$C:$E, 3, 0)</f>
        <v>LMC</v>
      </c>
      <c r="E180" s="1" t="s">
        <v>377</v>
      </c>
      <c r="F180" s="3" t="str">
        <f>VLOOKUP(E180, 'Country List'!$C:$I, 7, 0)</f>
        <v>INCLUDE</v>
      </c>
      <c r="G180" s="285">
        <v>1</v>
      </c>
      <c r="H180" s="1" t="s">
        <v>437</v>
      </c>
      <c r="I180" s="1">
        <v>0</v>
      </c>
      <c r="J180" s="1">
        <v>0</v>
      </c>
      <c r="K180" s="1">
        <v>0</v>
      </c>
      <c r="L180" s="1" t="s">
        <v>860</v>
      </c>
      <c r="M180" s="1">
        <v>1</v>
      </c>
      <c r="N180" s="6" t="s">
        <v>861</v>
      </c>
      <c r="O180" s="1" t="s">
        <v>438</v>
      </c>
      <c r="P180" s="1" t="s">
        <v>438</v>
      </c>
      <c r="Q180" s="285" t="s">
        <v>1607</v>
      </c>
      <c r="R180" s="284" t="s">
        <v>861</v>
      </c>
      <c r="S180" s="385">
        <v>1</v>
      </c>
      <c r="T180" s="300" t="s">
        <v>1516</v>
      </c>
      <c r="U180" s="301" t="s">
        <v>436</v>
      </c>
    </row>
    <row r="181" spans="1:21" x14ac:dyDescent="0.3">
      <c r="A181" s="3">
        <v>179</v>
      </c>
      <c r="B181" s="3" t="s">
        <v>378</v>
      </c>
      <c r="C181" s="304" t="str">
        <f>VLOOKUP($E181, 'Country List'!$C:$E, 2, 0)</f>
        <v>SSF</v>
      </c>
      <c r="D181" s="8" t="str">
        <f>VLOOKUP($E181, 'Country List'!$C:$E, 3, 0)</f>
        <v>LIC</v>
      </c>
      <c r="E181" s="1" t="s">
        <v>379</v>
      </c>
      <c r="F181" s="3" t="str">
        <f>VLOOKUP(E181, 'Country List'!$C:$I, 7, 0)</f>
        <v>INCLUDE</v>
      </c>
      <c r="G181" s="285">
        <v>1</v>
      </c>
      <c r="H181" s="1">
        <v>0</v>
      </c>
      <c r="I181" s="1" t="s">
        <v>438</v>
      </c>
      <c r="J181" s="1">
        <v>1</v>
      </c>
      <c r="K181" s="1">
        <v>0</v>
      </c>
      <c r="L181" s="1" t="s">
        <v>862</v>
      </c>
      <c r="M181" s="1">
        <v>4</v>
      </c>
      <c r="N181" s="1" t="s">
        <v>689</v>
      </c>
      <c r="O181" s="1" t="s">
        <v>469</v>
      </c>
      <c r="P181" s="1" t="s">
        <v>2608</v>
      </c>
      <c r="Q181" s="285" t="s">
        <v>862</v>
      </c>
      <c r="R181" s="284" t="s">
        <v>1608</v>
      </c>
      <c r="S181" s="385">
        <v>6</v>
      </c>
      <c r="T181" s="300" t="s">
        <v>1319</v>
      </c>
      <c r="U181" s="301" t="s">
        <v>466</v>
      </c>
    </row>
    <row r="182" spans="1:21" x14ac:dyDescent="0.3">
      <c r="A182" s="3">
        <v>180</v>
      </c>
      <c r="B182" s="3" t="s">
        <v>380</v>
      </c>
      <c r="C182" s="304" t="str">
        <f>VLOOKUP($E182, 'Country List'!$C:$E, 2, 0)</f>
        <v>EAS</v>
      </c>
      <c r="D182" s="8" t="str">
        <f>VLOOKUP($E182, 'Country List'!$C:$E, 3, 0)</f>
        <v>UMC</v>
      </c>
      <c r="E182" s="1" t="s">
        <v>381</v>
      </c>
      <c r="F182" s="3" t="str">
        <f>VLOOKUP(E182, 'Country List'!$C:$I, 7, 0)</f>
        <v>INCLUDE</v>
      </c>
      <c r="G182" s="285">
        <v>1</v>
      </c>
      <c r="H182" s="1">
        <v>0</v>
      </c>
      <c r="I182" s="1">
        <v>14</v>
      </c>
      <c r="J182" s="1">
        <v>1</v>
      </c>
      <c r="K182" s="1">
        <v>0</v>
      </c>
      <c r="L182" s="1" t="s">
        <v>863</v>
      </c>
      <c r="M182" s="1">
        <v>3</v>
      </c>
      <c r="N182" s="6" t="s">
        <v>864</v>
      </c>
      <c r="O182" s="1" t="s">
        <v>469</v>
      </c>
      <c r="P182" s="1" t="s">
        <v>436</v>
      </c>
      <c r="Q182" s="285" t="s">
        <v>1609</v>
      </c>
      <c r="R182" s="284" t="s">
        <v>1610</v>
      </c>
      <c r="S182" s="385">
        <v>1</v>
      </c>
      <c r="T182" s="300" t="s">
        <v>1611</v>
      </c>
      <c r="U182" s="301" t="s">
        <v>436</v>
      </c>
    </row>
    <row r="183" spans="1:21" x14ac:dyDescent="0.3">
      <c r="A183" s="3">
        <v>181</v>
      </c>
      <c r="B183" s="3" t="s">
        <v>382</v>
      </c>
      <c r="C183" s="304" t="str">
        <f>VLOOKUP($E183, 'Country List'!$C:$E, 2, 0)</f>
        <v>LCN</v>
      </c>
      <c r="D183" s="8" t="str">
        <f>VLOOKUP($E183, 'Country List'!$C:$E, 3, 0)</f>
        <v>HIC</v>
      </c>
      <c r="E183" s="1" t="s">
        <v>383</v>
      </c>
      <c r="F183" s="3" t="str">
        <f>VLOOKUP(E183, 'Country List'!$C:$I, 7, 0)</f>
        <v>INCLUDE</v>
      </c>
      <c r="G183" s="285">
        <v>1</v>
      </c>
      <c r="H183" s="1">
        <v>0</v>
      </c>
      <c r="I183" s="1">
        <v>15</v>
      </c>
      <c r="J183" s="1">
        <v>1</v>
      </c>
      <c r="K183" s="1">
        <v>0</v>
      </c>
      <c r="L183" s="1" t="s">
        <v>865</v>
      </c>
      <c r="M183" s="1">
        <v>3</v>
      </c>
      <c r="N183" s="6" t="s">
        <v>866</v>
      </c>
      <c r="O183" s="1" t="s">
        <v>867</v>
      </c>
      <c r="P183" s="1" t="s">
        <v>436</v>
      </c>
      <c r="Q183" s="285" t="s">
        <v>1612</v>
      </c>
      <c r="R183" s="284" t="s">
        <v>1613</v>
      </c>
      <c r="S183" s="385">
        <v>6</v>
      </c>
      <c r="T183" s="300" t="s">
        <v>1368</v>
      </c>
      <c r="U183" s="301" t="s">
        <v>436</v>
      </c>
    </row>
    <row r="184" spans="1:21" x14ac:dyDescent="0.3">
      <c r="A184" s="1">
        <v>182</v>
      </c>
      <c r="B184" s="3" t="s">
        <v>384</v>
      </c>
      <c r="C184" s="304" t="str">
        <f>VLOOKUP($E184, 'Country List'!$C:$E, 2, 0)</f>
        <v>MEA</v>
      </c>
      <c r="D184" s="8" t="str">
        <f>VLOOKUP($E184, 'Country List'!$C:$E, 3, 0)</f>
        <v>LMC</v>
      </c>
      <c r="E184" s="1" t="s">
        <v>385</v>
      </c>
      <c r="F184" s="3" t="str">
        <f>VLOOKUP(E184, 'Country List'!$C:$I, 7, 0)</f>
        <v>INCLUDE</v>
      </c>
      <c r="G184" s="285">
        <v>1</v>
      </c>
      <c r="H184" s="1">
        <v>0</v>
      </c>
      <c r="I184" s="1">
        <v>18</v>
      </c>
      <c r="J184" s="1">
        <v>1</v>
      </c>
      <c r="K184" s="1">
        <v>0</v>
      </c>
      <c r="L184" s="1" t="s">
        <v>868</v>
      </c>
      <c r="M184" s="1">
        <v>2</v>
      </c>
      <c r="N184" s="6" t="s">
        <v>869</v>
      </c>
      <c r="O184" s="1" t="s">
        <v>508</v>
      </c>
      <c r="P184" s="1" t="s">
        <v>2609</v>
      </c>
      <c r="Q184" s="285" t="s">
        <v>1614</v>
      </c>
      <c r="R184" s="284" t="s">
        <v>1615</v>
      </c>
      <c r="S184" s="385">
        <v>2</v>
      </c>
      <c r="T184" s="300" t="s">
        <v>1332</v>
      </c>
      <c r="U184" s="301" t="s">
        <v>436</v>
      </c>
    </row>
    <row r="185" spans="1:21" x14ac:dyDescent="0.3">
      <c r="A185" s="3">
        <v>183</v>
      </c>
      <c r="B185" s="3" t="s">
        <v>386</v>
      </c>
      <c r="C185" s="304" t="str">
        <f>VLOOKUP($E185, 'Country List'!$C:$E, 2, 0)</f>
        <v>ECS</v>
      </c>
      <c r="D185" s="8" t="str">
        <f>VLOOKUP($E185, 'Country List'!$C:$E, 3, 0)</f>
        <v>UMC</v>
      </c>
      <c r="E185" s="1" t="s">
        <v>387</v>
      </c>
      <c r="F185" s="3" t="str">
        <f>VLOOKUP(E185, 'Country List'!$C:$I, 7, 0)</f>
        <v>INCLUDE</v>
      </c>
      <c r="G185" s="285">
        <v>1</v>
      </c>
      <c r="H185" s="1">
        <v>1</v>
      </c>
      <c r="I185" s="1">
        <v>0</v>
      </c>
      <c r="J185" s="1">
        <v>1</v>
      </c>
      <c r="K185" s="1">
        <v>1</v>
      </c>
      <c r="L185" s="1" t="s">
        <v>870</v>
      </c>
      <c r="M185" s="1">
        <v>2</v>
      </c>
      <c r="N185" s="6" t="s">
        <v>871</v>
      </c>
      <c r="O185" s="1" t="s">
        <v>872</v>
      </c>
      <c r="P185" s="1" t="s">
        <v>436</v>
      </c>
      <c r="Q185" s="285" t="s">
        <v>2344</v>
      </c>
      <c r="R185" s="284" t="s">
        <v>1616</v>
      </c>
      <c r="S185" s="385">
        <v>2</v>
      </c>
      <c r="T185" s="300" t="s">
        <v>1295</v>
      </c>
      <c r="U185" s="301" t="s">
        <v>436</v>
      </c>
    </row>
    <row r="186" spans="1:21" x14ac:dyDescent="0.3">
      <c r="A186" s="3">
        <v>184</v>
      </c>
      <c r="B186" s="3" t="s">
        <v>388</v>
      </c>
      <c r="C186" s="304" t="str">
        <f>VLOOKUP($E186, 'Country List'!$C:$E, 2, 0)</f>
        <v>ECS</v>
      </c>
      <c r="D186" s="8" t="str">
        <f>VLOOKUP($E186, 'Country List'!$C:$E, 3, 0)</f>
        <v>UMC</v>
      </c>
      <c r="E186" s="1" t="s">
        <v>389</v>
      </c>
      <c r="F186" s="3" t="str">
        <f>VLOOKUP(E186, 'Country List'!$C:$I, 7, 0)</f>
        <v>EXCLUDE</v>
      </c>
      <c r="G186" s="285">
        <v>0</v>
      </c>
      <c r="H186" s="1" t="s">
        <v>437</v>
      </c>
      <c r="I186" s="1" t="s">
        <v>438</v>
      </c>
      <c r="J186" s="1" t="s">
        <v>438</v>
      </c>
      <c r="K186" s="1" t="s">
        <v>438</v>
      </c>
      <c r="L186" s="1" t="s">
        <v>438</v>
      </c>
      <c r="M186" s="1">
        <v>0</v>
      </c>
      <c r="N186" s="1" t="s">
        <v>439</v>
      </c>
      <c r="O186" s="1" t="s">
        <v>438</v>
      </c>
      <c r="P186" s="1" t="s">
        <v>438</v>
      </c>
      <c r="Q186" s="285" t="s">
        <v>1617</v>
      </c>
      <c r="R186" s="284" t="s">
        <v>1618</v>
      </c>
      <c r="S186" s="385">
        <v>6</v>
      </c>
      <c r="T186" s="300" t="s">
        <v>438</v>
      </c>
      <c r="U186" s="301">
        <v>0.05</v>
      </c>
    </row>
    <row r="187" spans="1:21" x14ac:dyDescent="0.3">
      <c r="A187" s="3">
        <v>185</v>
      </c>
      <c r="B187" s="3" t="s">
        <v>390</v>
      </c>
      <c r="C187" s="304" t="str">
        <f>VLOOKUP($E187, 'Country List'!$C:$E, 2, 0)</f>
        <v>EAS</v>
      </c>
      <c r="D187" s="8" t="str">
        <f>VLOOKUP($E187, 'Country List'!$C:$E, 3, 0)</f>
        <v>UMC</v>
      </c>
      <c r="E187" s="1" t="s">
        <v>391</v>
      </c>
      <c r="F187" s="3" t="str">
        <f>VLOOKUP(E187, 'Country List'!$C:$I, 7, 0)</f>
        <v>INCLUDE</v>
      </c>
      <c r="G187" s="285">
        <v>0</v>
      </c>
      <c r="H187" s="1" t="s">
        <v>437</v>
      </c>
      <c r="I187" s="1" t="s">
        <v>438</v>
      </c>
      <c r="J187" s="1" t="s">
        <v>438</v>
      </c>
      <c r="K187" s="1" t="s">
        <v>438</v>
      </c>
      <c r="L187" s="1" t="s">
        <v>438</v>
      </c>
      <c r="M187" s="1">
        <v>0</v>
      </c>
      <c r="N187" s="1" t="s">
        <v>439</v>
      </c>
      <c r="O187" s="1" t="s">
        <v>438</v>
      </c>
      <c r="P187" s="1" t="s">
        <v>438</v>
      </c>
      <c r="Q187" s="285" t="s">
        <v>1619</v>
      </c>
      <c r="R187" s="284" t="s">
        <v>1620</v>
      </c>
      <c r="S187" s="385">
        <v>6</v>
      </c>
      <c r="T187" s="300" t="s">
        <v>438</v>
      </c>
      <c r="U187" s="301" t="s">
        <v>436</v>
      </c>
    </row>
    <row r="188" spans="1:21" x14ac:dyDescent="0.3">
      <c r="A188" s="1">
        <v>186</v>
      </c>
      <c r="B188" s="3" t="s">
        <v>392</v>
      </c>
      <c r="C188" s="304" t="str">
        <f>VLOOKUP($E188, 'Country List'!$C:$E, 2, 0)</f>
        <v>SSF</v>
      </c>
      <c r="D188" s="8" t="str">
        <f>VLOOKUP($E188, 'Country List'!$C:$E, 3, 0)</f>
        <v>LIC</v>
      </c>
      <c r="E188" s="1" t="s">
        <v>393</v>
      </c>
      <c r="F188" s="3" t="str">
        <f>VLOOKUP(E188, 'Country List'!$C:$I, 7, 0)</f>
        <v>INCLUDE</v>
      </c>
      <c r="G188" s="285">
        <v>1</v>
      </c>
      <c r="H188" s="1">
        <v>0</v>
      </c>
      <c r="I188" s="1">
        <v>18</v>
      </c>
      <c r="J188" s="1">
        <v>1</v>
      </c>
      <c r="K188" s="1">
        <v>1</v>
      </c>
      <c r="L188" s="1" t="s">
        <v>873</v>
      </c>
      <c r="M188" s="1">
        <v>2</v>
      </c>
      <c r="N188" s="6" t="s">
        <v>874</v>
      </c>
      <c r="O188" s="1" t="s">
        <v>469</v>
      </c>
      <c r="P188" s="1" t="s">
        <v>436</v>
      </c>
      <c r="Q188" s="285" t="s">
        <v>1621</v>
      </c>
      <c r="R188" s="284" t="s">
        <v>1622</v>
      </c>
      <c r="S188" s="385">
        <v>2</v>
      </c>
      <c r="T188" s="300" t="s">
        <v>1368</v>
      </c>
      <c r="U188" s="301" t="s">
        <v>436</v>
      </c>
    </row>
    <row r="189" spans="1:21" x14ac:dyDescent="0.3">
      <c r="A189" s="3">
        <v>187</v>
      </c>
      <c r="B189" s="3" t="s">
        <v>394</v>
      </c>
      <c r="C189" s="304" t="str">
        <f>VLOOKUP($E189, 'Country List'!$C:$E, 2, 0)</f>
        <v>ECS</v>
      </c>
      <c r="D189" s="8" t="str">
        <f>VLOOKUP($E189, 'Country List'!$C:$E, 3, 0)</f>
        <v>LMC</v>
      </c>
      <c r="E189" s="1" t="s">
        <v>395</v>
      </c>
      <c r="F189" s="3" t="str">
        <f>VLOOKUP(E189, 'Country List'!$C:$I, 7, 0)</f>
        <v>INCLUDE</v>
      </c>
      <c r="G189" s="285">
        <v>1</v>
      </c>
      <c r="H189" s="1">
        <v>0</v>
      </c>
      <c r="I189" s="1">
        <v>14</v>
      </c>
      <c r="J189" s="1">
        <v>1</v>
      </c>
      <c r="K189" s="1">
        <v>1</v>
      </c>
      <c r="L189" s="1" t="s">
        <v>875</v>
      </c>
      <c r="M189" s="1">
        <v>2</v>
      </c>
      <c r="N189" s="6" t="s">
        <v>876</v>
      </c>
      <c r="O189" s="1" t="s">
        <v>877</v>
      </c>
      <c r="P189" s="1" t="s">
        <v>878</v>
      </c>
      <c r="Q189" s="285" t="s">
        <v>1623</v>
      </c>
      <c r="R189" s="284" t="s">
        <v>1624</v>
      </c>
      <c r="S189" s="385">
        <v>1</v>
      </c>
      <c r="T189" s="300" t="s">
        <v>1295</v>
      </c>
      <c r="U189" s="301" t="s">
        <v>436</v>
      </c>
    </row>
    <row r="190" spans="1:21" x14ac:dyDescent="0.3">
      <c r="A190" s="3">
        <v>188</v>
      </c>
      <c r="B190" s="3" t="s">
        <v>396</v>
      </c>
      <c r="C190" s="304" t="str">
        <f>VLOOKUP($E190, 'Country List'!$C:$E, 2, 0)</f>
        <v>MEA</v>
      </c>
      <c r="D190" s="8" t="str">
        <f>VLOOKUP($E190, 'Country List'!$C:$E, 3, 0)</f>
        <v>HIC</v>
      </c>
      <c r="E190" s="1" t="s">
        <v>397</v>
      </c>
      <c r="F190" s="3" t="str">
        <f>VLOOKUP(E190, 'Country List'!$C:$I, 7, 0)</f>
        <v>EXCLUDE</v>
      </c>
      <c r="G190" s="285">
        <v>1</v>
      </c>
      <c r="H190" s="1">
        <v>1</v>
      </c>
      <c r="I190" s="1">
        <v>15</v>
      </c>
      <c r="J190" s="1">
        <v>1</v>
      </c>
      <c r="K190" s="1">
        <v>1</v>
      </c>
      <c r="L190" s="1" t="s">
        <v>879</v>
      </c>
      <c r="M190" s="1">
        <v>5</v>
      </c>
      <c r="N190" s="6" t="s">
        <v>880</v>
      </c>
      <c r="O190" s="1" t="s">
        <v>881</v>
      </c>
      <c r="P190" s="1" t="s">
        <v>882</v>
      </c>
      <c r="Q190" s="285" t="s">
        <v>1313</v>
      </c>
      <c r="R190" s="284" t="s">
        <v>1625</v>
      </c>
      <c r="S190" s="385">
        <v>3</v>
      </c>
      <c r="T190" s="300" t="s">
        <v>1295</v>
      </c>
      <c r="U190" s="301" t="s">
        <v>1626</v>
      </c>
    </row>
    <row r="191" spans="1:21" x14ac:dyDescent="0.3">
      <c r="A191" s="3">
        <v>189</v>
      </c>
      <c r="B191" s="3" t="s">
        <v>398</v>
      </c>
      <c r="C191" s="304" t="str">
        <f>VLOOKUP($E191, 'Country List'!$C:$E, 2, 0)</f>
        <v>ECS</v>
      </c>
      <c r="D191" s="8" t="str">
        <f>VLOOKUP($E191, 'Country List'!$C:$E, 3, 0)</f>
        <v>HIC</v>
      </c>
      <c r="E191" s="1" t="s">
        <v>399</v>
      </c>
      <c r="F191" s="3" t="str">
        <f>VLOOKUP(E191, 'Country List'!$C:$I, 7, 0)</f>
        <v>EXCLUDE</v>
      </c>
      <c r="G191" s="285">
        <v>0</v>
      </c>
      <c r="H191" s="1" t="s">
        <v>437</v>
      </c>
      <c r="I191" s="1" t="s">
        <v>438</v>
      </c>
      <c r="J191" s="1" t="s">
        <v>438</v>
      </c>
      <c r="K191" s="1" t="s">
        <v>438</v>
      </c>
      <c r="L191" s="1" t="s">
        <v>438</v>
      </c>
      <c r="M191" s="1">
        <v>0</v>
      </c>
      <c r="N191" s="1" t="s">
        <v>439</v>
      </c>
      <c r="O191" s="1" t="s">
        <v>438</v>
      </c>
      <c r="P191" s="1" t="s">
        <v>438</v>
      </c>
      <c r="Q191" s="285" t="s">
        <v>1627</v>
      </c>
      <c r="R191" s="284" t="s">
        <v>1628</v>
      </c>
      <c r="S191" s="385">
        <v>2</v>
      </c>
      <c r="T191" s="300" t="s">
        <v>1322</v>
      </c>
      <c r="U191" s="301" t="s">
        <v>436</v>
      </c>
    </row>
    <row r="192" spans="1:21" x14ac:dyDescent="0.3">
      <c r="A192" s="1">
        <v>190</v>
      </c>
      <c r="B192" s="3" t="s">
        <v>400</v>
      </c>
      <c r="C192" s="304" t="str">
        <f>VLOOKUP($E192, 'Country List'!$C:$E, 2, 0)</f>
        <v>NAC</v>
      </c>
      <c r="D192" s="8" t="str">
        <f>VLOOKUP($E192, 'Country List'!$C:$E, 3, 0)</f>
        <v>HIC</v>
      </c>
      <c r="E192" s="3" t="s">
        <v>401</v>
      </c>
      <c r="F192" s="3" t="str">
        <f>VLOOKUP(E192, 'Country List'!$C:$I, 7, 0)</f>
        <v>EXCLUDE</v>
      </c>
      <c r="G192" s="285">
        <v>0</v>
      </c>
      <c r="H192" s="1" t="s">
        <v>437</v>
      </c>
      <c r="I192" s="1" t="s">
        <v>438</v>
      </c>
      <c r="J192" s="1" t="s">
        <v>438</v>
      </c>
      <c r="K192" s="1" t="s">
        <v>438</v>
      </c>
      <c r="L192" s="1" t="s">
        <v>438</v>
      </c>
      <c r="M192" s="1">
        <v>0</v>
      </c>
      <c r="N192" s="1" t="s">
        <v>439</v>
      </c>
      <c r="O192" s="1" t="s">
        <v>438</v>
      </c>
      <c r="P192" s="1" t="s">
        <v>438</v>
      </c>
      <c r="Q192" s="285" t="s">
        <v>1629</v>
      </c>
      <c r="R192" s="284" t="s">
        <v>1630</v>
      </c>
      <c r="S192" s="385">
        <v>3</v>
      </c>
      <c r="T192" s="300" t="s">
        <v>438</v>
      </c>
      <c r="U192" s="301" t="s">
        <v>436</v>
      </c>
    </row>
    <row r="193" spans="1:21" x14ac:dyDescent="0.3">
      <c r="A193" s="3">
        <v>191</v>
      </c>
      <c r="B193" s="3" t="s">
        <v>402</v>
      </c>
      <c r="C193" s="304" t="str">
        <f>VLOOKUP($E193, 'Country List'!$C:$E, 2, 0)</f>
        <v>LCN</v>
      </c>
      <c r="D193" s="8" t="str">
        <f>VLOOKUP($E193, 'Country List'!$C:$E, 3, 0)</f>
        <v>HIC</v>
      </c>
      <c r="E193" s="1" t="s">
        <v>403</v>
      </c>
      <c r="F193" s="3" t="str">
        <f>VLOOKUP(E193, 'Country List'!$C:$I, 7, 0)</f>
        <v>INCLUDE</v>
      </c>
      <c r="G193" s="285">
        <v>1</v>
      </c>
      <c r="H193" s="1">
        <v>1</v>
      </c>
      <c r="I193" s="1">
        <v>0</v>
      </c>
      <c r="J193" s="1">
        <v>1</v>
      </c>
      <c r="K193" s="1">
        <v>1</v>
      </c>
      <c r="L193" s="1" t="s">
        <v>883</v>
      </c>
      <c r="M193" s="1">
        <v>2</v>
      </c>
      <c r="N193" s="6" t="s">
        <v>884</v>
      </c>
      <c r="O193" s="1" t="s">
        <v>885</v>
      </c>
      <c r="P193" s="1" t="s">
        <v>886</v>
      </c>
      <c r="Q193" s="285" t="s">
        <v>883</v>
      </c>
      <c r="R193" s="284" t="s">
        <v>1631</v>
      </c>
      <c r="S193" s="385">
        <v>2</v>
      </c>
      <c r="T193" s="300" t="s">
        <v>1332</v>
      </c>
      <c r="U193" s="301" t="s">
        <v>436</v>
      </c>
    </row>
    <row r="194" spans="1:21" x14ac:dyDescent="0.3">
      <c r="A194" s="3">
        <v>192</v>
      </c>
      <c r="B194" s="3" t="s">
        <v>404</v>
      </c>
      <c r="C194" s="304" t="str">
        <f>VLOOKUP($E194, 'Country List'!$C:$E, 2, 0)</f>
        <v>ECS</v>
      </c>
      <c r="D194" s="8" t="str">
        <f>VLOOKUP($E194, 'Country List'!$C:$E, 3, 0)</f>
        <v>LMC</v>
      </c>
      <c r="E194" s="1" t="s">
        <v>405</v>
      </c>
      <c r="F194" s="3" t="str">
        <f>VLOOKUP(E194, 'Country List'!$C:$I, 7, 0)</f>
        <v>INCLUDE</v>
      </c>
      <c r="G194" s="285">
        <v>1</v>
      </c>
      <c r="H194" s="1">
        <v>0</v>
      </c>
      <c r="I194" s="7">
        <v>16</v>
      </c>
      <c r="J194" s="1">
        <v>1</v>
      </c>
      <c r="K194" s="1" t="s">
        <v>2626</v>
      </c>
      <c r="L194" s="1" t="s">
        <v>887</v>
      </c>
      <c r="M194" s="1">
        <v>4</v>
      </c>
      <c r="N194" s="1" t="s">
        <v>509</v>
      </c>
      <c r="O194" s="1" t="s">
        <v>474</v>
      </c>
      <c r="P194" s="1" t="s">
        <v>436</v>
      </c>
      <c r="Q194" s="285" t="s">
        <v>1632</v>
      </c>
      <c r="R194" s="284" t="s">
        <v>1633</v>
      </c>
      <c r="S194" s="385">
        <v>1</v>
      </c>
      <c r="T194" s="300" t="s">
        <v>1295</v>
      </c>
      <c r="U194" s="301" t="s">
        <v>436</v>
      </c>
    </row>
    <row r="195" spans="1:21" x14ac:dyDescent="0.3">
      <c r="A195" s="3">
        <v>193</v>
      </c>
      <c r="B195" s="3" t="s">
        <v>406</v>
      </c>
      <c r="C195" s="304" t="str">
        <f>VLOOKUP($E195, 'Country List'!$C:$E, 2, 0)</f>
        <v>EAS</v>
      </c>
      <c r="D195" s="8" t="str">
        <f>VLOOKUP($E195, 'Country List'!$C:$E, 3, 0)</f>
        <v>LMC</v>
      </c>
      <c r="E195" s="1" t="s">
        <v>407</v>
      </c>
      <c r="F195" s="3" t="str">
        <f>VLOOKUP(E195, 'Country List'!$C:$I, 7, 0)</f>
        <v>INCLUDE</v>
      </c>
      <c r="G195" s="285">
        <v>0</v>
      </c>
      <c r="H195" s="1" t="s">
        <v>437</v>
      </c>
      <c r="I195" s="1" t="s">
        <v>438</v>
      </c>
      <c r="J195" s="1" t="s">
        <v>438</v>
      </c>
      <c r="K195" s="1" t="s">
        <v>438</v>
      </c>
      <c r="L195" s="1" t="s">
        <v>888</v>
      </c>
      <c r="M195" s="1">
        <v>2</v>
      </c>
      <c r="N195" s="1" t="s">
        <v>439</v>
      </c>
      <c r="O195" s="1" t="s">
        <v>1273</v>
      </c>
      <c r="P195" s="1" t="s">
        <v>438</v>
      </c>
      <c r="Q195" s="285" t="s">
        <v>1634</v>
      </c>
      <c r="R195" s="284" t="s">
        <v>1635</v>
      </c>
      <c r="S195" s="385">
        <v>2</v>
      </c>
      <c r="T195" s="300" t="s">
        <v>1312</v>
      </c>
      <c r="U195" s="301" t="s">
        <v>436</v>
      </c>
    </row>
    <row r="196" spans="1:21" x14ac:dyDescent="0.3">
      <c r="A196" s="1">
        <v>194</v>
      </c>
      <c r="B196" s="3" t="s">
        <v>408</v>
      </c>
      <c r="C196" s="304" t="str">
        <f>VLOOKUP($E196, 'Country List'!$C:$E, 2, 0)</f>
        <v>LCN</v>
      </c>
      <c r="D196" s="8" t="str">
        <f>VLOOKUP($E196, 'Country List'!$C:$E, 3, 0)</f>
        <v>UMC</v>
      </c>
      <c r="E196" s="1" t="s">
        <v>409</v>
      </c>
      <c r="F196" s="3" t="str">
        <f>VLOOKUP(E196, 'Country List'!$C:$I, 7, 0)</f>
        <v>INCLUDE</v>
      </c>
      <c r="G196" s="285">
        <v>1</v>
      </c>
      <c r="H196" s="1">
        <v>0</v>
      </c>
      <c r="I196" s="1">
        <v>10</v>
      </c>
      <c r="J196" s="1">
        <v>1</v>
      </c>
      <c r="K196" s="1">
        <v>1</v>
      </c>
      <c r="L196" s="1" t="s">
        <v>889</v>
      </c>
      <c r="M196" s="1">
        <v>2</v>
      </c>
      <c r="N196" s="6" t="s">
        <v>890</v>
      </c>
      <c r="O196" s="1" t="s">
        <v>891</v>
      </c>
      <c r="P196" s="1" t="s">
        <v>436</v>
      </c>
      <c r="Q196" s="285" t="s">
        <v>1636</v>
      </c>
      <c r="R196" s="284" t="s">
        <v>1637</v>
      </c>
      <c r="S196" s="385">
        <v>4</v>
      </c>
      <c r="T196" s="300" t="s">
        <v>1638</v>
      </c>
      <c r="U196" s="301" t="s">
        <v>436</v>
      </c>
    </row>
    <row r="197" spans="1:21" x14ac:dyDescent="0.3">
      <c r="A197" s="3">
        <v>195</v>
      </c>
      <c r="B197" s="3" t="s">
        <v>410</v>
      </c>
      <c r="C197" s="304" t="str">
        <f>VLOOKUP($E197, 'Country List'!$C:$E, 2, 0)</f>
        <v>EAS</v>
      </c>
      <c r="D197" s="8" t="str">
        <f>VLOOKUP($E197, 'Country List'!$C:$E, 3, 0)</f>
        <v>LMC</v>
      </c>
      <c r="E197" s="1" t="s">
        <v>411</v>
      </c>
      <c r="F197" s="3" t="str">
        <f>VLOOKUP(E197, 'Country List'!$C:$I, 7, 0)</f>
        <v>INCLUDE</v>
      </c>
      <c r="G197" s="285">
        <v>1</v>
      </c>
      <c r="H197" s="1">
        <v>0</v>
      </c>
      <c r="I197" s="1">
        <v>14</v>
      </c>
      <c r="J197" s="1">
        <v>1</v>
      </c>
      <c r="K197" s="1">
        <v>0</v>
      </c>
      <c r="L197" s="1" t="s">
        <v>526</v>
      </c>
      <c r="M197" s="1">
        <v>2</v>
      </c>
      <c r="N197" s="6" t="s">
        <v>892</v>
      </c>
      <c r="O197" s="1" t="s">
        <v>893</v>
      </c>
      <c r="P197" s="1" t="s">
        <v>436</v>
      </c>
      <c r="Q197" s="285" t="s">
        <v>1639</v>
      </c>
      <c r="R197" s="284" t="s">
        <v>1640</v>
      </c>
      <c r="S197" s="385">
        <v>1</v>
      </c>
      <c r="T197" s="300" t="s">
        <v>1282</v>
      </c>
      <c r="U197" s="301" t="s">
        <v>436</v>
      </c>
    </row>
    <row r="198" spans="1:21" x14ac:dyDescent="0.3">
      <c r="A198" s="3">
        <v>196</v>
      </c>
      <c r="B198" s="3" t="s">
        <v>413</v>
      </c>
      <c r="C198" s="304" t="str">
        <f>VLOOKUP($E198, 'Country List'!$C:$E, 2, 0)</f>
        <v>MEA</v>
      </c>
      <c r="D198" s="8" t="str">
        <f>VLOOKUP($E198, 'Country List'!$C:$E, 3, 0)</f>
        <v>LMC</v>
      </c>
      <c r="E198" s="1" t="s">
        <v>414</v>
      </c>
      <c r="F198" s="3" t="str">
        <f>VLOOKUP(E198, 'Country List'!$C:$I, 7, 0)</f>
        <v>INCLUDE</v>
      </c>
      <c r="G198" s="285">
        <v>1</v>
      </c>
      <c r="H198" s="1">
        <v>0</v>
      </c>
      <c r="I198" s="1">
        <v>16</v>
      </c>
      <c r="J198" s="1">
        <v>1</v>
      </c>
      <c r="K198" s="1">
        <v>1</v>
      </c>
      <c r="L198" s="1" t="s">
        <v>896</v>
      </c>
      <c r="M198" s="1">
        <v>2</v>
      </c>
      <c r="N198" s="6" t="s">
        <v>897</v>
      </c>
      <c r="O198" s="1" t="s">
        <v>469</v>
      </c>
      <c r="P198" s="1" t="s">
        <v>898</v>
      </c>
      <c r="Q198" s="285" t="s">
        <v>1642</v>
      </c>
      <c r="R198" s="284" t="s">
        <v>1643</v>
      </c>
      <c r="S198" s="385">
        <v>2</v>
      </c>
      <c r="T198" s="300" t="s">
        <v>1282</v>
      </c>
      <c r="U198" s="301" t="s">
        <v>436</v>
      </c>
    </row>
    <row r="199" spans="1:21" x14ac:dyDescent="0.3">
      <c r="A199" s="3">
        <v>197</v>
      </c>
      <c r="B199" s="3" t="s">
        <v>415</v>
      </c>
      <c r="C199" s="304" t="str">
        <f>VLOOKUP($E199, 'Country List'!$C:$E, 2, 0)</f>
        <v>SSF</v>
      </c>
      <c r="D199" s="8" t="str">
        <f>VLOOKUP($E199, 'Country List'!$C:$E, 3, 0)</f>
        <v>LMC</v>
      </c>
      <c r="E199" s="1" t="s">
        <v>416</v>
      </c>
      <c r="F199" s="3" t="str">
        <f>VLOOKUP(E199, 'Country List'!$C:$I, 7, 0)</f>
        <v>INCLUDE</v>
      </c>
      <c r="G199" s="285">
        <v>1</v>
      </c>
      <c r="H199" s="1">
        <v>0</v>
      </c>
      <c r="I199" s="1">
        <v>18</v>
      </c>
      <c r="J199" s="1">
        <v>1</v>
      </c>
      <c r="K199" s="1" t="s">
        <v>2625</v>
      </c>
      <c r="L199" s="1" t="s">
        <v>899</v>
      </c>
      <c r="M199" s="1">
        <v>2</v>
      </c>
      <c r="N199" s="6" t="s">
        <v>900</v>
      </c>
      <c r="O199" s="1" t="s">
        <v>469</v>
      </c>
      <c r="P199" s="1" t="s">
        <v>436</v>
      </c>
      <c r="Q199" s="285" t="s">
        <v>1644</v>
      </c>
      <c r="R199" s="284" t="s">
        <v>1645</v>
      </c>
      <c r="S199" s="385">
        <v>2</v>
      </c>
      <c r="T199" s="300" t="s">
        <v>1295</v>
      </c>
      <c r="U199" s="301" t="s">
        <v>436</v>
      </c>
    </row>
    <row r="200" spans="1:21" x14ac:dyDescent="0.3">
      <c r="A200" s="1">
        <v>198</v>
      </c>
      <c r="B200" s="3" t="s">
        <v>417</v>
      </c>
      <c r="C200" s="304" t="str">
        <f>VLOOKUP($E200, 'Country List'!$C:$E, 2, 0)</f>
        <v>SSF</v>
      </c>
      <c r="D200" s="8" t="str">
        <f>VLOOKUP($E200, 'Country List'!$C:$E, 3, 0)</f>
        <v>LIC</v>
      </c>
      <c r="E200" s="1" t="s">
        <v>418</v>
      </c>
      <c r="F200" s="3" t="str">
        <f>VLOOKUP(E200, 'Country List'!$C:$I, 7, 0)</f>
        <v>INCLUDE</v>
      </c>
      <c r="G200" s="285">
        <v>1</v>
      </c>
      <c r="H200" s="1">
        <v>0</v>
      </c>
      <c r="I200" s="1">
        <v>16</v>
      </c>
      <c r="J200" s="1">
        <v>1</v>
      </c>
      <c r="K200" s="1">
        <v>1</v>
      </c>
      <c r="L200" s="1" t="s">
        <v>901</v>
      </c>
      <c r="M200" s="1">
        <v>2</v>
      </c>
      <c r="N200" s="6" t="s">
        <v>902</v>
      </c>
      <c r="O200" s="1" t="s">
        <v>838</v>
      </c>
      <c r="P200" s="1" t="s">
        <v>436</v>
      </c>
      <c r="Q200" s="285" t="s">
        <v>901</v>
      </c>
      <c r="R200" s="284" t="s">
        <v>1646</v>
      </c>
      <c r="S200" s="385">
        <v>2</v>
      </c>
      <c r="T200" s="300" t="s">
        <v>1322</v>
      </c>
      <c r="U200" s="301" t="s">
        <v>436</v>
      </c>
    </row>
  </sheetData>
  <autoFilter ref="A2:U200" xr:uid="{00000000-0009-0000-0000-000006000000}">
    <sortState xmlns:xlrd2="http://schemas.microsoft.com/office/spreadsheetml/2017/richdata2" ref="A3:U200">
      <sortCondition ref="B2:B200"/>
    </sortState>
  </autoFilter>
  <mergeCells count="3">
    <mergeCell ref="Q1:U1"/>
    <mergeCell ref="G1:P1"/>
    <mergeCell ref="C1:F1"/>
  </mergeCells>
  <conditionalFormatting sqref="E3:F200 A3:A200">
    <cfRule type="expression" dxfId="1" priority="3">
      <formula>#REF!=1</formula>
    </cfRule>
  </conditionalFormatting>
  <conditionalFormatting sqref="B3:D200">
    <cfRule type="expression" dxfId="0" priority="2">
      <formula>#REF!=1</formula>
    </cfRule>
  </conditionalFormatting>
  <hyperlinks>
    <hyperlink ref="N117" r:id="rId1" xr:uid="{00000000-0004-0000-0600-000000000000}"/>
    <hyperlink ref="N79" r:id="rId2" xr:uid="{00000000-0004-0000-0600-000001000000}"/>
    <hyperlink ref="N3" r:id="rId3" xr:uid="{00000000-0004-0000-0600-000002000000}"/>
    <hyperlink ref="N5" r:id="rId4" xr:uid="{00000000-0004-0000-0600-000003000000}"/>
    <hyperlink ref="N136" r:id="rId5" xr:uid="{00000000-0004-0000-0600-000004000000}"/>
    <hyperlink ref="N61" r:id="rId6" xr:uid="{00000000-0004-0000-0600-000005000000}"/>
    <hyperlink ref="N9" r:id="rId7" xr:uid="{00000000-0004-0000-0600-000006000000}"/>
    <hyperlink ref="N54" r:id="rId8" xr:uid="{00000000-0004-0000-0600-000007000000}"/>
    <hyperlink ref="N158" r:id="rId9" xr:uid="{00000000-0004-0000-0600-000008000000}"/>
    <hyperlink ref="N107" r:id="rId10" xr:uid="{00000000-0004-0000-0600-000009000000}"/>
    <hyperlink ref="N173" r:id="rId11" xr:uid="{00000000-0004-0000-0600-00000A000000}"/>
    <hyperlink ref="N175" r:id="rId12" xr:uid="{00000000-0004-0000-0600-00000B000000}"/>
    <hyperlink ref="N76" r:id="rId13" xr:uid="{00000000-0004-0000-0600-00000C000000}"/>
    <hyperlink ref="N77" r:id="rId14" xr:uid="{00000000-0004-0000-0600-00000D000000}"/>
    <hyperlink ref="N119" r:id="rId15" xr:uid="{00000000-0004-0000-0600-00000E000000}"/>
    <hyperlink ref="N7" r:id="rId16" xr:uid="{00000000-0004-0000-0600-00000F000000}"/>
    <hyperlink ref="N10" r:id="rId17" xr:uid="{00000000-0004-0000-0600-000010000000}"/>
    <hyperlink ref="N13" r:id="rId18" xr:uid="{00000000-0004-0000-0600-000011000000}"/>
    <hyperlink ref="N17" r:id="rId19" xr:uid="{00000000-0004-0000-0600-000012000000}"/>
    <hyperlink ref="N24" r:id="rId20" xr:uid="{00000000-0004-0000-0600-000013000000}"/>
    <hyperlink ref="N28" r:id="rId21" xr:uid="{00000000-0004-0000-0600-000014000000}"/>
    <hyperlink ref="N29" r:id="rId22" xr:uid="{00000000-0004-0000-0600-000015000000}"/>
    <hyperlink ref="N37" r:id="rId23" xr:uid="{00000000-0004-0000-0600-000016000000}"/>
    <hyperlink ref="N73" r:id="rId24" xr:uid="{00000000-0004-0000-0600-000017000000}"/>
    <hyperlink ref="N166" r:id="rId25" xr:uid="{00000000-0004-0000-0600-000018000000}"/>
    <hyperlink ref="N190" r:id="rId26" xr:uid="{00000000-0004-0000-0600-000019000000}"/>
    <hyperlink ref="N200" r:id="rId27" xr:uid="{00000000-0004-0000-0600-00001A000000}"/>
    <hyperlink ref="N171" r:id="rId28" xr:uid="{00000000-0004-0000-0600-00001B000000}"/>
    <hyperlink ref="N148" r:id="rId29" xr:uid="{00000000-0004-0000-0600-00001C000000}"/>
    <hyperlink ref="R11" r:id="rId30" xr:uid="{00000000-0004-0000-0600-00001D000000}"/>
    <hyperlink ref="R4" r:id="rId31" xr:uid="{00000000-0004-0000-0600-00001E000000}"/>
    <hyperlink ref="R140" r:id="rId32" xr:uid="{00000000-0004-0000-0600-00001F000000}"/>
    <hyperlink ref="R5" r:id="rId33" xr:uid="{00000000-0004-0000-0600-000020000000}"/>
    <hyperlink ref="R6" r:id="rId34" xr:uid="{00000000-0004-0000-0600-000021000000}"/>
    <hyperlink ref="R8" r:id="rId35" xr:uid="{00000000-0004-0000-0600-000022000000}"/>
    <hyperlink ref="R9" r:id="rId36" xr:uid="{00000000-0004-0000-0600-000023000000}"/>
    <hyperlink ref="R10" r:id="rId37" xr:uid="{00000000-0004-0000-0600-000024000000}"/>
    <hyperlink ref="R12" r:id="rId38" xr:uid="{00000000-0004-0000-0600-000025000000}"/>
    <hyperlink ref="R13" r:id="rId39" xr:uid="{00000000-0004-0000-0600-000026000000}"/>
    <hyperlink ref="R14" r:id="rId40" xr:uid="{00000000-0004-0000-0600-000027000000}"/>
    <hyperlink ref="R43" r:id="rId41" xr:uid="{00000000-0004-0000-0600-000028000000}"/>
    <hyperlink ref="R45" r:id="rId42" xr:uid="{00000000-0004-0000-0600-000029000000}"/>
    <hyperlink ref="R54" r:id="rId43" xr:uid="{00000000-0004-0000-0600-00002A000000}"/>
    <hyperlink ref="R61" r:id="rId44" xr:uid="{00000000-0004-0000-0600-00002B000000}"/>
    <hyperlink ref="R63" r:id="rId45" xr:uid="{00000000-0004-0000-0600-00002C000000}"/>
    <hyperlink ref="R154" r:id="rId46" xr:uid="{00000000-0004-0000-0600-00002D000000}"/>
    <hyperlink ref="R155" r:id="rId47" xr:uid="{00000000-0004-0000-0600-00002E000000}"/>
    <hyperlink ref="R171" r:id="rId48" xr:uid="{00000000-0004-0000-0600-00002F000000}"/>
    <hyperlink ref="R172" r:id="rId49" xr:uid="{00000000-0004-0000-0600-000030000000}"/>
    <hyperlink ref="R173" r:id="rId50" xr:uid="{00000000-0004-0000-0600-000031000000}"/>
    <hyperlink ref="R174" r:id="rId51" xr:uid="{00000000-0004-0000-0600-000032000000}"/>
    <hyperlink ref="R166" r:id="rId52" xr:uid="{00000000-0004-0000-0600-000033000000}"/>
    <hyperlink ref="R170" r:id="rId53" xr:uid="{00000000-0004-0000-0600-000034000000}"/>
    <hyperlink ref="R79" r:id="rId54" xr:uid="{00000000-0004-0000-0600-000035000000}"/>
    <hyperlink ref="R179" r:id="rId55" xr:uid="{00000000-0004-0000-0600-000036000000}"/>
    <hyperlink ref="R85" r:id="rId56" xr:uid="{00000000-0004-0000-0600-000037000000}"/>
    <hyperlink ref="R80" r:id="rId57" xr:uid="{00000000-0004-0000-0600-000038000000}"/>
    <hyperlink ref="R39" r:id="rId58" xr:uid="{00000000-0004-0000-0600-000039000000}"/>
    <hyperlink ref="R38" r:id="rId59" xr:uid="{00000000-0004-0000-0600-00003A000000}"/>
    <hyperlink ref="R76" r:id="rId60" xr:uid="{00000000-0004-0000-0600-00003B000000}"/>
    <hyperlink ref="R15" r:id="rId61" xr:uid="{00000000-0004-0000-0600-00003C000000}"/>
    <hyperlink ref="R16" r:id="rId62" xr:uid="{00000000-0004-0000-0600-00003D000000}"/>
    <hyperlink ref="R17" r:id="rId63" xr:uid="{00000000-0004-0000-0600-00003E000000}"/>
    <hyperlink ref="R18" r:id="rId64" xr:uid="{00000000-0004-0000-0600-00003F000000}"/>
    <hyperlink ref="R19" r:id="rId65" xr:uid="{00000000-0004-0000-0600-000040000000}"/>
    <hyperlink ref="R32" r:id="rId66" xr:uid="{00000000-0004-0000-0600-000041000000}"/>
    <hyperlink ref="R20" r:id="rId67" xr:uid="{00000000-0004-0000-0600-000042000000}"/>
    <hyperlink ref="R133" r:id="rId68" xr:uid="{00000000-0004-0000-0600-000043000000}"/>
    <hyperlink ref="R135" r:id="rId69" xr:uid="{00000000-0004-0000-0600-000044000000}"/>
    <hyperlink ref="R134" r:id="rId70" xr:uid="{00000000-0004-0000-0600-000045000000}"/>
    <hyperlink ref="R136" r:id="rId71" xr:uid="{00000000-0004-0000-0600-000046000000}"/>
    <hyperlink ref="R137" r:id="rId72" xr:uid="{00000000-0004-0000-0600-000047000000}"/>
    <hyperlink ref="R139" r:id="rId73" xr:uid="{00000000-0004-0000-0600-000048000000}"/>
    <hyperlink ref="R90" r:id="rId74" xr:uid="{00000000-0004-0000-0600-000049000000}"/>
    <hyperlink ref="R22" r:id="rId75" xr:uid="{00000000-0004-0000-0600-00004A000000}"/>
    <hyperlink ref="R198" r:id="rId76" xr:uid="{00000000-0004-0000-0600-00004B000000}"/>
    <hyperlink ref="R183" r:id="rId77" xr:uid="{00000000-0004-0000-0600-00004C000000}"/>
    <hyperlink ref="R53" r:id="rId78" xr:uid="{00000000-0004-0000-0600-00004D000000}"/>
    <hyperlink ref="N4" r:id="rId79" xr:uid="{00000000-0004-0000-0600-00004E000000}"/>
    <hyperlink ref="N12" r:id="rId80" xr:uid="{00000000-0004-0000-0600-00004F000000}"/>
    <hyperlink ref="N14" r:id="rId81" xr:uid="{00000000-0004-0000-0600-000050000000}"/>
    <hyperlink ref="N15" r:id="rId82" xr:uid="{00000000-0004-0000-0600-000051000000}"/>
    <hyperlink ref="N16" r:id="rId83" xr:uid="{00000000-0004-0000-0600-000052000000}"/>
    <hyperlink ref="N18" r:id="rId84" xr:uid="{00000000-0004-0000-0600-000053000000}"/>
    <hyperlink ref="N19" r:id="rId85" xr:uid="{00000000-0004-0000-0600-000054000000}"/>
    <hyperlink ref="N21" r:id="rId86" xr:uid="{00000000-0004-0000-0600-000055000000}"/>
    <hyperlink ref="N22" r:id="rId87" xr:uid="{00000000-0004-0000-0600-000056000000}"/>
    <hyperlink ref="N23" r:id="rId88" xr:uid="{00000000-0004-0000-0600-000057000000}"/>
    <hyperlink ref="N25" r:id="rId89" xr:uid="{00000000-0004-0000-0600-000058000000}"/>
    <hyperlink ref="N26" r:id="rId90" xr:uid="{00000000-0004-0000-0600-000059000000}"/>
    <hyperlink ref="N27" r:id="rId91" xr:uid="{00000000-0004-0000-0600-00005A000000}"/>
    <hyperlink ref="N32" r:id="rId92" xr:uid="{00000000-0004-0000-0600-00005B000000}"/>
    <hyperlink ref="N33" r:id="rId93" xr:uid="{00000000-0004-0000-0600-00005C000000}"/>
    <hyperlink ref="N38" r:id="rId94" xr:uid="{00000000-0004-0000-0600-00005D000000}"/>
    <hyperlink ref="N39" r:id="rId95" xr:uid="{00000000-0004-0000-0600-00005E000000}"/>
    <hyperlink ref="N43" r:id="rId96" xr:uid="{00000000-0004-0000-0600-00005F000000}"/>
    <hyperlink ref="N44" r:id="rId97" xr:uid="{00000000-0004-0000-0600-000060000000}"/>
    <hyperlink ref="N45" r:id="rId98" xr:uid="{00000000-0004-0000-0600-000061000000}"/>
    <hyperlink ref="N46" r:id="rId99" xr:uid="{00000000-0004-0000-0600-000062000000}"/>
    <hyperlink ref="N47" r:id="rId100" xr:uid="{00000000-0004-0000-0600-000063000000}"/>
    <hyperlink ref="N48" r:id="rId101" xr:uid="{00000000-0004-0000-0600-000064000000}"/>
    <hyperlink ref="N49" r:id="rId102" xr:uid="{00000000-0004-0000-0600-000065000000}"/>
    <hyperlink ref="N51" r:id="rId103" xr:uid="{00000000-0004-0000-0600-000066000000}"/>
    <hyperlink ref="N52" r:id="rId104" location="LiveTooltip[InscripcionesMayores]" xr:uid="{00000000-0004-0000-0600-000067000000}"/>
    <hyperlink ref="N53" r:id="rId105" xr:uid="{00000000-0004-0000-0600-000068000000}"/>
    <hyperlink ref="N55" r:id="rId106" xr:uid="{00000000-0004-0000-0600-000069000000}"/>
    <hyperlink ref="N57" r:id="rId107" xr:uid="{00000000-0004-0000-0600-00006A000000}"/>
    <hyperlink ref="N58" r:id="rId108" xr:uid="{00000000-0004-0000-0600-00006B000000}"/>
    <hyperlink ref="N59" r:id="rId109" xr:uid="{00000000-0004-0000-0600-00006C000000}"/>
    <hyperlink ref="N60" r:id="rId110" xr:uid="{00000000-0004-0000-0600-00006D000000}"/>
    <hyperlink ref="N62" r:id="rId111" location="N358" xr:uid="{00000000-0004-0000-0600-00006E000000}"/>
    <hyperlink ref="N63" r:id="rId112" xr:uid="{00000000-0004-0000-0600-00006F000000}"/>
    <hyperlink ref="N64" r:id="rId113" xr:uid="{00000000-0004-0000-0600-000070000000}"/>
    <hyperlink ref="N65" r:id="rId114" xr:uid="{00000000-0004-0000-0600-000071000000}"/>
    <hyperlink ref="N66" r:id="rId115" xr:uid="{00000000-0004-0000-0600-000072000000}"/>
    <hyperlink ref="N67" r:id="rId116" xr:uid="{00000000-0004-0000-0600-000073000000}"/>
    <hyperlink ref="N68" r:id="rId117" xr:uid="{00000000-0004-0000-0600-000074000000}"/>
    <hyperlink ref="N69" r:id="rId118" xr:uid="{00000000-0004-0000-0600-000075000000}"/>
    <hyperlink ref="N70" r:id="rId119" xr:uid="{00000000-0004-0000-0600-000076000000}"/>
    <hyperlink ref="N74" r:id="rId120" xr:uid="{00000000-0004-0000-0600-000077000000}"/>
    <hyperlink ref="N75" r:id="rId121" xr:uid="{00000000-0004-0000-0600-000078000000}"/>
    <hyperlink ref="N78" r:id="rId122" xr:uid="{00000000-0004-0000-0600-000079000000}"/>
    <hyperlink ref="N80" r:id="rId123" xr:uid="{00000000-0004-0000-0600-00007A000000}"/>
    <hyperlink ref="N81" r:id="rId124" xr:uid="{00000000-0004-0000-0600-00007B000000}"/>
    <hyperlink ref="N82" r:id="rId125" xr:uid="{00000000-0004-0000-0600-00007C000000}"/>
    <hyperlink ref="N84" r:id="rId126" xr:uid="{00000000-0004-0000-0600-00007D000000}"/>
    <hyperlink ref="N85" r:id="rId127" xr:uid="{00000000-0004-0000-0600-00007E000000}"/>
    <hyperlink ref="N86" r:id="rId128" xr:uid="{00000000-0004-0000-0600-00007F000000}"/>
    <hyperlink ref="N87" r:id="rId129" xr:uid="{00000000-0004-0000-0600-000080000000}"/>
    <hyperlink ref="N88" r:id="rId130" xr:uid="{00000000-0004-0000-0600-000081000000}"/>
    <hyperlink ref="N89" r:id="rId131" xr:uid="{00000000-0004-0000-0600-000082000000}"/>
    <hyperlink ref="N90" r:id="rId132" xr:uid="{00000000-0004-0000-0600-000083000000}"/>
    <hyperlink ref="N92" r:id="rId133" xr:uid="{00000000-0004-0000-0600-000084000000}"/>
    <hyperlink ref="N93" r:id="rId134" xr:uid="{00000000-0004-0000-0600-000085000000}"/>
    <hyperlink ref="N94" r:id="rId135" xr:uid="{00000000-0004-0000-0600-000086000000}"/>
    <hyperlink ref="N96" r:id="rId136" xr:uid="{00000000-0004-0000-0600-000087000000}"/>
    <hyperlink ref="N97" r:id="rId137" xr:uid="{00000000-0004-0000-0600-000088000000}"/>
    <hyperlink ref="N98" r:id="rId138" xr:uid="{00000000-0004-0000-0600-000089000000}"/>
    <hyperlink ref="N99" r:id="rId139" xr:uid="{00000000-0004-0000-0600-00008A000000}"/>
    <hyperlink ref="N101" r:id="rId140" xr:uid="{00000000-0004-0000-0600-00008B000000}"/>
    <hyperlink ref="N103" r:id="rId141" xr:uid="{00000000-0004-0000-0600-00008C000000}"/>
    <hyperlink ref="N104" r:id="rId142" xr:uid="{00000000-0004-0000-0600-00008D000000}"/>
    <hyperlink ref="N105" r:id="rId143" xr:uid="{00000000-0004-0000-0600-00008E000000}"/>
    <hyperlink ref="N106" r:id="rId144" xr:uid="{00000000-0004-0000-0600-00008F000000}"/>
    <hyperlink ref="N109" r:id="rId145" xr:uid="{00000000-0004-0000-0600-000090000000}"/>
    <hyperlink ref="N110" r:id="rId146" xr:uid="{00000000-0004-0000-0600-000091000000}"/>
    <hyperlink ref="N111" r:id="rId147" xr:uid="{00000000-0004-0000-0600-000092000000}"/>
    <hyperlink ref="N113" r:id="rId148" xr:uid="{00000000-0004-0000-0600-000093000000}"/>
    <hyperlink ref="N114" r:id="rId149" xr:uid="{00000000-0004-0000-0600-000094000000}"/>
    <hyperlink ref="N115" r:id="rId150" xr:uid="{00000000-0004-0000-0600-000095000000}"/>
    <hyperlink ref="N116" r:id="rId151" xr:uid="{00000000-0004-0000-0600-000096000000}"/>
    <hyperlink ref="N120" r:id="rId152" xr:uid="{00000000-0004-0000-0600-000097000000}"/>
    <hyperlink ref="N121" r:id="rId153" location="about" xr:uid="{00000000-0004-0000-0600-000098000000}"/>
    <hyperlink ref="N122" r:id="rId154" xr:uid="{00000000-0004-0000-0600-000099000000}"/>
    <hyperlink ref="N123" r:id="rId155" display="http://www.service-public.ma/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08%26procedureSelected.idProcedure%3D5327&amp;_mmspservicepublicdiffusion_WAR_mmspservicepublicdiffusionportlet_rubriqueSelected.idRubrique=20308&amp;_mmspservicepublicdiffusion_WAR_mmspservicepublicdiffusionportlet_procedureSelected.idProcedure=5327" xr:uid="{00000000-0004-0000-0600-00009A000000}"/>
    <hyperlink ref="N124" r:id="rId156" xr:uid="{00000000-0004-0000-0600-00009B000000}"/>
    <hyperlink ref="N125" r:id="rId157" xr:uid="{00000000-0004-0000-0600-00009C000000}"/>
    <hyperlink ref="N126" r:id="rId158" xr:uid="{00000000-0004-0000-0600-00009D000000}"/>
    <hyperlink ref="N128" r:id="rId159" xr:uid="{00000000-0004-0000-0600-00009E000000}"/>
    <hyperlink ref="N129" r:id="rId160" xr:uid="{00000000-0004-0000-0600-00009F000000}"/>
    <hyperlink ref="N131" r:id="rId161" xr:uid="{00000000-0004-0000-0600-0000A0000000}"/>
    <hyperlink ref="N132" r:id="rId162" xr:uid="{00000000-0004-0000-0600-0000A1000000}"/>
    <hyperlink ref="N133" r:id="rId163" xr:uid="{00000000-0004-0000-0600-0000A2000000}"/>
    <hyperlink ref="N134" r:id="rId164" xr:uid="{00000000-0004-0000-0600-0000A3000000}"/>
    <hyperlink ref="N135" r:id="rId165" xr:uid="{00000000-0004-0000-0600-0000A4000000}"/>
    <hyperlink ref="N139" r:id="rId166" xr:uid="{00000000-0004-0000-0600-0000A5000000}"/>
    <hyperlink ref="N140" r:id="rId167" xr:uid="{00000000-0004-0000-0600-0000A6000000}"/>
    <hyperlink ref="N142" r:id="rId168" xr:uid="{00000000-0004-0000-0600-0000A7000000}"/>
    <hyperlink ref="N143" r:id="rId169" display="https://www.ecensus.com.ph/Default.aspx" xr:uid="{00000000-0004-0000-0600-0000A8000000}"/>
    <hyperlink ref="N144" r:id="rId170" xr:uid="{00000000-0004-0000-0600-0000A9000000}"/>
    <hyperlink ref="N145" r:id="rId171" xr:uid="{00000000-0004-0000-0600-0000AA000000}"/>
    <hyperlink ref="N146" r:id="rId172" xr:uid="{00000000-0004-0000-0600-0000AB000000}"/>
    <hyperlink ref="N147" r:id="rId173" xr:uid="{00000000-0004-0000-0600-0000AC000000}"/>
    <hyperlink ref="N149" r:id="rId174" xr:uid="{00000000-0004-0000-0600-0000AD000000}"/>
    <hyperlink ref="N168" r:id="rId175" xr:uid="{00000000-0004-0000-0600-0000AE000000}"/>
    <hyperlink ref="N169" r:id="rId176" xr:uid="{00000000-0004-0000-0600-0000AF000000}"/>
    <hyperlink ref="N153" r:id="rId177" xr:uid="{00000000-0004-0000-0600-0000B0000000}"/>
    <hyperlink ref="N154" r:id="rId178" xr:uid="{00000000-0004-0000-0600-0000B1000000}"/>
    <hyperlink ref="N155" r:id="rId179" xr:uid="{00000000-0004-0000-0600-0000B2000000}"/>
    <hyperlink ref="N159" r:id="rId180" xr:uid="{00000000-0004-0000-0600-0000B3000000}"/>
    <hyperlink ref="N160" r:id="rId181" xr:uid="{00000000-0004-0000-0600-0000B4000000}"/>
    <hyperlink ref="N163" r:id="rId182" xr:uid="{00000000-0004-0000-0600-0000B5000000}"/>
    <hyperlink ref="N141" r:id="rId183" xr:uid="{00000000-0004-0000-0600-0000B6000000}"/>
    <hyperlink ref="N156" r:id="rId184" xr:uid="{00000000-0004-0000-0600-0000B7000000}"/>
    <hyperlink ref="N167" r:id="rId185" xr:uid="{00000000-0004-0000-0600-0000B8000000}"/>
    <hyperlink ref="N165" r:id="rId186" xr:uid="{00000000-0004-0000-0600-0000B9000000}"/>
    <hyperlink ref="N172" r:id="rId187" xr:uid="{00000000-0004-0000-0600-0000BA000000}"/>
    <hyperlink ref="N174" r:id="rId188" xr:uid="{00000000-0004-0000-0600-0000BB000000}"/>
    <hyperlink ref="N176" r:id="rId189" xr:uid="{00000000-0004-0000-0600-0000BC000000}"/>
    <hyperlink ref="N177" r:id="rId190" xr:uid="{00000000-0004-0000-0600-0000BD000000}"/>
    <hyperlink ref="N178" r:id="rId191" xr:uid="{00000000-0004-0000-0600-0000BE000000}"/>
    <hyperlink ref="N179" r:id="rId192" xr:uid="{00000000-0004-0000-0600-0000BF000000}"/>
    <hyperlink ref="N180" r:id="rId193" xr:uid="{00000000-0004-0000-0600-0000C0000000}"/>
    <hyperlink ref="N182" r:id="rId194" xr:uid="{00000000-0004-0000-0600-0000C1000000}"/>
    <hyperlink ref="N183" r:id="rId195" xr:uid="{00000000-0004-0000-0600-0000C2000000}"/>
    <hyperlink ref="N184" r:id="rId196" xr:uid="{00000000-0004-0000-0600-0000C3000000}"/>
    <hyperlink ref="N185" r:id="rId197" xr:uid="{00000000-0004-0000-0600-0000C4000000}"/>
    <hyperlink ref="N188" r:id="rId198" xr:uid="{00000000-0004-0000-0600-0000C5000000}"/>
    <hyperlink ref="N189" r:id="rId199" xr:uid="{00000000-0004-0000-0600-0000C6000000}"/>
    <hyperlink ref="N193" r:id="rId200" xr:uid="{00000000-0004-0000-0600-0000C7000000}"/>
    <hyperlink ref="N196" r:id="rId201" xr:uid="{00000000-0004-0000-0600-0000C8000000}"/>
    <hyperlink ref="N197" r:id="rId202" xr:uid="{00000000-0004-0000-0600-0000C9000000}"/>
    <hyperlink ref="N138" r:id="rId203" xr:uid="{00000000-0004-0000-0600-0000CA000000}"/>
    <hyperlink ref="N198" r:id="rId204" xr:uid="{00000000-0004-0000-0600-0000CB000000}"/>
    <hyperlink ref="N199" r:id="rId205" xr:uid="{00000000-0004-0000-0600-0000CC000000}"/>
    <hyperlink ref="N100" r:id="rId206" xr:uid="{00000000-0004-0000-0600-0000CD000000}"/>
    <hyperlink ref="R7" r:id="rId207" xr:uid="{00000000-0004-0000-0600-0000CE000000}"/>
    <hyperlink ref="R21" r:id="rId208" xr:uid="{00000000-0004-0000-0600-0000CF000000}"/>
    <hyperlink ref="R23" r:id="rId209" xr:uid="{00000000-0004-0000-0600-0000D0000000}"/>
    <hyperlink ref="R24" r:id="rId210" xr:uid="{00000000-0004-0000-0600-0000D1000000}"/>
    <hyperlink ref="R25" r:id="rId211" xr:uid="{00000000-0004-0000-0600-0000D2000000}"/>
    <hyperlink ref="R26" r:id="rId212" xr:uid="{00000000-0004-0000-0600-0000D3000000}"/>
    <hyperlink ref="R27" r:id="rId213" xr:uid="{00000000-0004-0000-0600-0000D4000000}"/>
    <hyperlink ref="R28" r:id="rId214" xr:uid="{00000000-0004-0000-0600-0000D5000000}"/>
    <hyperlink ref="R29" r:id="rId215" xr:uid="{00000000-0004-0000-0600-0000D6000000}"/>
    <hyperlink ref="R34" r:id="rId216" xr:uid="{00000000-0004-0000-0600-0000D7000000}"/>
    <hyperlink ref="R31" r:id="rId217" xr:uid="{00000000-0004-0000-0600-0000D8000000}"/>
    <hyperlink ref="R37" r:id="rId218" xr:uid="{00000000-0004-0000-0600-0000D9000000}"/>
    <hyperlink ref="R41" r:id="rId219" xr:uid="{00000000-0004-0000-0600-0000DA000000}"/>
    <hyperlink ref="R44" r:id="rId220" xr:uid="{00000000-0004-0000-0600-0000DB000000}"/>
    <hyperlink ref="R46" r:id="rId221" xr:uid="{00000000-0004-0000-0600-0000DC000000}"/>
    <hyperlink ref="R47" r:id="rId222" xr:uid="{00000000-0004-0000-0600-0000DD000000}"/>
    <hyperlink ref="R48" r:id="rId223" xr:uid="{00000000-0004-0000-0600-0000DE000000}"/>
    <hyperlink ref="R49" r:id="rId224" xr:uid="{00000000-0004-0000-0600-0000DF000000}"/>
    <hyperlink ref="R40" r:id="rId225" xr:uid="{00000000-0004-0000-0600-0000E0000000}"/>
    <hyperlink ref="R51" r:id="rId226" xr:uid="{00000000-0004-0000-0600-0000E1000000}"/>
    <hyperlink ref="R52" r:id="rId227" xr:uid="{00000000-0004-0000-0600-0000E2000000}"/>
    <hyperlink ref="R55" r:id="rId228" xr:uid="{00000000-0004-0000-0600-0000E3000000}"/>
    <hyperlink ref="R56" r:id="rId229" xr:uid="{00000000-0004-0000-0600-0000E4000000}"/>
    <hyperlink ref="R58" r:id="rId230" xr:uid="{00000000-0004-0000-0600-0000E5000000}"/>
    <hyperlink ref="R60" r:id="rId231" xr:uid="{00000000-0004-0000-0600-0000E6000000}"/>
    <hyperlink ref="R62" r:id="rId232" location="N359" xr:uid="{00000000-0004-0000-0600-0000E7000000}"/>
    <hyperlink ref="R64" r:id="rId233" xr:uid="{00000000-0004-0000-0600-0000E8000000}"/>
    <hyperlink ref="R65" r:id="rId234" xr:uid="{00000000-0004-0000-0600-0000E9000000}"/>
    <hyperlink ref="R66" r:id="rId235" xr:uid="{00000000-0004-0000-0600-0000EA000000}"/>
    <hyperlink ref="R67" r:id="rId236" xr:uid="{00000000-0004-0000-0600-0000EB000000}"/>
    <hyperlink ref="R68" r:id="rId237" xr:uid="{00000000-0004-0000-0600-0000EC000000}"/>
    <hyperlink ref="R69" r:id="rId238" xr:uid="{00000000-0004-0000-0600-0000ED000000}"/>
    <hyperlink ref="R70" r:id="rId239" xr:uid="{00000000-0004-0000-0600-0000EE000000}"/>
    <hyperlink ref="R72" r:id="rId240" xr:uid="{00000000-0004-0000-0600-0000EF000000}"/>
    <hyperlink ref="R73" r:id="rId241" display="http://administracion.gob.es/pagFront/atencionCiudadana/oficinas/detalleOficina.htm;jsessionid=36676D042D840049545506D03B2BF1AF?idOficina=O00000212&amp;direccion=&amp;especialidad=Informacion%20y%20registro%20general&amp;mostrarMapa=N&amp;numPaginaActual=1&amp;coordenadaX=-3.691341&amp;coordenadaY=40.4274463&amp;cIdUdOrganica=E00003801&amp;idUnidOrganica=15&amp;origenUO=gobiernoEstado&amp;volver=volverFicha" xr:uid="{00000000-0004-0000-0600-0000F0000000}"/>
    <hyperlink ref="R75" r:id="rId242" xr:uid="{00000000-0004-0000-0600-0000F1000000}"/>
    <hyperlink ref="R77" r:id="rId243" xr:uid="{00000000-0004-0000-0600-0000F2000000}"/>
    <hyperlink ref="R78" r:id="rId244" xr:uid="{00000000-0004-0000-0600-0000F3000000}"/>
    <hyperlink ref="R82" r:id="rId245" xr:uid="{00000000-0004-0000-0600-0000F4000000}"/>
    <hyperlink ref="R83" r:id="rId246" xr:uid="{00000000-0004-0000-0600-0000F5000000}"/>
    <hyperlink ref="R84" r:id="rId247" xr:uid="{00000000-0004-0000-0600-0000F6000000}"/>
    <hyperlink ref="R87" r:id="rId248" xr:uid="{00000000-0004-0000-0600-0000F7000000}"/>
    <hyperlink ref="R88" r:id="rId249" xr:uid="{00000000-0004-0000-0600-0000F8000000}"/>
    <hyperlink ref="R92" r:id="rId250" xr:uid="{00000000-0004-0000-0600-0000F9000000}"/>
    <hyperlink ref="R93" r:id="rId251" xr:uid="{00000000-0004-0000-0600-0000FA000000}"/>
    <hyperlink ref="R94" r:id="rId252" xr:uid="{00000000-0004-0000-0600-0000FB000000}"/>
    <hyperlink ref="R95" r:id="rId253" xr:uid="{00000000-0004-0000-0600-0000FC000000}"/>
    <hyperlink ref="R96" r:id="rId254" xr:uid="{00000000-0004-0000-0600-0000FD000000}"/>
    <hyperlink ref="R97" r:id="rId255" xr:uid="{00000000-0004-0000-0600-0000FE000000}"/>
    <hyperlink ref="R98" r:id="rId256" xr:uid="{00000000-0004-0000-0600-0000FF000000}"/>
    <hyperlink ref="R99" r:id="rId257" xr:uid="{00000000-0004-0000-0600-000000010000}"/>
    <hyperlink ref="R100" r:id="rId258" xr:uid="{00000000-0004-0000-0600-000001010000}"/>
    <hyperlink ref="R101" r:id="rId259" xr:uid="{00000000-0004-0000-0600-000002010000}"/>
    <hyperlink ref="R102" r:id="rId260" xr:uid="{00000000-0004-0000-0600-000003010000}"/>
    <hyperlink ref="R103" r:id="rId261" location="/1569/zivilstandsamt" xr:uid="{00000000-0004-0000-0600-000004010000}"/>
    <hyperlink ref="R104" r:id="rId262" xr:uid="{00000000-0004-0000-0600-000005010000}"/>
    <hyperlink ref="R105" r:id="rId263" xr:uid="{00000000-0004-0000-0600-000006010000}"/>
    <hyperlink ref="R106" r:id="rId264" xr:uid="{00000000-0004-0000-0600-000007010000}"/>
    <hyperlink ref="R107" r:id="rId265" xr:uid="{00000000-0004-0000-0600-000008010000}"/>
    <hyperlink ref="R109" r:id="rId266" xr:uid="{00000000-0004-0000-0600-000009010000}"/>
    <hyperlink ref="R110" r:id="rId267" xr:uid="{00000000-0004-0000-0600-00000A010000}"/>
    <hyperlink ref="R111" r:id="rId268" xr:uid="{00000000-0004-0000-0600-00000B010000}"/>
    <hyperlink ref="R113" r:id="rId269" xr:uid="{00000000-0004-0000-0600-00000C010000}"/>
    <hyperlink ref="R114" r:id="rId270" xr:uid="{00000000-0004-0000-0600-00000D010000}"/>
    <hyperlink ref="R115" r:id="rId271" xr:uid="{00000000-0004-0000-0600-00000E010000}"/>
    <hyperlink ref="R116" r:id="rId272" xr:uid="{00000000-0004-0000-0600-00000F010000}"/>
    <hyperlink ref="R117" r:id="rId273" xr:uid="{00000000-0004-0000-0600-000010010000}"/>
    <hyperlink ref="R118" r:id="rId274" xr:uid="{00000000-0004-0000-0600-000011010000}"/>
    <hyperlink ref="R119" r:id="rId275" xr:uid="{00000000-0004-0000-0600-000012010000}"/>
    <hyperlink ref="R120" r:id="rId276" xr:uid="{00000000-0004-0000-0600-000013010000}"/>
    <hyperlink ref="R121" r:id="rId277" xr:uid="{00000000-0004-0000-0600-000014010000}"/>
    <hyperlink ref="R122" r:id="rId278" xr:uid="{00000000-0004-0000-0600-000015010000}"/>
    <hyperlink ref="R123" r:id="rId279" display="http://www.service-public.ma/en/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13%26procedureSelected.idProcedure%3D5463&amp;_mmspservicepublicdiffusion_WAR_mmspservicepublicdiffusionportlet_rubriqueSelected.idRubrique=20313&amp;_mmspservicepublicdiffusion_WAR_mmspservicepublicdiffusionportlet_procedureSelected.idProcedure=5465" xr:uid="{00000000-0004-0000-0600-000016010000}"/>
    <hyperlink ref="R124" r:id="rId280" xr:uid="{00000000-0004-0000-0600-000017010000}"/>
    <hyperlink ref="R125" r:id="rId281" xr:uid="{00000000-0004-0000-0600-000018010000}"/>
    <hyperlink ref="R126" r:id="rId282" xr:uid="{00000000-0004-0000-0600-000019010000}"/>
    <hyperlink ref="R127" r:id="rId283" xr:uid="{00000000-0004-0000-0600-00001A010000}"/>
    <hyperlink ref="R128" r:id="rId284" xr:uid="{00000000-0004-0000-0600-00001B010000}"/>
    <hyperlink ref="R129" r:id="rId285" xr:uid="{00000000-0004-0000-0600-00001C010000}"/>
    <hyperlink ref="R130" r:id="rId286" xr:uid="{00000000-0004-0000-0600-00001D010000}"/>
    <hyperlink ref="R131" r:id="rId287" xr:uid="{00000000-0004-0000-0600-00001E010000}"/>
    <hyperlink ref="R142" r:id="rId288" xr:uid="{00000000-0004-0000-0600-00001F010000}"/>
    <hyperlink ref="R144" r:id="rId289" xr:uid="{00000000-0004-0000-0600-000020010000}"/>
    <hyperlink ref="R145" r:id="rId290" xr:uid="{00000000-0004-0000-0600-000021010000}"/>
    <hyperlink ref="R146" r:id="rId291" xr:uid="{00000000-0004-0000-0600-000022010000}"/>
    <hyperlink ref="R149" r:id="rId292" xr:uid="{00000000-0004-0000-0600-000023010000}"/>
    <hyperlink ref="R167" r:id="rId293" xr:uid="{00000000-0004-0000-0600-000024010000}"/>
    <hyperlink ref="R168" r:id="rId294" xr:uid="{00000000-0004-0000-0600-000025010000}"/>
    <hyperlink ref="R169" r:id="rId295" xr:uid="{00000000-0004-0000-0600-000026010000}"/>
    <hyperlink ref="R150" r:id="rId296" xr:uid="{00000000-0004-0000-0600-000027010000}"/>
    <hyperlink ref="R152" r:id="rId297" xr:uid="{00000000-0004-0000-0600-000028010000}"/>
    <hyperlink ref="R153" r:id="rId298" xr:uid="{00000000-0004-0000-0600-000029010000}"/>
    <hyperlink ref="R157" r:id="rId299" xr:uid="{00000000-0004-0000-0600-00002A010000}"/>
    <hyperlink ref="R158" r:id="rId300" xr:uid="{00000000-0004-0000-0600-00002B010000}"/>
    <hyperlink ref="R159" r:id="rId301" xr:uid="{00000000-0004-0000-0600-00002C010000}"/>
    <hyperlink ref="R161" r:id="rId302" xr:uid="{00000000-0004-0000-0600-00002D010000}"/>
    <hyperlink ref="R163" r:id="rId303" xr:uid="{00000000-0004-0000-0600-00002E010000}"/>
    <hyperlink ref="R175" r:id="rId304" xr:uid="{00000000-0004-0000-0600-00002F010000}"/>
    <hyperlink ref="R176" r:id="rId305" xr:uid="{00000000-0004-0000-0600-000030010000}"/>
    <hyperlink ref="R178" r:id="rId306" xr:uid="{00000000-0004-0000-0600-000031010000}"/>
    <hyperlink ref="R181" r:id="rId307" xr:uid="{00000000-0004-0000-0600-000032010000}"/>
    <hyperlink ref="R182" r:id="rId308" xr:uid="{00000000-0004-0000-0600-000033010000}"/>
    <hyperlink ref="R185" r:id="rId309" xr:uid="{00000000-0004-0000-0600-000034010000}"/>
    <hyperlink ref="R186" r:id="rId310" xr:uid="{00000000-0004-0000-0600-000035010000}"/>
    <hyperlink ref="R188" r:id="rId311" xr:uid="{00000000-0004-0000-0600-000036010000}"/>
    <hyperlink ref="R189" r:id="rId312" xr:uid="{00000000-0004-0000-0600-000037010000}"/>
    <hyperlink ref="R190" r:id="rId313" xr:uid="{00000000-0004-0000-0600-000038010000}"/>
    <hyperlink ref="R191" r:id="rId314" xr:uid="{00000000-0004-0000-0600-000039010000}"/>
    <hyperlink ref="R192" r:id="rId315" xr:uid="{00000000-0004-0000-0600-00003A010000}"/>
    <hyperlink ref="R193" r:id="rId316" xr:uid="{00000000-0004-0000-0600-00003B010000}"/>
    <hyperlink ref="R194" r:id="rId317" xr:uid="{00000000-0004-0000-0600-00003C010000}"/>
    <hyperlink ref="R195" r:id="rId318" xr:uid="{00000000-0004-0000-0600-00003D010000}"/>
    <hyperlink ref="R196" r:id="rId319" xr:uid="{00000000-0004-0000-0600-00003E010000}"/>
    <hyperlink ref="R197" r:id="rId320" xr:uid="{00000000-0004-0000-0600-00003F010000}"/>
    <hyperlink ref="R199" r:id="rId321" xr:uid="{00000000-0004-0000-0600-000040010000}"/>
    <hyperlink ref="R200" r:id="rId322" xr:uid="{00000000-0004-0000-0600-000041010000}"/>
    <hyperlink ref="R187" r:id="rId323" xr:uid="{00000000-0004-0000-0600-000042010000}"/>
    <hyperlink ref="R184" r:id="rId324" xr:uid="{00000000-0004-0000-0600-000043010000}"/>
    <hyperlink ref="R180" r:id="rId325" xr:uid="{00000000-0004-0000-0600-000044010000}"/>
    <hyperlink ref="R165" r:id="rId326" xr:uid="{00000000-0004-0000-0600-000045010000}"/>
    <hyperlink ref="R141" r:id="rId327" xr:uid="{00000000-0004-0000-0600-000046010000}"/>
    <hyperlink ref="R143" r:id="rId328" xr:uid="{00000000-0004-0000-0600-000047010000}"/>
    <hyperlink ref="R147" r:id="rId329" xr:uid="{00000000-0004-0000-0600-000048010000}"/>
    <hyperlink ref="R151" r:id="rId330" xr:uid="{00000000-0004-0000-0600-000049010000}"/>
    <hyperlink ref="R156" r:id="rId331" xr:uid="{00000000-0004-0000-0600-00004A010000}"/>
    <hyperlink ref="R160" r:id="rId332" xr:uid="{00000000-0004-0000-0600-00004B010000}"/>
    <hyperlink ref="R148" r:id="rId333" xr:uid="{00000000-0004-0000-0600-00004C010000}"/>
    <hyperlink ref="R89" r:id="rId334" xr:uid="{00000000-0004-0000-0600-00004D010000}"/>
    <hyperlink ref="R86" r:id="rId335" xr:uid="{00000000-0004-0000-0600-00004E010000}"/>
    <hyperlink ref="R81" r:id="rId336" xr:uid="{00000000-0004-0000-0600-00004F010000}"/>
    <hyperlink ref="R74" r:id="rId337" location=".WOvkzNLyupo" xr:uid="{00000000-0004-0000-0600-000050010000}"/>
  </hyperlinks>
  <pageMargins left="0.7" right="0.7" top="0.75" bottom="0.75" header="0.3" footer="0.3"/>
  <pageSetup orientation="portrait" r:id="rId338"/>
  <legacyDrawing r:id="rId33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L200"/>
  <sheetViews>
    <sheetView showGridLines="0" zoomScale="106" zoomScaleNormal="106" workbookViewId="0">
      <pane xSplit="2" ySplit="2" topLeftCell="C3" activePane="bottomRight" state="frozen"/>
      <selection pane="topRight" activeCell="C1" sqref="C1"/>
      <selection pane="bottomLeft" activeCell="A3" sqref="A3"/>
      <selection pane="bottomRight" activeCell="F1" sqref="F1:J1"/>
    </sheetView>
  </sheetViews>
  <sheetFormatPr defaultColWidth="9.21875" defaultRowHeight="14.4" x14ac:dyDescent="0.3"/>
  <cols>
    <col min="1" max="1" width="4.21875" style="150" customWidth="1"/>
    <col min="2" max="2" width="25.77734375" style="151" bestFit="1" customWidth="1"/>
    <col min="3" max="5" width="9.21875" style="151" customWidth="1"/>
    <col min="6" max="6" width="11.44140625" style="151" customWidth="1"/>
    <col min="7" max="7" width="12.21875" style="151" customWidth="1"/>
    <col min="8" max="8" width="11.44140625" style="151" customWidth="1"/>
    <col min="9" max="9" width="15.77734375" style="151" customWidth="1"/>
    <col min="10" max="10" width="13.21875" style="151" customWidth="1"/>
    <col min="11" max="11" width="12" style="151" customWidth="1"/>
    <col min="12" max="12" width="17.21875" style="151" customWidth="1"/>
    <col min="13" max="16384" width="9.21875" style="152"/>
  </cols>
  <sheetData>
    <row r="1" spans="1:12" s="133" customFormat="1" x14ac:dyDescent="0.3">
      <c r="A1" s="131" t="s">
        <v>1680</v>
      </c>
      <c r="B1" s="132"/>
      <c r="C1" s="441" t="s">
        <v>1040</v>
      </c>
      <c r="D1" s="442"/>
      <c r="E1" s="443"/>
      <c r="F1" s="441" t="s">
        <v>2321</v>
      </c>
      <c r="G1" s="442"/>
      <c r="H1" s="442"/>
      <c r="I1" s="442"/>
      <c r="J1" s="442"/>
      <c r="K1" s="441" t="s">
        <v>2593</v>
      </c>
      <c r="L1" s="443"/>
    </row>
    <row r="2" spans="1:12" s="137" customFormat="1" ht="27" customHeight="1" x14ac:dyDescent="0.3">
      <c r="A2" s="134" t="s">
        <v>1695</v>
      </c>
      <c r="B2" s="136" t="s">
        <v>1682</v>
      </c>
      <c r="C2" s="307" t="s">
        <v>1684</v>
      </c>
      <c r="D2" s="136" t="s">
        <v>1038</v>
      </c>
      <c r="E2" s="136" t="s">
        <v>1683</v>
      </c>
      <c r="F2" s="307" t="s">
        <v>1685</v>
      </c>
      <c r="G2" s="136" t="s">
        <v>1686</v>
      </c>
      <c r="H2" s="136" t="s">
        <v>1687</v>
      </c>
      <c r="I2" s="136" t="s">
        <v>1688</v>
      </c>
      <c r="J2" s="135" t="s">
        <v>1689</v>
      </c>
      <c r="K2" s="136" t="s">
        <v>1690</v>
      </c>
      <c r="L2" s="135" t="s">
        <v>1691</v>
      </c>
    </row>
    <row r="3" spans="1:12" s="9" customFormat="1" x14ac:dyDescent="0.3">
      <c r="A3" s="138">
        <v>1</v>
      </c>
      <c r="B3" s="306" t="s">
        <v>5</v>
      </c>
      <c r="C3" s="308" t="s">
        <v>6</v>
      </c>
      <c r="D3" s="306" t="str">
        <f>VLOOKUP($C3, 'Country List'!$C$1:$E$199, 2, 0)</f>
        <v>SAS</v>
      </c>
      <c r="E3" s="306" t="str">
        <f>VLOOKUP($C3, 'Country List'!$C$1:$E$199, 3, 0)</f>
        <v>LIC</v>
      </c>
      <c r="F3" s="309">
        <v>171</v>
      </c>
      <c r="G3" s="140">
        <v>0.23132</v>
      </c>
      <c r="H3" s="140">
        <v>0.30430000000000001</v>
      </c>
      <c r="I3" s="140">
        <v>0.1066</v>
      </c>
      <c r="J3" s="141">
        <v>0.28299999999999997</v>
      </c>
      <c r="K3" s="139">
        <v>159</v>
      </c>
      <c r="L3" s="142">
        <v>1.95</v>
      </c>
    </row>
    <row r="4" spans="1:12" s="9" customFormat="1" x14ac:dyDescent="0.3">
      <c r="A4" s="138">
        <v>2</v>
      </c>
      <c r="B4" s="306" t="s">
        <v>12</v>
      </c>
      <c r="C4" s="308" t="s">
        <v>13</v>
      </c>
      <c r="D4" s="306" t="str">
        <f>VLOOKUP($C4, 'Country List'!$C$1:$E$199, 2, 0)</f>
        <v>ECS</v>
      </c>
      <c r="E4" s="306" t="str">
        <f>VLOOKUP($C4, 'Country List'!$C$1:$E$199, 3, 0)</f>
        <v>UMC</v>
      </c>
      <c r="F4" s="309">
        <v>82</v>
      </c>
      <c r="G4" s="140">
        <v>0.53305000000000002</v>
      </c>
      <c r="H4" s="140">
        <v>0.59419999999999995</v>
      </c>
      <c r="I4" s="140">
        <v>0.35299999999999998</v>
      </c>
      <c r="J4" s="141">
        <v>0.65200000000000002</v>
      </c>
      <c r="K4" s="139">
        <v>89</v>
      </c>
      <c r="L4" s="142">
        <v>5.14</v>
      </c>
    </row>
    <row r="5" spans="1:12" s="9" customFormat="1" x14ac:dyDescent="0.3">
      <c r="A5" s="138">
        <v>3</v>
      </c>
      <c r="B5" s="306" t="s">
        <v>17</v>
      </c>
      <c r="C5" s="308" t="s">
        <v>18</v>
      </c>
      <c r="D5" s="306" t="str">
        <f>VLOOKUP($C5, 'Country List'!$C$1:$E$199, 2, 0)</f>
        <v>MEA</v>
      </c>
      <c r="E5" s="306" t="str">
        <f>VLOOKUP($C5, 'Country List'!$C$1:$E$199, 3, 0)</f>
        <v>UMC</v>
      </c>
      <c r="F5" s="309">
        <v>150</v>
      </c>
      <c r="G5" s="140">
        <v>0.29991000000000001</v>
      </c>
      <c r="H5" s="140">
        <v>6.5199999999999994E-2</v>
      </c>
      <c r="I5" s="140">
        <v>0.19339999999999999</v>
      </c>
      <c r="J5" s="141">
        <v>0.64119999999999999</v>
      </c>
      <c r="K5" s="139">
        <v>102</v>
      </c>
      <c r="L5" s="142">
        <v>4.67</v>
      </c>
    </row>
    <row r="6" spans="1:12" s="9" customFormat="1" x14ac:dyDescent="0.3">
      <c r="A6" s="138">
        <v>4</v>
      </c>
      <c r="B6" s="306" t="s">
        <v>20</v>
      </c>
      <c r="C6" s="308" t="s">
        <v>21</v>
      </c>
      <c r="D6" s="306" t="str">
        <f>VLOOKUP($C6, 'Country List'!$C$1:$E$199, 2, 0)</f>
        <v>ECS</v>
      </c>
      <c r="E6" s="306" t="str">
        <f>VLOOKUP($C6, 'Country List'!$C$1:$E$199, 3, 0)</f>
        <v>HIC</v>
      </c>
      <c r="F6" s="309">
        <v>55</v>
      </c>
      <c r="G6" s="140">
        <v>0.63016000000000005</v>
      </c>
      <c r="H6" s="140">
        <v>0.50719999999999998</v>
      </c>
      <c r="I6" s="140">
        <v>0.6855</v>
      </c>
      <c r="J6" s="141">
        <v>0.69779999999999998</v>
      </c>
      <c r="K6" s="139">
        <v>30</v>
      </c>
      <c r="L6" s="142">
        <v>7.71</v>
      </c>
    </row>
    <row r="7" spans="1:12" s="9" customFormat="1" x14ac:dyDescent="0.3">
      <c r="A7" s="138">
        <v>5</v>
      </c>
      <c r="B7" s="306" t="s">
        <v>24</v>
      </c>
      <c r="C7" s="308" t="s">
        <v>25</v>
      </c>
      <c r="D7" s="306" t="str">
        <f>VLOOKUP($C7, 'Country List'!$C$1:$E$199, 2, 0)</f>
        <v>SSF</v>
      </c>
      <c r="E7" s="306" t="str">
        <f>VLOOKUP($C7, 'Country List'!$C$1:$E$199, 3, 0)</f>
        <v>LMC</v>
      </c>
      <c r="F7" s="309">
        <v>142</v>
      </c>
      <c r="G7" s="140">
        <v>0.33113999999999999</v>
      </c>
      <c r="H7" s="140">
        <v>0.3478</v>
      </c>
      <c r="I7" s="140">
        <v>0.14410000000000001</v>
      </c>
      <c r="J7" s="141">
        <v>0.50149999999999995</v>
      </c>
      <c r="K7" s="139">
        <v>160</v>
      </c>
      <c r="L7" s="142">
        <v>1.94</v>
      </c>
    </row>
    <row r="8" spans="1:12" s="9" customFormat="1" x14ac:dyDescent="0.3">
      <c r="A8" s="138">
        <v>6</v>
      </c>
      <c r="B8" s="306" t="s">
        <v>28</v>
      </c>
      <c r="C8" s="308" t="s">
        <v>29</v>
      </c>
      <c r="D8" s="306" t="str">
        <f>VLOOKUP($C8, 'Country List'!$C$1:$E$199, 2, 0)</f>
        <v>LCN</v>
      </c>
      <c r="E8" s="306" t="str">
        <f>VLOOKUP($C8, 'Country List'!$C$1:$E$199, 3, 0)</f>
        <v>HIC</v>
      </c>
      <c r="F8" s="309">
        <v>100</v>
      </c>
      <c r="G8" s="140">
        <v>0.48921999999999999</v>
      </c>
      <c r="H8" s="140">
        <v>0.1812</v>
      </c>
      <c r="I8" s="140">
        <v>0.54120000000000001</v>
      </c>
      <c r="J8" s="141">
        <v>0.74529999999999996</v>
      </c>
      <c r="K8" s="139">
        <v>76</v>
      </c>
      <c r="L8" s="142">
        <v>5.71</v>
      </c>
    </row>
    <row r="9" spans="1:12" s="9" customFormat="1" x14ac:dyDescent="0.3">
      <c r="A9" s="138">
        <v>7</v>
      </c>
      <c r="B9" s="306" t="s">
        <v>31</v>
      </c>
      <c r="C9" s="308" t="s">
        <v>32</v>
      </c>
      <c r="D9" s="306" t="str">
        <f>VLOOKUP($C9, 'Country List'!$C$1:$E$199, 2, 0)</f>
        <v>LCN</v>
      </c>
      <c r="E9" s="306" t="str">
        <f>VLOOKUP($C9, 'Country List'!$C$1:$E$199, 3, 0)</f>
        <v>UMC</v>
      </c>
      <c r="F9" s="309">
        <v>41</v>
      </c>
      <c r="G9" s="140">
        <v>0.69779999999999998</v>
      </c>
      <c r="H9" s="140">
        <v>0.71009999999999995</v>
      </c>
      <c r="I9" s="140">
        <v>0.50309999999999999</v>
      </c>
      <c r="J9" s="141">
        <v>0.88019999999999998</v>
      </c>
      <c r="K9" s="139">
        <v>51</v>
      </c>
      <c r="L9" s="142">
        <v>6.79</v>
      </c>
    </row>
    <row r="10" spans="1:12" s="9" customFormat="1" x14ac:dyDescent="0.3">
      <c r="A10" s="138">
        <v>8</v>
      </c>
      <c r="B10" s="306" t="s">
        <v>33</v>
      </c>
      <c r="C10" s="308" t="s">
        <v>34</v>
      </c>
      <c r="D10" s="306" t="str">
        <f>VLOOKUP($C10, 'Country List'!$C$1:$E$199, 2, 0)</f>
        <v>ECS</v>
      </c>
      <c r="E10" s="306" t="str">
        <f>VLOOKUP($C10, 'Country List'!$C$1:$E$199, 3, 0)</f>
        <v>LMC</v>
      </c>
      <c r="F10" s="309">
        <v>87</v>
      </c>
      <c r="G10" s="140">
        <v>0.51785000000000003</v>
      </c>
      <c r="H10" s="140">
        <v>0.42749999999999999</v>
      </c>
      <c r="I10" s="140">
        <v>0.39219999999999999</v>
      </c>
      <c r="J10" s="141">
        <v>0.73380000000000001</v>
      </c>
      <c r="K10" s="139">
        <v>75</v>
      </c>
      <c r="L10" s="142">
        <v>5.76</v>
      </c>
    </row>
    <row r="11" spans="1:12" s="9" customFormat="1" x14ac:dyDescent="0.3">
      <c r="A11" s="138">
        <v>9</v>
      </c>
      <c r="B11" s="306" t="s">
        <v>35</v>
      </c>
      <c r="C11" s="308" t="s">
        <v>36</v>
      </c>
      <c r="D11" s="306" t="str">
        <f>VLOOKUP($C11, 'Country List'!$C$1:$E$199, 2, 0)</f>
        <v>EAS</v>
      </c>
      <c r="E11" s="306" t="str">
        <f>VLOOKUP($C11, 'Country List'!$C$1:$E$199, 3, 0)</f>
        <v>HIC</v>
      </c>
      <c r="F11" s="309">
        <v>2</v>
      </c>
      <c r="G11" s="140">
        <v>0.91427999999999998</v>
      </c>
      <c r="H11" s="140">
        <v>0.97829999999999995</v>
      </c>
      <c r="I11" s="140">
        <v>0.76459999999999995</v>
      </c>
      <c r="J11" s="141">
        <v>1</v>
      </c>
      <c r="K11" s="139">
        <v>14</v>
      </c>
      <c r="L11" s="142">
        <v>8.24</v>
      </c>
    </row>
    <row r="12" spans="1:12" s="9" customFormat="1" x14ac:dyDescent="0.3">
      <c r="A12" s="138">
        <v>10</v>
      </c>
      <c r="B12" s="306" t="s">
        <v>39</v>
      </c>
      <c r="C12" s="308" t="s">
        <v>40</v>
      </c>
      <c r="D12" s="306" t="str">
        <f>VLOOKUP($C12, 'Country List'!$C$1:$E$199, 2, 0)</f>
        <v>ECS</v>
      </c>
      <c r="E12" s="306" t="str">
        <f>VLOOKUP($C12, 'Country List'!$C$1:$E$199, 3, 0)</f>
        <v>HIC</v>
      </c>
      <c r="F12" s="309">
        <v>16</v>
      </c>
      <c r="G12" s="140">
        <v>0.82081000000000004</v>
      </c>
      <c r="H12" s="140">
        <v>0.91300000000000003</v>
      </c>
      <c r="I12" s="140">
        <v>0.70979999999999999</v>
      </c>
      <c r="J12" s="141">
        <v>0.83960000000000001</v>
      </c>
      <c r="K12" s="139">
        <v>21</v>
      </c>
      <c r="L12" s="142">
        <v>8.02</v>
      </c>
    </row>
    <row r="13" spans="1:12" s="9" customFormat="1" x14ac:dyDescent="0.3">
      <c r="A13" s="138">
        <v>11</v>
      </c>
      <c r="B13" s="306" t="s">
        <v>42</v>
      </c>
      <c r="C13" s="308" t="s">
        <v>43</v>
      </c>
      <c r="D13" s="306" t="str">
        <f>VLOOKUP($C13, 'Country List'!$C$1:$E$199, 2, 0)</f>
        <v>ECS</v>
      </c>
      <c r="E13" s="306" t="str">
        <f>VLOOKUP($C13, 'Country List'!$C$1:$E$199, 3, 0)</f>
        <v>UMC</v>
      </c>
      <c r="F13" s="309">
        <v>56</v>
      </c>
      <c r="G13" s="140">
        <v>0.62741000000000002</v>
      </c>
      <c r="H13" s="140">
        <v>0.68120000000000003</v>
      </c>
      <c r="I13" s="140">
        <v>0.48520000000000002</v>
      </c>
      <c r="J13" s="141">
        <v>0.71579999999999999</v>
      </c>
      <c r="K13" s="139">
        <v>65</v>
      </c>
      <c r="L13" s="142">
        <v>6.2</v>
      </c>
    </row>
    <row r="14" spans="1:12" s="9" customFormat="1" x14ac:dyDescent="0.3">
      <c r="A14" s="138">
        <v>12</v>
      </c>
      <c r="B14" s="306" t="s">
        <v>44</v>
      </c>
      <c r="C14" s="308" t="s">
        <v>45</v>
      </c>
      <c r="D14" s="306" t="str">
        <f>VLOOKUP($C14, 'Country List'!$C$1:$E$199, 2, 0)</f>
        <v>LCN</v>
      </c>
      <c r="E14" s="306" t="str">
        <f>VLOOKUP($C14, 'Country List'!$C$1:$E$199, 3, 0)</f>
        <v>HIC</v>
      </c>
      <c r="F14" s="309">
        <v>93</v>
      </c>
      <c r="G14" s="140">
        <v>0.51083999999999996</v>
      </c>
      <c r="H14" s="140">
        <v>0.42749999999999999</v>
      </c>
      <c r="I14" s="140">
        <v>0.38419999999999999</v>
      </c>
      <c r="J14" s="141">
        <v>0.72070000000000001</v>
      </c>
      <c r="K14" s="139">
        <v>57</v>
      </c>
      <c r="L14" s="142">
        <v>6.51</v>
      </c>
    </row>
    <row r="15" spans="1:12" s="9" customFormat="1" x14ac:dyDescent="0.3">
      <c r="A15" s="138">
        <v>13</v>
      </c>
      <c r="B15" s="306" t="s">
        <v>46</v>
      </c>
      <c r="C15" s="308" t="s">
        <v>47</v>
      </c>
      <c r="D15" s="306" t="str">
        <f>VLOOKUP($C15, 'Country List'!$C$1:$E$199, 2, 0)</f>
        <v>MEA</v>
      </c>
      <c r="E15" s="306" t="str">
        <f>VLOOKUP($C15, 'Country List'!$C$1:$E$199, 3, 0)</f>
        <v>HIC</v>
      </c>
      <c r="F15" s="309">
        <v>24</v>
      </c>
      <c r="G15" s="140">
        <v>0.77334999999999998</v>
      </c>
      <c r="H15" s="140">
        <v>0.82609999999999995</v>
      </c>
      <c r="I15" s="140">
        <v>0.7762</v>
      </c>
      <c r="J15" s="141">
        <v>0.71779999999999999</v>
      </c>
      <c r="K15" s="139">
        <v>31</v>
      </c>
      <c r="L15" s="142">
        <v>7.6</v>
      </c>
    </row>
    <row r="16" spans="1:12" s="9" customFormat="1" x14ac:dyDescent="0.3">
      <c r="A16" s="138">
        <v>14</v>
      </c>
      <c r="B16" s="306" t="s">
        <v>48</v>
      </c>
      <c r="C16" s="308" t="s">
        <v>49</v>
      </c>
      <c r="D16" s="306" t="str">
        <f>VLOOKUP($C16, 'Country List'!$C$1:$E$199, 2, 0)</f>
        <v>SAS</v>
      </c>
      <c r="E16" s="306" t="str">
        <f>VLOOKUP($C16, 'Country List'!$C$1:$E$199, 3, 0)</f>
        <v>LMC</v>
      </c>
      <c r="F16" s="309">
        <v>124</v>
      </c>
      <c r="G16" s="140">
        <v>0.37995000000000001</v>
      </c>
      <c r="H16" s="140">
        <v>0.62319999999999998</v>
      </c>
      <c r="I16" s="140">
        <v>0.1193</v>
      </c>
      <c r="J16" s="141">
        <v>0.39729999999999999</v>
      </c>
      <c r="K16" s="139">
        <v>147</v>
      </c>
      <c r="L16" s="142">
        <v>2.5299999999999998</v>
      </c>
    </row>
    <row r="17" spans="1:12" s="9" customFormat="1" x14ac:dyDescent="0.3">
      <c r="A17" s="138">
        <v>15</v>
      </c>
      <c r="B17" s="306" t="s">
        <v>50</v>
      </c>
      <c r="C17" s="308" t="s">
        <v>51</v>
      </c>
      <c r="D17" s="306" t="str">
        <f>VLOOKUP($C17, 'Country List'!$C$1:$E$199, 2, 0)</f>
        <v>LCN</v>
      </c>
      <c r="E17" s="306" t="str">
        <f>VLOOKUP($C17, 'Country List'!$C$1:$E$199, 3, 0)</f>
        <v>HIC</v>
      </c>
      <c r="F17" s="309">
        <v>54</v>
      </c>
      <c r="G17" s="140">
        <v>0.63100000000000001</v>
      </c>
      <c r="H17" s="140">
        <v>0.442</v>
      </c>
      <c r="I17" s="140">
        <v>0.63970000000000005</v>
      </c>
      <c r="J17" s="141">
        <v>0.81130000000000002</v>
      </c>
      <c r="K17" s="139">
        <v>34</v>
      </c>
      <c r="L17" s="142">
        <v>7.31</v>
      </c>
    </row>
    <row r="18" spans="1:12" s="9" customFormat="1" x14ac:dyDescent="0.3">
      <c r="A18" s="138">
        <v>16</v>
      </c>
      <c r="B18" s="306" t="s">
        <v>52</v>
      </c>
      <c r="C18" s="308" t="s">
        <v>53</v>
      </c>
      <c r="D18" s="306" t="str">
        <f>VLOOKUP($C18, 'Country List'!$C$1:$E$199, 2, 0)</f>
        <v>ECS</v>
      </c>
      <c r="E18" s="306" t="str">
        <f>VLOOKUP($C18, 'Country List'!$C$1:$E$199, 3, 0)</f>
        <v>UMC</v>
      </c>
      <c r="F18" s="309">
        <v>49</v>
      </c>
      <c r="G18" s="140">
        <v>0.66249000000000002</v>
      </c>
      <c r="H18" s="140">
        <v>0.48549999999999999</v>
      </c>
      <c r="I18" s="140">
        <v>0.63039999999999996</v>
      </c>
      <c r="J18" s="141">
        <v>0.87160000000000004</v>
      </c>
      <c r="K18" s="139">
        <v>32</v>
      </c>
      <c r="L18" s="142">
        <v>7.55</v>
      </c>
    </row>
    <row r="19" spans="1:12" s="9" customFormat="1" x14ac:dyDescent="0.3">
      <c r="A19" s="138">
        <v>17</v>
      </c>
      <c r="B19" s="306" t="s">
        <v>54</v>
      </c>
      <c r="C19" s="308" t="s">
        <v>55</v>
      </c>
      <c r="D19" s="306" t="str">
        <f>VLOOKUP($C19, 'Country List'!$C$1:$E$199, 2, 0)</f>
        <v>ECS</v>
      </c>
      <c r="E19" s="306" t="str">
        <f>VLOOKUP($C19, 'Country List'!$C$1:$E$199, 3, 0)</f>
        <v>HIC</v>
      </c>
      <c r="F19" s="309">
        <v>19</v>
      </c>
      <c r="G19" s="140">
        <v>0.78739999999999999</v>
      </c>
      <c r="H19" s="140">
        <v>0.71009999999999995</v>
      </c>
      <c r="I19" s="140">
        <v>0.68079999999999996</v>
      </c>
      <c r="J19" s="141">
        <v>0.97119999999999995</v>
      </c>
      <c r="K19" s="139">
        <v>25</v>
      </c>
      <c r="L19" s="142">
        <v>7.81</v>
      </c>
    </row>
    <row r="20" spans="1:12" s="9" customFormat="1" x14ac:dyDescent="0.3">
      <c r="A20" s="138">
        <v>18</v>
      </c>
      <c r="B20" s="306" t="s">
        <v>56</v>
      </c>
      <c r="C20" s="308" t="s">
        <v>57</v>
      </c>
      <c r="D20" s="306" t="str">
        <f>VLOOKUP($C20, 'Country List'!$C$1:$E$199, 2, 0)</f>
        <v>LCN</v>
      </c>
      <c r="E20" s="306" t="str">
        <f>VLOOKUP($C20, 'Country List'!$C$1:$E$199, 3, 0)</f>
        <v>UMC</v>
      </c>
      <c r="F20" s="309">
        <v>122</v>
      </c>
      <c r="G20" s="140">
        <v>0.38252999999999998</v>
      </c>
      <c r="H20" s="140">
        <v>0.31879999999999997</v>
      </c>
      <c r="I20" s="140">
        <v>0.18340000000000001</v>
      </c>
      <c r="J20" s="141">
        <v>0.64539999999999997</v>
      </c>
      <c r="K20" s="139">
        <v>120</v>
      </c>
      <c r="L20" s="142">
        <v>3.71</v>
      </c>
    </row>
    <row r="21" spans="1:12" s="9" customFormat="1" x14ac:dyDescent="0.3">
      <c r="A21" s="138">
        <v>19</v>
      </c>
      <c r="B21" s="306" t="s">
        <v>58</v>
      </c>
      <c r="C21" s="308" t="s">
        <v>59</v>
      </c>
      <c r="D21" s="306" t="str">
        <f>VLOOKUP($C21, 'Country List'!$C$1:$E$199, 2, 0)</f>
        <v>SSF</v>
      </c>
      <c r="E21" s="306" t="str">
        <f>VLOOKUP($C21, 'Country List'!$C$1:$E$199, 3, 0)</f>
        <v>LIC</v>
      </c>
      <c r="F21" s="309">
        <v>177</v>
      </c>
      <c r="G21" s="140">
        <v>0.20388999999999999</v>
      </c>
      <c r="H21" s="140">
        <v>0.1449</v>
      </c>
      <c r="I21" s="140">
        <v>0.14710000000000001</v>
      </c>
      <c r="J21" s="141">
        <v>0.3196</v>
      </c>
      <c r="K21" s="139">
        <v>161</v>
      </c>
      <c r="L21" s="142">
        <v>1.94</v>
      </c>
    </row>
    <row r="22" spans="1:12" s="9" customFormat="1" x14ac:dyDescent="0.3">
      <c r="A22" s="138">
        <v>20</v>
      </c>
      <c r="B22" s="306" t="s">
        <v>60</v>
      </c>
      <c r="C22" s="308" t="s">
        <v>61</v>
      </c>
      <c r="D22" s="306" t="str">
        <f>VLOOKUP($C22, 'Country List'!$C$1:$E$199, 2, 0)</f>
        <v>SAS</v>
      </c>
      <c r="E22" s="306" t="str">
        <f>VLOOKUP($C22, 'Country List'!$C$1:$E$199, 3, 0)</f>
        <v>LMC</v>
      </c>
      <c r="F22" s="309">
        <v>133</v>
      </c>
      <c r="G22" s="140">
        <v>0.35065000000000002</v>
      </c>
      <c r="H22" s="140">
        <v>0.31879999999999997</v>
      </c>
      <c r="I22" s="140">
        <v>0.21920000000000001</v>
      </c>
      <c r="J22" s="141">
        <v>0.51390000000000002</v>
      </c>
      <c r="K22" s="139">
        <v>121</v>
      </c>
      <c r="L22" s="142">
        <v>3.69</v>
      </c>
    </row>
    <row r="23" spans="1:12" s="9" customFormat="1" x14ac:dyDescent="0.3">
      <c r="A23" s="138">
        <v>21</v>
      </c>
      <c r="B23" s="306" t="s">
        <v>62</v>
      </c>
      <c r="C23" s="308" t="s">
        <v>63</v>
      </c>
      <c r="D23" s="306" t="str">
        <f>VLOOKUP($C23, 'Country List'!$C$1:$E$199, 2, 0)</f>
        <v>LCN</v>
      </c>
      <c r="E23" s="306" t="str">
        <f>VLOOKUP($C23, 'Country List'!$C$1:$E$199, 3, 0)</f>
        <v>LMC</v>
      </c>
      <c r="F23" s="309">
        <v>101</v>
      </c>
      <c r="G23" s="140">
        <v>0.48211999999999999</v>
      </c>
      <c r="H23" s="140">
        <v>0.49280000000000002</v>
      </c>
      <c r="I23" s="140">
        <v>0.25319999999999998</v>
      </c>
      <c r="J23" s="141">
        <v>0.70040000000000002</v>
      </c>
      <c r="K23" s="139">
        <v>112</v>
      </c>
      <c r="L23" s="142">
        <v>4.3099999999999996</v>
      </c>
    </row>
    <row r="24" spans="1:12" s="9" customFormat="1" x14ac:dyDescent="0.3">
      <c r="A24" s="138">
        <v>22</v>
      </c>
      <c r="B24" s="306" t="s">
        <v>64</v>
      </c>
      <c r="C24" s="308" t="s">
        <v>65</v>
      </c>
      <c r="D24" s="306" t="str">
        <f>VLOOKUP($C24, 'Country List'!$C$1:$E$199, 2, 0)</f>
        <v>ECS</v>
      </c>
      <c r="E24" s="306" t="str">
        <f>VLOOKUP($C24, 'Country List'!$C$1:$E$199, 3, 0)</f>
        <v>UMC</v>
      </c>
      <c r="F24" s="309">
        <v>92</v>
      </c>
      <c r="G24" s="140">
        <v>0.51183000000000001</v>
      </c>
      <c r="H24" s="140">
        <v>0.44929999999999998</v>
      </c>
      <c r="I24" s="140">
        <v>0.4047</v>
      </c>
      <c r="J24" s="141">
        <v>0.68149999999999999</v>
      </c>
      <c r="K24" s="139">
        <v>83</v>
      </c>
      <c r="L24" s="142">
        <v>5.39</v>
      </c>
    </row>
    <row r="25" spans="1:12" s="9" customFormat="1" x14ac:dyDescent="0.3">
      <c r="A25" s="138">
        <v>23</v>
      </c>
      <c r="B25" s="306" t="s">
        <v>66</v>
      </c>
      <c r="C25" s="308" t="s">
        <v>67</v>
      </c>
      <c r="D25" s="306" t="str">
        <f>VLOOKUP($C25, 'Country List'!$C$1:$E$199, 2, 0)</f>
        <v>SSF</v>
      </c>
      <c r="E25" s="306" t="str">
        <f>VLOOKUP($C25, 'Country List'!$C$1:$E$199, 3, 0)</f>
        <v>UMC</v>
      </c>
      <c r="F25" s="309">
        <v>113</v>
      </c>
      <c r="G25" s="140">
        <v>0.45315</v>
      </c>
      <c r="H25" s="140">
        <v>0.28260000000000002</v>
      </c>
      <c r="I25" s="140">
        <v>0.42149999999999999</v>
      </c>
      <c r="J25" s="141">
        <v>0.65529999999999999</v>
      </c>
      <c r="K25" s="139">
        <v>105</v>
      </c>
      <c r="L25" s="142">
        <v>4.59</v>
      </c>
    </row>
    <row r="26" spans="1:12" s="9" customFormat="1" x14ac:dyDescent="0.3">
      <c r="A26" s="138">
        <v>24</v>
      </c>
      <c r="B26" s="306" t="s">
        <v>68</v>
      </c>
      <c r="C26" s="308" t="s">
        <v>69</v>
      </c>
      <c r="D26" s="306" t="str">
        <f>VLOOKUP($C26, 'Country List'!$C$1:$E$199, 2, 0)</f>
        <v>LCN</v>
      </c>
      <c r="E26" s="306" t="str">
        <f>VLOOKUP($C26, 'Country List'!$C$1:$E$199, 3, 0)</f>
        <v>UMC</v>
      </c>
      <c r="F26" s="309">
        <v>51</v>
      </c>
      <c r="G26" s="140">
        <v>0.63768999999999998</v>
      </c>
      <c r="H26" s="140">
        <v>0.7319</v>
      </c>
      <c r="I26" s="140">
        <v>0.50249999999999995</v>
      </c>
      <c r="J26" s="141">
        <v>0.67869999999999997</v>
      </c>
      <c r="K26" s="139">
        <v>66</v>
      </c>
      <c r="L26" s="142">
        <v>6.12</v>
      </c>
    </row>
    <row r="27" spans="1:12" s="9" customFormat="1" x14ac:dyDescent="0.3">
      <c r="A27" s="138">
        <v>25</v>
      </c>
      <c r="B27" s="306" t="s">
        <v>70</v>
      </c>
      <c r="C27" s="308" t="s">
        <v>71</v>
      </c>
      <c r="D27" s="306" t="str">
        <f>VLOOKUP($C27, 'Country List'!$C$1:$E$199, 2, 0)</f>
        <v>EAS</v>
      </c>
      <c r="E27" s="306" t="str">
        <f>VLOOKUP($C27, 'Country List'!$C$1:$E$199, 3, 0)</f>
        <v>HIC</v>
      </c>
      <c r="F27" s="309">
        <v>83</v>
      </c>
      <c r="G27" s="140">
        <v>0.52981</v>
      </c>
      <c r="H27" s="140">
        <v>0.50719999999999998</v>
      </c>
      <c r="I27" s="140">
        <v>0.35120000000000001</v>
      </c>
      <c r="J27" s="141">
        <v>0.73099999999999998</v>
      </c>
      <c r="K27" s="139">
        <v>53</v>
      </c>
      <c r="L27" s="142">
        <v>6.75</v>
      </c>
    </row>
    <row r="28" spans="1:12" s="9" customFormat="1" x14ac:dyDescent="0.3">
      <c r="A28" s="138">
        <v>26</v>
      </c>
      <c r="B28" s="306" t="s">
        <v>72</v>
      </c>
      <c r="C28" s="308" t="s">
        <v>73</v>
      </c>
      <c r="D28" s="306" t="str">
        <f>VLOOKUP($C28, 'Country List'!$C$1:$E$199, 2, 0)</f>
        <v>ECS</v>
      </c>
      <c r="E28" s="306" t="str">
        <f>VLOOKUP($C28, 'Country List'!$C$1:$E$199, 3, 0)</f>
        <v>UMC</v>
      </c>
      <c r="F28" s="309">
        <v>52</v>
      </c>
      <c r="G28" s="140">
        <v>0.63763999999999998</v>
      </c>
      <c r="H28" s="140">
        <v>0.56520000000000004</v>
      </c>
      <c r="I28" s="140">
        <v>0.56020000000000003</v>
      </c>
      <c r="J28" s="141">
        <v>0.78749999999999998</v>
      </c>
      <c r="K28" s="139">
        <v>50</v>
      </c>
      <c r="L28" s="142">
        <v>6.86</v>
      </c>
    </row>
    <row r="29" spans="1:12" s="9" customFormat="1" x14ac:dyDescent="0.3">
      <c r="A29" s="138">
        <v>27</v>
      </c>
      <c r="B29" s="306" t="s">
        <v>74</v>
      </c>
      <c r="C29" s="308" t="s">
        <v>75</v>
      </c>
      <c r="D29" s="306" t="str">
        <f>VLOOKUP($C29, 'Country List'!$C$1:$E$199, 2, 0)</f>
        <v>SSF</v>
      </c>
      <c r="E29" s="306" t="str">
        <f>VLOOKUP($C29, 'Country List'!$C$1:$E$199, 3, 0)</f>
        <v>LIC</v>
      </c>
      <c r="F29" s="309">
        <v>185</v>
      </c>
      <c r="G29" s="140">
        <v>0.15977</v>
      </c>
      <c r="H29" s="140">
        <v>0.18840000000000001</v>
      </c>
      <c r="I29" s="140">
        <v>0.1232</v>
      </c>
      <c r="J29" s="141">
        <v>0.16769999999999999</v>
      </c>
      <c r="K29" s="139">
        <v>162</v>
      </c>
      <c r="L29" s="142">
        <v>1.9</v>
      </c>
    </row>
    <row r="30" spans="1:12" s="9" customFormat="1" x14ac:dyDescent="0.3">
      <c r="A30" s="138">
        <v>28</v>
      </c>
      <c r="B30" s="306" t="s">
        <v>76</v>
      </c>
      <c r="C30" s="308" t="s">
        <v>77</v>
      </c>
      <c r="D30" s="306" t="str">
        <f>VLOOKUP($C30, 'Country List'!$C$1:$E$199, 2, 0)</f>
        <v>SSF</v>
      </c>
      <c r="E30" s="306" t="str">
        <f>VLOOKUP($C30, 'Country List'!$C$1:$E$199, 3, 0)</f>
        <v>LIC</v>
      </c>
      <c r="F30" s="309">
        <v>173</v>
      </c>
      <c r="G30" s="140">
        <v>0.22771</v>
      </c>
      <c r="H30" s="140">
        <v>0.1522</v>
      </c>
      <c r="I30" s="140">
        <v>3.3099999999999997E-2</v>
      </c>
      <c r="J30" s="141">
        <v>0.49790000000000001</v>
      </c>
      <c r="K30" s="139">
        <v>172</v>
      </c>
      <c r="L30" s="142">
        <v>1.48</v>
      </c>
    </row>
    <row r="31" spans="1:12" s="9" customFormat="1" x14ac:dyDescent="0.3">
      <c r="A31" s="138">
        <v>29</v>
      </c>
      <c r="B31" s="306" t="s">
        <v>86</v>
      </c>
      <c r="C31" s="308" t="s">
        <v>87</v>
      </c>
      <c r="D31" s="306" t="str">
        <f>VLOOKUP($C31, 'Country List'!$C$1:$E$199, 2, 0)</f>
        <v>SSF</v>
      </c>
      <c r="E31" s="306" t="str">
        <f>VLOOKUP($C31, 'Country List'!$C$1:$E$199, 3, 0)</f>
        <v>LMC</v>
      </c>
      <c r="F31" s="309">
        <v>103</v>
      </c>
      <c r="G31" s="140">
        <v>0.47417999999999999</v>
      </c>
      <c r="H31" s="140">
        <v>0.45650000000000002</v>
      </c>
      <c r="I31" s="140">
        <v>0.3629</v>
      </c>
      <c r="J31" s="141">
        <v>0.60309999999999997</v>
      </c>
      <c r="K31" s="139">
        <v>93</v>
      </c>
      <c r="L31" s="142">
        <v>4.92</v>
      </c>
    </row>
    <row r="32" spans="1:12" s="9" customFormat="1" x14ac:dyDescent="0.3">
      <c r="A32" s="138">
        <v>30</v>
      </c>
      <c r="B32" s="306" t="s">
        <v>78</v>
      </c>
      <c r="C32" s="308" t="s">
        <v>79</v>
      </c>
      <c r="D32" s="306" t="str">
        <f>VLOOKUP($C32, 'Country List'!$C$1:$E$199, 2, 0)</f>
        <v>EAS</v>
      </c>
      <c r="E32" s="306" t="str">
        <f>VLOOKUP($C32, 'Country List'!$C$1:$E$199, 3, 0)</f>
        <v>LMC</v>
      </c>
      <c r="F32" s="309">
        <v>158</v>
      </c>
      <c r="G32" s="140">
        <v>0.25927</v>
      </c>
      <c r="H32" s="140">
        <v>5.0700000000000002E-2</v>
      </c>
      <c r="I32" s="140">
        <v>0.24859999999999999</v>
      </c>
      <c r="J32" s="141">
        <v>0.47849999999999998</v>
      </c>
      <c r="K32" s="139">
        <v>128</v>
      </c>
      <c r="L32" s="142">
        <v>3.28</v>
      </c>
    </row>
    <row r="33" spans="1:12" s="9" customFormat="1" x14ac:dyDescent="0.3">
      <c r="A33" s="138">
        <v>31</v>
      </c>
      <c r="B33" s="306" t="s">
        <v>80</v>
      </c>
      <c r="C33" s="308" t="s">
        <v>81</v>
      </c>
      <c r="D33" s="306" t="str">
        <f>VLOOKUP($C33, 'Country List'!$C$1:$E$199, 2, 0)</f>
        <v>SSF</v>
      </c>
      <c r="E33" s="306" t="str">
        <f>VLOOKUP($C33, 'Country List'!$C$1:$E$199, 3, 0)</f>
        <v>LMC</v>
      </c>
      <c r="F33" s="309">
        <v>155</v>
      </c>
      <c r="G33" s="140">
        <v>0.27590999999999999</v>
      </c>
      <c r="H33" s="140">
        <v>0.21740000000000001</v>
      </c>
      <c r="I33" s="140">
        <v>0.13100000000000001</v>
      </c>
      <c r="J33" s="141">
        <v>0.47939999999999999</v>
      </c>
      <c r="K33" s="139">
        <v>149</v>
      </c>
      <c r="L33" s="142">
        <v>2.38</v>
      </c>
    </row>
    <row r="34" spans="1:12" s="9" customFormat="1" x14ac:dyDescent="0.3">
      <c r="A34" s="138">
        <v>32</v>
      </c>
      <c r="B34" s="306" t="s">
        <v>83</v>
      </c>
      <c r="C34" s="308" t="s">
        <v>84</v>
      </c>
      <c r="D34" s="306" t="str">
        <f>VLOOKUP($C34, 'Country List'!$C$1:$E$199, 2, 0)</f>
        <v>NAC</v>
      </c>
      <c r="E34" s="306" t="str">
        <f>VLOOKUP($C34, 'Country List'!$C$1:$E$199, 3, 0)</f>
        <v>HIC</v>
      </c>
      <c r="F34" s="309">
        <v>14</v>
      </c>
      <c r="G34" s="140">
        <v>0.82847000000000004</v>
      </c>
      <c r="H34" s="140">
        <v>0.95650000000000002</v>
      </c>
      <c r="I34" s="140">
        <v>0.67169999999999996</v>
      </c>
      <c r="J34" s="141">
        <v>0.85719999999999996</v>
      </c>
      <c r="K34" s="139">
        <v>29</v>
      </c>
      <c r="L34" s="142">
        <v>7.77</v>
      </c>
    </row>
    <row r="35" spans="1:12" s="9" customFormat="1" x14ac:dyDescent="0.3">
      <c r="A35" s="138">
        <v>33</v>
      </c>
      <c r="B35" s="306" t="s">
        <v>88</v>
      </c>
      <c r="C35" s="308" t="s">
        <v>89</v>
      </c>
      <c r="D35" s="306" t="str">
        <f>VLOOKUP($C35, 'Country List'!$C$1:$E$199, 2, 0)</f>
        <v>SSF</v>
      </c>
      <c r="E35" s="306" t="str">
        <f>VLOOKUP($C35, 'Country List'!$C$1:$E$199, 3, 0)</f>
        <v>LIC</v>
      </c>
      <c r="F35" s="309">
        <v>191</v>
      </c>
      <c r="G35" s="140">
        <v>7.8880000000000006E-2</v>
      </c>
      <c r="H35" s="140">
        <v>0</v>
      </c>
      <c r="I35" s="140">
        <v>3.8100000000000002E-2</v>
      </c>
      <c r="J35" s="141">
        <v>0.19850000000000001</v>
      </c>
      <c r="K35" s="139">
        <v>175</v>
      </c>
      <c r="L35" s="142">
        <v>1.04</v>
      </c>
    </row>
    <row r="36" spans="1:12" s="9" customFormat="1" x14ac:dyDescent="0.3">
      <c r="A36" s="138">
        <v>34</v>
      </c>
      <c r="B36" s="306" t="s">
        <v>90</v>
      </c>
      <c r="C36" s="308" t="s">
        <v>91</v>
      </c>
      <c r="D36" s="306" t="str">
        <f>VLOOKUP($C36, 'Country List'!$C$1:$E$199, 2, 0)</f>
        <v>SSF</v>
      </c>
      <c r="E36" s="306" t="str">
        <f>VLOOKUP($C36, 'Country List'!$C$1:$E$199, 3, 0)</f>
        <v>LIC</v>
      </c>
      <c r="F36" s="309">
        <v>188</v>
      </c>
      <c r="G36" s="140">
        <v>0.12564</v>
      </c>
      <c r="H36" s="140">
        <v>0.13769999999999999</v>
      </c>
      <c r="I36" s="140">
        <v>4.7600000000000003E-2</v>
      </c>
      <c r="J36" s="141">
        <v>0.19170000000000001</v>
      </c>
      <c r="K36" s="139">
        <v>174</v>
      </c>
      <c r="L36" s="142">
        <v>1.27</v>
      </c>
    </row>
    <row r="37" spans="1:12" s="9" customFormat="1" x14ac:dyDescent="0.3">
      <c r="A37" s="138">
        <v>35</v>
      </c>
      <c r="B37" s="306" t="s">
        <v>92</v>
      </c>
      <c r="C37" s="308" t="s">
        <v>93</v>
      </c>
      <c r="D37" s="306" t="str">
        <f>VLOOKUP($C37, 'Country List'!$C$1:$E$199, 2, 0)</f>
        <v>LCN</v>
      </c>
      <c r="E37" s="306" t="str">
        <f>VLOOKUP($C37, 'Country List'!$C$1:$E$199, 3, 0)</f>
        <v>HIC</v>
      </c>
      <c r="F37" s="309">
        <v>42</v>
      </c>
      <c r="G37" s="140">
        <v>0.69491999999999998</v>
      </c>
      <c r="H37" s="140">
        <v>0.77539999999999998</v>
      </c>
      <c r="I37" s="140">
        <v>0.497</v>
      </c>
      <c r="J37" s="141">
        <v>0.81240000000000001</v>
      </c>
      <c r="K37" s="139">
        <v>56</v>
      </c>
      <c r="L37" s="142">
        <v>6.57</v>
      </c>
    </row>
    <row r="38" spans="1:12" s="9" customFormat="1" x14ac:dyDescent="0.3">
      <c r="A38" s="138">
        <v>36</v>
      </c>
      <c r="B38" s="306" t="s">
        <v>94</v>
      </c>
      <c r="C38" s="308" t="s">
        <v>95</v>
      </c>
      <c r="D38" s="306" t="str">
        <f>VLOOKUP($C38, 'Country List'!$C$1:$E$199, 2, 0)</f>
        <v>EAS</v>
      </c>
      <c r="E38" s="306" t="str">
        <f>VLOOKUP($C38, 'Country List'!$C$1:$E$199, 3, 0)</f>
        <v>UMC</v>
      </c>
      <c r="F38" s="309">
        <v>63</v>
      </c>
      <c r="G38" s="140">
        <v>0.60712999999999995</v>
      </c>
      <c r="H38" s="140">
        <v>0.7681</v>
      </c>
      <c r="I38" s="140">
        <v>0.36730000000000002</v>
      </c>
      <c r="J38" s="141">
        <v>0.68600000000000005</v>
      </c>
      <c r="K38" s="139">
        <v>80</v>
      </c>
      <c r="L38" s="142">
        <v>5.6</v>
      </c>
    </row>
    <row r="39" spans="1:12" s="9" customFormat="1" x14ac:dyDescent="0.3">
      <c r="A39" s="138">
        <v>37</v>
      </c>
      <c r="B39" s="306" t="s">
        <v>96</v>
      </c>
      <c r="C39" s="308" t="s">
        <v>97</v>
      </c>
      <c r="D39" s="306" t="str">
        <f>VLOOKUP($C39, 'Country List'!$C$1:$E$199, 2, 0)</f>
        <v>LCN</v>
      </c>
      <c r="E39" s="306" t="str">
        <f>VLOOKUP($C39, 'Country List'!$C$1:$E$199, 3, 0)</f>
        <v>UMC</v>
      </c>
      <c r="F39" s="309">
        <v>57</v>
      </c>
      <c r="G39" s="140">
        <v>0.62370999999999999</v>
      </c>
      <c r="H39" s="140">
        <v>0.78990000000000005</v>
      </c>
      <c r="I39" s="140">
        <v>0.38129999999999997</v>
      </c>
      <c r="J39" s="141">
        <v>0.7</v>
      </c>
      <c r="K39" s="139">
        <v>84</v>
      </c>
      <c r="L39" s="142">
        <v>5.36</v>
      </c>
    </row>
    <row r="40" spans="1:12" s="9" customFormat="1" x14ac:dyDescent="0.3">
      <c r="A40" s="138">
        <v>38</v>
      </c>
      <c r="B40" s="306" t="s">
        <v>98</v>
      </c>
      <c r="C40" s="308" t="s">
        <v>99</v>
      </c>
      <c r="D40" s="306" t="str">
        <f>VLOOKUP($C40, 'Country List'!$C$1:$E$199, 2, 0)</f>
        <v>SSF</v>
      </c>
      <c r="E40" s="306" t="str">
        <f>VLOOKUP($C40, 'Country List'!$C$1:$E$199, 3, 0)</f>
        <v>LIC</v>
      </c>
      <c r="F40" s="309">
        <v>176</v>
      </c>
      <c r="G40" s="140">
        <v>0.21551000000000001</v>
      </c>
      <c r="H40" s="140">
        <v>5.0700000000000002E-2</v>
      </c>
      <c r="I40" s="140">
        <v>0.10730000000000001</v>
      </c>
      <c r="J40" s="141">
        <v>0.48849999999999999</v>
      </c>
      <c r="K40" s="139">
        <v>164</v>
      </c>
      <c r="L40" s="142">
        <v>1.82</v>
      </c>
    </row>
    <row r="41" spans="1:12" s="9" customFormat="1" x14ac:dyDescent="0.3">
      <c r="A41" s="138">
        <v>39</v>
      </c>
      <c r="B41" s="306" t="s">
        <v>102</v>
      </c>
      <c r="C41" s="308" t="s">
        <v>103</v>
      </c>
      <c r="D41" s="306" t="str">
        <f>VLOOKUP($C41, 'Country List'!$C$1:$E$199, 2, 0)</f>
        <v>SSF</v>
      </c>
      <c r="E41" s="306" t="str">
        <f>VLOOKUP($C41, 'Country List'!$C$1:$E$199, 3, 0)</f>
        <v>LIC</v>
      </c>
      <c r="F41" s="309">
        <v>180</v>
      </c>
      <c r="G41" s="140">
        <v>0.18761</v>
      </c>
      <c r="H41" s="140">
        <v>8.6999999999999994E-2</v>
      </c>
      <c r="I41" s="140">
        <v>7.8799999999999995E-2</v>
      </c>
      <c r="J41" s="141">
        <v>0.39700000000000002</v>
      </c>
      <c r="K41" s="139">
        <v>171</v>
      </c>
      <c r="L41" s="142">
        <v>1.55</v>
      </c>
    </row>
    <row r="42" spans="1:12" s="9" customFormat="1" x14ac:dyDescent="0.3">
      <c r="A42" s="138">
        <v>40</v>
      </c>
      <c r="B42" s="306" t="s">
        <v>100</v>
      </c>
      <c r="C42" s="308" t="s">
        <v>101</v>
      </c>
      <c r="D42" s="306" t="str">
        <f>VLOOKUP($C42, 'Country List'!$C$1:$E$199, 2, 0)</f>
        <v>SSF</v>
      </c>
      <c r="E42" s="306" t="str">
        <f>VLOOKUP($C42, 'Country List'!$C$1:$E$199, 3, 0)</f>
        <v>LMC</v>
      </c>
      <c r="F42" s="309">
        <v>162</v>
      </c>
      <c r="G42" s="140">
        <v>0.24973999999999999</v>
      </c>
      <c r="H42" s="140">
        <v>4.3499999999999997E-2</v>
      </c>
      <c r="I42" s="140">
        <v>0.17130000000000001</v>
      </c>
      <c r="J42" s="141">
        <v>0.53439999999999999</v>
      </c>
      <c r="K42" s="139"/>
      <c r="L42" s="142"/>
    </row>
    <row r="43" spans="1:12" s="9" customFormat="1" x14ac:dyDescent="0.3">
      <c r="A43" s="138">
        <v>41</v>
      </c>
      <c r="B43" s="306" t="s">
        <v>104</v>
      </c>
      <c r="C43" s="308" t="s">
        <v>105</v>
      </c>
      <c r="D43" s="306" t="str">
        <f>VLOOKUP($C43, 'Country List'!$C$1:$E$199, 2, 0)</f>
        <v>LCN</v>
      </c>
      <c r="E43" s="306" t="str">
        <f>VLOOKUP($C43, 'Country List'!$C$1:$E$199, 3, 0)</f>
        <v>UMC</v>
      </c>
      <c r="F43" s="309">
        <v>53</v>
      </c>
      <c r="G43" s="140">
        <v>0.63141999999999998</v>
      </c>
      <c r="H43" s="140">
        <v>0.63770000000000004</v>
      </c>
      <c r="I43" s="140">
        <v>0.51290000000000002</v>
      </c>
      <c r="J43" s="141">
        <v>0.74360000000000004</v>
      </c>
      <c r="K43" s="139">
        <v>60</v>
      </c>
      <c r="L43" s="142">
        <v>6.44</v>
      </c>
    </row>
    <row r="44" spans="1:12" s="9" customFormat="1" x14ac:dyDescent="0.3">
      <c r="A44" s="138">
        <v>42</v>
      </c>
      <c r="B44" s="306" t="s">
        <v>106</v>
      </c>
      <c r="C44" s="308" t="s">
        <v>107</v>
      </c>
      <c r="D44" s="306" t="str">
        <f>VLOOKUP($C44, 'Country List'!$C$1:$E$199, 2, 0)</f>
        <v>SSF</v>
      </c>
      <c r="E44" s="306" t="str">
        <f>VLOOKUP($C44, 'Country List'!$C$1:$E$199, 3, 0)</f>
        <v>LMC</v>
      </c>
      <c r="F44" s="309">
        <v>175</v>
      </c>
      <c r="G44" s="140">
        <v>0.21845000000000001</v>
      </c>
      <c r="H44" s="140">
        <v>0.18840000000000001</v>
      </c>
      <c r="I44" s="140">
        <v>0.1711</v>
      </c>
      <c r="J44" s="141">
        <v>0.2959</v>
      </c>
      <c r="K44" s="139">
        <v>131</v>
      </c>
      <c r="L44" s="142">
        <v>3.14</v>
      </c>
    </row>
    <row r="45" spans="1:12" s="9" customFormat="1" x14ac:dyDescent="0.3">
      <c r="A45" s="138">
        <v>43</v>
      </c>
      <c r="B45" s="306" t="s">
        <v>108</v>
      </c>
      <c r="C45" s="308" t="s">
        <v>109</v>
      </c>
      <c r="D45" s="306" t="str">
        <f>VLOOKUP($C45, 'Country List'!$C$1:$E$199, 2, 0)</f>
        <v>ECS</v>
      </c>
      <c r="E45" s="306" t="str">
        <f>VLOOKUP($C45, 'Country List'!$C$1:$E$199, 3, 0)</f>
        <v>UMC</v>
      </c>
      <c r="F45" s="309">
        <v>37</v>
      </c>
      <c r="G45" s="140">
        <v>0.71623999999999999</v>
      </c>
      <c r="H45" s="140">
        <v>0.74639999999999995</v>
      </c>
      <c r="I45" s="140">
        <v>0.59740000000000004</v>
      </c>
      <c r="J45" s="141">
        <v>0.80500000000000005</v>
      </c>
      <c r="K45" s="139">
        <v>36</v>
      </c>
      <c r="L45" s="142">
        <v>7.24</v>
      </c>
    </row>
    <row r="46" spans="1:12" s="9" customFormat="1" x14ac:dyDescent="0.3">
      <c r="A46" s="138">
        <v>44</v>
      </c>
      <c r="B46" s="306" t="s">
        <v>110</v>
      </c>
      <c r="C46" s="308" t="s">
        <v>111</v>
      </c>
      <c r="D46" s="306" t="str">
        <f>VLOOKUP($C46, 'Country List'!$C$1:$E$199, 2, 0)</f>
        <v>LCN</v>
      </c>
      <c r="E46" s="306" t="str">
        <f>VLOOKUP($C46, 'Country List'!$C$1:$E$199, 3, 0)</f>
        <v>UMC</v>
      </c>
      <c r="F46" s="309">
        <v>131</v>
      </c>
      <c r="G46" s="140">
        <v>0.35224</v>
      </c>
      <c r="H46" s="140">
        <v>0.19570000000000001</v>
      </c>
      <c r="I46" s="140">
        <v>0.1103</v>
      </c>
      <c r="J46" s="141">
        <v>0.75070000000000003</v>
      </c>
      <c r="K46" s="139">
        <v>137</v>
      </c>
      <c r="L46" s="142">
        <v>2.91</v>
      </c>
    </row>
    <row r="47" spans="1:12" s="9" customFormat="1" x14ac:dyDescent="0.3">
      <c r="A47" s="138">
        <v>45</v>
      </c>
      <c r="B47" s="306" t="s">
        <v>112</v>
      </c>
      <c r="C47" s="308" t="s">
        <v>113</v>
      </c>
      <c r="D47" s="306" t="str">
        <f>VLOOKUP($C47, 'Country List'!$C$1:$E$199, 2, 0)</f>
        <v>ECS</v>
      </c>
      <c r="E47" s="306" t="str">
        <f>VLOOKUP($C47, 'Country List'!$C$1:$E$199, 3, 0)</f>
        <v>HIC</v>
      </c>
      <c r="F47" s="309">
        <v>64</v>
      </c>
      <c r="G47" s="140">
        <v>0.60226000000000002</v>
      </c>
      <c r="H47" s="140">
        <v>0.53620000000000001</v>
      </c>
      <c r="I47" s="140">
        <v>0.49230000000000002</v>
      </c>
      <c r="J47" s="141">
        <v>0.7782</v>
      </c>
      <c r="K47" s="139">
        <v>28</v>
      </c>
      <c r="L47" s="142">
        <v>7.77</v>
      </c>
    </row>
    <row r="48" spans="1:12" s="9" customFormat="1" x14ac:dyDescent="0.3">
      <c r="A48" s="138">
        <v>46</v>
      </c>
      <c r="B48" s="306" t="s">
        <v>114</v>
      </c>
      <c r="C48" s="308" t="s">
        <v>115</v>
      </c>
      <c r="D48" s="306" t="str">
        <f>VLOOKUP($C48, 'Country List'!$C$1:$E$199, 2, 0)</f>
        <v>ECS</v>
      </c>
      <c r="E48" s="306" t="str">
        <f>VLOOKUP($C48, 'Country List'!$C$1:$E$199, 3, 0)</f>
        <v>HIC</v>
      </c>
      <c r="F48" s="309">
        <v>50</v>
      </c>
      <c r="G48" s="140">
        <v>0.64537</v>
      </c>
      <c r="H48" s="140">
        <v>0.4783</v>
      </c>
      <c r="I48" s="140">
        <v>0.59519999999999995</v>
      </c>
      <c r="J48" s="141">
        <v>0.86270000000000002</v>
      </c>
      <c r="K48" s="139">
        <v>43</v>
      </c>
      <c r="L48" s="142">
        <v>7.16</v>
      </c>
    </row>
    <row r="49" spans="1:12" s="9" customFormat="1" x14ac:dyDescent="0.3">
      <c r="A49" s="138">
        <v>47</v>
      </c>
      <c r="B49" s="306" t="s">
        <v>116</v>
      </c>
      <c r="C49" s="308" t="s">
        <v>117</v>
      </c>
      <c r="D49" s="306" t="str">
        <f>VLOOKUP($C49, 'Country List'!$C$1:$E$199, 2, 0)</f>
        <v>ECS</v>
      </c>
      <c r="E49" s="306" t="str">
        <f>VLOOKUP($C49, 'Country List'!$C$1:$E$199, 3, 0)</f>
        <v>HIC</v>
      </c>
      <c r="F49" s="309">
        <v>9</v>
      </c>
      <c r="G49" s="140">
        <v>0.85102</v>
      </c>
      <c r="H49" s="140">
        <v>0.77539999999999998</v>
      </c>
      <c r="I49" s="140">
        <v>0.82469999999999999</v>
      </c>
      <c r="J49" s="141">
        <v>0.95299999999999996</v>
      </c>
      <c r="K49" s="139">
        <v>4</v>
      </c>
      <c r="L49" s="142">
        <v>8.7100000000000009</v>
      </c>
    </row>
    <row r="50" spans="1:12" s="9" customFormat="1" x14ac:dyDescent="0.3">
      <c r="A50" s="138">
        <v>48</v>
      </c>
      <c r="B50" s="306" t="s">
        <v>118</v>
      </c>
      <c r="C50" s="308" t="s">
        <v>119</v>
      </c>
      <c r="D50" s="306" t="str">
        <f>VLOOKUP($C50, 'Country List'!$C$1:$E$199, 2, 0)</f>
        <v>MEA</v>
      </c>
      <c r="E50" s="306" t="str">
        <f>VLOOKUP($C50, 'Country List'!$C$1:$E$199, 3, 0)</f>
        <v>LMC</v>
      </c>
      <c r="F50" s="309">
        <v>187</v>
      </c>
      <c r="G50" s="140">
        <v>0.13367000000000001</v>
      </c>
      <c r="H50" s="140">
        <v>2.1700000000000001E-2</v>
      </c>
      <c r="I50" s="140">
        <v>6.9800000000000001E-2</v>
      </c>
      <c r="J50" s="141">
        <v>0.3095</v>
      </c>
      <c r="K50" s="139">
        <v>158</v>
      </c>
      <c r="L50" s="142">
        <v>1.98</v>
      </c>
    </row>
    <row r="51" spans="1:12" s="9" customFormat="1" x14ac:dyDescent="0.3">
      <c r="A51" s="138">
        <v>49</v>
      </c>
      <c r="B51" s="306" t="s">
        <v>120</v>
      </c>
      <c r="C51" s="308" t="s">
        <v>121</v>
      </c>
      <c r="D51" s="306" t="str">
        <f>VLOOKUP($C51, 'Country List'!$C$1:$E$199, 2, 0)</f>
        <v>LCN</v>
      </c>
      <c r="E51" s="306" t="str">
        <f>VLOOKUP($C51, 'Country List'!$C$1:$E$199, 3, 0)</f>
        <v>UMC</v>
      </c>
      <c r="F51" s="309">
        <v>109</v>
      </c>
      <c r="G51" s="140">
        <v>0.45774999999999999</v>
      </c>
      <c r="H51" s="140">
        <v>0.30430000000000001</v>
      </c>
      <c r="I51" s="140">
        <v>0.43049999999999999</v>
      </c>
      <c r="J51" s="141">
        <v>0.63839999999999997</v>
      </c>
      <c r="K51" s="139">
        <v>77</v>
      </c>
      <c r="L51" s="142">
        <v>5.69</v>
      </c>
    </row>
    <row r="52" spans="1:12" s="9" customFormat="1" x14ac:dyDescent="0.3">
      <c r="A52" s="138">
        <v>50</v>
      </c>
      <c r="B52" s="306" t="s">
        <v>122</v>
      </c>
      <c r="C52" s="308" t="s">
        <v>123</v>
      </c>
      <c r="D52" s="306" t="str">
        <f>VLOOKUP($C52, 'Country List'!$C$1:$E$199, 2, 0)</f>
        <v>LCN</v>
      </c>
      <c r="E52" s="306" t="str">
        <f>VLOOKUP($C52, 'Country List'!$C$1:$E$199, 3, 0)</f>
        <v>UMC</v>
      </c>
      <c r="F52" s="309">
        <v>98</v>
      </c>
      <c r="G52" s="140">
        <v>0.49136000000000002</v>
      </c>
      <c r="H52" s="140">
        <v>0.50719999999999998</v>
      </c>
      <c r="I52" s="140">
        <v>0.29920000000000002</v>
      </c>
      <c r="J52" s="141">
        <v>0.66759999999999997</v>
      </c>
      <c r="K52" s="139">
        <v>106</v>
      </c>
      <c r="L52" s="142">
        <v>4.51</v>
      </c>
    </row>
    <row r="53" spans="1:12" s="9" customFormat="1" x14ac:dyDescent="0.3">
      <c r="A53" s="138">
        <v>51</v>
      </c>
      <c r="B53" s="306" t="s">
        <v>124</v>
      </c>
      <c r="C53" s="308" t="s">
        <v>125</v>
      </c>
      <c r="D53" s="306" t="str">
        <f>VLOOKUP($C53, 'Country List'!$C$1:$E$199, 2, 0)</f>
        <v>LCN</v>
      </c>
      <c r="E53" s="306" t="str">
        <f>VLOOKUP($C53, 'Country List'!$C$1:$E$199, 3, 0)</f>
        <v>UMC</v>
      </c>
      <c r="F53" s="309">
        <v>74</v>
      </c>
      <c r="G53" s="140">
        <v>0.56254000000000004</v>
      </c>
      <c r="H53" s="140">
        <v>0.63039999999999996</v>
      </c>
      <c r="I53" s="140">
        <v>0.34379999999999999</v>
      </c>
      <c r="J53" s="141">
        <v>0.71340000000000003</v>
      </c>
      <c r="K53" s="139">
        <v>97</v>
      </c>
      <c r="L53" s="142">
        <v>4.84</v>
      </c>
    </row>
    <row r="54" spans="1:12" s="9" customFormat="1" x14ac:dyDescent="0.3">
      <c r="A54" s="138">
        <v>52</v>
      </c>
      <c r="B54" s="306" t="s">
        <v>126</v>
      </c>
      <c r="C54" s="308" t="s">
        <v>127</v>
      </c>
      <c r="D54" s="306" t="str">
        <f>VLOOKUP($C54, 'Country List'!$C$1:$E$199, 2, 0)</f>
        <v>MEA</v>
      </c>
      <c r="E54" s="306" t="str">
        <f>VLOOKUP($C54, 'Country List'!$C$1:$E$199, 3, 0)</f>
        <v>LMC</v>
      </c>
      <c r="F54" s="309">
        <v>108</v>
      </c>
      <c r="G54" s="140">
        <v>0.45940999999999999</v>
      </c>
      <c r="H54" s="140">
        <v>0.47099999999999997</v>
      </c>
      <c r="I54" s="140">
        <v>0.30249999999999999</v>
      </c>
      <c r="J54" s="141">
        <v>0.6048</v>
      </c>
      <c r="K54" s="139">
        <v>103</v>
      </c>
      <c r="L54" s="142">
        <v>4.63</v>
      </c>
    </row>
    <row r="55" spans="1:12" s="9" customFormat="1" x14ac:dyDescent="0.3">
      <c r="A55" s="138">
        <v>53</v>
      </c>
      <c r="B55" s="306" t="s">
        <v>128</v>
      </c>
      <c r="C55" s="308" t="s">
        <v>129</v>
      </c>
      <c r="D55" s="306" t="str">
        <f>VLOOKUP($C55, 'Country List'!$C$1:$E$199, 2, 0)</f>
        <v>LCN</v>
      </c>
      <c r="E55" s="306" t="str">
        <f>VLOOKUP($C55, 'Country List'!$C$1:$E$199, 3, 0)</f>
        <v>LMC</v>
      </c>
      <c r="F55" s="309">
        <v>104</v>
      </c>
      <c r="G55" s="140">
        <v>0.47183999999999998</v>
      </c>
      <c r="H55" s="140">
        <v>0.48549999999999999</v>
      </c>
      <c r="I55" s="140">
        <v>0.32650000000000001</v>
      </c>
      <c r="J55" s="141">
        <v>0.60350000000000004</v>
      </c>
      <c r="K55" s="139">
        <v>119</v>
      </c>
      <c r="L55" s="142">
        <v>3.82</v>
      </c>
    </row>
    <row r="56" spans="1:12" s="9" customFormat="1" x14ac:dyDescent="0.3">
      <c r="A56" s="138">
        <v>54</v>
      </c>
      <c r="B56" s="306" t="s">
        <v>130</v>
      </c>
      <c r="C56" s="308" t="s">
        <v>131</v>
      </c>
      <c r="D56" s="306" t="str">
        <f>VLOOKUP($C56, 'Country List'!$C$1:$E$199, 2, 0)</f>
        <v>SSF</v>
      </c>
      <c r="E56" s="306" t="str">
        <f>VLOOKUP($C56, 'Country List'!$C$1:$E$199, 3, 0)</f>
        <v>UMC</v>
      </c>
      <c r="F56" s="309">
        <v>165</v>
      </c>
      <c r="G56" s="140">
        <v>0.24027000000000001</v>
      </c>
      <c r="H56" s="140">
        <v>7.9699999999999993E-2</v>
      </c>
      <c r="I56" s="140">
        <v>0.1237</v>
      </c>
      <c r="J56" s="141">
        <v>0.51739999999999997</v>
      </c>
      <c r="K56" s="139">
        <v>163</v>
      </c>
      <c r="L56" s="142">
        <v>1.86</v>
      </c>
    </row>
    <row r="57" spans="1:12" s="9" customFormat="1" x14ac:dyDescent="0.3">
      <c r="A57" s="138">
        <v>55</v>
      </c>
      <c r="B57" s="306" t="s">
        <v>132</v>
      </c>
      <c r="C57" s="308" t="s">
        <v>133</v>
      </c>
      <c r="D57" s="306" t="str">
        <f>VLOOKUP($C57, 'Country List'!$C$1:$E$199, 2, 0)</f>
        <v>SSF</v>
      </c>
      <c r="E57" s="306" t="str">
        <f>VLOOKUP($C57, 'Country List'!$C$1:$E$199, 3, 0)</f>
        <v>LIC</v>
      </c>
      <c r="F57" s="309">
        <v>190</v>
      </c>
      <c r="G57" s="140">
        <v>9.0160000000000004E-2</v>
      </c>
      <c r="H57" s="140">
        <v>2.1700000000000001E-2</v>
      </c>
      <c r="I57" s="140">
        <v>0</v>
      </c>
      <c r="J57" s="141">
        <v>0.2487</v>
      </c>
      <c r="K57" s="139">
        <v>176</v>
      </c>
      <c r="L57" s="142">
        <v>0.96</v>
      </c>
    </row>
    <row r="58" spans="1:12" s="9" customFormat="1" x14ac:dyDescent="0.3">
      <c r="A58" s="138">
        <v>56</v>
      </c>
      <c r="B58" s="306" t="s">
        <v>134</v>
      </c>
      <c r="C58" s="308" t="s">
        <v>135</v>
      </c>
      <c r="D58" s="306" t="str">
        <f>VLOOKUP($C58, 'Country List'!$C$1:$E$199, 2, 0)</f>
        <v>ECS</v>
      </c>
      <c r="E58" s="306" t="str">
        <f>VLOOKUP($C58, 'Country List'!$C$1:$E$199, 3, 0)</f>
        <v>HIC</v>
      </c>
      <c r="F58" s="309">
        <v>13</v>
      </c>
      <c r="G58" s="140">
        <v>0.83343999999999996</v>
      </c>
      <c r="H58" s="140">
        <v>0.89129999999999998</v>
      </c>
      <c r="I58" s="140">
        <v>0.7329</v>
      </c>
      <c r="J58" s="141">
        <v>0.87609999999999999</v>
      </c>
      <c r="K58" s="139">
        <v>17</v>
      </c>
      <c r="L58" s="142">
        <v>8.14</v>
      </c>
    </row>
    <row r="59" spans="1:12" s="9" customFormat="1" x14ac:dyDescent="0.3">
      <c r="A59" s="138">
        <v>57</v>
      </c>
      <c r="B59" s="306" t="s">
        <v>136</v>
      </c>
      <c r="C59" s="308" t="s">
        <v>137</v>
      </c>
      <c r="D59" s="306" t="str">
        <f>VLOOKUP($C59, 'Country List'!$C$1:$E$199, 2, 0)</f>
        <v>SSF</v>
      </c>
      <c r="E59" s="306" t="str">
        <f>VLOOKUP($C59, 'Country List'!$C$1:$E$199, 3, 0)</f>
        <v>LIC</v>
      </c>
      <c r="F59" s="309">
        <v>157</v>
      </c>
      <c r="G59" s="140">
        <v>0.26655000000000001</v>
      </c>
      <c r="H59" s="140">
        <v>0.52900000000000003</v>
      </c>
      <c r="I59" s="140">
        <v>4.9500000000000002E-2</v>
      </c>
      <c r="J59" s="141">
        <v>0.22120000000000001</v>
      </c>
      <c r="K59" s="139">
        <v>170</v>
      </c>
      <c r="L59" s="142">
        <v>1.65</v>
      </c>
    </row>
    <row r="60" spans="1:12" s="9" customFormat="1" x14ac:dyDescent="0.3">
      <c r="A60" s="138">
        <v>58</v>
      </c>
      <c r="B60" s="306" t="s">
        <v>138</v>
      </c>
      <c r="C60" s="308" t="s">
        <v>139</v>
      </c>
      <c r="D60" s="306" t="str">
        <f>VLOOKUP($C60, 'Country List'!$C$1:$E$199, 2, 0)</f>
        <v>EAS</v>
      </c>
      <c r="E60" s="306" t="str">
        <f>VLOOKUP($C60, 'Country List'!$C$1:$E$199, 3, 0)</f>
        <v>UMC</v>
      </c>
      <c r="F60" s="309">
        <v>96</v>
      </c>
      <c r="G60" s="140">
        <v>0.49886000000000003</v>
      </c>
      <c r="H60" s="140">
        <v>0.41299999999999998</v>
      </c>
      <c r="I60" s="140">
        <v>0.33260000000000001</v>
      </c>
      <c r="J60" s="141">
        <v>0.75090000000000001</v>
      </c>
      <c r="K60" s="139">
        <v>107</v>
      </c>
      <c r="L60" s="142">
        <v>4.49</v>
      </c>
    </row>
    <row r="61" spans="1:12" s="9" customFormat="1" x14ac:dyDescent="0.3">
      <c r="A61" s="138">
        <v>59</v>
      </c>
      <c r="B61" s="306" t="s">
        <v>140</v>
      </c>
      <c r="C61" s="308" t="s">
        <v>141</v>
      </c>
      <c r="D61" s="306" t="str">
        <f>VLOOKUP($C61, 'Country List'!$C$1:$E$199, 2, 0)</f>
        <v>ECS</v>
      </c>
      <c r="E61" s="306" t="str">
        <f>VLOOKUP($C61, 'Country List'!$C$1:$E$199, 3, 0)</f>
        <v>HIC</v>
      </c>
      <c r="F61" s="309">
        <v>5</v>
      </c>
      <c r="G61" s="140">
        <v>0.88168000000000002</v>
      </c>
      <c r="H61" s="140">
        <v>0.94199999999999995</v>
      </c>
      <c r="I61" s="140">
        <v>0.75900000000000001</v>
      </c>
      <c r="J61" s="141">
        <v>0.94399999999999995</v>
      </c>
      <c r="K61" s="139">
        <v>22</v>
      </c>
      <c r="L61" s="142">
        <v>7.88</v>
      </c>
    </row>
    <row r="62" spans="1:12" s="9" customFormat="1" x14ac:dyDescent="0.3">
      <c r="A62" s="138">
        <v>60</v>
      </c>
      <c r="B62" s="306" t="s">
        <v>142</v>
      </c>
      <c r="C62" s="308" t="s">
        <v>143</v>
      </c>
      <c r="D62" s="306" t="str">
        <f>VLOOKUP($C62, 'Country List'!$C$1:$E$199, 2, 0)</f>
        <v>ECS</v>
      </c>
      <c r="E62" s="306" t="str">
        <f>VLOOKUP($C62, 'Country List'!$C$1:$E$199, 3, 0)</f>
        <v>HIC</v>
      </c>
      <c r="F62" s="309">
        <v>10</v>
      </c>
      <c r="G62" s="140">
        <v>0.84558999999999995</v>
      </c>
      <c r="H62" s="140">
        <v>0.94199999999999995</v>
      </c>
      <c r="I62" s="140">
        <v>0.75019999999999998</v>
      </c>
      <c r="J62" s="141">
        <v>0.84450000000000003</v>
      </c>
      <c r="K62" s="139">
        <v>15</v>
      </c>
      <c r="L62" s="142">
        <v>8.24</v>
      </c>
    </row>
    <row r="63" spans="1:12" s="9" customFormat="1" x14ac:dyDescent="0.3">
      <c r="A63" s="138">
        <v>61</v>
      </c>
      <c r="B63" s="306" t="s">
        <v>144</v>
      </c>
      <c r="C63" s="308" t="s">
        <v>145</v>
      </c>
      <c r="D63" s="306" t="str">
        <f>VLOOKUP($C63, 'Country List'!$C$1:$E$199, 2, 0)</f>
        <v>SSF</v>
      </c>
      <c r="E63" s="306" t="str">
        <f>VLOOKUP($C63, 'Country List'!$C$1:$E$199, 3, 0)</f>
        <v>UMC</v>
      </c>
      <c r="F63" s="309">
        <v>129</v>
      </c>
      <c r="G63" s="140">
        <v>0.35836000000000001</v>
      </c>
      <c r="H63" s="140">
        <v>0.1522</v>
      </c>
      <c r="I63" s="140">
        <v>0.30680000000000002</v>
      </c>
      <c r="J63" s="141">
        <v>0.61619999999999997</v>
      </c>
      <c r="K63" s="139">
        <v>114</v>
      </c>
      <c r="L63" s="142">
        <v>4.1100000000000003</v>
      </c>
    </row>
    <row r="64" spans="1:12" s="9" customFormat="1" x14ac:dyDescent="0.3">
      <c r="A64" s="138">
        <v>62</v>
      </c>
      <c r="B64" s="306" t="s">
        <v>146</v>
      </c>
      <c r="C64" s="308" t="s">
        <v>147</v>
      </c>
      <c r="D64" s="306" t="str">
        <f>VLOOKUP($C64, 'Country List'!$C$1:$E$199, 2, 0)</f>
        <v>SSF</v>
      </c>
      <c r="E64" s="306" t="str">
        <f>VLOOKUP($C64, 'Country List'!$C$1:$E$199, 3, 0)</f>
        <v>LIC</v>
      </c>
      <c r="F64" s="309">
        <v>167</v>
      </c>
      <c r="G64" s="140">
        <v>0.23963000000000001</v>
      </c>
      <c r="H64" s="140">
        <v>0.19570000000000001</v>
      </c>
      <c r="I64" s="140">
        <v>0.19589999999999999</v>
      </c>
      <c r="J64" s="141">
        <v>0.32740000000000002</v>
      </c>
      <c r="K64" s="139">
        <v>144</v>
      </c>
      <c r="L64" s="142">
        <v>2.59</v>
      </c>
    </row>
    <row r="65" spans="1:12" s="9" customFormat="1" x14ac:dyDescent="0.3">
      <c r="A65" s="138">
        <v>63</v>
      </c>
      <c r="B65" s="306" t="s">
        <v>148</v>
      </c>
      <c r="C65" s="308" t="s">
        <v>149</v>
      </c>
      <c r="D65" s="306" t="str">
        <f>VLOOKUP($C65, 'Country List'!$C$1:$E$199, 2, 0)</f>
        <v>ECS</v>
      </c>
      <c r="E65" s="306" t="str">
        <f>VLOOKUP($C65, 'Country List'!$C$1:$E$199, 3, 0)</f>
        <v>LMC</v>
      </c>
      <c r="F65" s="309">
        <v>61</v>
      </c>
      <c r="G65" s="140">
        <v>0.61079000000000006</v>
      </c>
      <c r="H65" s="140">
        <v>0.63770000000000004</v>
      </c>
      <c r="I65" s="140">
        <v>0.41839999999999999</v>
      </c>
      <c r="J65" s="141">
        <v>0.77629999999999999</v>
      </c>
      <c r="K65" s="139">
        <v>74</v>
      </c>
      <c r="L65" s="142">
        <v>5.79</v>
      </c>
    </row>
    <row r="66" spans="1:12" s="9" customFormat="1" x14ac:dyDescent="0.3">
      <c r="A66" s="138">
        <v>64</v>
      </c>
      <c r="B66" s="306" t="s">
        <v>150</v>
      </c>
      <c r="C66" s="308" t="s">
        <v>151</v>
      </c>
      <c r="D66" s="306" t="str">
        <f>VLOOKUP($C66, 'Country List'!$C$1:$E$199, 2, 0)</f>
        <v>ECS</v>
      </c>
      <c r="E66" s="306" t="str">
        <f>VLOOKUP($C66, 'Country List'!$C$1:$E$199, 3, 0)</f>
        <v>HIC</v>
      </c>
      <c r="F66" s="309">
        <v>15</v>
      </c>
      <c r="G66" s="140">
        <v>0.82099</v>
      </c>
      <c r="H66" s="140">
        <v>0.84060000000000001</v>
      </c>
      <c r="I66" s="140">
        <v>0.73419999999999996</v>
      </c>
      <c r="J66" s="141">
        <v>0.88819999999999999</v>
      </c>
      <c r="K66" s="139">
        <v>12</v>
      </c>
      <c r="L66" s="142">
        <v>8.39</v>
      </c>
    </row>
    <row r="67" spans="1:12" s="9" customFormat="1" x14ac:dyDescent="0.3">
      <c r="A67" s="138">
        <v>65</v>
      </c>
      <c r="B67" s="306" t="s">
        <v>152</v>
      </c>
      <c r="C67" s="308" t="s">
        <v>153</v>
      </c>
      <c r="D67" s="306" t="str">
        <f>VLOOKUP($C67, 'Country List'!$C$1:$E$199, 2, 0)</f>
        <v>SSF</v>
      </c>
      <c r="E67" s="306" t="str">
        <f>VLOOKUP($C67, 'Country List'!$C$1:$E$199, 3, 0)</f>
        <v>LMC</v>
      </c>
      <c r="F67" s="309">
        <v>20</v>
      </c>
      <c r="G67" s="140">
        <v>0.41815000000000002</v>
      </c>
      <c r="H67" s="140">
        <v>0.44929999999999998</v>
      </c>
      <c r="I67" s="140">
        <v>0.25940000000000002</v>
      </c>
      <c r="J67" s="141">
        <v>0.54579999999999995</v>
      </c>
      <c r="K67" s="139">
        <v>116</v>
      </c>
      <c r="L67" s="142">
        <v>4.05</v>
      </c>
    </row>
    <row r="68" spans="1:12" s="9" customFormat="1" x14ac:dyDescent="0.3">
      <c r="A68" s="138">
        <v>66</v>
      </c>
      <c r="B68" s="306" t="s">
        <v>154</v>
      </c>
      <c r="C68" s="308" t="s">
        <v>155</v>
      </c>
      <c r="D68" s="306" t="str">
        <f>VLOOKUP($C68, 'Country List'!$C$1:$E$199, 2, 0)</f>
        <v>ECS</v>
      </c>
      <c r="E68" s="306" t="str">
        <f>VLOOKUP($C68, 'Country List'!$C$1:$E$199, 3, 0)</f>
        <v>HIC</v>
      </c>
      <c r="F68" s="309">
        <v>43</v>
      </c>
      <c r="G68" s="140">
        <v>0.69099999999999995</v>
      </c>
      <c r="H68" s="140">
        <v>0.57969999999999999</v>
      </c>
      <c r="I68" s="140">
        <v>0.60319999999999996</v>
      </c>
      <c r="J68" s="141">
        <v>0.8901</v>
      </c>
      <c r="K68" s="139">
        <v>38</v>
      </c>
      <c r="L68" s="142">
        <v>7.23</v>
      </c>
    </row>
    <row r="69" spans="1:12" s="9" customFormat="1" x14ac:dyDescent="0.3">
      <c r="A69" s="138">
        <v>67</v>
      </c>
      <c r="B69" s="306" t="s">
        <v>156</v>
      </c>
      <c r="C69" s="308" t="s">
        <v>157</v>
      </c>
      <c r="D69" s="306" t="str">
        <f>VLOOKUP($C69, 'Country List'!$C$1:$E$199, 2, 0)</f>
        <v>LCN</v>
      </c>
      <c r="E69" s="306" t="str">
        <f>VLOOKUP($C69, 'Country List'!$C$1:$E$199, 3, 0)</f>
        <v>UMC</v>
      </c>
      <c r="F69" s="309">
        <v>88</v>
      </c>
      <c r="G69" s="140">
        <v>0.51680000000000004</v>
      </c>
      <c r="H69" s="140">
        <v>0.36959999999999998</v>
      </c>
      <c r="I69" s="140">
        <v>0.39879999999999999</v>
      </c>
      <c r="J69" s="141">
        <v>0.78200000000000003</v>
      </c>
      <c r="K69" s="139">
        <v>73</v>
      </c>
      <c r="L69" s="142">
        <v>5.8</v>
      </c>
    </row>
    <row r="70" spans="1:12" s="9" customFormat="1" x14ac:dyDescent="0.3">
      <c r="A70" s="138">
        <v>68</v>
      </c>
      <c r="B70" s="306" t="s">
        <v>158</v>
      </c>
      <c r="C70" s="308" t="s">
        <v>159</v>
      </c>
      <c r="D70" s="306" t="str">
        <f>VLOOKUP($C70, 'Country List'!$C$1:$E$199, 2, 0)</f>
        <v>LCN</v>
      </c>
      <c r="E70" s="306" t="str">
        <f>VLOOKUP($C70, 'Country List'!$C$1:$E$199, 3, 0)</f>
        <v>LMC</v>
      </c>
      <c r="F70" s="309">
        <v>102</v>
      </c>
      <c r="G70" s="140">
        <v>0.47898000000000002</v>
      </c>
      <c r="H70" s="140">
        <v>0.66669999999999996</v>
      </c>
      <c r="I70" s="140">
        <v>0.23580000000000001</v>
      </c>
      <c r="J70" s="141">
        <v>0.53449999999999998</v>
      </c>
      <c r="K70" s="139">
        <v>125</v>
      </c>
      <c r="L70" s="142">
        <v>3.35</v>
      </c>
    </row>
    <row r="71" spans="1:12" s="9" customFormat="1" x14ac:dyDescent="0.3">
      <c r="A71" s="138">
        <v>69</v>
      </c>
      <c r="B71" s="306" t="s">
        <v>160</v>
      </c>
      <c r="C71" s="308" t="s">
        <v>161</v>
      </c>
      <c r="D71" s="306" t="str">
        <f>VLOOKUP($C71, 'Country List'!$C$1:$E$199, 2, 0)</f>
        <v>SSF</v>
      </c>
      <c r="E71" s="306" t="str">
        <f>VLOOKUP($C71, 'Country List'!$C$1:$E$199, 3, 0)</f>
        <v>LIC</v>
      </c>
      <c r="F71" s="309">
        <v>189</v>
      </c>
      <c r="G71" s="140">
        <v>0.1226</v>
      </c>
      <c r="H71" s="140">
        <v>8.6999999999999994E-2</v>
      </c>
      <c r="I71" s="140">
        <v>9.06E-2</v>
      </c>
      <c r="J71" s="141">
        <v>0.1903</v>
      </c>
      <c r="K71" s="139">
        <v>166</v>
      </c>
      <c r="L71" s="142">
        <v>1.78</v>
      </c>
    </row>
    <row r="72" spans="1:12" s="9" customFormat="1" x14ac:dyDescent="0.3">
      <c r="A72" s="138">
        <v>70</v>
      </c>
      <c r="B72" s="306" t="s">
        <v>162</v>
      </c>
      <c r="C72" s="308" t="s">
        <v>163</v>
      </c>
      <c r="D72" s="306" t="str">
        <f>VLOOKUP($C72, 'Country List'!$C$1:$E$199, 2, 0)</f>
        <v>SSF</v>
      </c>
      <c r="E72" s="306" t="str">
        <f>VLOOKUP($C72, 'Country List'!$C$1:$E$199, 3, 0)</f>
        <v>LIC</v>
      </c>
      <c r="F72" s="309">
        <v>181</v>
      </c>
      <c r="G72" s="140">
        <v>0.18174999999999999</v>
      </c>
      <c r="H72" s="140">
        <v>0.1087</v>
      </c>
      <c r="I72" s="140">
        <v>8.2799999999999999E-2</v>
      </c>
      <c r="J72" s="141">
        <v>0.3538</v>
      </c>
      <c r="K72" s="139">
        <v>173</v>
      </c>
      <c r="L72" s="142">
        <v>1.48</v>
      </c>
    </row>
    <row r="73" spans="1:12" s="9" customFormat="1" x14ac:dyDescent="0.3">
      <c r="A73" s="138">
        <v>71</v>
      </c>
      <c r="B73" s="306" t="s">
        <v>164</v>
      </c>
      <c r="C73" s="308" t="s">
        <v>165</v>
      </c>
      <c r="D73" s="306" t="str">
        <f>VLOOKUP($C73, 'Country List'!$C$1:$E$199, 2, 0)</f>
        <v>LCN</v>
      </c>
      <c r="E73" s="306" t="str">
        <f>VLOOKUP($C73, 'Country List'!$C$1:$E$199, 3, 0)</f>
        <v>UMC</v>
      </c>
      <c r="F73" s="309">
        <v>126</v>
      </c>
      <c r="G73" s="140">
        <v>0.36509000000000003</v>
      </c>
      <c r="H73" s="140">
        <v>0.28260000000000002</v>
      </c>
      <c r="I73" s="140">
        <v>0.2432</v>
      </c>
      <c r="J73" s="141">
        <v>0.56940000000000002</v>
      </c>
      <c r="K73" s="139">
        <v>124</v>
      </c>
      <c r="L73" s="142">
        <v>3.44</v>
      </c>
    </row>
    <row r="74" spans="1:12" s="9" customFormat="1" x14ac:dyDescent="0.3">
      <c r="A74" s="138">
        <v>72</v>
      </c>
      <c r="B74" s="306" t="s">
        <v>166</v>
      </c>
      <c r="C74" s="308" t="s">
        <v>167</v>
      </c>
      <c r="D74" s="306" t="str">
        <f>VLOOKUP($C74, 'Country List'!$C$1:$E$199, 2, 0)</f>
        <v>LCN</v>
      </c>
      <c r="E74" s="306" t="str">
        <f>VLOOKUP($C74, 'Country List'!$C$1:$E$199, 3, 0)</f>
        <v>LIC</v>
      </c>
      <c r="F74" s="309">
        <v>178</v>
      </c>
      <c r="G74" s="140">
        <v>0.19314000000000001</v>
      </c>
      <c r="H74" s="140">
        <v>0.16669999999999999</v>
      </c>
      <c r="I74" s="140">
        <v>0.1004</v>
      </c>
      <c r="J74" s="141">
        <v>0.31240000000000001</v>
      </c>
      <c r="K74" s="139">
        <v>168</v>
      </c>
      <c r="L74" s="142">
        <v>1.72</v>
      </c>
    </row>
    <row r="75" spans="1:12" s="9" customFormat="1" x14ac:dyDescent="0.3">
      <c r="A75" s="138">
        <v>73</v>
      </c>
      <c r="B75" s="306" t="s">
        <v>168</v>
      </c>
      <c r="C75" s="308" t="s">
        <v>169</v>
      </c>
      <c r="D75" s="306" t="str">
        <f>VLOOKUP($C75, 'Country List'!$C$1:$E$199, 2, 0)</f>
        <v>LCN</v>
      </c>
      <c r="E75" s="306" t="str">
        <f>VLOOKUP($C75, 'Country List'!$C$1:$E$199, 3, 0)</f>
        <v>LMC</v>
      </c>
      <c r="F75" s="309">
        <v>127</v>
      </c>
      <c r="G75" s="140">
        <v>0.36109999999999998</v>
      </c>
      <c r="H75" s="140">
        <v>0.31159999999999999</v>
      </c>
      <c r="I75" s="140">
        <v>0.20080000000000001</v>
      </c>
      <c r="J75" s="141">
        <v>0.57089999999999996</v>
      </c>
      <c r="K75" s="139">
        <v>129</v>
      </c>
      <c r="L75" s="142">
        <v>3.28</v>
      </c>
    </row>
    <row r="76" spans="1:12" s="9" customFormat="1" x14ac:dyDescent="0.3">
      <c r="A76" s="138">
        <v>74</v>
      </c>
      <c r="B76" s="306" t="s">
        <v>170</v>
      </c>
      <c r="C76" s="308" t="s">
        <v>171</v>
      </c>
      <c r="D76" s="306" t="str">
        <f>VLOOKUP($C76, 'Country List'!$C$1:$E$199, 2, 0)</f>
        <v>EAS</v>
      </c>
      <c r="E76" s="306" t="str">
        <f>VLOOKUP($C76, 'Country List'!$C$1:$E$199, 3, 0)</f>
        <v>HIC</v>
      </c>
      <c r="F76" s="309"/>
      <c r="G76" s="140"/>
      <c r="H76" s="140"/>
      <c r="I76" s="140"/>
      <c r="J76" s="141"/>
      <c r="K76" s="139">
        <v>6</v>
      </c>
      <c r="L76" s="142">
        <v>8.61</v>
      </c>
    </row>
    <row r="77" spans="1:12" s="9" customFormat="1" x14ac:dyDescent="0.3">
      <c r="A77" s="138">
        <v>75</v>
      </c>
      <c r="B77" s="306" t="s">
        <v>172</v>
      </c>
      <c r="C77" s="308" t="s">
        <v>173</v>
      </c>
      <c r="D77" s="306" t="str">
        <f>VLOOKUP($C77, 'Country List'!$C$1:$E$199, 2, 0)</f>
        <v>ECS</v>
      </c>
      <c r="E77" s="306" t="str">
        <f>VLOOKUP($C77, 'Country List'!$C$1:$E$199, 3, 0)</f>
        <v>HIC</v>
      </c>
      <c r="F77" s="309">
        <v>46</v>
      </c>
      <c r="G77" s="140">
        <v>0.67454999999999998</v>
      </c>
      <c r="H77" s="140">
        <v>0.63039999999999996</v>
      </c>
      <c r="I77" s="140">
        <v>0.5615</v>
      </c>
      <c r="J77" s="141">
        <v>0.83169999999999999</v>
      </c>
      <c r="K77" s="139">
        <v>48</v>
      </c>
      <c r="L77" s="142">
        <v>6.93</v>
      </c>
    </row>
    <row r="78" spans="1:12" s="9" customFormat="1" x14ac:dyDescent="0.3">
      <c r="A78" s="138">
        <v>76</v>
      </c>
      <c r="B78" s="306" t="s">
        <v>174</v>
      </c>
      <c r="C78" s="308" t="s">
        <v>175</v>
      </c>
      <c r="D78" s="306" t="str">
        <f>VLOOKUP($C78, 'Country List'!$C$1:$E$199, 2, 0)</f>
        <v>ECS</v>
      </c>
      <c r="E78" s="306" t="str">
        <f>VLOOKUP($C78, 'Country List'!$C$1:$E$199, 3, 0)</f>
        <v>HIC</v>
      </c>
      <c r="F78" s="309">
        <v>27</v>
      </c>
      <c r="G78" s="140">
        <v>0.76619000000000004</v>
      </c>
      <c r="H78" s="140">
        <v>0.62319999999999998</v>
      </c>
      <c r="I78" s="140">
        <v>0.78139999999999998</v>
      </c>
      <c r="J78" s="141">
        <v>0.89400000000000002</v>
      </c>
      <c r="K78" s="139">
        <v>1</v>
      </c>
      <c r="L78" s="142">
        <v>8.98</v>
      </c>
    </row>
    <row r="79" spans="1:12" s="9" customFormat="1" x14ac:dyDescent="0.3">
      <c r="A79" s="138">
        <v>77</v>
      </c>
      <c r="B79" s="306" t="s">
        <v>176</v>
      </c>
      <c r="C79" s="308" t="s">
        <v>177</v>
      </c>
      <c r="D79" s="306" t="str">
        <f>VLOOKUP($C79, 'Country List'!$C$1:$E$199, 2, 0)</f>
        <v>SAS</v>
      </c>
      <c r="E79" s="306" t="str">
        <f>VLOOKUP($C79, 'Country List'!$C$1:$E$199, 3, 0)</f>
        <v>LMC</v>
      </c>
      <c r="F79" s="309">
        <v>107</v>
      </c>
      <c r="G79" s="140">
        <v>0.46375</v>
      </c>
      <c r="H79" s="140">
        <v>0.74639999999999995</v>
      </c>
      <c r="I79" s="140">
        <v>0.14299999999999999</v>
      </c>
      <c r="J79" s="141">
        <v>0.50190000000000001</v>
      </c>
      <c r="K79" s="139">
        <v>134</v>
      </c>
      <c r="L79" s="142">
        <v>3.03</v>
      </c>
    </row>
    <row r="80" spans="1:12" s="9" customFormat="1" x14ac:dyDescent="0.3">
      <c r="A80" s="138">
        <v>78</v>
      </c>
      <c r="B80" s="306" t="s">
        <v>178</v>
      </c>
      <c r="C80" s="308" t="s">
        <v>179</v>
      </c>
      <c r="D80" s="306" t="str">
        <f>VLOOKUP($C80, 'Country List'!$C$1:$E$199, 2, 0)</f>
        <v>EAS</v>
      </c>
      <c r="E80" s="306" t="str">
        <f>VLOOKUP($C80, 'Country List'!$C$1:$E$199, 3, 0)</f>
        <v>LMC</v>
      </c>
      <c r="F80" s="309">
        <v>116</v>
      </c>
      <c r="G80" s="140">
        <v>0.44784000000000002</v>
      </c>
      <c r="H80" s="140">
        <v>0.36230000000000001</v>
      </c>
      <c r="I80" s="140">
        <v>0.30159999999999998</v>
      </c>
      <c r="J80" s="141">
        <v>0.67959999999999998</v>
      </c>
      <c r="K80" s="139">
        <v>111</v>
      </c>
      <c r="L80" s="142">
        <v>4.33</v>
      </c>
    </row>
    <row r="81" spans="1:12" s="9" customFormat="1" x14ac:dyDescent="0.3">
      <c r="A81" s="138">
        <v>79</v>
      </c>
      <c r="B81" s="306" t="s">
        <v>180</v>
      </c>
      <c r="C81" s="308" t="s">
        <v>181</v>
      </c>
      <c r="D81" s="306" t="str">
        <f>VLOOKUP($C81, 'Country List'!$C$1:$E$199, 2, 0)</f>
        <v>MEA</v>
      </c>
      <c r="E81" s="306" t="str">
        <f>VLOOKUP($C81, 'Country List'!$C$1:$E$199, 3, 0)</f>
        <v>UMC</v>
      </c>
      <c r="F81" s="309">
        <v>106</v>
      </c>
      <c r="G81" s="140">
        <v>0.46494000000000002</v>
      </c>
      <c r="H81" s="140">
        <v>0.33329999999999999</v>
      </c>
      <c r="I81" s="140">
        <v>0.35139999999999999</v>
      </c>
      <c r="J81" s="141">
        <v>0.71009999999999995</v>
      </c>
      <c r="K81" s="139">
        <v>81</v>
      </c>
      <c r="L81" s="142">
        <v>5.58</v>
      </c>
    </row>
    <row r="82" spans="1:12" s="9" customFormat="1" x14ac:dyDescent="0.3">
      <c r="A82" s="138">
        <v>80</v>
      </c>
      <c r="B82" s="306" t="s">
        <v>182</v>
      </c>
      <c r="C82" s="308" t="s">
        <v>183</v>
      </c>
      <c r="D82" s="306" t="str">
        <f>VLOOKUP($C82, 'Country List'!$C$1:$E$199, 2, 0)</f>
        <v>MEA</v>
      </c>
      <c r="E82" s="306" t="str">
        <f>VLOOKUP($C82, 'Country List'!$C$1:$E$199, 3, 0)</f>
        <v>UMC</v>
      </c>
      <c r="F82" s="309">
        <v>141</v>
      </c>
      <c r="G82" s="140">
        <v>0.33334999999999998</v>
      </c>
      <c r="H82" s="140">
        <v>0.35510000000000003</v>
      </c>
      <c r="I82" s="140">
        <v>0.16470000000000001</v>
      </c>
      <c r="J82" s="141">
        <v>0.4803</v>
      </c>
      <c r="K82" s="139"/>
      <c r="L82" s="142"/>
    </row>
    <row r="83" spans="1:12" s="9" customFormat="1" x14ac:dyDescent="0.3">
      <c r="A83" s="138">
        <v>81</v>
      </c>
      <c r="B83" s="306" t="s">
        <v>184</v>
      </c>
      <c r="C83" s="308" t="s">
        <v>185</v>
      </c>
      <c r="D83" s="306" t="str">
        <f>VLOOKUP($C83, 'Country List'!$C$1:$E$199, 2, 0)</f>
        <v>ECS</v>
      </c>
      <c r="E83" s="306" t="str">
        <f>VLOOKUP($C83, 'Country List'!$C$1:$E$199, 3, 0)</f>
        <v>HIC</v>
      </c>
      <c r="F83" s="309">
        <v>26</v>
      </c>
      <c r="G83" s="140">
        <v>0.76888000000000001</v>
      </c>
      <c r="H83" s="140">
        <v>0.72460000000000002</v>
      </c>
      <c r="I83" s="140">
        <v>0.66020000000000001</v>
      </c>
      <c r="J83" s="141">
        <v>0.92179999999999995</v>
      </c>
      <c r="K83" s="139">
        <v>20</v>
      </c>
      <c r="L83" s="142">
        <v>8.02</v>
      </c>
    </row>
    <row r="84" spans="1:12" s="9" customFormat="1" x14ac:dyDescent="0.3">
      <c r="A84" s="138">
        <v>82</v>
      </c>
      <c r="B84" s="306" t="s">
        <v>186</v>
      </c>
      <c r="C84" s="308" t="s">
        <v>187</v>
      </c>
      <c r="D84" s="306" t="str">
        <f>VLOOKUP($C84, 'Country List'!$C$1:$E$199, 2, 0)</f>
        <v>MEA</v>
      </c>
      <c r="E84" s="306" t="str">
        <f>VLOOKUP($C84, 'Country List'!$C$1:$E$199, 3, 0)</f>
        <v>HIC</v>
      </c>
      <c r="F84" s="309">
        <v>20</v>
      </c>
      <c r="G84" s="140">
        <v>0.78056000000000003</v>
      </c>
      <c r="H84" s="140">
        <v>0.86229999999999996</v>
      </c>
      <c r="I84" s="140">
        <v>0.61750000000000005</v>
      </c>
      <c r="J84" s="141">
        <v>0.8619</v>
      </c>
      <c r="K84" s="139">
        <v>23</v>
      </c>
      <c r="L84" s="142">
        <v>7.88</v>
      </c>
    </row>
    <row r="85" spans="1:12" s="9" customFormat="1" x14ac:dyDescent="0.3">
      <c r="A85" s="138">
        <v>83</v>
      </c>
      <c r="B85" s="306" t="s">
        <v>188</v>
      </c>
      <c r="C85" s="308" t="s">
        <v>189</v>
      </c>
      <c r="D85" s="306" t="str">
        <f>VLOOKUP($C85, 'Country List'!$C$1:$E$199, 2, 0)</f>
        <v>ECS</v>
      </c>
      <c r="E85" s="306" t="str">
        <f>VLOOKUP($C85, 'Country List'!$C$1:$E$199, 3, 0)</f>
        <v>HIC</v>
      </c>
      <c r="F85" s="309">
        <v>22</v>
      </c>
      <c r="G85" s="140">
        <v>0.77636000000000005</v>
      </c>
      <c r="H85" s="140">
        <v>0.86960000000000004</v>
      </c>
      <c r="I85" s="140">
        <v>0.64690000000000003</v>
      </c>
      <c r="J85" s="141">
        <v>0.81259999999999999</v>
      </c>
      <c r="K85" s="139">
        <v>47</v>
      </c>
      <c r="L85" s="142">
        <v>7.04</v>
      </c>
    </row>
    <row r="86" spans="1:12" s="9" customFormat="1" x14ac:dyDescent="0.3">
      <c r="A86" s="138">
        <v>84</v>
      </c>
      <c r="B86" s="306" t="s">
        <v>190</v>
      </c>
      <c r="C86" s="308" t="s">
        <v>191</v>
      </c>
      <c r="D86" s="306" t="str">
        <f>VLOOKUP($C86, 'Country List'!$C$1:$E$199, 2, 0)</f>
        <v>LCN</v>
      </c>
      <c r="E86" s="306" t="str">
        <f>VLOOKUP($C86, 'Country List'!$C$1:$E$199, 3, 0)</f>
        <v>UMC</v>
      </c>
      <c r="F86" s="309">
        <v>112</v>
      </c>
      <c r="G86" s="140">
        <v>0.45340000000000003</v>
      </c>
      <c r="H86" s="140">
        <v>0.35510000000000003</v>
      </c>
      <c r="I86" s="140">
        <v>0.31929999999999997</v>
      </c>
      <c r="J86" s="141">
        <v>0.68589999999999995</v>
      </c>
      <c r="K86" s="139">
        <v>98</v>
      </c>
      <c r="L86" s="142">
        <v>4.84</v>
      </c>
    </row>
    <row r="87" spans="1:12" s="9" customFormat="1" x14ac:dyDescent="0.3">
      <c r="A87" s="138">
        <v>85</v>
      </c>
      <c r="B87" s="306" t="s">
        <v>192</v>
      </c>
      <c r="C87" s="308" t="s">
        <v>193</v>
      </c>
      <c r="D87" s="306" t="str">
        <f>VLOOKUP($C87, 'Country List'!$C$1:$E$199, 2, 0)</f>
        <v>EAS</v>
      </c>
      <c r="E87" s="306" t="str">
        <f>VLOOKUP($C87, 'Country List'!$C$1:$E$199, 3, 0)</f>
        <v>HIC</v>
      </c>
      <c r="F87" s="309">
        <v>11</v>
      </c>
      <c r="G87" s="140">
        <v>0.84397</v>
      </c>
      <c r="H87" s="140">
        <v>0.87680000000000002</v>
      </c>
      <c r="I87" s="140">
        <v>0.82769999999999999</v>
      </c>
      <c r="J87" s="141">
        <v>0.82740000000000002</v>
      </c>
      <c r="K87" s="139">
        <v>10</v>
      </c>
      <c r="L87" s="142">
        <v>8.43</v>
      </c>
    </row>
    <row r="88" spans="1:12" s="9" customFormat="1" x14ac:dyDescent="0.3">
      <c r="A88" s="138">
        <v>86</v>
      </c>
      <c r="B88" s="306" t="s">
        <v>194</v>
      </c>
      <c r="C88" s="308" t="s">
        <v>195</v>
      </c>
      <c r="D88" s="306" t="str">
        <f>VLOOKUP($C88, 'Country List'!$C$1:$E$199, 2, 0)</f>
        <v>MEA</v>
      </c>
      <c r="E88" s="306" t="str">
        <f>VLOOKUP($C88, 'Country List'!$C$1:$E$199, 3, 0)</f>
        <v>LMC</v>
      </c>
      <c r="F88" s="309">
        <v>91</v>
      </c>
      <c r="G88" s="140">
        <v>0.51226000000000005</v>
      </c>
      <c r="H88" s="140">
        <v>0.45650000000000002</v>
      </c>
      <c r="I88" s="140">
        <v>0.3458</v>
      </c>
      <c r="J88" s="141">
        <v>0.73440000000000005</v>
      </c>
      <c r="K88" s="139">
        <v>70</v>
      </c>
      <c r="L88" s="142">
        <v>6</v>
      </c>
    </row>
    <row r="89" spans="1:12" s="9" customFormat="1" x14ac:dyDescent="0.3">
      <c r="A89" s="138">
        <v>87</v>
      </c>
      <c r="B89" s="306" t="s">
        <v>196</v>
      </c>
      <c r="C89" s="308" t="s">
        <v>197</v>
      </c>
      <c r="D89" s="306" t="str">
        <f>VLOOKUP($C89, 'Country List'!$C$1:$E$199, 2, 0)</f>
        <v>ECS</v>
      </c>
      <c r="E89" s="306" t="str">
        <f>VLOOKUP($C89, 'Country List'!$C$1:$E$199, 3, 0)</f>
        <v>UMC</v>
      </c>
      <c r="F89" s="309">
        <v>33</v>
      </c>
      <c r="G89" s="140">
        <v>0.72499000000000002</v>
      </c>
      <c r="H89" s="140">
        <v>0.7681</v>
      </c>
      <c r="I89" s="140">
        <v>0.56679999999999997</v>
      </c>
      <c r="J89" s="141">
        <v>0.84009999999999996</v>
      </c>
      <c r="K89" s="139">
        <v>52</v>
      </c>
      <c r="L89" s="142">
        <v>6.79</v>
      </c>
    </row>
    <row r="90" spans="1:12" s="9" customFormat="1" x14ac:dyDescent="0.3">
      <c r="A90" s="138">
        <v>88</v>
      </c>
      <c r="B90" s="306" t="s">
        <v>198</v>
      </c>
      <c r="C90" s="308" t="s">
        <v>199</v>
      </c>
      <c r="D90" s="306" t="str">
        <f>VLOOKUP($C90, 'Country List'!$C$1:$E$199, 2, 0)</f>
        <v>SSF</v>
      </c>
      <c r="E90" s="306" t="str">
        <f>VLOOKUP($C90, 'Country List'!$C$1:$E$199, 3, 0)</f>
        <v>LMC</v>
      </c>
      <c r="F90" s="309">
        <v>119</v>
      </c>
      <c r="G90" s="140">
        <v>0.41854999999999998</v>
      </c>
      <c r="H90" s="140">
        <v>0.55800000000000005</v>
      </c>
      <c r="I90" s="140">
        <v>0.18079999999999999</v>
      </c>
      <c r="J90" s="141">
        <v>0.51690000000000003</v>
      </c>
      <c r="K90" s="139">
        <v>138</v>
      </c>
      <c r="L90" s="142">
        <v>2.91</v>
      </c>
    </row>
    <row r="91" spans="1:12" s="9" customFormat="1" x14ac:dyDescent="0.3">
      <c r="A91" s="138">
        <v>89</v>
      </c>
      <c r="B91" s="306" t="s">
        <v>200</v>
      </c>
      <c r="C91" s="308" t="s">
        <v>201</v>
      </c>
      <c r="D91" s="306" t="str">
        <f>VLOOKUP($C91, 'Country List'!$C$1:$E$199, 2, 0)</f>
        <v>EAS</v>
      </c>
      <c r="E91" s="306" t="str">
        <f>VLOOKUP($C91, 'Country List'!$C$1:$E$199, 3, 0)</f>
        <v>LMC</v>
      </c>
      <c r="F91" s="309">
        <v>145</v>
      </c>
      <c r="G91" s="140">
        <v>0.31219000000000002</v>
      </c>
      <c r="H91" s="140">
        <v>0.21010000000000001</v>
      </c>
      <c r="I91" s="140">
        <v>6.6500000000000004E-2</v>
      </c>
      <c r="J91" s="141">
        <v>0.65990000000000004</v>
      </c>
      <c r="K91" s="139">
        <v>154</v>
      </c>
      <c r="L91" s="142">
        <v>2.17</v>
      </c>
    </row>
    <row r="92" spans="1:12" s="9" customFormat="1" x14ac:dyDescent="0.3">
      <c r="A92" s="138">
        <v>90</v>
      </c>
      <c r="B92" s="306" t="s">
        <v>202</v>
      </c>
      <c r="C92" s="308" t="s">
        <v>203</v>
      </c>
      <c r="D92" s="306" t="str">
        <f>VLOOKUP($C92, 'Country List'!$C$1:$E$199, 2, 0)</f>
        <v>EAS</v>
      </c>
      <c r="E92" s="306" t="str">
        <f>VLOOKUP($C92, 'Country List'!$C$1:$E$199, 3, 0)</f>
        <v>LIC</v>
      </c>
      <c r="F92" s="309">
        <v>153</v>
      </c>
      <c r="G92" s="140">
        <v>0.28008</v>
      </c>
      <c r="H92" s="140">
        <v>2.1700000000000001E-2</v>
      </c>
      <c r="I92" s="140">
        <v>3.6299999999999999E-2</v>
      </c>
      <c r="J92" s="141">
        <v>0.78220000000000001</v>
      </c>
      <c r="K92" s="139"/>
      <c r="L92" s="142"/>
    </row>
    <row r="93" spans="1:12" s="9" customFormat="1" x14ac:dyDescent="0.3">
      <c r="A93" s="138">
        <v>91</v>
      </c>
      <c r="B93" s="306" t="s">
        <v>204</v>
      </c>
      <c r="C93" s="308" t="s">
        <v>205</v>
      </c>
      <c r="D93" s="306" t="str">
        <f>VLOOKUP($C93, 'Country List'!$C$1:$E$199, 2, 0)</f>
        <v>EAS</v>
      </c>
      <c r="E93" s="306" t="str">
        <f>VLOOKUP($C93, 'Country List'!$C$1:$E$199, 3, 0)</f>
        <v>HIC</v>
      </c>
      <c r="F93" s="309">
        <v>3</v>
      </c>
      <c r="G93" s="140">
        <v>0.89149</v>
      </c>
      <c r="H93" s="140">
        <v>0.94199999999999995</v>
      </c>
      <c r="I93" s="140">
        <v>0.85299999999999998</v>
      </c>
      <c r="J93" s="141">
        <v>0.87949999999999995</v>
      </c>
      <c r="K93" s="139">
        <v>2</v>
      </c>
      <c r="L93" s="142">
        <v>8.85</v>
      </c>
    </row>
    <row r="94" spans="1:12" s="9" customFormat="1" x14ac:dyDescent="0.3">
      <c r="A94" s="138">
        <v>92</v>
      </c>
      <c r="B94" s="306" t="s">
        <v>206</v>
      </c>
      <c r="C94" s="308" t="s">
        <v>207</v>
      </c>
      <c r="D94" s="306" t="str">
        <f>VLOOKUP($C94, 'Country List'!$C$1:$E$199, 2, 0)</f>
        <v>ECS</v>
      </c>
      <c r="E94" s="306" t="str">
        <f>VLOOKUP($C94, 'Country List'!$C$1:$E$199, 3, 0)</f>
        <v>LMC</v>
      </c>
      <c r="F94" s="309"/>
      <c r="G94" s="140"/>
      <c r="H94" s="140"/>
      <c r="I94" s="140"/>
      <c r="J94" s="141"/>
      <c r="K94" s="139"/>
      <c r="L94" s="142"/>
    </row>
    <row r="95" spans="1:12" s="9" customFormat="1" x14ac:dyDescent="0.3">
      <c r="A95" s="138">
        <v>93</v>
      </c>
      <c r="B95" s="306" t="s">
        <v>208</v>
      </c>
      <c r="C95" s="308" t="s">
        <v>209</v>
      </c>
      <c r="D95" s="306" t="str">
        <f>VLOOKUP($C95, 'Country List'!$C$1:$E$199, 2, 0)</f>
        <v>MEA</v>
      </c>
      <c r="E95" s="306" t="str">
        <f>VLOOKUP($C95, 'Country List'!$C$1:$E$199, 3, 0)</f>
        <v>HIC</v>
      </c>
      <c r="F95" s="309">
        <v>40</v>
      </c>
      <c r="G95" s="140">
        <v>0.70794999999999997</v>
      </c>
      <c r="H95" s="140">
        <v>0.6522</v>
      </c>
      <c r="I95" s="140">
        <v>0.74299999999999999</v>
      </c>
      <c r="J95" s="141">
        <v>0.72870000000000001</v>
      </c>
      <c r="K95" s="139">
        <v>71</v>
      </c>
      <c r="L95" s="142">
        <v>5.98</v>
      </c>
    </row>
    <row r="96" spans="1:12" s="9" customFormat="1" x14ac:dyDescent="0.3">
      <c r="A96" s="138">
        <v>94</v>
      </c>
      <c r="B96" s="306" t="s">
        <v>210</v>
      </c>
      <c r="C96" s="308" t="s">
        <v>211</v>
      </c>
      <c r="D96" s="306" t="str">
        <f>VLOOKUP($C96, 'Country List'!$C$1:$E$199, 2, 0)</f>
        <v>ECS</v>
      </c>
      <c r="E96" s="306" t="str">
        <f>VLOOKUP($C96, 'Country List'!$C$1:$E$199, 3, 0)</f>
        <v>LMC</v>
      </c>
      <c r="F96" s="309">
        <v>97</v>
      </c>
      <c r="G96" s="140">
        <v>0.49686000000000002</v>
      </c>
      <c r="H96" s="140">
        <v>0.42749999999999999</v>
      </c>
      <c r="I96" s="140">
        <v>0.31230000000000002</v>
      </c>
      <c r="J96" s="141">
        <v>0.75080000000000002</v>
      </c>
      <c r="K96" s="139">
        <v>109</v>
      </c>
      <c r="L96" s="142">
        <v>4.37</v>
      </c>
    </row>
    <row r="97" spans="1:12" s="9" customFormat="1" x14ac:dyDescent="0.3">
      <c r="A97" s="138">
        <v>95</v>
      </c>
      <c r="B97" s="306" t="s">
        <v>212</v>
      </c>
      <c r="C97" s="308" t="s">
        <v>213</v>
      </c>
      <c r="D97" s="306" t="str">
        <f>VLOOKUP($C97, 'Country List'!$C$1:$E$199, 2, 0)</f>
        <v>EAS</v>
      </c>
      <c r="E97" s="306" t="str">
        <f>VLOOKUP($C97, 'Country List'!$C$1:$E$199, 3, 0)</f>
        <v>LMC</v>
      </c>
      <c r="F97" s="309">
        <v>148</v>
      </c>
      <c r="G97" s="140">
        <v>0.309</v>
      </c>
      <c r="H97" s="140">
        <v>0.28260000000000002</v>
      </c>
      <c r="I97" s="140">
        <v>0.1537</v>
      </c>
      <c r="J97" s="141">
        <v>0.49070000000000003</v>
      </c>
      <c r="K97" s="139">
        <v>139</v>
      </c>
      <c r="L97" s="142">
        <v>2.91</v>
      </c>
    </row>
    <row r="98" spans="1:12" s="9" customFormat="1" x14ac:dyDescent="0.3">
      <c r="A98" s="138">
        <v>96</v>
      </c>
      <c r="B98" s="306" t="s">
        <v>214</v>
      </c>
      <c r="C98" s="308" t="s">
        <v>215</v>
      </c>
      <c r="D98" s="306" t="str">
        <f>VLOOKUP($C98, 'Country List'!$C$1:$E$199, 2, 0)</f>
        <v>ECS</v>
      </c>
      <c r="E98" s="306" t="str">
        <f>VLOOKUP($C98, 'Country List'!$C$1:$E$199, 3, 0)</f>
        <v>HIC</v>
      </c>
      <c r="F98" s="309">
        <v>45</v>
      </c>
      <c r="G98" s="140">
        <v>0.68100000000000005</v>
      </c>
      <c r="H98" s="140">
        <v>0.60870000000000002</v>
      </c>
      <c r="I98" s="140">
        <v>0.58309999999999995</v>
      </c>
      <c r="J98" s="141">
        <v>0.85119999999999996</v>
      </c>
      <c r="K98" s="139">
        <v>35</v>
      </c>
      <c r="L98" s="142">
        <v>7.26</v>
      </c>
    </row>
    <row r="99" spans="1:12" s="9" customFormat="1" x14ac:dyDescent="0.3">
      <c r="A99" s="138">
        <v>97</v>
      </c>
      <c r="B99" s="306" t="s">
        <v>216</v>
      </c>
      <c r="C99" s="308" t="s">
        <v>217</v>
      </c>
      <c r="D99" s="306" t="str">
        <f>VLOOKUP($C99, 'Country List'!$C$1:$E$199, 2, 0)</f>
        <v>MEA</v>
      </c>
      <c r="E99" s="306" t="str">
        <f>VLOOKUP($C99, 'Country List'!$C$1:$E$199, 3, 0)</f>
        <v>UMC</v>
      </c>
      <c r="F99" s="309">
        <v>73</v>
      </c>
      <c r="G99" s="140">
        <v>0.56459999999999999</v>
      </c>
      <c r="H99" s="140">
        <v>0.51449999999999996</v>
      </c>
      <c r="I99" s="140">
        <v>0.49109999999999998</v>
      </c>
      <c r="J99" s="141">
        <v>0.68820000000000003</v>
      </c>
      <c r="K99" s="139">
        <v>64</v>
      </c>
      <c r="L99" s="142">
        <v>6.3</v>
      </c>
    </row>
    <row r="100" spans="1:12" s="9" customFormat="1" x14ac:dyDescent="0.3">
      <c r="A100" s="138">
        <v>98</v>
      </c>
      <c r="B100" s="306" t="s">
        <v>218</v>
      </c>
      <c r="C100" s="308" t="s">
        <v>219</v>
      </c>
      <c r="D100" s="306" t="str">
        <f>VLOOKUP($C100, 'Country List'!$C$1:$E$199, 2, 0)</f>
        <v>SSF</v>
      </c>
      <c r="E100" s="306" t="str">
        <f>VLOOKUP($C100, 'Country List'!$C$1:$E$199, 3, 0)</f>
        <v>LMC</v>
      </c>
      <c r="F100" s="309">
        <v>154</v>
      </c>
      <c r="G100" s="140">
        <v>0.27701999999999999</v>
      </c>
      <c r="H100" s="140">
        <v>0.13769999999999999</v>
      </c>
      <c r="I100" s="140">
        <v>0.1787</v>
      </c>
      <c r="J100" s="141">
        <v>0.51470000000000005</v>
      </c>
      <c r="K100" s="139">
        <v>133</v>
      </c>
      <c r="L100" s="142">
        <v>3.04</v>
      </c>
    </row>
    <row r="101" spans="1:12" s="9" customFormat="1" x14ac:dyDescent="0.3">
      <c r="A101" s="138">
        <v>99</v>
      </c>
      <c r="B101" s="306" t="s">
        <v>220</v>
      </c>
      <c r="C101" s="308" t="s">
        <v>221</v>
      </c>
      <c r="D101" s="306" t="str">
        <f>VLOOKUP($C101, 'Country List'!$C$1:$E$199, 2, 0)</f>
        <v>SSF</v>
      </c>
      <c r="E101" s="306" t="str">
        <f>VLOOKUP($C101, 'Country List'!$C$1:$E$199, 3, 0)</f>
        <v>LIC</v>
      </c>
      <c r="F101" s="309">
        <v>170</v>
      </c>
      <c r="G101" s="140">
        <v>0.23377999999999999</v>
      </c>
      <c r="H101" s="140">
        <v>0.23910000000000001</v>
      </c>
      <c r="I101" s="140">
        <v>0.1041</v>
      </c>
      <c r="J101" s="141">
        <v>0.35809999999999997</v>
      </c>
      <c r="K101" s="139"/>
      <c r="L101" s="142"/>
    </row>
    <row r="102" spans="1:12" s="9" customFormat="1" x14ac:dyDescent="0.3">
      <c r="A102" s="138">
        <v>100</v>
      </c>
      <c r="B102" s="306" t="s">
        <v>222</v>
      </c>
      <c r="C102" s="308" t="s">
        <v>223</v>
      </c>
      <c r="D102" s="306" t="str">
        <f>VLOOKUP($C102, 'Country List'!$C$1:$E$199, 2, 0)</f>
        <v>MEA</v>
      </c>
      <c r="E102" s="306" t="str">
        <f>VLOOKUP($C102, 'Country List'!$C$1:$E$199, 3, 0)</f>
        <v>UMC</v>
      </c>
      <c r="F102" s="309">
        <v>118</v>
      </c>
      <c r="G102" s="140">
        <v>0.43219999999999997</v>
      </c>
      <c r="H102" s="140">
        <v>0.1087</v>
      </c>
      <c r="I102" s="140">
        <v>0.42909999999999998</v>
      </c>
      <c r="J102" s="141">
        <v>0.75880000000000003</v>
      </c>
      <c r="K102" s="139">
        <v>115</v>
      </c>
      <c r="L102" s="142">
        <v>4.1100000000000003</v>
      </c>
    </row>
    <row r="103" spans="1:12" s="9" customFormat="1" x14ac:dyDescent="0.3">
      <c r="A103" s="138">
        <v>101</v>
      </c>
      <c r="B103" s="306" t="s">
        <v>224</v>
      </c>
      <c r="C103" s="308" t="s">
        <v>225</v>
      </c>
      <c r="D103" s="306" t="str">
        <f>VLOOKUP($C103, 'Country List'!$C$1:$E$199, 2, 0)</f>
        <v>ECS</v>
      </c>
      <c r="E103" s="306" t="str">
        <f>VLOOKUP($C103, 'Country List'!$C$1:$E$199, 3, 0)</f>
        <v>HIC</v>
      </c>
      <c r="F103" s="309">
        <v>32</v>
      </c>
      <c r="G103" s="140">
        <v>0.73126000000000002</v>
      </c>
      <c r="H103" s="140">
        <v>0.66669999999999996</v>
      </c>
      <c r="I103" s="140">
        <v>0.72929999999999995</v>
      </c>
      <c r="J103" s="141">
        <v>0.79779999999999995</v>
      </c>
      <c r="K103" s="139"/>
      <c r="L103" s="142"/>
    </row>
    <row r="104" spans="1:12" s="9" customFormat="1" x14ac:dyDescent="0.3">
      <c r="A104" s="138">
        <v>102</v>
      </c>
      <c r="B104" s="306" t="s">
        <v>226</v>
      </c>
      <c r="C104" s="308" t="s">
        <v>227</v>
      </c>
      <c r="D104" s="306" t="str">
        <f>VLOOKUP($C104, 'Country List'!$C$1:$E$199, 2, 0)</f>
        <v>ECS</v>
      </c>
      <c r="E104" s="306" t="str">
        <f>VLOOKUP($C104, 'Country List'!$C$1:$E$199, 3, 0)</f>
        <v>HIC</v>
      </c>
      <c r="F104" s="309">
        <v>23</v>
      </c>
      <c r="G104" s="140">
        <v>0.77466999999999997</v>
      </c>
      <c r="H104" s="140">
        <v>0.82609999999999995</v>
      </c>
      <c r="I104" s="140">
        <v>0.62619999999999998</v>
      </c>
      <c r="J104" s="141">
        <v>0.87170000000000003</v>
      </c>
      <c r="K104" s="139">
        <v>41</v>
      </c>
      <c r="L104" s="142">
        <v>7.19</v>
      </c>
    </row>
    <row r="105" spans="1:12" s="9" customFormat="1" x14ac:dyDescent="0.3">
      <c r="A105" s="138">
        <v>103</v>
      </c>
      <c r="B105" s="306" t="s">
        <v>228</v>
      </c>
      <c r="C105" s="308" t="s">
        <v>229</v>
      </c>
      <c r="D105" s="306" t="str">
        <f>VLOOKUP($C105, 'Country List'!$C$1:$E$199, 2, 0)</f>
        <v>ECS</v>
      </c>
      <c r="E105" s="306" t="str">
        <f>VLOOKUP($C105, 'Country List'!$C$1:$E$199, 3, 0)</f>
        <v>HIC</v>
      </c>
      <c r="F105" s="309">
        <v>25</v>
      </c>
      <c r="G105" s="140">
        <v>0.77046000000000003</v>
      </c>
      <c r="H105" s="140">
        <v>0.71740000000000004</v>
      </c>
      <c r="I105" s="140">
        <v>0.81899999999999995</v>
      </c>
      <c r="J105" s="141">
        <v>0.77500000000000002</v>
      </c>
      <c r="K105" s="139">
        <v>9</v>
      </c>
      <c r="L105" s="142">
        <v>8.4700000000000006</v>
      </c>
    </row>
    <row r="106" spans="1:12" s="9" customFormat="1" x14ac:dyDescent="0.3">
      <c r="A106" s="138">
        <v>104</v>
      </c>
      <c r="B106" s="306" t="s">
        <v>230</v>
      </c>
      <c r="C106" s="308" t="s">
        <v>231</v>
      </c>
      <c r="D106" s="306" t="str">
        <f>VLOOKUP($C106, 'Country List'!$C$1:$E$199, 2, 0)</f>
        <v>EAS</v>
      </c>
      <c r="E106" s="306" t="str">
        <f>VLOOKUP($C106, 'Country List'!$C$1:$E$199, 3, 0)</f>
        <v>HIC</v>
      </c>
      <c r="F106" s="309"/>
      <c r="G106" s="140"/>
      <c r="H106" s="140"/>
      <c r="I106" s="140"/>
      <c r="J106" s="141"/>
      <c r="K106" s="139">
        <v>26</v>
      </c>
      <c r="L106" s="142">
        <v>7.8</v>
      </c>
    </row>
    <row r="107" spans="1:12" s="9" customFormat="1" x14ac:dyDescent="0.3">
      <c r="A107" s="138">
        <v>105</v>
      </c>
      <c r="B107" s="306" t="s">
        <v>232</v>
      </c>
      <c r="C107" s="308" t="s">
        <v>233</v>
      </c>
      <c r="D107" s="306" t="str">
        <f>VLOOKUP($C107, 'Country List'!$C$1:$E$199, 2, 0)</f>
        <v>ECS</v>
      </c>
      <c r="E107" s="306" t="str">
        <f>VLOOKUP($C107, 'Country List'!$C$1:$E$199, 3, 0)</f>
        <v>UMC</v>
      </c>
      <c r="F107" s="309">
        <v>69</v>
      </c>
      <c r="G107" s="140">
        <v>0.58855000000000002</v>
      </c>
      <c r="H107" s="140">
        <v>0.60870000000000002</v>
      </c>
      <c r="I107" s="140">
        <v>0.46929999999999999</v>
      </c>
      <c r="J107" s="141">
        <v>0.68769999999999998</v>
      </c>
      <c r="K107" s="139">
        <v>69</v>
      </c>
      <c r="L107" s="142">
        <v>6.01</v>
      </c>
    </row>
    <row r="108" spans="1:12" s="9" customFormat="1" x14ac:dyDescent="0.3">
      <c r="A108" s="138">
        <v>106</v>
      </c>
      <c r="B108" s="306" t="s">
        <v>234</v>
      </c>
      <c r="C108" s="308" t="s">
        <v>235</v>
      </c>
      <c r="D108" s="306" t="str">
        <f>VLOOKUP($C108, 'Country List'!$C$1:$E$199, 2, 0)</f>
        <v>SSF</v>
      </c>
      <c r="E108" s="306" t="str">
        <f>VLOOKUP($C108, 'Country List'!$C$1:$E$199, 3, 0)</f>
        <v>LIC</v>
      </c>
      <c r="F108" s="309">
        <v>163</v>
      </c>
      <c r="G108" s="140">
        <v>0.24160999999999999</v>
      </c>
      <c r="H108" s="140">
        <v>0.22459999999999999</v>
      </c>
      <c r="I108" s="140">
        <v>5.1400000000000001E-2</v>
      </c>
      <c r="J108" s="141">
        <v>0.44879999999999998</v>
      </c>
      <c r="K108" s="139">
        <v>169</v>
      </c>
      <c r="L108" s="142">
        <v>1.68</v>
      </c>
    </row>
    <row r="109" spans="1:12" s="9" customFormat="1" x14ac:dyDescent="0.3">
      <c r="A109" s="138">
        <v>107</v>
      </c>
      <c r="B109" s="306" t="s">
        <v>236</v>
      </c>
      <c r="C109" s="308" t="s">
        <v>237</v>
      </c>
      <c r="D109" s="306" t="str">
        <f>VLOOKUP($C109, 'Country List'!$C$1:$E$199, 2, 0)</f>
        <v>SSF</v>
      </c>
      <c r="E109" s="306" t="str">
        <f>VLOOKUP($C109, 'Country List'!$C$1:$E$199, 3, 0)</f>
        <v>LIC</v>
      </c>
      <c r="F109" s="309">
        <v>166</v>
      </c>
      <c r="G109" s="140">
        <v>0.23977000000000001</v>
      </c>
      <c r="H109" s="140">
        <v>0.21740000000000001</v>
      </c>
      <c r="I109" s="140">
        <v>4.8500000000000001E-2</v>
      </c>
      <c r="J109" s="141">
        <v>0.45350000000000001</v>
      </c>
      <c r="K109" s="139">
        <v>167</v>
      </c>
      <c r="L109" s="142">
        <v>1.74</v>
      </c>
    </row>
    <row r="110" spans="1:12" s="9" customFormat="1" x14ac:dyDescent="0.3">
      <c r="A110" s="138">
        <v>108</v>
      </c>
      <c r="B110" s="306" t="s">
        <v>238</v>
      </c>
      <c r="C110" s="308" t="s">
        <v>239</v>
      </c>
      <c r="D110" s="306" t="str">
        <f>VLOOKUP($C110, 'Country List'!$C$1:$E$199, 2, 0)</f>
        <v>EAS</v>
      </c>
      <c r="E110" s="306" t="str">
        <f>VLOOKUP($C110, 'Country List'!$C$1:$E$199, 3, 0)</f>
        <v>UMC</v>
      </c>
      <c r="F110" s="309">
        <v>60</v>
      </c>
      <c r="G110" s="140">
        <v>0.61748999999999998</v>
      </c>
      <c r="H110" s="140">
        <v>0.71740000000000004</v>
      </c>
      <c r="I110" s="140">
        <v>0.43969999999999998</v>
      </c>
      <c r="J110" s="141">
        <v>0.69530000000000003</v>
      </c>
      <c r="K110" s="139">
        <v>63</v>
      </c>
      <c r="L110" s="142">
        <v>6.38</v>
      </c>
    </row>
    <row r="111" spans="1:12" s="9" customFormat="1" x14ac:dyDescent="0.3">
      <c r="A111" s="138">
        <v>109</v>
      </c>
      <c r="B111" s="306" t="s">
        <v>240</v>
      </c>
      <c r="C111" s="308" t="s">
        <v>241</v>
      </c>
      <c r="D111" s="306" t="str">
        <f>VLOOKUP($C111, 'Country List'!$C$1:$E$199, 2, 0)</f>
        <v>SAS</v>
      </c>
      <c r="E111" s="306" t="str">
        <f>VLOOKUP($C111, 'Country List'!$C$1:$E$199, 3, 0)</f>
        <v>UMC</v>
      </c>
      <c r="F111" s="309">
        <v>117</v>
      </c>
      <c r="G111" s="140">
        <v>0.43298999999999999</v>
      </c>
      <c r="H111" s="140">
        <v>0.2319</v>
      </c>
      <c r="I111" s="140">
        <v>0.437</v>
      </c>
      <c r="J111" s="141">
        <v>0.63009999999999999</v>
      </c>
      <c r="K111" s="139">
        <v>85</v>
      </c>
      <c r="L111" s="142">
        <v>5.25</v>
      </c>
    </row>
    <row r="112" spans="1:12" s="9" customFormat="1" x14ac:dyDescent="0.3">
      <c r="A112" s="138">
        <v>110</v>
      </c>
      <c r="B112" s="306" t="s">
        <v>242</v>
      </c>
      <c r="C112" s="308" t="s">
        <v>243</v>
      </c>
      <c r="D112" s="306" t="str">
        <f>VLOOKUP($C112, 'Country List'!$C$1:$E$199, 2, 0)</f>
        <v>SSF</v>
      </c>
      <c r="E112" s="306" t="str">
        <f>VLOOKUP($C112, 'Country List'!$C$1:$E$199, 3, 0)</f>
        <v>LIC</v>
      </c>
      <c r="F112" s="309">
        <v>182</v>
      </c>
      <c r="G112" s="140">
        <v>0.18165000000000001</v>
      </c>
      <c r="H112" s="140">
        <v>9.4200000000000006E-2</v>
      </c>
      <c r="I112" s="140">
        <v>0.21490000000000001</v>
      </c>
      <c r="J112" s="141">
        <v>0.23580000000000001</v>
      </c>
      <c r="K112" s="139">
        <v>155</v>
      </c>
      <c r="L112" s="142">
        <v>2.16</v>
      </c>
    </row>
    <row r="113" spans="1:12" s="9" customFormat="1" x14ac:dyDescent="0.3">
      <c r="A113" s="138">
        <v>111</v>
      </c>
      <c r="B113" s="306" t="s">
        <v>244</v>
      </c>
      <c r="C113" s="308" t="s">
        <v>245</v>
      </c>
      <c r="D113" s="306" t="str">
        <f>VLOOKUP($C113, 'Country List'!$C$1:$E$199, 2, 0)</f>
        <v>MEA</v>
      </c>
      <c r="E113" s="306" t="str">
        <f>VLOOKUP($C113, 'Country List'!$C$1:$E$199, 3, 0)</f>
        <v>HIC</v>
      </c>
      <c r="F113" s="309">
        <v>30</v>
      </c>
      <c r="G113" s="140">
        <v>0.74241999999999997</v>
      </c>
      <c r="H113" s="140">
        <v>0.79710000000000003</v>
      </c>
      <c r="I113" s="140">
        <v>0.69920000000000004</v>
      </c>
      <c r="J113" s="141">
        <v>0.73099999999999998</v>
      </c>
      <c r="K113" s="139">
        <v>24</v>
      </c>
      <c r="L113" s="142">
        <v>7.86</v>
      </c>
    </row>
    <row r="114" spans="1:12" s="9" customFormat="1" x14ac:dyDescent="0.3">
      <c r="A114" s="138">
        <v>112</v>
      </c>
      <c r="B114" s="306" t="s">
        <v>246</v>
      </c>
      <c r="C114" s="308" t="s">
        <v>247</v>
      </c>
      <c r="D114" s="306" t="str">
        <f>VLOOKUP($C114, 'Country List'!$C$1:$E$199, 2, 0)</f>
        <v>EAS</v>
      </c>
      <c r="E114" s="306" t="str">
        <f>VLOOKUP($C114, 'Country List'!$C$1:$E$199, 3, 0)</f>
        <v>UMC</v>
      </c>
      <c r="F114" s="309">
        <v>156</v>
      </c>
      <c r="G114" s="140">
        <v>0.26952999999999999</v>
      </c>
      <c r="H114" s="140">
        <v>2.9000000000000001E-2</v>
      </c>
      <c r="I114" s="140">
        <v>8.4900000000000003E-2</v>
      </c>
      <c r="J114" s="141">
        <v>0.69469999999999998</v>
      </c>
      <c r="K114" s="139"/>
      <c r="L114" s="142"/>
    </row>
    <row r="115" spans="1:12" s="9" customFormat="1" x14ac:dyDescent="0.3">
      <c r="A115" s="138">
        <v>113</v>
      </c>
      <c r="B115" s="306" t="s">
        <v>248</v>
      </c>
      <c r="C115" s="308" t="s">
        <v>249</v>
      </c>
      <c r="D115" s="306" t="str">
        <f>VLOOKUP($C115, 'Country List'!$C$1:$E$199, 2, 0)</f>
        <v>SSF</v>
      </c>
      <c r="E115" s="306" t="str">
        <f>VLOOKUP($C115, 'Country List'!$C$1:$E$199, 3, 0)</f>
        <v>LMC</v>
      </c>
      <c r="F115" s="309">
        <v>184</v>
      </c>
      <c r="G115" s="140">
        <v>0.17344000000000001</v>
      </c>
      <c r="H115" s="140">
        <v>6.5199999999999994E-2</v>
      </c>
      <c r="I115" s="140">
        <v>0.15359999999999999</v>
      </c>
      <c r="J115" s="141">
        <v>0.30149999999999999</v>
      </c>
      <c r="K115" s="139">
        <v>151</v>
      </c>
      <c r="L115" s="142">
        <v>2.2599999999999998</v>
      </c>
    </row>
    <row r="116" spans="1:12" s="9" customFormat="1" x14ac:dyDescent="0.3">
      <c r="A116" s="138">
        <v>114</v>
      </c>
      <c r="B116" s="306" t="s">
        <v>250</v>
      </c>
      <c r="C116" s="308" t="s">
        <v>251</v>
      </c>
      <c r="D116" s="306" t="str">
        <f>VLOOKUP($C116, 'Country List'!$C$1:$E$199, 2, 0)</f>
        <v>SSF</v>
      </c>
      <c r="E116" s="306" t="str">
        <f>VLOOKUP($C116, 'Country List'!$C$1:$E$199, 3, 0)</f>
        <v>UMC</v>
      </c>
      <c r="F116" s="309">
        <v>58</v>
      </c>
      <c r="G116" s="140">
        <v>0.62305999999999995</v>
      </c>
      <c r="H116" s="140">
        <v>0.70289999999999997</v>
      </c>
      <c r="I116" s="140">
        <v>0.45960000000000001</v>
      </c>
      <c r="J116" s="141">
        <v>0.70669999999999999</v>
      </c>
      <c r="K116" s="139">
        <v>72</v>
      </c>
      <c r="L116" s="142">
        <v>5.88</v>
      </c>
    </row>
    <row r="117" spans="1:12" s="9" customFormat="1" x14ac:dyDescent="0.3">
      <c r="A117" s="138">
        <v>115</v>
      </c>
      <c r="B117" s="306" t="s">
        <v>252</v>
      </c>
      <c r="C117" s="308" t="s">
        <v>253</v>
      </c>
      <c r="D117" s="306" t="str">
        <f>VLOOKUP($C117, 'Country List'!$C$1:$E$199, 2, 0)</f>
        <v>LCN</v>
      </c>
      <c r="E117" s="306" t="str">
        <f>VLOOKUP($C117, 'Country List'!$C$1:$E$199, 3, 0)</f>
        <v>UMC</v>
      </c>
      <c r="F117" s="309">
        <v>59</v>
      </c>
      <c r="G117" s="140">
        <v>0.61953000000000003</v>
      </c>
      <c r="H117" s="140">
        <v>0.8478</v>
      </c>
      <c r="I117" s="140">
        <v>0.31140000000000001</v>
      </c>
      <c r="J117" s="141">
        <v>0.69930000000000003</v>
      </c>
      <c r="K117" s="139">
        <v>87</v>
      </c>
      <c r="L117" s="142">
        <v>5.16</v>
      </c>
    </row>
    <row r="118" spans="1:12" s="9" customFormat="1" x14ac:dyDescent="0.3">
      <c r="A118" s="138">
        <v>116</v>
      </c>
      <c r="B118" s="306" t="s">
        <v>254</v>
      </c>
      <c r="C118" s="308" t="s">
        <v>255</v>
      </c>
      <c r="D118" s="306" t="str">
        <f>VLOOKUP($C118, 'Country List'!$C$1:$E$199, 2, 0)</f>
        <v>EAS</v>
      </c>
      <c r="E118" s="306" t="str">
        <f>VLOOKUP($C118, 'Country List'!$C$1:$E$199, 3, 0)</f>
        <v>LMC</v>
      </c>
      <c r="F118" s="309">
        <v>146</v>
      </c>
      <c r="G118" s="140">
        <v>0.31030999999999997</v>
      </c>
      <c r="H118" s="140">
        <v>0.1449</v>
      </c>
      <c r="I118" s="140">
        <v>0.1197</v>
      </c>
      <c r="J118" s="141">
        <v>0.6663</v>
      </c>
      <c r="K118" s="139"/>
      <c r="L118" s="142"/>
    </row>
    <row r="119" spans="1:12" s="9" customFormat="1" x14ac:dyDescent="0.3">
      <c r="A119" s="138">
        <v>117</v>
      </c>
      <c r="B119" s="306" t="s">
        <v>256</v>
      </c>
      <c r="C119" s="308" t="s">
        <v>257</v>
      </c>
      <c r="D119" s="306" t="str">
        <f>VLOOKUP($C119, 'Country List'!$C$1:$E$199, 2, 0)</f>
        <v>ECS</v>
      </c>
      <c r="E119" s="306" t="str">
        <f>VLOOKUP($C119, 'Country List'!$C$1:$E$199, 3, 0)</f>
        <v>LMC</v>
      </c>
      <c r="F119" s="309">
        <v>65</v>
      </c>
      <c r="G119" s="140">
        <v>0.59945000000000004</v>
      </c>
      <c r="H119" s="140">
        <v>0.59419999999999995</v>
      </c>
      <c r="I119" s="140">
        <v>0.48499999999999999</v>
      </c>
      <c r="J119" s="141">
        <v>0.71909999999999996</v>
      </c>
      <c r="K119" s="139">
        <v>59</v>
      </c>
      <c r="L119" s="142">
        <v>6.45</v>
      </c>
    </row>
    <row r="120" spans="1:12" s="9" customFormat="1" x14ac:dyDescent="0.3">
      <c r="A120" s="138">
        <v>118</v>
      </c>
      <c r="B120" s="306" t="s">
        <v>258</v>
      </c>
      <c r="C120" s="308" t="s">
        <v>259</v>
      </c>
      <c r="D120" s="306" t="str">
        <f>VLOOKUP($C120, 'Country List'!$C$1:$E$199, 2, 0)</f>
        <v>ECS</v>
      </c>
      <c r="E120" s="306" t="str">
        <f>VLOOKUP($C120, 'Country List'!$C$1:$E$199, 3, 0)</f>
        <v>HIC</v>
      </c>
      <c r="F120" s="309">
        <v>31</v>
      </c>
      <c r="G120" s="140">
        <v>0.73151999999999995</v>
      </c>
      <c r="H120" s="140">
        <v>0.31879999999999997</v>
      </c>
      <c r="I120" s="140">
        <v>1</v>
      </c>
      <c r="J120" s="141">
        <v>0.87570000000000003</v>
      </c>
      <c r="K120" s="139">
        <v>19</v>
      </c>
      <c r="L120" s="142">
        <v>8.0500000000000007</v>
      </c>
    </row>
    <row r="121" spans="1:12" s="9" customFormat="1" x14ac:dyDescent="0.3">
      <c r="A121" s="138">
        <v>119</v>
      </c>
      <c r="B121" s="306" t="s">
        <v>260</v>
      </c>
      <c r="C121" s="308" t="s">
        <v>261</v>
      </c>
      <c r="D121" s="306" t="str">
        <f>VLOOKUP($C121, 'Country List'!$C$1:$E$199, 2, 0)</f>
        <v>EAS</v>
      </c>
      <c r="E121" s="306" t="str">
        <f>VLOOKUP($C121, 'Country List'!$C$1:$E$199, 3, 0)</f>
        <v>LMC</v>
      </c>
      <c r="F121" s="309">
        <v>84</v>
      </c>
      <c r="G121" s="140">
        <v>0.51942999999999995</v>
      </c>
      <c r="H121" s="140">
        <v>0.51449999999999996</v>
      </c>
      <c r="I121" s="140">
        <v>0.28410000000000002</v>
      </c>
      <c r="J121" s="141">
        <v>0.75970000000000004</v>
      </c>
      <c r="K121" s="139">
        <v>91</v>
      </c>
      <c r="L121" s="142">
        <v>4.96</v>
      </c>
    </row>
    <row r="122" spans="1:12" s="9" customFormat="1" x14ac:dyDescent="0.3">
      <c r="A122" s="138">
        <v>120</v>
      </c>
      <c r="B122" s="306" t="s">
        <v>262</v>
      </c>
      <c r="C122" s="308" t="s">
        <v>263</v>
      </c>
      <c r="D122" s="306" t="str">
        <f>VLOOKUP($C122, 'Country List'!$C$1:$E$199, 2, 0)</f>
        <v>ECS</v>
      </c>
      <c r="E122" s="306" t="str">
        <f>VLOOKUP($C122, 'Country List'!$C$1:$E$199, 3, 0)</f>
        <v>UMC</v>
      </c>
      <c r="F122" s="309">
        <v>47</v>
      </c>
      <c r="G122" s="140">
        <v>0.67325999999999997</v>
      </c>
      <c r="H122" s="140">
        <v>0.68120000000000003</v>
      </c>
      <c r="I122" s="140">
        <v>0.52210000000000001</v>
      </c>
      <c r="J122" s="141">
        <v>0.8165</v>
      </c>
      <c r="K122" s="139">
        <v>61</v>
      </c>
      <c r="L122" s="142">
        <v>6.44</v>
      </c>
    </row>
    <row r="123" spans="1:12" s="9" customFormat="1" x14ac:dyDescent="0.3">
      <c r="A123" s="138">
        <v>121</v>
      </c>
      <c r="B123" s="306" t="s">
        <v>264</v>
      </c>
      <c r="C123" s="308" t="s">
        <v>265</v>
      </c>
      <c r="D123" s="306" t="str">
        <f>VLOOKUP($C123, 'Country List'!$C$1:$E$199, 2, 0)</f>
        <v>MEA</v>
      </c>
      <c r="E123" s="306" t="str">
        <f>VLOOKUP($C123, 'Country List'!$C$1:$E$199, 3, 0)</f>
        <v>LMC</v>
      </c>
      <c r="F123" s="309">
        <v>85</v>
      </c>
      <c r="G123" s="140">
        <v>0.51858000000000004</v>
      </c>
      <c r="H123" s="140">
        <v>0.73909999999999998</v>
      </c>
      <c r="I123" s="140">
        <v>0.34289999999999998</v>
      </c>
      <c r="J123" s="141">
        <v>0.47370000000000001</v>
      </c>
      <c r="K123" s="139">
        <v>100</v>
      </c>
      <c r="L123" s="142">
        <v>4.7699999999999996</v>
      </c>
    </row>
    <row r="124" spans="1:12" s="9" customFormat="1" x14ac:dyDescent="0.3">
      <c r="A124" s="138">
        <v>122</v>
      </c>
      <c r="B124" s="306" t="s">
        <v>266</v>
      </c>
      <c r="C124" s="308" t="s">
        <v>267</v>
      </c>
      <c r="D124" s="306" t="str">
        <f>VLOOKUP($C124, 'Country List'!$C$1:$E$199, 2, 0)</f>
        <v>SSF</v>
      </c>
      <c r="E124" s="306" t="str">
        <f>VLOOKUP($C124, 'Country List'!$C$1:$E$199, 3, 0)</f>
        <v>LIC</v>
      </c>
      <c r="F124" s="309">
        <v>172</v>
      </c>
      <c r="G124" s="140">
        <v>0.23050000000000001</v>
      </c>
      <c r="H124" s="140">
        <v>0.2029</v>
      </c>
      <c r="I124" s="140">
        <v>9.9299999999999999E-2</v>
      </c>
      <c r="J124" s="141">
        <v>0.38929999999999998</v>
      </c>
      <c r="K124" s="139">
        <v>150</v>
      </c>
      <c r="L124" s="142">
        <v>2.3199999999999998</v>
      </c>
    </row>
    <row r="125" spans="1:12" s="9" customFormat="1" x14ac:dyDescent="0.3">
      <c r="A125" s="138">
        <v>123</v>
      </c>
      <c r="B125" s="306" t="s">
        <v>268</v>
      </c>
      <c r="C125" s="308" t="s">
        <v>269</v>
      </c>
      <c r="D125" s="306" t="str">
        <f>VLOOKUP($C125, 'Country List'!$C$1:$E$199, 2, 0)</f>
        <v>EAS</v>
      </c>
      <c r="E125" s="306" t="str">
        <f>VLOOKUP($C125, 'Country List'!$C$1:$E$199, 3, 0)</f>
        <v>LMC</v>
      </c>
      <c r="F125" s="309">
        <v>169</v>
      </c>
      <c r="G125" s="140">
        <v>0.23619000000000001</v>
      </c>
      <c r="H125" s="140">
        <v>0.15939999999999999</v>
      </c>
      <c r="I125" s="140">
        <v>6.5500000000000003E-2</v>
      </c>
      <c r="J125" s="141">
        <v>0.48370000000000002</v>
      </c>
      <c r="K125" s="139">
        <v>135</v>
      </c>
      <c r="L125" s="142">
        <v>3</v>
      </c>
    </row>
    <row r="126" spans="1:12" s="9" customFormat="1" x14ac:dyDescent="0.3">
      <c r="A126" s="138">
        <v>124</v>
      </c>
      <c r="B126" s="306" t="s">
        <v>270</v>
      </c>
      <c r="C126" s="308" t="s">
        <v>271</v>
      </c>
      <c r="D126" s="306" t="str">
        <f>VLOOKUP($C126, 'Country List'!$C$1:$E$199, 2, 0)</f>
        <v>SSF</v>
      </c>
      <c r="E126" s="306" t="str">
        <f>VLOOKUP($C126, 'Country List'!$C$1:$E$199, 3, 0)</f>
        <v>UMC</v>
      </c>
      <c r="F126" s="309">
        <v>125</v>
      </c>
      <c r="G126" s="140">
        <v>0.36818000000000001</v>
      </c>
      <c r="H126" s="140">
        <v>0.28260000000000002</v>
      </c>
      <c r="I126" s="140">
        <v>0.26690000000000003</v>
      </c>
      <c r="J126" s="141">
        <v>0.55510000000000004</v>
      </c>
      <c r="K126" s="139">
        <v>118</v>
      </c>
      <c r="L126" s="142">
        <v>3.89</v>
      </c>
    </row>
    <row r="127" spans="1:12" s="9" customFormat="1" x14ac:dyDescent="0.3">
      <c r="A127" s="138">
        <v>125</v>
      </c>
      <c r="B127" s="306" t="s">
        <v>272</v>
      </c>
      <c r="C127" s="308" t="s">
        <v>273</v>
      </c>
      <c r="D127" s="306" t="str">
        <f>VLOOKUP($C127, 'Country List'!$C$1:$E$199, 2, 0)</f>
        <v>EAS</v>
      </c>
      <c r="E127" s="306" t="str">
        <f>VLOOKUP($C127, 'Country List'!$C$1:$E$199, 3, 0)</f>
        <v>UMC</v>
      </c>
      <c r="F127" s="309">
        <v>152</v>
      </c>
      <c r="G127" s="140">
        <v>0.28682000000000002</v>
      </c>
      <c r="H127" s="140">
        <v>9.4200000000000006E-2</v>
      </c>
      <c r="I127" s="140">
        <v>0.24479999999999999</v>
      </c>
      <c r="J127" s="141">
        <v>0.52139999999999997</v>
      </c>
      <c r="K127" s="139"/>
      <c r="L127" s="142"/>
    </row>
    <row r="128" spans="1:12" s="9" customFormat="1" x14ac:dyDescent="0.3">
      <c r="A128" s="138">
        <v>126</v>
      </c>
      <c r="B128" s="306" t="s">
        <v>274</v>
      </c>
      <c r="C128" s="308" t="s">
        <v>275</v>
      </c>
      <c r="D128" s="306" t="str">
        <f>VLOOKUP($C128, 'Country List'!$C$1:$E$199, 2, 0)</f>
        <v>SAS</v>
      </c>
      <c r="E128" s="306" t="str">
        <f>VLOOKUP($C128, 'Country List'!$C$1:$E$199, 3, 0)</f>
        <v>LIC</v>
      </c>
      <c r="F128" s="309">
        <v>135</v>
      </c>
      <c r="G128" s="140">
        <v>0.34581000000000001</v>
      </c>
      <c r="H128" s="140">
        <v>0.39860000000000001</v>
      </c>
      <c r="I128" s="140">
        <v>0.16750000000000001</v>
      </c>
      <c r="J128" s="141">
        <v>0.47139999999999999</v>
      </c>
      <c r="K128" s="139">
        <v>140</v>
      </c>
      <c r="L128" s="142">
        <v>2.88</v>
      </c>
    </row>
    <row r="129" spans="1:12" s="9" customFormat="1" x14ac:dyDescent="0.3">
      <c r="A129" s="138">
        <v>127</v>
      </c>
      <c r="B129" s="306" t="s">
        <v>276</v>
      </c>
      <c r="C129" s="308" t="s">
        <v>277</v>
      </c>
      <c r="D129" s="306" t="str">
        <f>VLOOKUP($C129, 'Country List'!$C$1:$E$199, 2, 0)</f>
        <v>ECS</v>
      </c>
      <c r="E129" s="306" t="str">
        <f>VLOOKUP($C129, 'Country List'!$C$1:$E$199, 3, 0)</f>
        <v>HIC</v>
      </c>
      <c r="F129" s="309">
        <v>7</v>
      </c>
      <c r="G129" s="140">
        <v>0.86585999999999996</v>
      </c>
      <c r="H129" s="140">
        <v>0.92749999999999999</v>
      </c>
      <c r="I129" s="140">
        <v>0.75170000000000003</v>
      </c>
      <c r="J129" s="141">
        <v>0.91830000000000001</v>
      </c>
      <c r="K129" s="139">
        <v>7</v>
      </c>
      <c r="L129" s="142">
        <v>8.49</v>
      </c>
    </row>
    <row r="130" spans="1:12" s="9" customFormat="1" x14ac:dyDescent="0.3">
      <c r="A130" s="138">
        <v>128</v>
      </c>
      <c r="B130" s="306" t="s">
        <v>278</v>
      </c>
      <c r="C130" s="308" t="s">
        <v>279</v>
      </c>
      <c r="D130" s="306" t="str">
        <f>VLOOKUP($C130, 'Country List'!$C$1:$E$199, 2, 0)</f>
        <v>EAS</v>
      </c>
      <c r="E130" s="306" t="str">
        <f>VLOOKUP($C130, 'Country List'!$C$1:$E$199, 3, 0)</f>
        <v>HIC</v>
      </c>
      <c r="F130" s="309">
        <v>8</v>
      </c>
      <c r="G130" s="140">
        <v>0.86529999999999996</v>
      </c>
      <c r="H130" s="140">
        <v>0.94199999999999995</v>
      </c>
      <c r="I130" s="140">
        <v>0.71360000000000001</v>
      </c>
      <c r="J130" s="141">
        <v>0.94020000000000004</v>
      </c>
      <c r="K130" s="139">
        <v>13</v>
      </c>
      <c r="L130" s="142">
        <v>8.33</v>
      </c>
    </row>
    <row r="131" spans="1:12" s="9" customFormat="1" x14ac:dyDescent="0.3">
      <c r="A131" s="138">
        <v>129</v>
      </c>
      <c r="B131" s="306" t="s">
        <v>280</v>
      </c>
      <c r="C131" s="308" t="s">
        <v>281</v>
      </c>
      <c r="D131" s="306" t="str">
        <f>VLOOKUP($C131, 'Country List'!$C$1:$E$199, 2, 0)</f>
        <v>LCN</v>
      </c>
      <c r="E131" s="306" t="str">
        <f>VLOOKUP($C131, 'Country List'!$C$1:$E$199, 3, 0)</f>
        <v>LMC</v>
      </c>
      <c r="F131" s="309">
        <v>123</v>
      </c>
      <c r="G131" s="140">
        <v>0.38011</v>
      </c>
      <c r="H131" s="140">
        <v>0.3841</v>
      </c>
      <c r="I131" s="140">
        <v>0.2109</v>
      </c>
      <c r="J131" s="141">
        <v>0.5454</v>
      </c>
      <c r="K131" s="139">
        <v>130</v>
      </c>
      <c r="L131" s="142">
        <v>3.27</v>
      </c>
    </row>
    <row r="132" spans="1:12" s="9" customFormat="1" x14ac:dyDescent="0.3">
      <c r="A132" s="138">
        <v>130</v>
      </c>
      <c r="B132" s="306" t="s">
        <v>282</v>
      </c>
      <c r="C132" s="308" t="s">
        <v>283</v>
      </c>
      <c r="D132" s="306" t="str">
        <f>VLOOKUP($C132, 'Country List'!$C$1:$E$199, 2, 0)</f>
        <v>SSF</v>
      </c>
      <c r="E132" s="306" t="str">
        <f>VLOOKUP($C132, 'Country List'!$C$1:$E$199, 3, 0)</f>
        <v>LIC</v>
      </c>
      <c r="F132" s="309">
        <v>192</v>
      </c>
      <c r="G132" s="140">
        <v>5.9330000000000001E-2</v>
      </c>
      <c r="H132" s="140">
        <v>7.2499999999999995E-2</v>
      </c>
      <c r="I132" s="140">
        <v>5.57E-2</v>
      </c>
      <c r="J132" s="141">
        <v>4.9799999999999997E-2</v>
      </c>
      <c r="K132" s="139"/>
      <c r="L132" s="142"/>
    </row>
    <row r="133" spans="1:12" s="9" customFormat="1" x14ac:dyDescent="0.3">
      <c r="A133" s="138">
        <v>131</v>
      </c>
      <c r="B133" s="306" t="s">
        <v>284</v>
      </c>
      <c r="C133" s="308" t="s">
        <v>285</v>
      </c>
      <c r="D133" s="306" t="str">
        <f>VLOOKUP($C133, 'Country List'!$C$1:$E$199, 2, 0)</f>
        <v>SSF</v>
      </c>
      <c r="E133" s="306" t="str">
        <f>VLOOKUP($C133, 'Country List'!$C$1:$E$199, 3, 0)</f>
        <v>LMC</v>
      </c>
      <c r="F133" s="309">
        <v>143</v>
      </c>
      <c r="G133" s="140">
        <v>0.3291</v>
      </c>
      <c r="H133" s="140">
        <v>0.41299999999999998</v>
      </c>
      <c r="I133" s="140">
        <v>0.1958</v>
      </c>
      <c r="J133" s="141">
        <v>0.37840000000000001</v>
      </c>
      <c r="K133" s="139">
        <v>143</v>
      </c>
      <c r="L133" s="142">
        <v>2.6</v>
      </c>
    </row>
    <row r="134" spans="1:12" s="9" customFormat="1" x14ac:dyDescent="0.3">
      <c r="A134" s="138">
        <v>132</v>
      </c>
      <c r="B134" s="306" t="s">
        <v>286</v>
      </c>
      <c r="C134" s="308" t="s">
        <v>287</v>
      </c>
      <c r="D134" s="306" t="str">
        <f>VLOOKUP($C134, 'Country List'!$C$1:$E$199, 2, 0)</f>
        <v>ECS</v>
      </c>
      <c r="E134" s="306" t="str">
        <f>VLOOKUP($C134, 'Country List'!$C$1:$E$199, 3, 0)</f>
        <v>HIC</v>
      </c>
      <c r="F134" s="309">
        <v>18</v>
      </c>
      <c r="G134" s="140">
        <v>0.81167999999999996</v>
      </c>
      <c r="H134" s="140">
        <v>0.80430000000000001</v>
      </c>
      <c r="I134" s="140">
        <v>0.72760000000000002</v>
      </c>
      <c r="J134" s="141">
        <v>0.90310000000000001</v>
      </c>
      <c r="K134" s="139">
        <v>8</v>
      </c>
      <c r="L134" s="142">
        <v>8.4700000000000006</v>
      </c>
    </row>
    <row r="135" spans="1:12" s="9" customFormat="1" x14ac:dyDescent="0.3">
      <c r="A135" s="138">
        <v>133</v>
      </c>
      <c r="B135" s="306" t="s">
        <v>288</v>
      </c>
      <c r="C135" s="308" t="s">
        <v>289</v>
      </c>
      <c r="D135" s="306" t="str">
        <f>VLOOKUP($C135, 'Country List'!$C$1:$E$199, 2, 0)</f>
        <v>MEA</v>
      </c>
      <c r="E135" s="306" t="str">
        <f>VLOOKUP($C135, 'Country List'!$C$1:$E$199, 3, 0)</f>
        <v>HIC</v>
      </c>
      <c r="F135" s="309">
        <v>66</v>
      </c>
      <c r="G135" s="140">
        <v>0.59616000000000002</v>
      </c>
      <c r="H135" s="140">
        <v>0.59419999999999995</v>
      </c>
      <c r="I135" s="140">
        <v>0.51470000000000005</v>
      </c>
      <c r="J135" s="141">
        <v>0.67959999999999998</v>
      </c>
      <c r="K135" s="139">
        <v>62</v>
      </c>
      <c r="L135" s="142">
        <v>6.43</v>
      </c>
    </row>
    <row r="136" spans="1:12" s="9" customFormat="1" x14ac:dyDescent="0.3">
      <c r="A136" s="138">
        <v>134</v>
      </c>
      <c r="B136" s="306" t="s">
        <v>290</v>
      </c>
      <c r="C136" s="308" t="s">
        <v>291</v>
      </c>
      <c r="D136" s="306" t="str">
        <f>VLOOKUP($C136, 'Country List'!$C$1:$E$199, 2, 0)</f>
        <v>SAS</v>
      </c>
      <c r="E136" s="306" t="str">
        <f>VLOOKUP($C136, 'Country List'!$C$1:$E$199, 3, 0)</f>
        <v>LMC</v>
      </c>
      <c r="F136" s="309">
        <v>159</v>
      </c>
      <c r="G136" s="140">
        <v>0.25831999999999999</v>
      </c>
      <c r="H136" s="140">
        <v>0.3261</v>
      </c>
      <c r="I136" s="140">
        <v>0.12989999999999999</v>
      </c>
      <c r="J136" s="141">
        <v>0.31900000000000001</v>
      </c>
      <c r="K136" s="139">
        <v>148</v>
      </c>
      <c r="L136" s="142">
        <v>2.42</v>
      </c>
    </row>
    <row r="137" spans="1:12" s="9" customFormat="1" x14ac:dyDescent="0.3">
      <c r="A137" s="138">
        <v>135</v>
      </c>
      <c r="B137" s="306" t="s">
        <v>292</v>
      </c>
      <c r="C137" s="308" t="s">
        <v>293</v>
      </c>
      <c r="D137" s="306" t="str">
        <f>VLOOKUP($C137, 'Country List'!$C$1:$E$199, 2, 0)</f>
        <v>EAS</v>
      </c>
      <c r="E137" s="306" t="str">
        <f>VLOOKUP($C137, 'Country List'!$C$1:$E$199, 3, 0)</f>
        <v>HIC</v>
      </c>
      <c r="F137" s="309">
        <v>111</v>
      </c>
      <c r="G137" s="140">
        <v>0.45458999999999999</v>
      </c>
      <c r="H137" s="140">
        <v>0.1087</v>
      </c>
      <c r="I137" s="140">
        <v>0.36840000000000001</v>
      </c>
      <c r="J137" s="141">
        <v>0.88670000000000004</v>
      </c>
      <c r="K137" s="139"/>
      <c r="L137" s="142"/>
    </row>
    <row r="138" spans="1:12" s="9" customFormat="1" x14ac:dyDescent="0.3">
      <c r="A138" s="138">
        <v>136</v>
      </c>
      <c r="B138" s="306" t="s">
        <v>1694</v>
      </c>
      <c r="C138" s="308" t="s">
        <v>412</v>
      </c>
      <c r="D138" s="306" t="str">
        <f>VLOOKUP($C138, 'Country List'!$C$1:$E$199, 2, 0)</f>
        <v>MEA</v>
      </c>
      <c r="E138" s="306" t="str">
        <f>VLOOKUP($C138, 'Country List'!$C$1:$E$199, 3, 0)</f>
        <v>LMC</v>
      </c>
      <c r="F138" s="309"/>
      <c r="G138" s="140"/>
      <c r="H138" s="140"/>
      <c r="I138" s="140"/>
      <c r="J138" s="141"/>
      <c r="K138" s="139">
        <v>123</v>
      </c>
      <c r="L138" s="142">
        <v>3.55</v>
      </c>
    </row>
    <row r="139" spans="1:12" s="9" customFormat="1" x14ac:dyDescent="0.3">
      <c r="A139" s="138">
        <v>137</v>
      </c>
      <c r="B139" s="306" t="s">
        <v>294</v>
      </c>
      <c r="C139" s="308" t="s">
        <v>295</v>
      </c>
      <c r="D139" s="306" t="str">
        <f>VLOOKUP($C139, 'Country List'!$C$1:$E$199, 2, 0)</f>
        <v>LCN</v>
      </c>
      <c r="E139" s="306" t="str">
        <f>VLOOKUP($C139, 'Country List'!$C$1:$E$199, 3, 0)</f>
        <v>UMC</v>
      </c>
      <c r="F139" s="309">
        <v>99</v>
      </c>
      <c r="G139" s="140">
        <v>0.49035000000000001</v>
      </c>
      <c r="H139" s="140">
        <v>0.33329999999999999</v>
      </c>
      <c r="I139" s="140">
        <v>0.42020000000000002</v>
      </c>
      <c r="J139" s="141">
        <v>0.71750000000000003</v>
      </c>
      <c r="K139" s="139">
        <v>94</v>
      </c>
      <c r="L139" s="142">
        <v>4.91</v>
      </c>
    </row>
    <row r="140" spans="1:12" s="9" customFormat="1" x14ac:dyDescent="0.3">
      <c r="A140" s="138">
        <v>138</v>
      </c>
      <c r="B140" s="306" t="s">
        <v>296</v>
      </c>
      <c r="C140" s="308" t="s">
        <v>297</v>
      </c>
      <c r="D140" s="306" t="str">
        <f>VLOOKUP($C140, 'Country List'!$C$1:$E$199, 2, 0)</f>
        <v>EAS</v>
      </c>
      <c r="E140" s="306" t="str">
        <f>VLOOKUP($C140, 'Country List'!$C$1:$E$199, 3, 0)</f>
        <v>LMC</v>
      </c>
      <c r="F140" s="309">
        <v>179</v>
      </c>
      <c r="G140" s="140">
        <v>0.18820000000000001</v>
      </c>
      <c r="H140" s="140">
        <v>0.16669999999999999</v>
      </c>
      <c r="I140" s="140">
        <v>7.3899999999999993E-2</v>
      </c>
      <c r="J140" s="141">
        <v>0.32400000000000001</v>
      </c>
      <c r="K140" s="139"/>
      <c r="L140" s="142"/>
    </row>
    <row r="141" spans="1:12" s="9" customFormat="1" x14ac:dyDescent="0.3">
      <c r="A141" s="138">
        <v>139</v>
      </c>
      <c r="B141" s="306" t="s">
        <v>298</v>
      </c>
      <c r="C141" s="308" t="s">
        <v>299</v>
      </c>
      <c r="D141" s="306" t="str">
        <f>VLOOKUP($C141, 'Country List'!$C$1:$E$199, 2, 0)</f>
        <v>LCN</v>
      </c>
      <c r="E141" s="306" t="str">
        <f>VLOOKUP($C141, 'Country List'!$C$1:$E$199, 3, 0)</f>
        <v>UMC</v>
      </c>
      <c r="F141" s="309">
        <v>95</v>
      </c>
      <c r="G141" s="140">
        <v>0.49890000000000001</v>
      </c>
      <c r="H141" s="140">
        <v>0.60140000000000005</v>
      </c>
      <c r="I141" s="140">
        <v>0.25440000000000002</v>
      </c>
      <c r="J141" s="141">
        <v>0.64090000000000003</v>
      </c>
      <c r="K141" s="139">
        <v>113</v>
      </c>
      <c r="L141" s="142">
        <v>4.18</v>
      </c>
    </row>
    <row r="142" spans="1:12" s="9" customFormat="1" x14ac:dyDescent="0.3">
      <c r="A142" s="138">
        <v>140</v>
      </c>
      <c r="B142" s="306" t="s">
        <v>300</v>
      </c>
      <c r="C142" s="308" t="s">
        <v>301</v>
      </c>
      <c r="D142" s="306" t="str">
        <f>VLOOKUP($C142, 'Country List'!$C$1:$E$199, 2, 0)</f>
        <v>LCN</v>
      </c>
      <c r="E142" s="306" t="str">
        <f>VLOOKUP($C142, 'Country List'!$C$1:$E$199, 3, 0)</f>
        <v>UMC</v>
      </c>
      <c r="F142" s="309">
        <v>81</v>
      </c>
      <c r="G142" s="140">
        <v>0.53815000000000002</v>
      </c>
      <c r="H142" s="140">
        <v>0.63039999999999996</v>
      </c>
      <c r="I142" s="140">
        <v>0.26889999999999997</v>
      </c>
      <c r="J142" s="141">
        <v>0.71509999999999996</v>
      </c>
      <c r="K142" s="139">
        <v>96</v>
      </c>
      <c r="L142" s="142">
        <v>4.8499999999999996</v>
      </c>
    </row>
    <row r="143" spans="1:12" s="9" customFormat="1" x14ac:dyDescent="0.3">
      <c r="A143" s="138">
        <v>141</v>
      </c>
      <c r="B143" s="306" t="s">
        <v>302</v>
      </c>
      <c r="C143" s="308" t="s">
        <v>303</v>
      </c>
      <c r="D143" s="306" t="str">
        <f>VLOOKUP($C143, 'Country List'!$C$1:$E$199, 2, 0)</f>
        <v>EAS</v>
      </c>
      <c r="E143" s="306" t="str">
        <f>VLOOKUP($C143, 'Country List'!$C$1:$E$199, 3, 0)</f>
        <v>LMC</v>
      </c>
      <c r="F143" s="309">
        <v>71</v>
      </c>
      <c r="G143" s="140">
        <v>0.57655000000000001</v>
      </c>
      <c r="H143" s="140">
        <v>0.66669999999999996</v>
      </c>
      <c r="I143" s="140">
        <v>0.37909999999999999</v>
      </c>
      <c r="J143" s="141">
        <v>0.68389999999999995</v>
      </c>
      <c r="K143" s="139">
        <v>101</v>
      </c>
      <c r="L143" s="142">
        <v>4.67</v>
      </c>
    </row>
    <row r="144" spans="1:12" s="9" customFormat="1" x14ac:dyDescent="0.3">
      <c r="A144" s="138">
        <v>142</v>
      </c>
      <c r="B144" s="306" t="s">
        <v>304</v>
      </c>
      <c r="C144" s="308" t="s">
        <v>305</v>
      </c>
      <c r="D144" s="306" t="str">
        <f>VLOOKUP($C144, 'Country List'!$C$1:$E$199, 2, 0)</f>
        <v>ECS</v>
      </c>
      <c r="E144" s="306" t="str">
        <f>VLOOKUP($C144, 'Country List'!$C$1:$E$199, 3, 0)</f>
        <v>HIC</v>
      </c>
      <c r="F144" s="309">
        <v>36</v>
      </c>
      <c r="G144" s="140">
        <v>0.72108000000000005</v>
      </c>
      <c r="H144" s="140">
        <v>0.70289999999999997</v>
      </c>
      <c r="I144" s="140">
        <v>0.5857</v>
      </c>
      <c r="J144" s="141">
        <v>0.87470000000000003</v>
      </c>
      <c r="K144" s="139">
        <v>49</v>
      </c>
      <c r="L144" s="142">
        <v>6.89</v>
      </c>
    </row>
    <row r="145" spans="1:12" s="9" customFormat="1" x14ac:dyDescent="0.3">
      <c r="A145" s="138">
        <v>143</v>
      </c>
      <c r="B145" s="306" t="s">
        <v>306</v>
      </c>
      <c r="C145" s="308" t="s">
        <v>307</v>
      </c>
      <c r="D145" s="306" t="str">
        <f>VLOOKUP($C145, 'Country List'!$C$1:$E$199, 2, 0)</f>
        <v>ECS</v>
      </c>
      <c r="E145" s="306" t="str">
        <f>VLOOKUP($C145, 'Country List'!$C$1:$E$199, 3, 0)</f>
        <v>HIC</v>
      </c>
      <c r="F145" s="309">
        <v>38</v>
      </c>
      <c r="G145" s="140">
        <v>0.71436999999999995</v>
      </c>
      <c r="H145" s="140">
        <v>0.74639999999999995</v>
      </c>
      <c r="I145" s="140">
        <v>0.58379999999999999</v>
      </c>
      <c r="J145" s="141">
        <v>0.81289999999999996</v>
      </c>
      <c r="K145" s="139">
        <v>44</v>
      </c>
      <c r="L145" s="142">
        <v>7.13</v>
      </c>
    </row>
    <row r="146" spans="1:12" s="9" customFormat="1" x14ac:dyDescent="0.3">
      <c r="A146" s="138">
        <v>144</v>
      </c>
      <c r="B146" s="306" t="s">
        <v>308</v>
      </c>
      <c r="C146" s="308" t="s">
        <v>309</v>
      </c>
      <c r="D146" s="306" t="str">
        <f>VLOOKUP($C146, 'Country List'!$C$1:$E$199, 2, 0)</f>
        <v>MEA</v>
      </c>
      <c r="E146" s="306" t="str">
        <f>VLOOKUP($C146, 'Country List'!$C$1:$E$199, 3, 0)</f>
        <v>HIC</v>
      </c>
      <c r="F146" s="309">
        <v>48</v>
      </c>
      <c r="G146" s="140">
        <v>0.66988000000000003</v>
      </c>
      <c r="H146" s="140">
        <v>0.67390000000000005</v>
      </c>
      <c r="I146" s="140">
        <v>0.60409999999999997</v>
      </c>
      <c r="J146" s="141">
        <v>0.73170000000000002</v>
      </c>
      <c r="K146" s="139">
        <v>39</v>
      </c>
      <c r="L146" s="142">
        <v>7.21</v>
      </c>
    </row>
    <row r="147" spans="1:12" s="9" customFormat="1" x14ac:dyDescent="0.3">
      <c r="A147" s="138">
        <v>145</v>
      </c>
      <c r="B147" s="306" t="s">
        <v>310</v>
      </c>
      <c r="C147" s="308" t="s">
        <v>311</v>
      </c>
      <c r="D147" s="306" t="str">
        <f>VLOOKUP($C147, 'Country List'!$C$1:$E$199, 2, 0)</f>
        <v>ECS</v>
      </c>
      <c r="E147" s="306" t="str">
        <f>VLOOKUP($C147, 'Country List'!$C$1:$E$199, 3, 0)</f>
        <v>UMC</v>
      </c>
      <c r="F147" s="309">
        <v>75</v>
      </c>
      <c r="G147" s="140">
        <v>0.56113999999999997</v>
      </c>
      <c r="H147" s="140">
        <v>0.45650000000000002</v>
      </c>
      <c r="I147" s="140">
        <v>0.45329999999999998</v>
      </c>
      <c r="J147" s="141">
        <v>0.77359999999999995</v>
      </c>
      <c r="K147" s="139">
        <v>58</v>
      </c>
      <c r="L147" s="142">
        <v>6.48</v>
      </c>
    </row>
    <row r="148" spans="1:12" s="9" customFormat="1" x14ac:dyDescent="0.3">
      <c r="A148" s="138">
        <v>146</v>
      </c>
      <c r="B148" s="306" t="s">
        <v>312</v>
      </c>
      <c r="C148" s="308" t="s">
        <v>313</v>
      </c>
      <c r="D148" s="306" t="str">
        <f>VLOOKUP($C148, 'Country List'!$C$1:$E$199, 2, 0)</f>
        <v>ECS</v>
      </c>
      <c r="E148" s="306" t="str">
        <f>VLOOKUP($C148, 'Country List'!$C$1:$E$199, 3, 0)</f>
        <v>UMC</v>
      </c>
      <c r="F148" s="309">
        <v>35</v>
      </c>
      <c r="G148" s="140">
        <v>0.72146999999999994</v>
      </c>
      <c r="H148" s="140">
        <v>0.7319</v>
      </c>
      <c r="I148" s="140">
        <v>0.60909999999999997</v>
      </c>
      <c r="J148" s="141">
        <v>0.82340000000000002</v>
      </c>
      <c r="K148" s="139">
        <v>45</v>
      </c>
      <c r="L148" s="142">
        <v>7.07</v>
      </c>
    </row>
    <row r="149" spans="1:12" s="9" customFormat="1" x14ac:dyDescent="0.3">
      <c r="A149" s="138">
        <v>147</v>
      </c>
      <c r="B149" s="306" t="s">
        <v>314</v>
      </c>
      <c r="C149" s="308" t="s">
        <v>315</v>
      </c>
      <c r="D149" s="306" t="str">
        <f>VLOOKUP($C149, 'Country List'!$C$1:$E$199, 2, 0)</f>
        <v>SSF</v>
      </c>
      <c r="E149" s="306" t="str">
        <f>VLOOKUP($C149, 'Country List'!$C$1:$E$199, 3, 0)</f>
        <v>LIC</v>
      </c>
      <c r="F149" s="309">
        <v>138</v>
      </c>
      <c r="G149" s="140">
        <v>0.33904000000000001</v>
      </c>
      <c r="H149" s="140">
        <v>0.45650000000000002</v>
      </c>
      <c r="I149" s="140">
        <v>0.1084</v>
      </c>
      <c r="J149" s="141">
        <v>0.45219999999999999</v>
      </c>
      <c r="K149" s="139">
        <v>153</v>
      </c>
      <c r="L149" s="142">
        <v>2.1800000000000002</v>
      </c>
    </row>
    <row r="150" spans="1:12" s="9" customFormat="1" x14ac:dyDescent="0.3">
      <c r="A150" s="138">
        <v>148</v>
      </c>
      <c r="B150" s="306" t="s">
        <v>322</v>
      </c>
      <c r="C150" s="308" t="s">
        <v>323</v>
      </c>
      <c r="D150" s="306" t="str">
        <f>VLOOKUP($C150, 'Country List'!$C$1:$E$199, 2, 0)</f>
        <v>EAS</v>
      </c>
      <c r="E150" s="306" t="str">
        <f>VLOOKUP($C150, 'Country List'!$C$1:$E$199, 3, 0)</f>
        <v>UMC</v>
      </c>
      <c r="F150" s="309">
        <v>121</v>
      </c>
      <c r="G150" s="140">
        <v>0.40192</v>
      </c>
      <c r="H150" s="140">
        <v>0.34060000000000001</v>
      </c>
      <c r="I150" s="140">
        <v>0.15759999999999999</v>
      </c>
      <c r="J150" s="141">
        <v>0.70760000000000001</v>
      </c>
      <c r="K150" s="139">
        <v>127</v>
      </c>
      <c r="L150" s="142">
        <v>3.3</v>
      </c>
    </row>
    <row r="151" spans="1:12" s="9" customFormat="1" x14ac:dyDescent="0.3">
      <c r="A151" s="138">
        <v>149</v>
      </c>
      <c r="B151" s="306" t="s">
        <v>324</v>
      </c>
      <c r="C151" s="308" t="s">
        <v>325</v>
      </c>
      <c r="D151" s="306" t="str">
        <f>VLOOKUP($C151, 'Country List'!$C$1:$E$199, 2, 0)</f>
        <v>ECS</v>
      </c>
      <c r="E151" s="306" t="str">
        <f>VLOOKUP($C151, 'Country List'!$C$1:$E$199, 3, 0)</f>
        <v>HIC</v>
      </c>
      <c r="F151" s="309">
        <v>78</v>
      </c>
      <c r="G151" s="140">
        <v>0.55059999999999998</v>
      </c>
      <c r="H151" s="140">
        <v>0.23910000000000001</v>
      </c>
      <c r="I151" s="140">
        <v>0.61280000000000001</v>
      </c>
      <c r="J151" s="141">
        <v>0.79990000000000006</v>
      </c>
      <c r="K151" s="139"/>
      <c r="L151" s="142"/>
    </row>
    <row r="152" spans="1:12" s="9" customFormat="1" x14ac:dyDescent="0.3">
      <c r="A152" s="138">
        <v>150</v>
      </c>
      <c r="B152" s="306" t="s">
        <v>326</v>
      </c>
      <c r="C152" s="308" t="s">
        <v>327</v>
      </c>
      <c r="D152" s="306" t="str">
        <f>VLOOKUP($C152, 'Country List'!$C$1:$E$199, 2, 0)</f>
        <v>SSF</v>
      </c>
      <c r="E152" s="306" t="str">
        <f>VLOOKUP($C152, 'Country List'!$C$1:$E$199, 3, 0)</f>
        <v>LMC</v>
      </c>
      <c r="F152" s="309">
        <v>168</v>
      </c>
      <c r="G152" s="140">
        <v>0.23899999999999999</v>
      </c>
      <c r="H152" s="140">
        <v>4.3499999999999997E-2</v>
      </c>
      <c r="I152" s="140">
        <v>0.1547</v>
      </c>
      <c r="J152" s="141">
        <v>0.51880000000000004</v>
      </c>
      <c r="K152" s="139">
        <v>132</v>
      </c>
      <c r="L152" s="142">
        <v>3.09</v>
      </c>
    </row>
    <row r="153" spans="1:12" s="9" customFormat="1" x14ac:dyDescent="0.3">
      <c r="A153" s="138">
        <v>151</v>
      </c>
      <c r="B153" s="306" t="s">
        <v>328</v>
      </c>
      <c r="C153" s="308" t="s">
        <v>329</v>
      </c>
      <c r="D153" s="306" t="str">
        <f>VLOOKUP($C153, 'Country List'!$C$1:$E$199, 2, 0)</f>
        <v>MEA</v>
      </c>
      <c r="E153" s="306" t="str">
        <f>VLOOKUP($C153, 'Country List'!$C$1:$E$199, 3, 0)</f>
        <v>HIC</v>
      </c>
      <c r="F153" s="309">
        <v>44</v>
      </c>
      <c r="G153" s="140">
        <v>0.68223999999999996</v>
      </c>
      <c r="H153" s="140">
        <v>0.67390000000000005</v>
      </c>
      <c r="I153" s="140">
        <v>0.57330000000000003</v>
      </c>
      <c r="J153" s="141">
        <v>0.79949999999999999</v>
      </c>
      <c r="K153" s="139">
        <v>54</v>
      </c>
      <c r="L153" s="142">
        <v>6.67</v>
      </c>
    </row>
    <row r="154" spans="1:12" s="9" customFormat="1" x14ac:dyDescent="0.3">
      <c r="A154" s="138">
        <v>152</v>
      </c>
      <c r="B154" s="306" t="s">
        <v>330</v>
      </c>
      <c r="C154" s="308" t="s">
        <v>331</v>
      </c>
      <c r="D154" s="306" t="str">
        <f>VLOOKUP($C154, 'Country List'!$C$1:$E$199, 2, 0)</f>
        <v>SSF</v>
      </c>
      <c r="E154" s="306" t="str">
        <f>VLOOKUP($C154, 'Country List'!$C$1:$E$199, 3, 0)</f>
        <v>LIC</v>
      </c>
      <c r="F154" s="309">
        <v>144</v>
      </c>
      <c r="G154" s="140">
        <v>0.32505000000000001</v>
      </c>
      <c r="H154" s="140">
        <v>0.37680000000000002</v>
      </c>
      <c r="I154" s="140">
        <v>0.1958</v>
      </c>
      <c r="J154" s="141">
        <v>0.40250000000000002</v>
      </c>
      <c r="K154" s="139">
        <v>142</v>
      </c>
      <c r="L154" s="142">
        <v>2.66</v>
      </c>
    </row>
    <row r="155" spans="1:12" s="9" customFormat="1" x14ac:dyDescent="0.3">
      <c r="A155" s="138">
        <v>153</v>
      </c>
      <c r="B155" s="306" t="s">
        <v>332</v>
      </c>
      <c r="C155" s="308" t="s">
        <v>333</v>
      </c>
      <c r="D155" s="306" t="str">
        <f>VLOOKUP($C155, 'Country List'!$C$1:$E$199, 2, 0)</f>
        <v>ECS</v>
      </c>
      <c r="E155" s="306" t="str">
        <f>VLOOKUP($C155, 'Country List'!$C$1:$E$199, 3, 0)</f>
        <v>UMC</v>
      </c>
      <c r="F155" s="309">
        <v>39</v>
      </c>
      <c r="G155" s="140">
        <v>0.71308000000000005</v>
      </c>
      <c r="H155" s="140">
        <v>0.81879999999999997</v>
      </c>
      <c r="I155" s="140">
        <v>0.54339999999999999</v>
      </c>
      <c r="J155" s="141">
        <v>0.77690000000000003</v>
      </c>
      <c r="K155" s="139">
        <v>55</v>
      </c>
      <c r="L155" s="142">
        <v>6.61</v>
      </c>
    </row>
    <row r="156" spans="1:12" s="9" customFormat="1" x14ac:dyDescent="0.3">
      <c r="A156" s="138">
        <v>154</v>
      </c>
      <c r="B156" s="306" t="s">
        <v>334</v>
      </c>
      <c r="C156" s="308" t="s">
        <v>335</v>
      </c>
      <c r="D156" s="306" t="str">
        <f>VLOOKUP($C156, 'Country List'!$C$1:$E$199, 2, 0)</f>
        <v>SSF</v>
      </c>
      <c r="E156" s="306" t="str">
        <f>VLOOKUP($C156, 'Country List'!$C$1:$E$199, 3, 0)</f>
        <v>HIC</v>
      </c>
      <c r="F156" s="309">
        <v>86</v>
      </c>
      <c r="G156" s="140">
        <v>0.5181</v>
      </c>
      <c r="H156" s="140">
        <v>0.40579999999999999</v>
      </c>
      <c r="I156" s="140">
        <v>0.46239999999999998</v>
      </c>
      <c r="J156" s="141">
        <v>0.68610000000000004</v>
      </c>
      <c r="K156" s="139">
        <v>90</v>
      </c>
      <c r="L156" s="142">
        <v>5.03</v>
      </c>
    </row>
    <row r="157" spans="1:12" s="9" customFormat="1" x14ac:dyDescent="0.3">
      <c r="A157" s="138">
        <v>155</v>
      </c>
      <c r="B157" s="306" t="s">
        <v>336</v>
      </c>
      <c r="C157" s="308" t="s">
        <v>337</v>
      </c>
      <c r="D157" s="306" t="str">
        <f>VLOOKUP($C157, 'Country List'!$C$1:$E$199, 2, 0)</f>
        <v>SSF</v>
      </c>
      <c r="E157" s="306" t="str">
        <f>VLOOKUP($C157, 'Country List'!$C$1:$E$199, 3, 0)</f>
        <v>LIC</v>
      </c>
      <c r="F157" s="309">
        <v>186</v>
      </c>
      <c r="G157" s="140">
        <v>0.15942000000000001</v>
      </c>
      <c r="H157" s="140">
        <v>0.1159</v>
      </c>
      <c r="I157" s="140">
        <v>0.1216</v>
      </c>
      <c r="J157" s="141">
        <v>0.2407</v>
      </c>
      <c r="K157" s="139"/>
      <c r="L157" s="142"/>
    </row>
    <row r="158" spans="1:12" s="9" customFormat="1" x14ac:dyDescent="0.3">
      <c r="A158" s="138">
        <v>156</v>
      </c>
      <c r="B158" s="306" t="s">
        <v>338</v>
      </c>
      <c r="C158" s="308" t="s">
        <v>339</v>
      </c>
      <c r="D158" s="306" t="str">
        <f>VLOOKUP($C158, 'Country List'!$C$1:$E$199, 2, 0)</f>
        <v>EAS</v>
      </c>
      <c r="E158" s="306" t="str">
        <f>VLOOKUP($C158, 'Country List'!$C$1:$E$199, 3, 0)</f>
        <v>HIC</v>
      </c>
      <c r="F158" s="309">
        <v>4</v>
      </c>
      <c r="G158" s="140">
        <v>0.88280000000000003</v>
      </c>
      <c r="H158" s="140">
        <v>0.97099999999999997</v>
      </c>
      <c r="I158" s="140">
        <v>0.84140000000000004</v>
      </c>
      <c r="J158" s="141">
        <v>0.83599999999999997</v>
      </c>
      <c r="K158" s="139">
        <v>18</v>
      </c>
      <c r="L158" s="142">
        <v>8.0500000000000007</v>
      </c>
    </row>
    <row r="159" spans="1:12" s="9" customFormat="1" x14ac:dyDescent="0.3">
      <c r="A159" s="138">
        <v>157</v>
      </c>
      <c r="B159" s="306" t="s">
        <v>340</v>
      </c>
      <c r="C159" s="308" t="s">
        <v>341</v>
      </c>
      <c r="D159" s="306" t="str">
        <f>VLOOKUP($C159, 'Country List'!$C$1:$E$199, 2, 0)</f>
        <v>ECS</v>
      </c>
      <c r="E159" s="306" t="str">
        <f>VLOOKUP($C159, 'Country List'!$C$1:$E$199, 3, 0)</f>
        <v>HIC</v>
      </c>
      <c r="F159" s="309">
        <v>67</v>
      </c>
      <c r="G159" s="140">
        <v>0.59153999999999995</v>
      </c>
      <c r="H159" s="140">
        <v>0.442</v>
      </c>
      <c r="I159" s="140">
        <v>0.5504</v>
      </c>
      <c r="J159" s="141">
        <v>0.78220000000000001</v>
      </c>
      <c r="K159" s="139">
        <v>46</v>
      </c>
      <c r="L159" s="142">
        <v>7.06</v>
      </c>
    </row>
    <row r="160" spans="1:12" s="9" customFormat="1" x14ac:dyDescent="0.3">
      <c r="A160" s="138">
        <v>158</v>
      </c>
      <c r="B160" s="306" t="s">
        <v>342</v>
      </c>
      <c r="C160" s="308" t="s">
        <v>343</v>
      </c>
      <c r="D160" s="306" t="str">
        <f>VLOOKUP($C160, 'Country List'!$C$1:$E$199, 2, 0)</f>
        <v>ECS</v>
      </c>
      <c r="E160" s="306" t="str">
        <f>VLOOKUP($C160, 'Country List'!$C$1:$E$199, 3, 0)</f>
        <v>HIC</v>
      </c>
      <c r="F160" s="309">
        <v>21</v>
      </c>
      <c r="G160" s="140">
        <v>0.77690999999999999</v>
      </c>
      <c r="H160" s="140">
        <v>0.8478</v>
      </c>
      <c r="I160" s="140">
        <v>0.5877</v>
      </c>
      <c r="J160" s="141">
        <v>0.8952</v>
      </c>
      <c r="K160" s="139">
        <v>33</v>
      </c>
      <c r="L160" s="142">
        <v>7.38</v>
      </c>
    </row>
    <row r="161" spans="1:12" s="9" customFormat="1" x14ac:dyDescent="0.3">
      <c r="A161" s="138">
        <v>159</v>
      </c>
      <c r="B161" s="306" t="s">
        <v>344</v>
      </c>
      <c r="C161" s="308" t="s">
        <v>345</v>
      </c>
      <c r="D161" s="306" t="str">
        <f>VLOOKUP($C161, 'Country List'!$C$1:$E$199, 2, 0)</f>
        <v>EAS</v>
      </c>
      <c r="E161" s="306" t="str">
        <f>VLOOKUP($C161, 'Country List'!$C$1:$E$199, 3, 0)</f>
        <v>LMC</v>
      </c>
      <c r="F161" s="309">
        <v>164</v>
      </c>
      <c r="G161" s="140">
        <v>0.24062</v>
      </c>
      <c r="H161" s="140">
        <v>0.16669999999999999</v>
      </c>
      <c r="I161" s="140">
        <v>0.115</v>
      </c>
      <c r="J161" s="141">
        <v>0.44019999999999998</v>
      </c>
      <c r="K161" s="139">
        <v>157</v>
      </c>
      <c r="L161" s="142">
        <v>2.11</v>
      </c>
    </row>
    <row r="162" spans="1:12" s="9" customFormat="1" x14ac:dyDescent="0.3">
      <c r="A162" s="138">
        <v>160</v>
      </c>
      <c r="B162" s="306" t="s">
        <v>346</v>
      </c>
      <c r="C162" s="308" t="s">
        <v>347</v>
      </c>
      <c r="D162" s="306" t="str">
        <f>VLOOKUP($C162, 'Country List'!$C$1:$E$199, 2, 0)</f>
        <v>SSF</v>
      </c>
      <c r="E162" s="306" t="str">
        <f>VLOOKUP($C162, 'Country List'!$C$1:$E$199, 3, 0)</f>
        <v>LIC</v>
      </c>
      <c r="F162" s="309">
        <v>193</v>
      </c>
      <c r="G162" s="140">
        <v>2.699E-2</v>
      </c>
      <c r="H162" s="140">
        <v>1.4500000000000001E-2</v>
      </c>
      <c r="I162" s="140">
        <v>6.6500000000000004E-2</v>
      </c>
      <c r="J162" s="141">
        <v>0</v>
      </c>
      <c r="K162" s="139"/>
      <c r="L162" s="142"/>
    </row>
    <row r="163" spans="1:12" s="9" customFormat="1" x14ac:dyDescent="0.3">
      <c r="A163" s="138">
        <v>161</v>
      </c>
      <c r="B163" s="306" t="s">
        <v>348</v>
      </c>
      <c r="C163" s="308" t="s">
        <v>349</v>
      </c>
      <c r="D163" s="306" t="str">
        <f>VLOOKUP($C163, 'Country List'!$C$1:$E$199, 2, 0)</f>
        <v>SSF</v>
      </c>
      <c r="E163" s="306" t="str">
        <f>VLOOKUP($C163, 'Country List'!$C$1:$E$199, 3, 0)</f>
        <v>UMC</v>
      </c>
      <c r="F163" s="309">
        <v>76</v>
      </c>
      <c r="G163" s="140">
        <v>0.55462999999999996</v>
      </c>
      <c r="H163" s="140">
        <v>0.55800000000000005</v>
      </c>
      <c r="I163" s="140">
        <v>0.38069999999999998</v>
      </c>
      <c r="J163" s="141">
        <v>0.72529999999999994</v>
      </c>
      <c r="K163" s="139">
        <v>92</v>
      </c>
      <c r="L163" s="142">
        <v>4.96</v>
      </c>
    </row>
    <row r="164" spans="1:12" s="9" customFormat="1" x14ac:dyDescent="0.3">
      <c r="A164" s="138">
        <v>162</v>
      </c>
      <c r="B164" s="306" t="s">
        <v>350</v>
      </c>
      <c r="C164" s="308" t="s">
        <v>351</v>
      </c>
      <c r="D164" s="306" t="str">
        <f>VLOOKUP($C164, 'Country List'!$C$1:$E$199, 2, 0)</f>
        <v>SSF</v>
      </c>
      <c r="E164" s="306" t="str">
        <f>VLOOKUP($C164, 'Country List'!$C$1:$E$199, 3, 0)</f>
        <v>LIC</v>
      </c>
      <c r="F164" s="309">
        <v>183</v>
      </c>
      <c r="G164" s="140">
        <v>0.17909</v>
      </c>
      <c r="H164" s="140">
        <v>0.1232</v>
      </c>
      <c r="I164" s="140">
        <v>5.3400000000000003E-2</v>
      </c>
      <c r="J164" s="141">
        <v>0.36070000000000002</v>
      </c>
      <c r="K164" s="139"/>
      <c r="L164" s="142"/>
    </row>
    <row r="165" spans="1:12" s="9" customFormat="1" x14ac:dyDescent="0.3">
      <c r="A165" s="138">
        <v>163</v>
      </c>
      <c r="B165" s="306" t="s">
        <v>352</v>
      </c>
      <c r="C165" s="308" t="s">
        <v>353</v>
      </c>
      <c r="D165" s="306" t="str">
        <f>VLOOKUP($C165, 'Country List'!$C$1:$E$199, 2, 0)</f>
        <v>ECS</v>
      </c>
      <c r="E165" s="306" t="str">
        <f>VLOOKUP($C165, 'Country List'!$C$1:$E$199, 3, 0)</f>
        <v>HIC</v>
      </c>
      <c r="F165" s="309">
        <v>17</v>
      </c>
      <c r="G165" s="140">
        <v>0.8135</v>
      </c>
      <c r="H165" s="140">
        <v>0.91300000000000003</v>
      </c>
      <c r="I165" s="140">
        <v>0.64929999999999999</v>
      </c>
      <c r="J165" s="141">
        <v>0.87819999999999998</v>
      </c>
      <c r="K165" s="139">
        <v>27</v>
      </c>
      <c r="L165" s="142">
        <v>7.79</v>
      </c>
    </row>
    <row r="166" spans="1:12" s="9" customFormat="1" x14ac:dyDescent="0.3">
      <c r="A166" s="138">
        <v>164</v>
      </c>
      <c r="B166" s="306" t="s">
        <v>354</v>
      </c>
      <c r="C166" s="308" t="s">
        <v>355</v>
      </c>
      <c r="D166" s="306" t="str">
        <f>VLOOKUP($C166, 'Country List'!$C$1:$E$199, 2, 0)</f>
        <v>SAS</v>
      </c>
      <c r="E166" s="306" t="str">
        <f>VLOOKUP($C166, 'Country List'!$C$1:$E$199, 3, 0)</f>
        <v>LMC</v>
      </c>
      <c r="F166" s="309">
        <v>79</v>
      </c>
      <c r="G166" s="140">
        <v>0.54454000000000002</v>
      </c>
      <c r="H166" s="140">
        <v>0.6522</v>
      </c>
      <c r="I166" s="140">
        <v>0.2445</v>
      </c>
      <c r="J166" s="141">
        <v>0.7369</v>
      </c>
      <c r="K166" s="139">
        <v>117</v>
      </c>
      <c r="L166" s="142">
        <v>3.91</v>
      </c>
    </row>
    <row r="167" spans="1:12" s="9" customFormat="1" x14ac:dyDescent="0.3">
      <c r="A167" s="138">
        <v>165</v>
      </c>
      <c r="B167" s="306" t="s">
        <v>316</v>
      </c>
      <c r="C167" s="308" t="s">
        <v>317</v>
      </c>
      <c r="D167" s="306" t="str">
        <f>VLOOKUP($C167, 'Country List'!$C$1:$E$199, 2, 0)</f>
        <v>LCN</v>
      </c>
      <c r="E167" s="306" t="str">
        <f>VLOOKUP($C167, 'Country List'!$C$1:$E$199, 3, 0)</f>
        <v>HIC</v>
      </c>
      <c r="F167" s="309">
        <v>94</v>
      </c>
      <c r="G167" s="140">
        <v>0.50344999999999995</v>
      </c>
      <c r="H167" s="140">
        <v>0.28260000000000002</v>
      </c>
      <c r="I167" s="140">
        <v>0.53010000000000002</v>
      </c>
      <c r="J167" s="141">
        <v>0.6976</v>
      </c>
      <c r="K167" s="139">
        <v>37</v>
      </c>
      <c r="L167" s="142">
        <v>7.24</v>
      </c>
    </row>
    <row r="168" spans="1:12" s="9" customFormat="1" x14ac:dyDescent="0.3">
      <c r="A168" s="138">
        <v>166</v>
      </c>
      <c r="B168" s="306" t="s">
        <v>318</v>
      </c>
      <c r="C168" s="308" t="s">
        <v>319</v>
      </c>
      <c r="D168" s="306" t="str">
        <f>VLOOKUP($C168, 'Country List'!$C$1:$E$199, 2, 0)</f>
        <v>LCN</v>
      </c>
      <c r="E168" s="306" t="str">
        <f>VLOOKUP($C168, 'Country List'!$C$1:$E$199, 3, 0)</f>
        <v>UMC</v>
      </c>
      <c r="F168" s="309">
        <v>114</v>
      </c>
      <c r="G168" s="140">
        <v>0.45306000000000002</v>
      </c>
      <c r="H168" s="140">
        <v>0.27539999999999998</v>
      </c>
      <c r="I168" s="140">
        <v>0.40939999999999999</v>
      </c>
      <c r="J168" s="141">
        <v>0.6744</v>
      </c>
      <c r="K168" s="139">
        <v>104</v>
      </c>
      <c r="L168" s="142">
        <v>4.63</v>
      </c>
    </row>
    <row r="169" spans="1:12" s="9" customFormat="1" x14ac:dyDescent="0.3">
      <c r="A169" s="138">
        <v>167</v>
      </c>
      <c r="B169" s="306" t="s">
        <v>320</v>
      </c>
      <c r="C169" s="308" t="s">
        <v>321</v>
      </c>
      <c r="D169" s="306" t="str">
        <f>VLOOKUP($C169, 'Country List'!$C$1:$E$199, 2, 0)</f>
        <v>LCN</v>
      </c>
      <c r="E169" s="306" t="str">
        <f>VLOOKUP($C169, 'Country List'!$C$1:$E$199, 3, 0)</f>
        <v>UMC</v>
      </c>
      <c r="F169" s="309">
        <v>115</v>
      </c>
      <c r="G169" s="140">
        <v>0.44938</v>
      </c>
      <c r="H169" s="140">
        <v>0.29709999999999998</v>
      </c>
      <c r="I169" s="140">
        <v>0.37559999999999999</v>
      </c>
      <c r="J169" s="141">
        <v>0.6754</v>
      </c>
      <c r="K169" s="139">
        <v>82</v>
      </c>
      <c r="L169" s="142">
        <v>5.54</v>
      </c>
    </row>
    <row r="170" spans="1:12" s="9" customFormat="1" x14ac:dyDescent="0.3">
      <c r="A170" s="138">
        <v>168</v>
      </c>
      <c r="B170" s="306" t="s">
        <v>356</v>
      </c>
      <c r="C170" s="308" t="s">
        <v>357</v>
      </c>
      <c r="D170" s="306" t="str">
        <f>VLOOKUP($C170, 'Country List'!$C$1:$E$199, 2, 0)</f>
        <v>SSF</v>
      </c>
      <c r="E170" s="306" t="str">
        <f>VLOOKUP($C170, 'Country List'!$C$1:$E$199, 3, 0)</f>
        <v>LMC</v>
      </c>
      <c r="F170" s="309">
        <v>161</v>
      </c>
      <c r="G170" s="140">
        <v>0.25389</v>
      </c>
      <c r="H170" s="140">
        <v>0.21740000000000001</v>
      </c>
      <c r="I170" s="140">
        <v>0.18609999999999999</v>
      </c>
      <c r="J170" s="141">
        <v>0.35809999999999997</v>
      </c>
      <c r="K170" s="139">
        <v>145</v>
      </c>
      <c r="L170" s="142">
        <v>2.5499999999999998</v>
      </c>
    </row>
    <row r="171" spans="1:12" s="9" customFormat="1" x14ac:dyDescent="0.3">
      <c r="A171" s="138">
        <v>169</v>
      </c>
      <c r="B171" s="306" t="s">
        <v>358</v>
      </c>
      <c r="C171" s="308" t="s">
        <v>359</v>
      </c>
      <c r="D171" s="306" t="str">
        <f>VLOOKUP($C171, 'Country List'!$C$1:$E$199, 2, 0)</f>
        <v>LCN</v>
      </c>
      <c r="E171" s="306" t="str">
        <f>VLOOKUP($C171, 'Country List'!$C$1:$E$199, 3, 0)</f>
        <v>UMC</v>
      </c>
      <c r="F171" s="309">
        <v>110</v>
      </c>
      <c r="G171" s="140">
        <v>0.45462000000000002</v>
      </c>
      <c r="H171" s="140">
        <v>0.29709999999999998</v>
      </c>
      <c r="I171" s="140">
        <v>0.41160000000000002</v>
      </c>
      <c r="J171" s="141">
        <v>0.65510000000000002</v>
      </c>
      <c r="K171" s="139">
        <v>88</v>
      </c>
      <c r="L171" s="142">
        <v>5.15</v>
      </c>
    </row>
    <row r="172" spans="1:12" s="9" customFormat="1" x14ac:dyDescent="0.3">
      <c r="A172" s="138">
        <v>170</v>
      </c>
      <c r="B172" s="306" t="s">
        <v>360</v>
      </c>
      <c r="C172" s="308" t="s">
        <v>361</v>
      </c>
      <c r="D172" s="306" t="str">
        <f>VLOOKUP($C172, 'Country List'!$C$1:$E$199, 2, 0)</f>
        <v>SSF</v>
      </c>
      <c r="E172" s="306" t="str">
        <f>VLOOKUP($C172, 'Country List'!$C$1:$E$199, 3, 0)</f>
        <v>LMC</v>
      </c>
      <c r="F172" s="309">
        <v>136</v>
      </c>
      <c r="G172" s="140">
        <v>0.34122000000000002</v>
      </c>
      <c r="H172" s="140">
        <v>0.27539999999999998</v>
      </c>
      <c r="I172" s="140">
        <v>0.16009999999999999</v>
      </c>
      <c r="J172" s="141">
        <v>0.58819999999999995</v>
      </c>
      <c r="K172" s="139"/>
      <c r="L172" s="142"/>
    </row>
    <row r="173" spans="1:12" s="9" customFormat="1" x14ac:dyDescent="0.3">
      <c r="A173" s="138">
        <v>171</v>
      </c>
      <c r="B173" s="306" t="s">
        <v>362</v>
      </c>
      <c r="C173" s="308" t="s">
        <v>363</v>
      </c>
      <c r="D173" s="306" t="str">
        <f>VLOOKUP($C173, 'Country List'!$C$1:$E$199, 2, 0)</f>
        <v>ECS</v>
      </c>
      <c r="E173" s="306" t="str">
        <f>VLOOKUP($C173, 'Country List'!$C$1:$E$199, 3, 0)</f>
        <v>HIC</v>
      </c>
      <c r="F173" s="309">
        <v>6</v>
      </c>
      <c r="G173" s="140">
        <v>0.87039</v>
      </c>
      <c r="H173" s="140">
        <v>0.87680000000000002</v>
      </c>
      <c r="I173" s="140">
        <v>0.81340000000000001</v>
      </c>
      <c r="J173" s="141">
        <v>0.92100000000000004</v>
      </c>
      <c r="K173" s="139">
        <v>11</v>
      </c>
      <c r="L173" s="142">
        <v>8.41</v>
      </c>
    </row>
    <row r="174" spans="1:12" s="9" customFormat="1" x14ac:dyDescent="0.3">
      <c r="A174" s="138">
        <v>172</v>
      </c>
      <c r="B174" s="306" t="s">
        <v>364</v>
      </c>
      <c r="C174" s="308" t="s">
        <v>365</v>
      </c>
      <c r="D174" s="306" t="str">
        <f>VLOOKUP($C174, 'Country List'!$C$1:$E$199, 2, 0)</f>
        <v>ECS</v>
      </c>
      <c r="E174" s="306" t="str">
        <f>VLOOKUP($C174, 'Country List'!$C$1:$E$199, 3, 0)</f>
        <v>HIC</v>
      </c>
      <c r="F174" s="309">
        <v>28</v>
      </c>
      <c r="G174" s="140">
        <v>0.75246000000000002</v>
      </c>
      <c r="H174" s="140">
        <v>0.60140000000000005</v>
      </c>
      <c r="I174" s="140">
        <v>0.79800000000000004</v>
      </c>
      <c r="J174" s="141">
        <v>0.8579</v>
      </c>
      <c r="K174" s="139">
        <v>3</v>
      </c>
      <c r="L174" s="142">
        <v>8.74</v>
      </c>
    </row>
    <row r="175" spans="1:12" s="9" customFormat="1" x14ac:dyDescent="0.3">
      <c r="A175" s="138">
        <v>173</v>
      </c>
      <c r="B175" s="306" t="s">
        <v>366</v>
      </c>
      <c r="C175" s="308" t="s">
        <v>367</v>
      </c>
      <c r="D175" s="306" t="str">
        <f>VLOOKUP($C175, 'Country List'!$C$1:$E$199, 2, 0)</f>
        <v>MEA</v>
      </c>
      <c r="E175" s="306" t="str">
        <f>VLOOKUP($C175, 'Country List'!$C$1:$E$199, 3, 0)</f>
        <v>LMC</v>
      </c>
      <c r="F175" s="309">
        <v>137</v>
      </c>
      <c r="G175" s="140">
        <v>0.34040999999999999</v>
      </c>
      <c r="H175" s="140">
        <v>0.3261</v>
      </c>
      <c r="I175" s="140">
        <v>0.2087</v>
      </c>
      <c r="J175" s="141">
        <v>0.4864</v>
      </c>
      <c r="K175" s="139">
        <v>126</v>
      </c>
      <c r="L175" s="142">
        <v>3.34</v>
      </c>
    </row>
    <row r="176" spans="1:12" s="9" customFormat="1" x14ac:dyDescent="0.3">
      <c r="A176" s="138">
        <v>174</v>
      </c>
      <c r="B176" s="306" t="s">
        <v>368</v>
      </c>
      <c r="C176" s="308" t="s">
        <v>369</v>
      </c>
      <c r="D176" s="306" t="str">
        <f>VLOOKUP($C176, 'Country List'!$C$1:$E$199, 2, 0)</f>
        <v>EAS</v>
      </c>
      <c r="E176" s="306" t="str">
        <f>VLOOKUP($C176, 'Country List'!$C$1:$E$199, 3, 0)</f>
        <v>HIC</v>
      </c>
      <c r="F176" s="309"/>
      <c r="G176" s="140"/>
      <c r="H176" s="140"/>
      <c r="I176" s="140"/>
      <c r="J176" s="141"/>
      <c r="K176" s="139"/>
      <c r="L176" s="142"/>
    </row>
    <row r="177" spans="1:12" s="9" customFormat="1" x14ac:dyDescent="0.3">
      <c r="A177" s="138">
        <v>175</v>
      </c>
      <c r="B177" s="306" t="s">
        <v>370</v>
      </c>
      <c r="C177" s="308" t="s">
        <v>371</v>
      </c>
      <c r="D177" s="306" t="str">
        <f>VLOOKUP($C177, 'Country List'!$C$1:$E$199, 2, 0)</f>
        <v>ECS</v>
      </c>
      <c r="E177" s="306" t="str">
        <f>VLOOKUP($C177, 'Country List'!$C$1:$E$199, 3, 0)</f>
        <v>LMC</v>
      </c>
      <c r="F177" s="309">
        <v>139</v>
      </c>
      <c r="G177" s="140">
        <v>0.33662999999999998</v>
      </c>
      <c r="H177" s="140">
        <v>0.1232</v>
      </c>
      <c r="I177" s="140">
        <v>0.18659999999999999</v>
      </c>
      <c r="J177" s="141">
        <v>0.70009999999999994</v>
      </c>
      <c r="K177" s="139"/>
      <c r="L177" s="142"/>
    </row>
    <row r="178" spans="1:12" s="9" customFormat="1" x14ac:dyDescent="0.3">
      <c r="A178" s="138">
        <v>176</v>
      </c>
      <c r="B178" s="306" t="s">
        <v>372</v>
      </c>
      <c r="C178" s="308" t="s">
        <v>373</v>
      </c>
      <c r="D178" s="306" t="str">
        <f>VLOOKUP($C178, 'Country List'!$C$1:$E$199, 2, 0)</f>
        <v>SSF</v>
      </c>
      <c r="E178" s="306" t="str">
        <f>VLOOKUP($C178, 'Country List'!$C$1:$E$199, 3, 0)</f>
        <v>LIC</v>
      </c>
      <c r="F178" s="309">
        <v>134</v>
      </c>
      <c r="G178" s="140">
        <v>0.55222000000000004</v>
      </c>
      <c r="H178" s="140">
        <v>0.57250000000000001</v>
      </c>
      <c r="I178" s="140">
        <v>0.09</v>
      </c>
      <c r="J178" s="141">
        <v>0.39739999999999998</v>
      </c>
      <c r="K178" s="139">
        <v>165</v>
      </c>
      <c r="L178" s="142">
        <v>1.81</v>
      </c>
    </row>
    <row r="179" spans="1:12" s="9" customFormat="1" x14ac:dyDescent="0.3">
      <c r="A179" s="138">
        <v>177</v>
      </c>
      <c r="B179" s="306" t="s">
        <v>374</v>
      </c>
      <c r="C179" s="308" t="s">
        <v>375</v>
      </c>
      <c r="D179" s="306" t="str">
        <f>VLOOKUP($C179, 'Country List'!$C$1:$E$199, 2, 0)</f>
        <v>EAS</v>
      </c>
      <c r="E179" s="306" t="str">
        <f>VLOOKUP($C179, 'Country List'!$C$1:$E$199, 3, 0)</f>
        <v>UMC</v>
      </c>
      <c r="F179" s="309">
        <v>77</v>
      </c>
      <c r="G179" s="140">
        <v>0.35326000000000002</v>
      </c>
      <c r="H179" s="140">
        <v>0.55069999999999997</v>
      </c>
      <c r="I179" s="140">
        <v>0.41170000000000001</v>
      </c>
      <c r="J179" s="141">
        <v>0.69420000000000004</v>
      </c>
      <c r="K179" s="139">
        <v>78</v>
      </c>
      <c r="L179" s="142">
        <v>5.67</v>
      </c>
    </row>
    <row r="180" spans="1:12" s="9" customFormat="1" x14ac:dyDescent="0.3">
      <c r="A180" s="138">
        <v>178</v>
      </c>
      <c r="B180" s="306" t="s">
        <v>376</v>
      </c>
      <c r="C180" s="308" t="s">
        <v>377</v>
      </c>
      <c r="D180" s="306" t="str">
        <f>VLOOKUP($C180, 'Country List'!$C$1:$E$199, 2, 0)</f>
        <v>EAS</v>
      </c>
      <c r="E180" s="306" t="str">
        <f>VLOOKUP($C180, 'Country List'!$C$1:$E$199, 3, 0)</f>
        <v>LMC</v>
      </c>
      <c r="F180" s="309">
        <v>160</v>
      </c>
      <c r="G180" s="140">
        <v>0.25817000000000001</v>
      </c>
      <c r="H180" s="140">
        <v>0.21740000000000001</v>
      </c>
      <c r="I180" s="140">
        <v>7.2800000000000004E-2</v>
      </c>
      <c r="J180" s="141">
        <v>0.48430000000000001</v>
      </c>
      <c r="K180" s="139">
        <v>122</v>
      </c>
      <c r="L180" s="142">
        <v>3.57</v>
      </c>
    </row>
    <row r="181" spans="1:12" s="9" customFormat="1" x14ac:dyDescent="0.3">
      <c r="A181" s="138">
        <v>179</v>
      </c>
      <c r="B181" s="306" t="s">
        <v>378</v>
      </c>
      <c r="C181" s="308" t="s">
        <v>379</v>
      </c>
      <c r="D181" s="306" t="str">
        <f>VLOOKUP($C181, 'Country List'!$C$1:$E$199, 2, 0)</f>
        <v>SSF</v>
      </c>
      <c r="E181" s="306" t="str">
        <f>VLOOKUP($C181, 'Country List'!$C$1:$E$199, 3, 0)</f>
        <v>LIC</v>
      </c>
      <c r="F181" s="309">
        <v>147</v>
      </c>
      <c r="G181" s="140">
        <v>0.30962000000000001</v>
      </c>
      <c r="H181" s="140">
        <v>0.31879999999999997</v>
      </c>
      <c r="I181" s="140">
        <v>0.10440000000000001</v>
      </c>
      <c r="J181" s="141">
        <v>0.50560000000000005</v>
      </c>
      <c r="K181" s="139">
        <v>156</v>
      </c>
      <c r="L181" s="142">
        <v>2.15</v>
      </c>
    </row>
    <row r="182" spans="1:12" s="9" customFormat="1" x14ac:dyDescent="0.3">
      <c r="A182" s="138">
        <v>180</v>
      </c>
      <c r="B182" s="306" t="s">
        <v>380</v>
      </c>
      <c r="C182" s="308" t="s">
        <v>381</v>
      </c>
      <c r="D182" s="306" t="str">
        <f>VLOOKUP($C182, 'Country List'!$C$1:$E$199, 2, 0)</f>
        <v>EAS</v>
      </c>
      <c r="E182" s="306" t="str">
        <f>VLOOKUP($C182, 'Country List'!$C$1:$E$199, 3, 0)</f>
        <v>UMC</v>
      </c>
      <c r="F182" s="309">
        <v>105</v>
      </c>
      <c r="G182" s="140">
        <v>0.46995999999999999</v>
      </c>
      <c r="H182" s="140">
        <v>0.36959999999999998</v>
      </c>
      <c r="I182" s="140">
        <v>0.23019999999999999</v>
      </c>
      <c r="J182" s="141">
        <v>0.81020000000000003</v>
      </c>
      <c r="K182" s="139">
        <v>110</v>
      </c>
      <c r="L182" s="142">
        <v>4.34</v>
      </c>
    </row>
    <row r="183" spans="1:12" s="9" customFormat="1" x14ac:dyDescent="0.3">
      <c r="A183" s="138">
        <v>181</v>
      </c>
      <c r="B183" s="306" t="s">
        <v>382</v>
      </c>
      <c r="C183" s="308" t="s">
        <v>383</v>
      </c>
      <c r="D183" s="306" t="str">
        <f>VLOOKUP($C183, 'Country List'!$C$1:$E$199, 2, 0)</f>
        <v>LCN</v>
      </c>
      <c r="E183" s="306" t="str">
        <f>VLOOKUP($C183, 'Country List'!$C$1:$E$199, 3, 0)</f>
        <v>HIC</v>
      </c>
      <c r="F183" s="309">
        <v>70</v>
      </c>
      <c r="G183" s="140">
        <v>0.57801000000000002</v>
      </c>
      <c r="H183" s="140">
        <v>0.52900000000000003</v>
      </c>
      <c r="I183" s="140">
        <v>0.49730000000000002</v>
      </c>
      <c r="J183" s="141">
        <v>0.7077</v>
      </c>
      <c r="K183" s="139">
        <v>68</v>
      </c>
      <c r="L183" s="142">
        <v>6.04</v>
      </c>
    </row>
    <row r="184" spans="1:12" s="9" customFormat="1" x14ac:dyDescent="0.3">
      <c r="A184" s="138">
        <v>182</v>
      </c>
      <c r="B184" s="306" t="s">
        <v>384</v>
      </c>
      <c r="C184" s="308" t="s">
        <v>385</v>
      </c>
      <c r="D184" s="306" t="str">
        <f>VLOOKUP($C184, 'Country List'!$C$1:$E$199, 2, 0)</f>
        <v>MEA</v>
      </c>
      <c r="E184" s="306" t="str">
        <f>VLOOKUP($C184, 'Country List'!$C$1:$E$199, 3, 0)</f>
        <v>LMC</v>
      </c>
      <c r="F184" s="309">
        <v>72</v>
      </c>
      <c r="G184" s="140">
        <v>0.56823000000000001</v>
      </c>
      <c r="H184" s="140">
        <v>0.71740000000000004</v>
      </c>
      <c r="I184" s="140">
        <v>0.34760000000000002</v>
      </c>
      <c r="J184" s="141">
        <v>0.63970000000000005</v>
      </c>
      <c r="K184" s="139">
        <v>99</v>
      </c>
      <c r="L184" s="142">
        <v>4.82</v>
      </c>
    </row>
    <row r="185" spans="1:12" s="9" customFormat="1" x14ac:dyDescent="0.3">
      <c r="A185" s="138">
        <v>183</v>
      </c>
      <c r="B185" s="306" t="s">
        <v>386</v>
      </c>
      <c r="C185" s="308" t="s">
        <v>387</v>
      </c>
      <c r="D185" s="306" t="str">
        <f>VLOOKUP($C185, 'Country List'!$C$1:$E$199, 2, 0)</f>
        <v>ECS</v>
      </c>
      <c r="E185" s="306" t="str">
        <f>VLOOKUP($C185, 'Country List'!$C$1:$E$199, 3, 0)</f>
        <v>UMC</v>
      </c>
      <c r="F185" s="309">
        <v>68</v>
      </c>
      <c r="G185" s="140">
        <v>0.58994999999999997</v>
      </c>
      <c r="H185" s="140">
        <v>0.60140000000000005</v>
      </c>
      <c r="I185" s="140">
        <v>0.3775</v>
      </c>
      <c r="J185" s="141">
        <v>0.79100000000000004</v>
      </c>
      <c r="K185" s="139">
        <v>67</v>
      </c>
      <c r="L185" s="142">
        <v>6.08</v>
      </c>
    </row>
    <row r="186" spans="1:12" s="9" customFormat="1" x14ac:dyDescent="0.3">
      <c r="A186" s="138">
        <v>184</v>
      </c>
      <c r="B186" s="306" t="s">
        <v>388</v>
      </c>
      <c r="C186" s="308" t="s">
        <v>389</v>
      </c>
      <c r="D186" s="306" t="str">
        <f>VLOOKUP($C186, 'Country List'!$C$1:$E$199, 2, 0)</f>
        <v>ECS</v>
      </c>
      <c r="E186" s="306" t="str">
        <f>VLOOKUP($C186, 'Country List'!$C$1:$E$199, 3, 0)</f>
        <v>UMC</v>
      </c>
      <c r="F186" s="309">
        <v>140</v>
      </c>
      <c r="G186" s="140">
        <v>0.33368999999999999</v>
      </c>
      <c r="H186" s="140">
        <v>8.6999999999999994E-2</v>
      </c>
      <c r="I186" s="140">
        <v>0.25590000000000002</v>
      </c>
      <c r="J186" s="141">
        <v>0.6583</v>
      </c>
      <c r="K186" s="139"/>
      <c r="L186" s="142"/>
    </row>
    <row r="187" spans="1:12" s="9" customFormat="1" x14ac:dyDescent="0.3">
      <c r="A187" s="138">
        <v>185</v>
      </c>
      <c r="B187" s="306" t="s">
        <v>390</v>
      </c>
      <c r="C187" s="308" t="s">
        <v>391</v>
      </c>
      <c r="D187" s="306" t="str">
        <f>VLOOKUP($C187, 'Country List'!$C$1:$E$199, 2, 0)</f>
        <v>EAS</v>
      </c>
      <c r="E187" s="306" t="str">
        <f>VLOOKUP($C187, 'Country List'!$C$1:$E$199, 3, 0)</f>
        <v>UMC</v>
      </c>
      <c r="F187" s="309">
        <v>151</v>
      </c>
      <c r="G187" s="140">
        <v>0.29499999999999998</v>
      </c>
      <c r="H187" s="140">
        <v>2.1700000000000001E-2</v>
      </c>
      <c r="I187" s="140">
        <v>0.1981</v>
      </c>
      <c r="J187" s="141">
        <v>0.66510000000000002</v>
      </c>
      <c r="K187" s="139"/>
      <c r="L187" s="142"/>
    </row>
    <row r="188" spans="1:12" s="9" customFormat="1" x14ac:dyDescent="0.3">
      <c r="A188" s="138">
        <v>186</v>
      </c>
      <c r="B188" s="306" t="s">
        <v>392</v>
      </c>
      <c r="C188" s="308" t="s">
        <v>393</v>
      </c>
      <c r="D188" s="306" t="str">
        <f>VLOOKUP($C188, 'Country List'!$C$1:$E$199, 2, 0)</f>
        <v>SSF</v>
      </c>
      <c r="E188" s="306" t="str">
        <f>VLOOKUP($C188, 'Country List'!$C$1:$E$199, 3, 0)</f>
        <v>LIC</v>
      </c>
      <c r="F188" s="309">
        <v>128</v>
      </c>
      <c r="G188" s="140">
        <v>0.35992000000000002</v>
      </c>
      <c r="H188" s="140">
        <v>0.5</v>
      </c>
      <c r="I188" s="140">
        <v>0.1129</v>
      </c>
      <c r="J188" s="141">
        <v>0.46679999999999999</v>
      </c>
      <c r="K188" s="139">
        <v>152</v>
      </c>
      <c r="L188" s="142">
        <v>2.19</v>
      </c>
    </row>
    <row r="189" spans="1:12" s="9" customFormat="1" x14ac:dyDescent="0.3">
      <c r="A189" s="138">
        <v>187</v>
      </c>
      <c r="B189" s="306" t="s">
        <v>394</v>
      </c>
      <c r="C189" s="308" t="s">
        <v>395</v>
      </c>
      <c r="D189" s="306" t="str">
        <f>VLOOKUP($C189, 'Country List'!$C$1:$E$199, 2, 0)</f>
        <v>ECS</v>
      </c>
      <c r="E189" s="306" t="str">
        <f>VLOOKUP($C189, 'Country List'!$C$1:$E$199, 3, 0)</f>
        <v>LMC</v>
      </c>
      <c r="F189" s="309">
        <v>62</v>
      </c>
      <c r="G189" s="140">
        <v>0.60755999999999999</v>
      </c>
      <c r="H189" s="140">
        <v>0.58699999999999997</v>
      </c>
      <c r="I189" s="140">
        <v>0.39679999999999999</v>
      </c>
      <c r="J189" s="141">
        <v>0.83899999999999997</v>
      </c>
      <c r="K189" s="139">
        <v>79</v>
      </c>
      <c r="L189" s="142">
        <v>5.62</v>
      </c>
    </row>
    <row r="190" spans="1:12" s="9" customFormat="1" x14ac:dyDescent="0.3">
      <c r="A190" s="138">
        <v>188</v>
      </c>
      <c r="B190" s="306" t="s">
        <v>396</v>
      </c>
      <c r="C190" s="308" t="s">
        <v>397</v>
      </c>
      <c r="D190" s="306" t="str">
        <f>VLOOKUP($C190, 'Country List'!$C$1:$E$199, 2, 0)</f>
        <v>MEA</v>
      </c>
      <c r="E190" s="306" t="str">
        <f>VLOOKUP($C190, 'Country List'!$C$1:$E$199, 3, 0)</f>
        <v>HIC</v>
      </c>
      <c r="F190" s="309">
        <v>29</v>
      </c>
      <c r="G190" s="140">
        <v>0.75153000000000003</v>
      </c>
      <c r="H190" s="140">
        <v>0.89129999999999998</v>
      </c>
      <c r="I190" s="140">
        <v>0.68810000000000004</v>
      </c>
      <c r="J190" s="141">
        <v>0.67520000000000002</v>
      </c>
      <c r="K190" s="139">
        <v>40</v>
      </c>
      <c r="L190" s="142">
        <v>7.21</v>
      </c>
    </row>
    <row r="191" spans="1:12" s="9" customFormat="1" x14ac:dyDescent="0.3">
      <c r="A191" s="138">
        <v>189</v>
      </c>
      <c r="B191" s="306" t="s">
        <v>398</v>
      </c>
      <c r="C191" s="308" t="s">
        <v>399</v>
      </c>
      <c r="D191" s="306" t="str">
        <f>VLOOKUP($C191, 'Country List'!$C$1:$E$199, 2, 0)</f>
        <v>ECS</v>
      </c>
      <c r="E191" s="306" t="str">
        <f>VLOOKUP($C191, 'Country List'!$C$1:$E$199, 3, 0)</f>
        <v>HIC</v>
      </c>
      <c r="F191" s="309">
        <v>1</v>
      </c>
      <c r="G191" s="140">
        <v>0.91927999999999999</v>
      </c>
      <c r="H191" s="140">
        <v>1</v>
      </c>
      <c r="I191" s="140">
        <v>0.81769999999999998</v>
      </c>
      <c r="J191" s="141">
        <v>0.94020000000000004</v>
      </c>
      <c r="K191" s="139">
        <v>5</v>
      </c>
      <c r="L191" s="142">
        <v>8.65</v>
      </c>
    </row>
    <row r="192" spans="1:12" s="9" customFormat="1" x14ac:dyDescent="0.3">
      <c r="A192" s="138">
        <v>190</v>
      </c>
      <c r="B192" s="306" t="s">
        <v>400</v>
      </c>
      <c r="C192" s="308" t="s">
        <v>401</v>
      </c>
      <c r="D192" s="306" t="str">
        <f>VLOOKUP($C192, 'Country List'!$C$1:$E$199, 2, 0)</f>
        <v>NAC</v>
      </c>
      <c r="E192" s="306" t="str">
        <f>VLOOKUP($C192, 'Country List'!$C$1:$E$199, 3, 0)</f>
        <v>HIC</v>
      </c>
      <c r="F192" s="309">
        <v>12</v>
      </c>
      <c r="G192" s="140">
        <v>0.84201000000000004</v>
      </c>
      <c r="H192" s="140">
        <v>0.92749999999999999</v>
      </c>
      <c r="I192" s="140">
        <v>0.71699999999999997</v>
      </c>
      <c r="J192" s="141">
        <v>0.88149999999999995</v>
      </c>
      <c r="K192" s="139">
        <v>16</v>
      </c>
      <c r="L192" s="142">
        <v>8.18</v>
      </c>
    </row>
    <row r="193" spans="1:12" s="9" customFormat="1" x14ac:dyDescent="0.3">
      <c r="A193" s="138">
        <v>191</v>
      </c>
      <c r="B193" s="306" t="s">
        <v>402</v>
      </c>
      <c r="C193" s="308" t="s">
        <v>403</v>
      </c>
      <c r="D193" s="306" t="str">
        <f>VLOOKUP($C193, 'Country List'!$C$1:$E$199, 2, 0)</f>
        <v>LCN</v>
      </c>
      <c r="E193" s="306" t="str">
        <f>VLOOKUP($C193, 'Country List'!$C$1:$E$199, 3, 0)</f>
        <v>HIC</v>
      </c>
      <c r="F193" s="310">
        <v>34</v>
      </c>
      <c r="G193" s="148">
        <v>0.72367000000000004</v>
      </c>
      <c r="H193" s="140">
        <v>0.77539999999999998</v>
      </c>
      <c r="I193" s="140">
        <v>0.61370000000000002</v>
      </c>
      <c r="J193" s="141">
        <v>0.78200000000000003</v>
      </c>
      <c r="K193" s="145">
        <v>42</v>
      </c>
      <c r="L193" s="149">
        <v>7.16</v>
      </c>
    </row>
    <row r="194" spans="1:12" s="9" customFormat="1" x14ac:dyDescent="0.3">
      <c r="A194" s="138">
        <v>192</v>
      </c>
      <c r="B194" s="306" t="s">
        <v>404</v>
      </c>
      <c r="C194" s="308" t="s">
        <v>405</v>
      </c>
      <c r="D194" s="306" t="str">
        <f>VLOOKUP($C194, 'Country List'!$C$1:$E$199, 2, 0)</f>
        <v>ECS</v>
      </c>
      <c r="E194" s="306" t="str">
        <f>VLOOKUP($C194, 'Country List'!$C$1:$E$199, 3, 0)</f>
        <v>LMC</v>
      </c>
      <c r="F194" s="309">
        <v>80</v>
      </c>
      <c r="G194" s="140">
        <v>0.54335</v>
      </c>
      <c r="H194" s="140">
        <v>0.68840000000000001</v>
      </c>
      <c r="I194" s="140">
        <v>0.24629999999999999</v>
      </c>
      <c r="J194" s="141">
        <v>0.69540000000000002</v>
      </c>
      <c r="K194" s="139">
        <v>95</v>
      </c>
      <c r="L194" s="142">
        <v>4.9000000000000004</v>
      </c>
    </row>
    <row r="195" spans="1:12" s="9" customFormat="1" x14ac:dyDescent="0.3">
      <c r="A195" s="138">
        <v>193</v>
      </c>
      <c r="B195" s="306" t="s">
        <v>406</v>
      </c>
      <c r="C195" s="308" t="s">
        <v>407</v>
      </c>
      <c r="D195" s="306" t="str">
        <f>VLOOKUP($C195, 'Country List'!$C$1:$E$199, 2, 0)</f>
        <v>EAS</v>
      </c>
      <c r="E195" s="306" t="str">
        <f>VLOOKUP($C195, 'Country List'!$C$1:$E$199, 3, 0)</f>
        <v>LMC</v>
      </c>
      <c r="F195" s="309">
        <v>149</v>
      </c>
      <c r="G195" s="140">
        <v>0.30780000000000002</v>
      </c>
      <c r="H195" s="140">
        <v>0.16669999999999999</v>
      </c>
      <c r="I195" s="140">
        <v>0.16839999999999999</v>
      </c>
      <c r="J195" s="141">
        <v>0.58840000000000003</v>
      </c>
      <c r="K195" s="139">
        <v>141</v>
      </c>
      <c r="L195" s="142">
        <v>2.81</v>
      </c>
    </row>
    <row r="196" spans="1:12" s="9" customFormat="1" x14ac:dyDescent="0.3">
      <c r="A196" s="138">
        <v>194</v>
      </c>
      <c r="B196" s="306" t="s">
        <v>408</v>
      </c>
      <c r="C196" s="308" t="s">
        <v>409</v>
      </c>
      <c r="D196" s="306" t="str">
        <f>VLOOKUP($C196, 'Country List'!$C$1:$E$199, 2, 0)</f>
        <v>LCN</v>
      </c>
      <c r="E196" s="306" t="str">
        <f>VLOOKUP($C196, 'Country List'!$C$1:$E$199, 3, 0)</f>
        <v>UMC</v>
      </c>
      <c r="F196" s="309">
        <v>90</v>
      </c>
      <c r="G196" s="140">
        <v>0.51285000000000003</v>
      </c>
      <c r="H196" s="140">
        <v>0.43480000000000002</v>
      </c>
      <c r="I196" s="140">
        <v>0.35399999999999998</v>
      </c>
      <c r="J196" s="141">
        <v>0.74980000000000002</v>
      </c>
      <c r="K196" s="139">
        <v>86</v>
      </c>
      <c r="L196" s="142">
        <v>5.17</v>
      </c>
    </row>
    <row r="197" spans="1:12" s="9" customFormat="1" x14ac:dyDescent="0.3">
      <c r="A197" s="138">
        <v>195</v>
      </c>
      <c r="B197" s="306" t="s">
        <v>410</v>
      </c>
      <c r="C197" s="308" t="s">
        <v>411</v>
      </c>
      <c r="D197" s="306" t="str">
        <f>VLOOKUP($C197, 'Country List'!$C$1:$E$199, 2, 0)</f>
        <v>EAS</v>
      </c>
      <c r="E197" s="306" t="str">
        <f>VLOOKUP($C197, 'Country List'!$C$1:$E$199, 3, 0)</f>
        <v>LMC</v>
      </c>
      <c r="F197" s="309">
        <v>89</v>
      </c>
      <c r="G197" s="140">
        <v>0.51426000000000005</v>
      </c>
      <c r="H197" s="140">
        <v>0.57250000000000001</v>
      </c>
      <c r="I197" s="140">
        <v>0.3715</v>
      </c>
      <c r="J197" s="141">
        <v>0.59889999999999999</v>
      </c>
      <c r="K197" s="139">
        <v>108</v>
      </c>
      <c r="L197" s="142">
        <v>4.43</v>
      </c>
    </row>
    <row r="198" spans="1:12" s="9" customFormat="1" x14ac:dyDescent="0.3">
      <c r="A198" s="138">
        <v>196</v>
      </c>
      <c r="B198" s="306" t="s">
        <v>413</v>
      </c>
      <c r="C198" s="308" t="s">
        <v>414</v>
      </c>
      <c r="D198" s="306" t="str">
        <f>VLOOKUP($C198, 'Country List'!$C$1:$E$199, 2, 0)</f>
        <v>MEA</v>
      </c>
      <c r="E198" s="306" t="str">
        <f>VLOOKUP($C198, 'Country List'!$C$1:$E$199, 3, 0)</f>
        <v>LMC</v>
      </c>
      <c r="F198" s="309">
        <v>174</v>
      </c>
      <c r="G198" s="140">
        <v>0.22478000000000001</v>
      </c>
      <c r="H198" s="140">
        <v>0.1449</v>
      </c>
      <c r="I198" s="140">
        <v>0.14649999999999999</v>
      </c>
      <c r="J198" s="141">
        <v>0.38290000000000002</v>
      </c>
      <c r="K198" s="139"/>
      <c r="L198" s="142"/>
    </row>
    <row r="199" spans="1:12" s="9" customFormat="1" x14ac:dyDescent="0.3">
      <c r="A199" s="138">
        <v>197</v>
      </c>
      <c r="B199" s="306" t="s">
        <v>415</v>
      </c>
      <c r="C199" s="308" t="s">
        <v>416</v>
      </c>
      <c r="D199" s="306" t="str">
        <f>VLOOKUP($C199, 'Country List'!$C$1:$E$199, 2, 0)</f>
        <v>SSF</v>
      </c>
      <c r="E199" s="306" t="str">
        <f>VLOOKUP($C199, 'Country List'!$C$1:$E$199, 3, 0)</f>
        <v>LMC</v>
      </c>
      <c r="F199" s="309">
        <v>132</v>
      </c>
      <c r="G199" s="140">
        <v>0.35069</v>
      </c>
      <c r="H199" s="140">
        <v>0.36959999999999998</v>
      </c>
      <c r="I199" s="140">
        <v>0.1182</v>
      </c>
      <c r="J199" s="141">
        <v>0.56430000000000002</v>
      </c>
      <c r="K199" s="139">
        <v>146</v>
      </c>
      <c r="L199" s="142">
        <v>2.54</v>
      </c>
    </row>
    <row r="200" spans="1:12" s="9" customFormat="1" x14ac:dyDescent="0.3">
      <c r="A200" s="138">
        <v>198</v>
      </c>
      <c r="B200" s="306" t="s">
        <v>417</v>
      </c>
      <c r="C200" s="308" t="s">
        <v>418</v>
      </c>
      <c r="D200" s="306" t="str">
        <f>VLOOKUP($C200, 'Country List'!$C$1:$E$199, 2, 0)</f>
        <v>SSF</v>
      </c>
      <c r="E200" s="306" t="str">
        <f>VLOOKUP($C200, 'Country List'!$C$1:$E$199, 3, 0)</f>
        <v>LIC</v>
      </c>
      <c r="F200" s="309">
        <v>134</v>
      </c>
      <c r="G200" s="140">
        <v>0.34721999999999997</v>
      </c>
      <c r="H200" s="140">
        <v>0.26090000000000002</v>
      </c>
      <c r="I200" s="140">
        <v>0.2167</v>
      </c>
      <c r="J200" s="141">
        <v>0.56410000000000005</v>
      </c>
      <c r="K200" s="139">
        <v>136</v>
      </c>
      <c r="L200" s="142">
        <v>2.92</v>
      </c>
    </row>
  </sheetData>
  <autoFilter ref="A2:L200" xr:uid="{00000000-0009-0000-0000-000007000000}">
    <sortState xmlns:xlrd2="http://schemas.microsoft.com/office/spreadsheetml/2017/richdata2" ref="A3:L200">
      <sortCondition ref="B2:B200"/>
    </sortState>
  </autoFilter>
  <mergeCells count="3">
    <mergeCell ref="F1:J1"/>
    <mergeCell ref="K1:L1"/>
    <mergeCell ref="C1:E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AD201"/>
  <sheetViews>
    <sheetView showGridLines="0" zoomScale="96" zoomScaleNormal="96" workbookViewId="0">
      <pane xSplit="2" ySplit="2" topLeftCell="C15" activePane="bottomRight" state="frozen"/>
      <selection activeCell="C1" sqref="C1"/>
      <selection pane="topRight" activeCell="C1" sqref="C1"/>
      <selection pane="bottomLeft" activeCell="C1" sqref="C1"/>
      <selection pane="bottomRight"/>
    </sheetView>
  </sheetViews>
  <sheetFormatPr defaultColWidth="8.77734375" defaultRowHeight="14.4" x14ac:dyDescent="0.3"/>
  <cols>
    <col min="1" max="1" width="6" style="150" customWidth="1"/>
    <col min="2" max="2" width="26.77734375" style="151" bestFit="1" customWidth="1"/>
    <col min="3" max="3" width="7.77734375" style="151" customWidth="1"/>
    <col min="4" max="4" width="7.21875" style="151" customWidth="1"/>
    <col min="5" max="5" width="7.77734375" style="151" customWidth="1"/>
    <col min="6" max="6" width="27.5546875" style="151" bestFit="1" customWidth="1"/>
    <col min="7" max="7" width="10.21875" style="151" customWidth="1"/>
    <col min="8" max="8" width="30" style="151" customWidth="1"/>
    <col min="9" max="9" width="15.21875" style="151" customWidth="1"/>
    <col min="10" max="10" width="34.5546875" style="151" customWidth="1"/>
    <col min="11" max="14" width="7.44140625" style="151" customWidth="1"/>
    <col min="15" max="15" width="14.21875" style="151" customWidth="1"/>
    <col min="16" max="17" width="7.44140625" style="151" customWidth="1"/>
    <col min="18" max="18" width="10.77734375" style="151" customWidth="1"/>
    <col min="19" max="19" width="8.77734375" style="151"/>
    <col min="20" max="20" width="10.44140625" style="151" customWidth="1"/>
    <col min="21" max="24" width="8.77734375" style="151"/>
    <col min="25" max="25" width="11.44140625" style="151" customWidth="1"/>
    <col min="26" max="26" width="12.44140625" style="151" customWidth="1"/>
    <col min="27" max="27" width="16.77734375" style="151" customWidth="1"/>
    <col min="28" max="28" width="15.77734375" style="151" customWidth="1"/>
    <col min="29" max="29" width="13.21875" style="151" customWidth="1"/>
    <col min="30" max="30" width="16.21875" style="151" customWidth="1"/>
    <col min="31" max="16384" width="8.77734375" style="151"/>
  </cols>
  <sheetData>
    <row r="1" spans="1:30" s="245" customFormat="1" ht="13.8" x14ac:dyDescent="0.3">
      <c r="A1" s="131" t="s">
        <v>1696</v>
      </c>
      <c r="B1" s="132"/>
      <c r="C1" s="363" t="s">
        <v>1040</v>
      </c>
      <c r="D1" s="364"/>
      <c r="E1" s="365"/>
      <c r="F1" s="447" t="s">
        <v>1697</v>
      </c>
      <c r="G1" s="442"/>
      <c r="H1" s="448" t="s">
        <v>1698</v>
      </c>
      <c r="I1" s="449"/>
      <c r="J1" s="442" t="s">
        <v>1699</v>
      </c>
      <c r="K1" s="442"/>
      <c r="L1" s="442"/>
      <c r="M1" s="442"/>
      <c r="N1" s="442"/>
      <c r="O1" s="442"/>
      <c r="P1" s="442"/>
      <c r="Q1" s="450"/>
      <c r="R1" s="442" t="s">
        <v>2323</v>
      </c>
      <c r="S1" s="442"/>
      <c r="T1" s="443"/>
      <c r="U1" s="444" t="s">
        <v>2324</v>
      </c>
      <c r="V1" s="445"/>
      <c r="W1" s="445"/>
      <c r="X1" s="445"/>
      <c r="Y1" s="446"/>
      <c r="Z1" s="441" t="s">
        <v>2322</v>
      </c>
      <c r="AA1" s="442"/>
      <c r="AB1" s="442"/>
      <c r="AC1" s="442"/>
      <c r="AD1" s="443"/>
    </row>
    <row r="2" spans="1:30" s="393" customFormat="1" ht="36" x14ac:dyDescent="0.3">
      <c r="A2" s="387" t="s">
        <v>1681</v>
      </c>
      <c r="B2" s="388" t="s">
        <v>1682</v>
      </c>
      <c r="C2" s="389" t="s">
        <v>1684</v>
      </c>
      <c r="D2" s="388" t="s">
        <v>1038</v>
      </c>
      <c r="E2" s="388" t="s">
        <v>1683</v>
      </c>
      <c r="F2" s="389" t="s">
        <v>1697</v>
      </c>
      <c r="G2" s="388" t="s">
        <v>1700</v>
      </c>
      <c r="H2" s="389" t="s">
        <v>1701</v>
      </c>
      <c r="I2" s="390" t="s">
        <v>1702</v>
      </c>
      <c r="J2" s="388" t="s">
        <v>1701</v>
      </c>
      <c r="K2" s="388" t="s">
        <v>1702</v>
      </c>
      <c r="L2" s="388" t="s">
        <v>1703</v>
      </c>
      <c r="M2" s="388" t="s">
        <v>1704</v>
      </c>
      <c r="N2" s="388" t="s">
        <v>1705</v>
      </c>
      <c r="O2" s="388" t="s">
        <v>2743</v>
      </c>
      <c r="P2" s="388" t="s">
        <v>1707</v>
      </c>
      <c r="Q2" s="390" t="s">
        <v>1708</v>
      </c>
      <c r="R2" s="388" t="s">
        <v>1709</v>
      </c>
      <c r="S2" s="388" t="s">
        <v>1710</v>
      </c>
      <c r="T2" s="391" t="s">
        <v>1711</v>
      </c>
      <c r="U2" s="388" t="s">
        <v>1712</v>
      </c>
      <c r="V2" s="388" t="s">
        <v>1713</v>
      </c>
      <c r="W2" s="388" t="s">
        <v>1714</v>
      </c>
      <c r="X2" s="388" t="s">
        <v>1715</v>
      </c>
      <c r="Y2" s="388" t="s">
        <v>1716</v>
      </c>
      <c r="Z2" s="392" t="s">
        <v>1717</v>
      </c>
      <c r="AA2" s="388" t="s">
        <v>1718</v>
      </c>
      <c r="AB2" s="388" t="s">
        <v>1719</v>
      </c>
      <c r="AC2" s="388" t="s">
        <v>1720</v>
      </c>
      <c r="AD2" s="390" t="s">
        <v>1721</v>
      </c>
    </row>
    <row r="3" spans="1:30" s="162" customFormat="1" x14ac:dyDescent="0.3">
      <c r="A3" s="138">
        <v>1</v>
      </c>
      <c r="B3" s="306" t="s">
        <v>5</v>
      </c>
      <c r="C3" s="308" t="s">
        <v>6</v>
      </c>
      <c r="D3" s="306" t="str">
        <f>VLOOKUP(C3, 'Country List'!$C$2:$I$199, 2, 0)</f>
        <v>SAS</v>
      </c>
      <c r="E3" s="306" t="str">
        <f>VLOOKUP(C3, 'Country List'!$C$2:$I$199, 3, 0)</f>
        <v>LIC</v>
      </c>
      <c r="F3" s="311" t="s">
        <v>1722</v>
      </c>
      <c r="G3" s="160">
        <v>3</v>
      </c>
      <c r="H3" s="312" t="s">
        <v>2432</v>
      </c>
      <c r="I3" s="282" t="s">
        <v>1723</v>
      </c>
      <c r="J3" s="147" t="s">
        <v>439</v>
      </c>
      <c r="K3" s="147" t="s">
        <v>438</v>
      </c>
      <c r="L3" s="139" t="s">
        <v>438</v>
      </c>
      <c r="M3" s="139" t="s">
        <v>438</v>
      </c>
      <c r="N3" s="139" t="s">
        <v>438</v>
      </c>
      <c r="O3" s="147" t="s">
        <v>439</v>
      </c>
      <c r="P3" s="147" t="s">
        <v>438</v>
      </c>
      <c r="Q3" s="159" t="s">
        <v>438</v>
      </c>
      <c r="R3" s="160" t="s">
        <v>1724</v>
      </c>
      <c r="S3" s="160">
        <v>5</v>
      </c>
      <c r="T3" s="161">
        <v>6</v>
      </c>
      <c r="U3" s="160" t="s">
        <v>9</v>
      </c>
      <c r="V3" s="160" t="s">
        <v>9</v>
      </c>
      <c r="W3" s="160" t="s">
        <v>9</v>
      </c>
      <c r="X3" s="160" t="s">
        <v>9</v>
      </c>
      <c r="Y3" s="161" t="s">
        <v>9</v>
      </c>
      <c r="Z3" s="246" t="s">
        <v>1733</v>
      </c>
      <c r="AA3" s="160">
        <v>60</v>
      </c>
      <c r="AB3" s="160">
        <v>17</v>
      </c>
      <c r="AC3" s="160">
        <v>27</v>
      </c>
      <c r="AD3" s="158">
        <v>16</v>
      </c>
    </row>
    <row r="4" spans="1:30" s="162" customFormat="1" x14ac:dyDescent="0.3">
      <c r="A4" s="138">
        <v>2</v>
      </c>
      <c r="B4" s="306" t="s">
        <v>12</v>
      </c>
      <c r="C4" s="308" t="s">
        <v>13</v>
      </c>
      <c r="D4" s="306" t="str">
        <f>VLOOKUP(C4, 'Country List'!$C$2:$I$199, 2, 0)</f>
        <v>ECS</v>
      </c>
      <c r="E4" s="306" t="str">
        <f>VLOOKUP(C4, 'Country List'!$C$2:$I$199, 3, 0)</f>
        <v>UMC</v>
      </c>
      <c r="F4" s="311" t="s">
        <v>1725</v>
      </c>
      <c r="G4" s="160">
        <v>1</v>
      </c>
      <c r="H4" s="312" t="s">
        <v>2433</v>
      </c>
      <c r="I4" s="282" t="s">
        <v>1726</v>
      </c>
      <c r="J4" s="147" t="s">
        <v>1727</v>
      </c>
      <c r="K4" s="146" t="s">
        <v>1728</v>
      </c>
      <c r="L4" s="139">
        <v>1999</v>
      </c>
      <c r="M4" s="139">
        <v>2008</v>
      </c>
      <c r="N4" s="139" t="s">
        <v>1729</v>
      </c>
      <c r="O4" s="147" t="s">
        <v>1730</v>
      </c>
      <c r="P4" s="146" t="s">
        <v>1731</v>
      </c>
      <c r="Q4" s="159" t="s">
        <v>1732</v>
      </c>
      <c r="R4" s="160" t="s">
        <v>1733</v>
      </c>
      <c r="S4" s="160">
        <v>3</v>
      </c>
      <c r="T4" s="161">
        <v>3</v>
      </c>
      <c r="U4" s="160" t="s">
        <v>9</v>
      </c>
      <c r="V4" s="160" t="s">
        <v>9</v>
      </c>
      <c r="W4" s="160" t="s">
        <v>9</v>
      </c>
      <c r="X4" s="160" t="s">
        <v>9</v>
      </c>
      <c r="Y4" s="161" t="s">
        <v>9</v>
      </c>
      <c r="Z4" s="246" t="s">
        <v>1733</v>
      </c>
      <c r="AA4" s="160">
        <v>51</v>
      </c>
      <c r="AB4" s="160">
        <v>15</v>
      </c>
      <c r="AC4" s="160">
        <v>19</v>
      </c>
      <c r="AD4" s="158">
        <v>17</v>
      </c>
    </row>
    <row r="5" spans="1:30" s="162" customFormat="1" x14ac:dyDescent="0.3">
      <c r="A5" s="138">
        <v>3</v>
      </c>
      <c r="B5" s="306" t="s">
        <v>17</v>
      </c>
      <c r="C5" s="308" t="s">
        <v>18</v>
      </c>
      <c r="D5" s="306" t="str">
        <f>VLOOKUP(C5, 'Country List'!$C$2:$I$199, 2, 0)</f>
        <v>MEA</v>
      </c>
      <c r="E5" s="306" t="str">
        <f>VLOOKUP(C5, 'Country List'!$C$2:$I$199, 3, 0)</f>
        <v>UMC</v>
      </c>
      <c r="F5" s="311" t="s">
        <v>1734</v>
      </c>
      <c r="G5" s="160">
        <v>3</v>
      </c>
      <c r="H5" s="312" t="s">
        <v>2434</v>
      </c>
      <c r="I5" s="282" t="s">
        <v>2435</v>
      </c>
      <c r="J5" s="147" t="s">
        <v>439</v>
      </c>
      <c r="K5" s="147" t="s">
        <v>438</v>
      </c>
      <c r="L5" s="139" t="s">
        <v>438</v>
      </c>
      <c r="M5" s="139" t="s">
        <v>438</v>
      </c>
      <c r="N5" s="139" t="s">
        <v>438</v>
      </c>
      <c r="O5" s="147" t="s">
        <v>439</v>
      </c>
      <c r="P5" s="147" t="s">
        <v>438</v>
      </c>
      <c r="Q5" s="159" t="s">
        <v>438</v>
      </c>
      <c r="R5" s="160" t="s">
        <v>1724</v>
      </c>
      <c r="S5" s="160">
        <v>6</v>
      </c>
      <c r="T5" s="161">
        <v>5</v>
      </c>
      <c r="U5" s="160" t="s">
        <v>9</v>
      </c>
      <c r="V5" s="160" t="s">
        <v>9</v>
      </c>
      <c r="W5" s="160" t="s">
        <v>9</v>
      </c>
      <c r="X5" s="160" t="s">
        <v>9</v>
      </c>
      <c r="Y5" s="161" t="s">
        <v>9</v>
      </c>
      <c r="Z5" s="246" t="s">
        <v>1724</v>
      </c>
      <c r="AA5" s="160">
        <v>65</v>
      </c>
      <c r="AB5" s="160">
        <v>22</v>
      </c>
      <c r="AC5" s="160">
        <v>24</v>
      </c>
      <c r="AD5" s="158">
        <v>19</v>
      </c>
    </row>
    <row r="6" spans="1:30" s="162" customFormat="1" x14ac:dyDescent="0.3">
      <c r="A6" s="138">
        <v>4</v>
      </c>
      <c r="B6" s="306" t="s">
        <v>20</v>
      </c>
      <c r="C6" s="308" t="s">
        <v>21</v>
      </c>
      <c r="D6" s="306" t="str">
        <f>VLOOKUP(C6, 'Country List'!$C$2:$I$199, 2, 0)</f>
        <v>ECS</v>
      </c>
      <c r="E6" s="306" t="str">
        <f>VLOOKUP(C6, 'Country List'!$C$2:$I$199, 3, 0)</f>
        <v>HIC</v>
      </c>
      <c r="F6" s="311" t="s">
        <v>1725</v>
      </c>
      <c r="G6" s="160">
        <v>1</v>
      </c>
      <c r="H6" s="312" t="s">
        <v>438</v>
      </c>
      <c r="I6" s="283" t="s">
        <v>438</v>
      </c>
      <c r="J6" s="147" t="s">
        <v>1735</v>
      </c>
      <c r="K6" s="146" t="s">
        <v>1736</v>
      </c>
      <c r="L6" s="139">
        <v>2003</v>
      </c>
      <c r="M6" s="139">
        <v>2004</v>
      </c>
      <c r="N6" s="139" t="s">
        <v>1729</v>
      </c>
      <c r="O6" s="147" t="s">
        <v>1706</v>
      </c>
      <c r="P6" s="146" t="s">
        <v>1737</v>
      </c>
      <c r="Q6" s="159" t="s">
        <v>1738</v>
      </c>
      <c r="R6" s="160" t="s">
        <v>1739</v>
      </c>
      <c r="S6" s="160">
        <v>1</v>
      </c>
      <c r="T6" s="161">
        <v>1</v>
      </c>
      <c r="U6" s="160" t="s">
        <v>9</v>
      </c>
      <c r="V6" s="160" t="s">
        <v>9</v>
      </c>
      <c r="W6" s="160" t="s">
        <v>9</v>
      </c>
      <c r="X6" s="160" t="s">
        <v>9</v>
      </c>
      <c r="Y6" s="161" t="s">
        <v>9</v>
      </c>
      <c r="Z6" s="246" t="s">
        <v>1739</v>
      </c>
      <c r="AA6" s="160">
        <v>15</v>
      </c>
      <c r="AB6" s="160">
        <v>2</v>
      </c>
      <c r="AC6" s="160">
        <v>5</v>
      </c>
      <c r="AD6" s="158">
        <v>8</v>
      </c>
    </row>
    <row r="7" spans="1:30" s="162" customFormat="1" x14ac:dyDescent="0.3">
      <c r="A7" s="138">
        <v>5</v>
      </c>
      <c r="B7" s="306" t="s">
        <v>24</v>
      </c>
      <c r="C7" s="308" t="s">
        <v>25</v>
      </c>
      <c r="D7" s="306" t="str">
        <f>VLOOKUP(C7, 'Country List'!$C$2:$I$199, 2, 0)</f>
        <v>SSF</v>
      </c>
      <c r="E7" s="306" t="str">
        <f>VLOOKUP(C7, 'Country List'!$C$2:$I$199, 3, 0)</f>
        <v>LMC</v>
      </c>
      <c r="F7" s="311" t="s">
        <v>1725</v>
      </c>
      <c r="G7" s="160">
        <v>1</v>
      </c>
      <c r="H7" s="312" t="s">
        <v>2436</v>
      </c>
      <c r="I7" s="282" t="s">
        <v>2437</v>
      </c>
      <c r="J7" s="147" t="s">
        <v>1740</v>
      </c>
      <c r="K7" s="146" t="s">
        <v>1741</v>
      </c>
      <c r="L7" s="139">
        <v>2011</v>
      </c>
      <c r="M7" s="139">
        <v>2011</v>
      </c>
      <c r="N7" s="139" t="s">
        <v>1729</v>
      </c>
      <c r="O7" s="147" t="s">
        <v>439</v>
      </c>
      <c r="P7" s="147" t="s">
        <v>438</v>
      </c>
      <c r="Q7" s="159" t="s">
        <v>438</v>
      </c>
      <c r="R7" s="160" t="s">
        <v>1724</v>
      </c>
      <c r="S7" s="160">
        <v>6</v>
      </c>
      <c r="T7" s="161">
        <v>6</v>
      </c>
      <c r="U7" s="160" t="s">
        <v>1733</v>
      </c>
      <c r="V7" s="160">
        <v>40</v>
      </c>
      <c r="W7" s="160">
        <v>14</v>
      </c>
      <c r="X7" s="160">
        <v>7</v>
      </c>
      <c r="Y7" s="161">
        <v>19</v>
      </c>
      <c r="Z7" s="246" t="s">
        <v>1724</v>
      </c>
      <c r="AA7" s="160">
        <v>73</v>
      </c>
      <c r="AB7" s="160">
        <v>22</v>
      </c>
      <c r="AC7" s="160">
        <v>30</v>
      </c>
      <c r="AD7" s="158">
        <v>21</v>
      </c>
    </row>
    <row r="8" spans="1:30" s="162" customFormat="1" x14ac:dyDescent="0.3">
      <c r="A8" s="138">
        <v>6</v>
      </c>
      <c r="B8" s="306" t="s">
        <v>28</v>
      </c>
      <c r="C8" s="308" t="s">
        <v>29</v>
      </c>
      <c r="D8" s="306" t="str">
        <f>VLOOKUP(C8, 'Country List'!$C$2:$I$199, 2, 0)</f>
        <v>LCN</v>
      </c>
      <c r="E8" s="306" t="str">
        <f>VLOOKUP(C8, 'Country List'!$C$2:$I$199, 3, 0)</f>
        <v>HIC</v>
      </c>
      <c r="F8" s="311" t="s">
        <v>1742</v>
      </c>
      <c r="G8" s="160">
        <v>2</v>
      </c>
      <c r="H8" s="312" t="s">
        <v>1743</v>
      </c>
      <c r="I8" s="282" t="s">
        <v>1744</v>
      </c>
      <c r="J8" s="147" t="s">
        <v>1745</v>
      </c>
      <c r="K8" s="146" t="s">
        <v>1746</v>
      </c>
      <c r="L8" s="139">
        <v>2013</v>
      </c>
      <c r="M8" s="139" t="s">
        <v>438</v>
      </c>
      <c r="N8" s="139" t="s">
        <v>438</v>
      </c>
      <c r="O8" s="147" t="s">
        <v>1747</v>
      </c>
      <c r="P8" s="147" t="s">
        <v>438</v>
      </c>
      <c r="Q8" s="159" t="s">
        <v>438</v>
      </c>
      <c r="R8" s="160" t="s">
        <v>1739</v>
      </c>
      <c r="S8" s="160">
        <v>2</v>
      </c>
      <c r="T8" s="161">
        <v>2</v>
      </c>
      <c r="U8" s="160" t="s">
        <v>9</v>
      </c>
      <c r="V8" s="160" t="s">
        <v>9</v>
      </c>
      <c r="W8" s="160" t="s">
        <v>9</v>
      </c>
      <c r="X8" s="160" t="s">
        <v>9</v>
      </c>
      <c r="Y8" s="161" t="s">
        <v>9</v>
      </c>
      <c r="Z8" s="246" t="s">
        <v>1733</v>
      </c>
      <c r="AA8" s="160">
        <v>34</v>
      </c>
      <c r="AB8" s="160">
        <v>8</v>
      </c>
      <c r="AC8" s="160">
        <v>15</v>
      </c>
      <c r="AD8" s="158">
        <v>11</v>
      </c>
    </row>
    <row r="9" spans="1:30" s="162" customFormat="1" x14ac:dyDescent="0.3">
      <c r="A9" s="138">
        <v>7</v>
      </c>
      <c r="B9" s="306" t="s">
        <v>31</v>
      </c>
      <c r="C9" s="308" t="s">
        <v>32</v>
      </c>
      <c r="D9" s="306" t="str">
        <f>VLOOKUP(C9, 'Country List'!$C$2:$I$199, 2, 0)</f>
        <v>LCN</v>
      </c>
      <c r="E9" s="306" t="str">
        <f>VLOOKUP(C9, 'Country List'!$C$2:$I$199, 3, 0)</f>
        <v>UMC</v>
      </c>
      <c r="F9" s="311" t="s">
        <v>1725</v>
      </c>
      <c r="G9" s="160">
        <v>1</v>
      </c>
      <c r="H9" s="312" t="s">
        <v>2438</v>
      </c>
      <c r="I9" s="282" t="s">
        <v>2439</v>
      </c>
      <c r="J9" s="147" t="s">
        <v>1748</v>
      </c>
      <c r="K9" s="146" t="s">
        <v>1749</v>
      </c>
      <c r="L9" s="139">
        <v>2000</v>
      </c>
      <c r="M9" s="139">
        <v>2000</v>
      </c>
      <c r="N9" s="139" t="s">
        <v>1729</v>
      </c>
      <c r="O9" s="147" t="s">
        <v>1750</v>
      </c>
      <c r="P9" s="146" t="s">
        <v>1751</v>
      </c>
      <c r="Q9" s="159" t="s">
        <v>1752</v>
      </c>
      <c r="R9" s="160" t="s">
        <v>1739</v>
      </c>
      <c r="S9" s="160">
        <v>2</v>
      </c>
      <c r="T9" s="161">
        <v>2</v>
      </c>
      <c r="U9" s="160" t="s">
        <v>1739</v>
      </c>
      <c r="V9" s="160">
        <v>27</v>
      </c>
      <c r="W9" s="160">
        <v>6</v>
      </c>
      <c r="X9" s="160">
        <v>7</v>
      </c>
      <c r="Y9" s="161">
        <v>14</v>
      </c>
      <c r="Z9" s="246" t="s">
        <v>1733</v>
      </c>
      <c r="AA9" s="160">
        <v>46</v>
      </c>
      <c r="AB9" s="160">
        <v>13</v>
      </c>
      <c r="AC9" s="160">
        <v>18</v>
      </c>
      <c r="AD9" s="158">
        <v>15</v>
      </c>
    </row>
    <row r="10" spans="1:30" s="162" customFormat="1" x14ac:dyDescent="0.3">
      <c r="A10" s="138">
        <v>8</v>
      </c>
      <c r="B10" s="306" t="s">
        <v>33</v>
      </c>
      <c r="C10" s="308" t="s">
        <v>34</v>
      </c>
      <c r="D10" s="306" t="str">
        <f>VLOOKUP(C10, 'Country List'!$C$2:$I$199, 2, 0)</f>
        <v>ECS</v>
      </c>
      <c r="E10" s="306" t="str">
        <f>VLOOKUP(C10, 'Country List'!$C$2:$I$199, 3, 0)</f>
        <v>LMC</v>
      </c>
      <c r="F10" s="311" t="s">
        <v>1725</v>
      </c>
      <c r="G10" s="160">
        <v>1</v>
      </c>
      <c r="H10" s="312" t="s">
        <v>2440</v>
      </c>
      <c r="I10" s="282" t="s">
        <v>1753</v>
      </c>
      <c r="J10" s="147" t="s">
        <v>1754</v>
      </c>
      <c r="K10" s="146" t="s">
        <v>1755</v>
      </c>
      <c r="L10" s="139">
        <v>2002</v>
      </c>
      <c r="M10" s="139" t="s">
        <v>438</v>
      </c>
      <c r="N10" s="139" t="s">
        <v>1729</v>
      </c>
      <c r="O10" s="147" t="s">
        <v>1756</v>
      </c>
      <c r="P10" s="147" t="s">
        <v>1757</v>
      </c>
      <c r="Q10" s="159" t="s">
        <v>438</v>
      </c>
      <c r="R10" s="160" t="s">
        <v>1733</v>
      </c>
      <c r="S10" s="160">
        <v>5</v>
      </c>
      <c r="T10" s="161">
        <v>4</v>
      </c>
      <c r="U10" s="160" t="s">
        <v>1733</v>
      </c>
      <c r="V10" s="160">
        <v>32</v>
      </c>
      <c r="W10" s="160">
        <v>7</v>
      </c>
      <c r="X10" s="160">
        <v>10</v>
      </c>
      <c r="Y10" s="161">
        <v>15</v>
      </c>
      <c r="Z10" s="246" t="s">
        <v>1724</v>
      </c>
      <c r="AA10" s="160">
        <v>63</v>
      </c>
      <c r="AB10" s="160">
        <v>20</v>
      </c>
      <c r="AC10" s="160">
        <v>23</v>
      </c>
      <c r="AD10" s="158">
        <v>20</v>
      </c>
    </row>
    <row r="11" spans="1:30" s="162" customFormat="1" x14ac:dyDescent="0.3">
      <c r="A11" s="138">
        <v>9</v>
      </c>
      <c r="B11" s="306" t="s">
        <v>35</v>
      </c>
      <c r="C11" s="308" t="s">
        <v>36</v>
      </c>
      <c r="D11" s="306" t="str">
        <f>VLOOKUP(C11, 'Country List'!$C$2:$I$199, 2, 0)</f>
        <v>EAS</v>
      </c>
      <c r="E11" s="306" t="str">
        <f>VLOOKUP(C11, 'Country List'!$C$2:$I$199, 3, 0)</f>
        <v>HIC</v>
      </c>
      <c r="F11" s="311" t="s">
        <v>1742</v>
      </c>
      <c r="G11" s="160">
        <v>2</v>
      </c>
      <c r="H11" s="312" t="s">
        <v>438</v>
      </c>
      <c r="I11" s="283" t="s">
        <v>438</v>
      </c>
      <c r="J11" s="147" t="s">
        <v>1758</v>
      </c>
      <c r="K11" s="146" t="s">
        <v>1759</v>
      </c>
      <c r="L11" s="139">
        <v>1988</v>
      </c>
      <c r="M11" s="139">
        <v>2012</v>
      </c>
      <c r="N11" s="139" t="s">
        <v>1729</v>
      </c>
      <c r="O11" s="147" t="s">
        <v>1760</v>
      </c>
      <c r="P11" s="146" t="s">
        <v>1761</v>
      </c>
      <c r="Q11" s="159" t="s">
        <v>1762</v>
      </c>
      <c r="R11" s="160" t="s">
        <v>1739</v>
      </c>
      <c r="S11" s="160">
        <v>1</v>
      </c>
      <c r="T11" s="161">
        <v>1</v>
      </c>
      <c r="U11" s="160" t="s">
        <v>1739</v>
      </c>
      <c r="V11" s="160">
        <v>21</v>
      </c>
      <c r="W11" s="160">
        <v>2</v>
      </c>
      <c r="X11" s="160">
        <v>6</v>
      </c>
      <c r="Y11" s="161">
        <v>13</v>
      </c>
      <c r="Z11" s="246" t="s">
        <v>1739</v>
      </c>
      <c r="AA11" s="160">
        <v>22</v>
      </c>
      <c r="AB11" s="160">
        <v>6</v>
      </c>
      <c r="AC11" s="160">
        <v>9</v>
      </c>
      <c r="AD11" s="158">
        <v>7</v>
      </c>
    </row>
    <row r="12" spans="1:30" s="162" customFormat="1" x14ac:dyDescent="0.3">
      <c r="A12" s="138">
        <v>10</v>
      </c>
      <c r="B12" s="306" t="s">
        <v>39</v>
      </c>
      <c r="C12" s="308" t="s">
        <v>40</v>
      </c>
      <c r="D12" s="306" t="str">
        <f>VLOOKUP(C12, 'Country List'!$C$2:$I$199, 2, 0)</f>
        <v>ECS</v>
      </c>
      <c r="E12" s="306" t="str">
        <f>VLOOKUP(C12, 'Country List'!$C$2:$I$199, 3, 0)</f>
        <v>HIC</v>
      </c>
      <c r="F12" s="311" t="s">
        <v>1725</v>
      </c>
      <c r="G12" s="160">
        <v>1</v>
      </c>
      <c r="H12" s="312" t="s">
        <v>1763</v>
      </c>
      <c r="I12" s="282" t="s">
        <v>1764</v>
      </c>
      <c r="J12" s="147" t="s">
        <v>1765</v>
      </c>
      <c r="K12" s="146" t="s">
        <v>1766</v>
      </c>
      <c r="L12" s="139">
        <v>1978</v>
      </c>
      <c r="M12" s="139">
        <v>2009</v>
      </c>
      <c r="N12" s="139" t="s">
        <v>1729</v>
      </c>
      <c r="O12" s="147" t="s">
        <v>1767</v>
      </c>
      <c r="P12" s="146" t="s">
        <v>1768</v>
      </c>
      <c r="Q12" s="159" t="s">
        <v>1769</v>
      </c>
      <c r="R12" s="160" t="s">
        <v>1739</v>
      </c>
      <c r="S12" s="160">
        <v>1</v>
      </c>
      <c r="T12" s="161">
        <v>1</v>
      </c>
      <c r="U12" s="160" t="s">
        <v>9</v>
      </c>
      <c r="V12" s="160" t="s">
        <v>9</v>
      </c>
      <c r="W12" s="160" t="s">
        <v>9</v>
      </c>
      <c r="X12" s="160" t="s">
        <v>9</v>
      </c>
      <c r="Y12" s="161" t="s">
        <v>9</v>
      </c>
      <c r="Z12" s="246" t="s">
        <v>1739</v>
      </c>
      <c r="AA12" s="160">
        <v>22</v>
      </c>
      <c r="AB12" s="160">
        <v>8</v>
      </c>
      <c r="AC12" s="160">
        <v>8</v>
      </c>
      <c r="AD12" s="158">
        <v>6</v>
      </c>
    </row>
    <row r="13" spans="1:30" s="162" customFormat="1" x14ac:dyDescent="0.3">
      <c r="A13" s="138">
        <v>11</v>
      </c>
      <c r="B13" s="306" t="s">
        <v>42</v>
      </c>
      <c r="C13" s="308" t="s">
        <v>43</v>
      </c>
      <c r="D13" s="306" t="str">
        <f>VLOOKUP(C13, 'Country List'!$C$2:$I$199, 2, 0)</f>
        <v>ECS</v>
      </c>
      <c r="E13" s="306" t="str">
        <f>VLOOKUP(C13, 'Country List'!$C$2:$I$199, 3, 0)</f>
        <v>UMC</v>
      </c>
      <c r="F13" s="311" t="s">
        <v>1725</v>
      </c>
      <c r="G13" s="160">
        <v>1</v>
      </c>
      <c r="H13" s="312" t="s">
        <v>2441</v>
      </c>
      <c r="I13" s="282" t="s">
        <v>1770</v>
      </c>
      <c r="J13" s="147" t="s">
        <v>1771</v>
      </c>
      <c r="K13" s="146" t="s">
        <v>1772</v>
      </c>
      <c r="L13" s="139">
        <v>1998</v>
      </c>
      <c r="M13" s="139">
        <v>2010</v>
      </c>
      <c r="N13" s="139" t="s">
        <v>1729</v>
      </c>
      <c r="O13" s="147" t="s">
        <v>439</v>
      </c>
      <c r="P13" s="147" t="s">
        <v>438</v>
      </c>
      <c r="Q13" s="159" t="s">
        <v>438</v>
      </c>
      <c r="R13" s="160" t="s">
        <v>1724</v>
      </c>
      <c r="S13" s="160">
        <v>7</v>
      </c>
      <c r="T13" s="161">
        <v>6</v>
      </c>
      <c r="U13" s="160" t="s">
        <v>1733</v>
      </c>
      <c r="V13" s="160">
        <v>58</v>
      </c>
      <c r="W13" s="160">
        <v>13</v>
      </c>
      <c r="X13" s="160">
        <v>20</v>
      </c>
      <c r="Y13" s="161">
        <v>25</v>
      </c>
      <c r="Z13" s="246" t="s">
        <v>1724</v>
      </c>
      <c r="AA13" s="160">
        <v>90</v>
      </c>
      <c r="AB13" s="160">
        <v>29</v>
      </c>
      <c r="AC13" s="160">
        <v>39</v>
      </c>
      <c r="AD13" s="158">
        <v>22</v>
      </c>
    </row>
    <row r="14" spans="1:30" s="162" customFormat="1" x14ac:dyDescent="0.3">
      <c r="A14" s="138">
        <v>12</v>
      </c>
      <c r="B14" s="306" t="s">
        <v>44</v>
      </c>
      <c r="C14" s="308" t="s">
        <v>45</v>
      </c>
      <c r="D14" s="306" t="str">
        <f>VLOOKUP(C14, 'Country List'!$C$2:$I$199, 2, 0)</f>
        <v>LCN</v>
      </c>
      <c r="E14" s="306" t="str">
        <f>VLOOKUP(C14, 'Country List'!$C$2:$I$199, 3, 0)</f>
        <v>HIC</v>
      </c>
      <c r="F14" s="311" t="s">
        <v>1742</v>
      </c>
      <c r="G14" s="160">
        <v>2</v>
      </c>
      <c r="H14" s="312" t="s">
        <v>438</v>
      </c>
      <c r="I14" s="283" t="s">
        <v>438</v>
      </c>
      <c r="J14" s="147" t="s">
        <v>1773</v>
      </c>
      <c r="K14" s="146" t="s">
        <v>1774</v>
      </c>
      <c r="L14" s="139">
        <v>2003</v>
      </c>
      <c r="M14" s="139">
        <v>2007</v>
      </c>
      <c r="N14" s="140" t="s">
        <v>1729</v>
      </c>
      <c r="O14" s="163" t="s">
        <v>1775</v>
      </c>
      <c r="P14" s="164" t="s">
        <v>1776</v>
      </c>
      <c r="Q14" s="165" t="s">
        <v>438</v>
      </c>
      <c r="R14" s="160" t="s">
        <v>1739</v>
      </c>
      <c r="S14" s="160">
        <v>1</v>
      </c>
      <c r="T14" s="161">
        <v>1</v>
      </c>
      <c r="U14" s="160" t="s">
        <v>9</v>
      </c>
      <c r="V14" s="160" t="s">
        <v>9</v>
      </c>
      <c r="W14" s="160" t="s">
        <v>9</v>
      </c>
      <c r="X14" s="160" t="s">
        <v>9</v>
      </c>
      <c r="Y14" s="161" t="s">
        <v>9</v>
      </c>
      <c r="Z14" s="246" t="s">
        <v>1739</v>
      </c>
      <c r="AA14" s="160">
        <v>23</v>
      </c>
      <c r="AB14" s="160">
        <v>5</v>
      </c>
      <c r="AC14" s="160">
        <v>11</v>
      </c>
      <c r="AD14" s="158">
        <v>7</v>
      </c>
    </row>
    <row r="15" spans="1:30" s="162" customFormat="1" x14ac:dyDescent="0.3">
      <c r="A15" s="138">
        <v>13</v>
      </c>
      <c r="B15" s="306" t="s">
        <v>46</v>
      </c>
      <c r="C15" s="308" t="s">
        <v>47</v>
      </c>
      <c r="D15" s="306" t="str">
        <f>VLOOKUP(C15, 'Country List'!$C$2:$I$199, 2, 0)</f>
        <v>MEA</v>
      </c>
      <c r="E15" s="306" t="str">
        <f>VLOOKUP(C15, 'Country List'!$C$2:$I$199, 3, 0)</f>
        <v>HIC</v>
      </c>
      <c r="F15" s="311" t="s">
        <v>1722</v>
      </c>
      <c r="G15" s="160">
        <v>3</v>
      </c>
      <c r="H15" s="312" t="s">
        <v>2442</v>
      </c>
      <c r="I15" s="282" t="s">
        <v>2443</v>
      </c>
      <c r="J15" s="147" t="s">
        <v>1777</v>
      </c>
      <c r="K15" s="147" t="s">
        <v>438</v>
      </c>
      <c r="L15" s="139" t="s">
        <v>438</v>
      </c>
      <c r="M15" s="139" t="s">
        <v>438</v>
      </c>
      <c r="N15" s="139" t="s">
        <v>438</v>
      </c>
      <c r="O15" s="147" t="s">
        <v>439</v>
      </c>
      <c r="P15" s="147" t="s">
        <v>438</v>
      </c>
      <c r="Q15" s="159" t="s">
        <v>438</v>
      </c>
      <c r="R15" s="160" t="s">
        <v>1724</v>
      </c>
      <c r="S15" s="160">
        <v>7</v>
      </c>
      <c r="T15" s="161">
        <v>6</v>
      </c>
      <c r="U15" s="160" t="s">
        <v>1724</v>
      </c>
      <c r="V15" s="160">
        <v>72</v>
      </c>
      <c r="W15" s="160">
        <v>11</v>
      </c>
      <c r="X15" s="160">
        <v>27</v>
      </c>
      <c r="Y15" s="161">
        <v>34</v>
      </c>
      <c r="Z15" s="246" t="s">
        <v>1724</v>
      </c>
      <c r="AA15" s="160">
        <v>87</v>
      </c>
      <c r="AB15" s="160">
        <v>28</v>
      </c>
      <c r="AC15" s="160">
        <v>37</v>
      </c>
      <c r="AD15" s="158">
        <v>22</v>
      </c>
    </row>
    <row r="16" spans="1:30" s="162" customFormat="1" x14ac:dyDescent="0.3">
      <c r="A16" s="138">
        <v>14</v>
      </c>
      <c r="B16" s="306" t="s">
        <v>48</v>
      </c>
      <c r="C16" s="308" t="s">
        <v>49</v>
      </c>
      <c r="D16" s="306" t="str">
        <f>VLOOKUP(C16, 'Country List'!$C$2:$I$199, 2, 0)</f>
        <v>SAS</v>
      </c>
      <c r="E16" s="306" t="str">
        <f>VLOOKUP(C16, 'Country List'!$C$2:$I$199, 3, 0)</f>
        <v>LMC</v>
      </c>
      <c r="F16" s="311" t="s">
        <v>1742</v>
      </c>
      <c r="G16" s="160">
        <v>2</v>
      </c>
      <c r="H16" s="312" t="s">
        <v>2444</v>
      </c>
      <c r="I16" s="282" t="s">
        <v>1778</v>
      </c>
      <c r="J16" s="147" t="s">
        <v>439</v>
      </c>
      <c r="K16" s="147" t="s">
        <v>438</v>
      </c>
      <c r="L16" s="139" t="s">
        <v>438</v>
      </c>
      <c r="M16" s="139" t="s">
        <v>438</v>
      </c>
      <c r="N16" s="139" t="s">
        <v>438</v>
      </c>
      <c r="O16" s="147" t="s">
        <v>439</v>
      </c>
      <c r="P16" s="147" t="s">
        <v>438</v>
      </c>
      <c r="Q16" s="159" t="s">
        <v>438</v>
      </c>
      <c r="R16" s="160" t="s">
        <v>1733</v>
      </c>
      <c r="S16" s="160">
        <v>4</v>
      </c>
      <c r="T16" s="161">
        <v>4</v>
      </c>
      <c r="U16" s="160" t="s">
        <v>1733</v>
      </c>
      <c r="V16" s="160">
        <v>54</v>
      </c>
      <c r="W16" s="160">
        <v>13</v>
      </c>
      <c r="X16" s="160">
        <v>15</v>
      </c>
      <c r="Y16" s="161">
        <v>26</v>
      </c>
      <c r="Z16" s="246" t="s">
        <v>1724</v>
      </c>
      <c r="AA16" s="160">
        <v>62</v>
      </c>
      <c r="AB16" s="160">
        <v>19</v>
      </c>
      <c r="AC16" s="160">
        <v>27</v>
      </c>
      <c r="AD16" s="158">
        <v>16</v>
      </c>
    </row>
    <row r="17" spans="1:30" s="162" customFormat="1" x14ac:dyDescent="0.3">
      <c r="A17" s="138">
        <v>15</v>
      </c>
      <c r="B17" s="306" t="s">
        <v>50</v>
      </c>
      <c r="C17" s="308" t="s">
        <v>51</v>
      </c>
      <c r="D17" s="306" t="str">
        <f>VLOOKUP(C17, 'Country List'!$C$2:$I$199, 2, 0)</f>
        <v>LCN</v>
      </c>
      <c r="E17" s="306" t="str">
        <f>VLOOKUP(C17, 'Country List'!$C$2:$I$199, 3, 0)</f>
        <v>HIC</v>
      </c>
      <c r="F17" s="311" t="s">
        <v>1742</v>
      </c>
      <c r="G17" s="160">
        <v>2</v>
      </c>
      <c r="H17" s="312" t="s">
        <v>2445</v>
      </c>
      <c r="I17" s="282" t="s">
        <v>2446</v>
      </c>
      <c r="J17" s="147" t="s">
        <v>1779</v>
      </c>
      <c r="K17" s="146" t="s">
        <v>1780</v>
      </c>
      <c r="L17" s="139">
        <v>2005</v>
      </c>
      <c r="M17" s="139" t="s">
        <v>438</v>
      </c>
      <c r="N17" s="139" t="s">
        <v>1729</v>
      </c>
      <c r="O17" s="147" t="s">
        <v>1781</v>
      </c>
      <c r="P17" s="146" t="s">
        <v>1782</v>
      </c>
      <c r="Q17" s="159" t="s">
        <v>438</v>
      </c>
      <c r="R17" s="160" t="s">
        <v>1739</v>
      </c>
      <c r="S17" s="160">
        <v>1</v>
      </c>
      <c r="T17" s="161">
        <v>1</v>
      </c>
      <c r="U17" s="160" t="s">
        <v>9</v>
      </c>
      <c r="V17" s="160" t="s">
        <v>9</v>
      </c>
      <c r="W17" s="160" t="s">
        <v>9</v>
      </c>
      <c r="X17" s="160" t="s">
        <v>9</v>
      </c>
      <c r="Y17" s="161" t="s">
        <v>9</v>
      </c>
      <c r="Z17" s="246" t="s">
        <v>1739</v>
      </c>
      <c r="AA17" s="160">
        <v>19</v>
      </c>
      <c r="AB17" s="160">
        <v>3</v>
      </c>
      <c r="AC17" s="160">
        <v>10</v>
      </c>
      <c r="AD17" s="158">
        <v>6</v>
      </c>
    </row>
    <row r="18" spans="1:30" s="162" customFormat="1" x14ac:dyDescent="0.3">
      <c r="A18" s="138">
        <v>16</v>
      </c>
      <c r="B18" s="306" t="s">
        <v>52</v>
      </c>
      <c r="C18" s="308" t="s">
        <v>53</v>
      </c>
      <c r="D18" s="306" t="str">
        <f>VLOOKUP(C18, 'Country List'!$C$2:$I$199, 2, 0)</f>
        <v>ECS</v>
      </c>
      <c r="E18" s="306" t="str">
        <f>VLOOKUP(C18, 'Country List'!$C$2:$I$199, 3, 0)</f>
        <v>UMC</v>
      </c>
      <c r="F18" s="311" t="s">
        <v>1725</v>
      </c>
      <c r="G18" s="160">
        <v>1</v>
      </c>
      <c r="H18" s="312" t="s">
        <v>438</v>
      </c>
      <c r="I18" s="283" t="s">
        <v>438</v>
      </c>
      <c r="J18" s="147" t="s">
        <v>1783</v>
      </c>
      <c r="K18" s="147" t="s">
        <v>1784</v>
      </c>
      <c r="L18" s="139">
        <v>2008</v>
      </c>
      <c r="M18" s="139">
        <v>2008</v>
      </c>
      <c r="N18" s="139" t="s">
        <v>1729</v>
      </c>
      <c r="O18" s="147" t="s">
        <v>1785</v>
      </c>
      <c r="P18" s="147" t="s">
        <v>1786</v>
      </c>
      <c r="Q18" s="159" t="s">
        <v>438</v>
      </c>
      <c r="R18" s="160" t="s">
        <v>1724</v>
      </c>
      <c r="S18" s="160">
        <v>6</v>
      </c>
      <c r="T18" s="161">
        <v>6</v>
      </c>
      <c r="U18" s="160" t="s">
        <v>1724</v>
      </c>
      <c r="V18" s="160">
        <v>64</v>
      </c>
      <c r="W18" s="160">
        <v>14</v>
      </c>
      <c r="X18" s="160">
        <v>20</v>
      </c>
      <c r="Y18" s="161">
        <v>30</v>
      </c>
      <c r="Z18" s="246" t="s">
        <v>1724</v>
      </c>
      <c r="AA18" s="160">
        <v>83</v>
      </c>
      <c r="AB18" s="160">
        <v>28</v>
      </c>
      <c r="AC18" s="160">
        <v>30</v>
      </c>
      <c r="AD18" s="158">
        <v>25</v>
      </c>
    </row>
    <row r="19" spans="1:30" s="162" customFormat="1" x14ac:dyDescent="0.3">
      <c r="A19" s="138">
        <v>17</v>
      </c>
      <c r="B19" s="306" t="s">
        <v>54</v>
      </c>
      <c r="C19" s="308" t="s">
        <v>55</v>
      </c>
      <c r="D19" s="306" t="str">
        <f>VLOOKUP(C19, 'Country List'!$C$2:$I$199, 2, 0)</f>
        <v>ECS</v>
      </c>
      <c r="E19" s="306" t="str">
        <f>VLOOKUP(C19, 'Country List'!$C$2:$I$199, 3, 0)</f>
        <v>HIC</v>
      </c>
      <c r="F19" s="311" t="s">
        <v>1725</v>
      </c>
      <c r="G19" s="160">
        <v>1</v>
      </c>
      <c r="H19" s="312" t="s">
        <v>2447</v>
      </c>
      <c r="I19" s="282" t="s">
        <v>1787</v>
      </c>
      <c r="J19" s="147" t="s">
        <v>1788</v>
      </c>
      <c r="K19" s="146" t="s">
        <v>1789</v>
      </c>
      <c r="L19" s="139">
        <v>1992</v>
      </c>
      <c r="M19" s="139">
        <v>2011</v>
      </c>
      <c r="N19" s="139" t="s">
        <v>1729</v>
      </c>
      <c r="O19" s="147" t="s">
        <v>1790</v>
      </c>
      <c r="P19" s="146" t="s">
        <v>1791</v>
      </c>
      <c r="Q19" s="159" t="s">
        <v>1792</v>
      </c>
      <c r="R19" s="160" t="s">
        <v>1739</v>
      </c>
      <c r="S19" s="160">
        <v>1</v>
      </c>
      <c r="T19" s="161">
        <v>1</v>
      </c>
      <c r="U19" s="160" t="s">
        <v>9</v>
      </c>
      <c r="V19" s="160" t="s">
        <v>9</v>
      </c>
      <c r="W19" s="160" t="s">
        <v>9</v>
      </c>
      <c r="X19" s="160" t="s">
        <v>9</v>
      </c>
      <c r="Y19" s="161" t="s">
        <v>9</v>
      </c>
      <c r="Z19" s="246" t="s">
        <v>1739</v>
      </c>
      <c r="AA19" s="160">
        <v>12</v>
      </c>
      <c r="AB19" s="160">
        <v>3</v>
      </c>
      <c r="AC19" s="160">
        <v>3</v>
      </c>
      <c r="AD19" s="158">
        <v>6</v>
      </c>
    </row>
    <row r="20" spans="1:30" s="162" customFormat="1" x14ac:dyDescent="0.3">
      <c r="A20" s="138">
        <v>18</v>
      </c>
      <c r="B20" s="306" t="s">
        <v>56</v>
      </c>
      <c r="C20" s="308" t="s">
        <v>57</v>
      </c>
      <c r="D20" s="306" t="str">
        <f>VLOOKUP(C20, 'Country List'!$C$2:$I$199, 2, 0)</f>
        <v>LCN</v>
      </c>
      <c r="E20" s="306" t="str">
        <f>VLOOKUP(C20, 'Country List'!$C$2:$I$199, 3, 0)</f>
        <v>UMC</v>
      </c>
      <c r="F20" s="311" t="s">
        <v>1742</v>
      </c>
      <c r="G20" s="160">
        <v>2</v>
      </c>
      <c r="H20" s="312" t="s">
        <v>438</v>
      </c>
      <c r="I20" s="283" t="s">
        <v>438</v>
      </c>
      <c r="J20" s="147" t="s">
        <v>439</v>
      </c>
      <c r="K20" s="147" t="s">
        <v>458</v>
      </c>
      <c r="L20" s="139" t="s">
        <v>438</v>
      </c>
      <c r="M20" s="139" t="s">
        <v>438</v>
      </c>
      <c r="N20" s="140" t="s">
        <v>438</v>
      </c>
      <c r="O20" s="163" t="s">
        <v>439</v>
      </c>
      <c r="P20" s="163" t="s">
        <v>438</v>
      </c>
      <c r="Q20" s="165" t="s">
        <v>438</v>
      </c>
      <c r="R20" s="160" t="s">
        <v>1739</v>
      </c>
      <c r="S20" s="160">
        <v>1</v>
      </c>
      <c r="T20" s="161">
        <v>2</v>
      </c>
      <c r="U20" s="160" t="s">
        <v>9</v>
      </c>
      <c r="V20" s="160" t="s">
        <v>9</v>
      </c>
      <c r="W20" s="160" t="s">
        <v>9</v>
      </c>
      <c r="X20" s="160" t="s">
        <v>9</v>
      </c>
      <c r="Y20" s="161" t="s">
        <v>9</v>
      </c>
      <c r="Z20" s="246" t="s">
        <v>1739</v>
      </c>
      <c r="AA20" s="160">
        <v>27</v>
      </c>
      <c r="AB20" s="160">
        <v>8</v>
      </c>
      <c r="AC20" s="160">
        <v>13</v>
      </c>
      <c r="AD20" s="158">
        <v>6</v>
      </c>
    </row>
    <row r="21" spans="1:30" s="162" customFormat="1" x14ac:dyDescent="0.3">
      <c r="A21" s="138">
        <v>19</v>
      </c>
      <c r="B21" s="306" t="s">
        <v>58</v>
      </c>
      <c r="C21" s="308" t="s">
        <v>59</v>
      </c>
      <c r="D21" s="306" t="str">
        <f>VLOOKUP(C21, 'Country List'!$C$2:$I$199, 2, 0)</f>
        <v>SSF</v>
      </c>
      <c r="E21" s="306" t="str">
        <f>VLOOKUP(C21, 'Country List'!$C$2:$I$199, 3, 0)</f>
        <v>LIC</v>
      </c>
      <c r="F21" s="311" t="s">
        <v>1725</v>
      </c>
      <c r="G21" s="160">
        <v>1</v>
      </c>
      <c r="H21" s="313" t="s">
        <v>438</v>
      </c>
      <c r="I21" s="283" t="s">
        <v>438</v>
      </c>
      <c r="J21" s="147" t="s">
        <v>1793</v>
      </c>
      <c r="K21" s="146" t="s">
        <v>1794</v>
      </c>
      <c r="L21" s="139">
        <v>2009</v>
      </c>
      <c r="M21" s="139">
        <v>2009</v>
      </c>
      <c r="N21" s="139" t="s">
        <v>1729</v>
      </c>
      <c r="O21" s="147" t="s">
        <v>1795</v>
      </c>
      <c r="P21" s="146" t="s">
        <v>1796</v>
      </c>
      <c r="Q21" s="159" t="s">
        <v>1797</v>
      </c>
      <c r="R21" s="160" t="s">
        <v>1739</v>
      </c>
      <c r="S21" s="160">
        <v>2</v>
      </c>
      <c r="T21" s="161">
        <v>2</v>
      </c>
      <c r="U21" s="160" t="s">
        <v>9</v>
      </c>
      <c r="V21" s="160" t="s">
        <v>9</v>
      </c>
      <c r="W21" s="160" t="s">
        <v>9</v>
      </c>
      <c r="X21" s="160" t="s">
        <v>9</v>
      </c>
      <c r="Y21" s="161" t="s">
        <v>9</v>
      </c>
      <c r="Z21" s="246" t="s">
        <v>1733</v>
      </c>
      <c r="AA21" s="160">
        <v>37</v>
      </c>
      <c r="AB21" s="160">
        <v>13</v>
      </c>
      <c r="AC21" s="160">
        <v>11</v>
      </c>
      <c r="AD21" s="158">
        <v>13</v>
      </c>
    </row>
    <row r="22" spans="1:30" s="162" customFormat="1" x14ac:dyDescent="0.3">
      <c r="A22" s="138">
        <v>20</v>
      </c>
      <c r="B22" s="306" t="s">
        <v>60</v>
      </c>
      <c r="C22" s="308" t="s">
        <v>61</v>
      </c>
      <c r="D22" s="306" t="str">
        <f>VLOOKUP(C22, 'Country List'!$C$2:$I$199, 2, 0)</f>
        <v>SAS</v>
      </c>
      <c r="E22" s="306" t="str">
        <f>VLOOKUP(C22, 'Country List'!$C$2:$I$199, 3, 0)</f>
        <v>LMC</v>
      </c>
      <c r="F22" s="311" t="s">
        <v>1742</v>
      </c>
      <c r="G22" s="160">
        <v>2</v>
      </c>
      <c r="H22" s="312" t="s">
        <v>438</v>
      </c>
      <c r="I22" s="283" t="s">
        <v>438</v>
      </c>
      <c r="J22" s="147" t="s">
        <v>1798</v>
      </c>
      <c r="K22" s="147" t="s">
        <v>1799</v>
      </c>
      <c r="L22" s="139">
        <v>2006</v>
      </c>
      <c r="M22" s="139">
        <v>2006</v>
      </c>
      <c r="N22" s="139" t="s">
        <v>1729</v>
      </c>
      <c r="O22" s="147" t="s">
        <v>1693</v>
      </c>
      <c r="P22" s="147" t="s">
        <v>438</v>
      </c>
      <c r="Q22" s="159" t="s">
        <v>438</v>
      </c>
      <c r="R22" s="160" t="s">
        <v>1733</v>
      </c>
      <c r="S22" s="160">
        <v>3</v>
      </c>
      <c r="T22" s="161">
        <v>4</v>
      </c>
      <c r="U22" s="160" t="s">
        <v>9</v>
      </c>
      <c r="V22" s="160" t="s">
        <v>9</v>
      </c>
      <c r="W22" s="160" t="s">
        <v>9</v>
      </c>
      <c r="X22" s="160" t="s">
        <v>9</v>
      </c>
      <c r="Y22" s="161" t="s">
        <v>9</v>
      </c>
      <c r="Z22" s="246" t="s">
        <v>1733</v>
      </c>
      <c r="AA22" s="160">
        <v>58</v>
      </c>
      <c r="AB22" s="160">
        <v>18</v>
      </c>
      <c r="AC22" s="160">
        <v>20</v>
      </c>
      <c r="AD22" s="158">
        <v>20</v>
      </c>
    </row>
    <row r="23" spans="1:30" s="162" customFormat="1" x14ac:dyDescent="0.3">
      <c r="A23" s="138">
        <v>21</v>
      </c>
      <c r="B23" s="306" t="s">
        <v>62</v>
      </c>
      <c r="C23" s="308" t="s">
        <v>63</v>
      </c>
      <c r="D23" s="306" t="str">
        <f>VLOOKUP(C23, 'Country List'!$C$2:$I$199, 2, 0)</f>
        <v>LCN</v>
      </c>
      <c r="E23" s="306" t="str">
        <f>VLOOKUP(C23, 'Country List'!$C$2:$I$199, 3, 0)</f>
        <v>LMC</v>
      </c>
      <c r="F23" s="311" t="s">
        <v>1725</v>
      </c>
      <c r="G23" s="160">
        <v>1</v>
      </c>
      <c r="H23" s="312" t="s">
        <v>2448</v>
      </c>
      <c r="I23" s="282" t="s">
        <v>2449</v>
      </c>
      <c r="J23" s="147" t="s">
        <v>2742</v>
      </c>
      <c r="K23" s="147" t="s">
        <v>1800</v>
      </c>
      <c r="L23" s="139">
        <v>2011</v>
      </c>
      <c r="M23" s="139">
        <v>2011</v>
      </c>
      <c r="N23" s="139" t="s">
        <v>438</v>
      </c>
      <c r="O23" s="147" t="s">
        <v>439</v>
      </c>
      <c r="P23" s="147" t="s">
        <v>438</v>
      </c>
      <c r="Q23" s="159" t="s">
        <v>438</v>
      </c>
      <c r="R23" s="160" t="s">
        <v>1733</v>
      </c>
      <c r="S23" s="160">
        <v>3</v>
      </c>
      <c r="T23" s="161">
        <v>3</v>
      </c>
      <c r="U23" s="160" t="s">
        <v>9</v>
      </c>
      <c r="V23" s="160" t="s">
        <v>9</v>
      </c>
      <c r="W23" s="160" t="s">
        <v>9</v>
      </c>
      <c r="X23" s="160" t="s">
        <v>9</v>
      </c>
      <c r="Y23" s="161" t="s">
        <v>9</v>
      </c>
      <c r="Z23" s="246" t="s">
        <v>1733</v>
      </c>
      <c r="AA23" s="160">
        <v>53</v>
      </c>
      <c r="AB23" s="160">
        <v>16</v>
      </c>
      <c r="AC23" s="160">
        <v>23</v>
      </c>
      <c r="AD23" s="158">
        <v>14</v>
      </c>
    </row>
    <row r="24" spans="1:30" s="162" customFormat="1" x14ac:dyDescent="0.3">
      <c r="A24" s="138">
        <v>22</v>
      </c>
      <c r="B24" s="306" t="s">
        <v>64</v>
      </c>
      <c r="C24" s="308" t="s">
        <v>65</v>
      </c>
      <c r="D24" s="306" t="str">
        <f>VLOOKUP(C24, 'Country List'!$C$2:$I$199, 2, 0)</f>
        <v>ECS</v>
      </c>
      <c r="E24" s="306" t="str">
        <f>VLOOKUP(C24, 'Country List'!$C$2:$I$199, 3, 0)</f>
        <v>UMC</v>
      </c>
      <c r="F24" s="311" t="s">
        <v>1725</v>
      </c>
      <c r="G24" s="160">
        <v>1</v>
      </c>
      <c r="H24" s="312" t="s">
        <v>2450</v>
      </c>
      <c r="I24" s="282" t="s">
        <v>2451</v>
      </c>
      <c r="J24" s="147" t="s">
        <v>1801</v>
      </c>
      <c r="K24" s="146" t="s">
        <v>1802</v>
      </c>
      <c r="L24" s="139">
        <v>2001</v>
      </c>
      <c r="M24" s="139">
        <v>2001</v>
      </c>
      <c r="N24" s="139" t="s">
        <v>1729</v>
      </c>
      <c r="O24" s="147" t="s">
        <v>1803</v>
      </c>
      <c r="P24" s="146" t="s">
        <v>1804</v>
      </c>
      <c r="Q24" s="159" t="s">
        <v>1805</v>
      </c>
      <c r="R24" s="160" t="s">
        <v>1733</v>
      </c>
      <c r="S24" s="160">
        <v>4</v>
      </c>
      <c r="T24" s="161">
        <v>4</v>
      </c>
      <c r="U24" s="160" t="s">
        <v>9</v>
      </c>
      <c r="V24" s="160" t="s">
        <v>9</v>
      </c>
      <c r="W24" s="160" t="s">
        <v>9</v>
      </c>
      <c r="X24" s="160" t="s">
        <v>9</v>
      </c>
      <c r="Y24" s="161" t="s">
        <v>9</v>
      </c>
      <c r="Z24" s="246" t="s">
        <v>1733</v>
      </c>
      <c r="AA24" s="160">
        <v>51</v>
      </c>
      <c r="AB24" s="160">
        <v>11</v>
      </c>
      <c r="AC24" s="160">
        <v>23</v>
      </c>
      <c r="AD24" s="158">
        <v>17</v>
      </c>
    </row>
    <row r="25" spans="1:30" s="162" customFormat="1" x14ac:dyDescent="0.3">
      <c r="A25" s="138">
        <v>23</v>
      </c>
      <c r="B25" s="306" t="s">
        <v>66</v>
      </c>
      <c r="C25" s="308" t="s">
        <v>67</v>
      </c>
      <c r="D25" s="306" t="str">
        <f>VLOOKUP(C25, 'Country List'!$C$2:$I$199, 2, 0)</f>
        <v>SSF</v>
      </c>
      <c r="E25" s="306" t="str">
        <f>VLOOKUP(C25, 'Country List'!$C$2:$I$199, 3, 0)</f>
        <v>UMC</v>
      </c>
      <c r="F25" s="311" t="s">
        <v>1806</v>
      </c>
      <c r="G25" s="160">
        <v>2</v>
      </c>
      <c r="H25" s="313" t="s">
        <v>2452</v>
      </c>
      <c r="I25" s="282" t="s">
        <v>2453</v>
      </c>
      <c r="J25" s="147" t="s">
        <v>1807</v>
      </c>
      <c r="K25" s="147" t="s">
        <v>1808</v>
      </c>
      <c r="L25" s="139" t="s">
        <v>438</v>
      </c>
      <c r="M25" s="139" t="s">
        <v>438</v>
      </c>
      <c r="N25" s="139" t="s">
        <v>438</v>
      </c>
      <c r="O25" s="147" t="s">
        <v>1809</v>
      </c>
      <c r="P25" s="147" t="s">
        <v>438</v>
      </c>
      <c r="Q25" s="159" t="s">
        <v>438</v>
      </c>
      <c r="R25" s="160" t="s">
        <v>1739</v>
      </c>
      <c r="S25" s="160">
        <v>3</v>
      </c>
      <c r="T25" s="161">
        <v>2</v>
      </c>
      <c r="U25" s="160" t="s">
        <v>9</v>
      </c>
      <c r="V25" s="160" t="s">
        <v>9</v>
      </c>
      <c r="W25" s="160" t="s">
        <v>9</v>
      </c>
      <c r="X25" s="160" t="s">
        <v>9</v>
      </c>
      <c r="Y25" s="161" t="s">
        <v>9</v>
      </c>
      <c r="Z25" s="246" t="s">
        <v>1733</v>
      </c>
      <c r="AA25" s="160">
        <v>45</v>
      </c>
      <c r="AB25" s="160">
        <v>12</v>
      </c>
      <c r="AC25" s="160">
        <v>19</v>
      </c>
      <c r="AD25" s="158">
        <v>14</v>
      </c>
    </row>
    <row r="26" spans="1:30" s="162" customFormat="1" x14ac:dyDescent="0.3">
      <c r="A26" s="138">
        <v>24</v>
      </c>
      <c r="B26" s="306" t="s">
        <v>68</v>
      </c>
      <c r="C26" s="308" t="s">
        <v>69</v>
      </c>
      <c r="D26" s="306" t="str">
        <f>VLOOKUP(C26, 'Country List'!$C$2:$I$199, 2, 0)</f>
        <v>LCN</v>
      </c>
      <c r="E26" s="306" t="str">
        <f>VLOOKUP(C26, 'Country List'!$C$2:$I$199, 3, 0)</f>
        <v>UMC</v>
      </c>
      <c r="F26" s="311" t="s">
        <v>1725</v>
      </c>
      <c r="G26" s="160">
        <v>1</v>
      </c>
      <c r="H26" s="312" t="s">
        <v>2454</v>
      </c>
      <c r="I26" s="282" t="s">
        <v>2455</v>
      </c>
      <c r="J26" s="147" t="s">
        <v>1810</v>
      </c>
      <c r="K26" s="146" t="s">
        <v>1811</v>
      </c>
      <c r="L26" s="139">
        <v>2011</v>
      </c>
      <c r="M26" s="139" t="s">
        <v>438</v>
      </c>
      <c r="N26" s="139" t="s">
        <v>1729</v>
      </c>
      <c r="O26" s="147" t="s">
        <v>1812</v>
      </c>
      <c r="P26" s="146"/>
      <c r="Q26" s="159" t="s">
        <v>1813</v>
      </c>
      <c r="R26" s="160" t="s">
        <v>1739</v>
      </c>
      <c r="S26" s="160">
        <v>2</v>
      </c>
      <c r="T26" s="161">
        <v>2</v>
      </c>
      <c r="U26" s="160" t="s">
        <v>1733</v>
      </c>
      <c r="V26" s="160">
        <v>33</v>
      </c>
      <c r="W26" s="160">
        <v>8</v>
      </c>
      <c r="X26" s="160">
        <v>8</v>
      </c>
      <c r="Y26" s="161">
        <v>17</v>
      </c>
      <c r="Z26" s="246" t="s">
        <v>1733</v>
      </c>
      <c r="AA26" s="160">
        <v>47</v>
      </c>
      <c r="AB26" s="160">
        <v>14</v>
      </c>
      <c r="AC26" s="160">
        <v>22</v>
      </c>
      <c r="AD26" s="158">
        <v>11</v>
      </c>
    </row>
    <row r="27" spans="1:30" s="162" customFormat="1" x14ac:dyDescent="0.3">
      <c r="A27" s="138">
        <v>25</v>
      </c>
      <c r="B27" s="306" t="s">
        <v>70</v>
      </c>
      <c r="C27" s="308" t="s">
        <v>71</v>
      </c>
      <c r="D27" s="306" t="str">
        <f>VLOOKUP(C27, 'Country List'!$C$2:$I$199, 2, 0)</f>
        <v>EAS</v>
      </c>
      <c r="E27" s="306" t="str">
        <f>VLOOKUP(C27, 'Country List'!$C$2:$I$199, 3, 0)</f>
        <v>HIC</v>
      </c>
      <c r="F27" s="311" t="s">
        <v>1814</v>
      </c>
      <c r="G27" s="160">
        <v>3</v>
      </c>
      <c r="H27" s="312" t="s">
        <v>2456</v>
      </c>
      <c r="I27" s="282" t="s">
        <v>2457</v>
      </c>
      <c r="J27" s="147" t="s">
        <v>439</v>
      </c>
      <c r="K27" s="147" t="s">
        <v>439</v>
      </c>
      <c r="L27" s="139" t="s">
        <v>438</v>
      </c>
      <c r="M27" s="139" t="s">
        <v>438</v>
      </c>
      <c r="N27" s="139" t="s">
        <v>438</v>
      </c>
      <c r="O27" s="147" t="s">
        <v>439</v>
      </c>
      <c r="P27" s="147" t="s">
        <v>438</v>
      </c>
      <c r="Q27" s="159" t="s">
        <v>438</v>
      </c>
      <c r="R27" s="160" t="s">
        <v>1724</v>
      </c>
      <c r="S27" s="160">
        <v>6</v>
      </c>
      <c r="T27" s="161">
        <v>5</v>
      </c>
      <c r="U27" s="160" t="s">
        <v>9</v>
      </c>
      <c r="V27" s="160" t="s">
        <v>9</v>
      </c>
      <c r="W27" s="160" t="s">
        <v>9</v>
      </c>
      <c r="X27" s="160" t="s">
        <v>9</v>
      </c>
      <c r="Y27" s="161" t="s">
        <v>9</v>
      </c>
      <c r="Z27" s="246" t="s">
        <v>1724</v>
      </c>
      <c r="AA27" s="160">
        <v>76</v>
      </c>
      <c r="AB27" s="160">
        <v>28</v>
      </c>
      <c r="AC27" s="160">
        <v>25</v>
      </c>
      <c r="AD27" s="158">
        <v>23</v>
      </c>
    </row>
    <row r="28" spans="1:30" s="162" customFormat="1" x14ac:dyDescent="0.3">
      <c r="A28" s="138">
        <v>26</v>
      </c>
      <c r="B28" s="306" t="s">
        <v>72</v>
      </c>
      <c r="C28" s="308" t="s">
        <v>73</v>
      </c>
      <c r="D28" s="306" t="str">
        <f>VLOOKUP(C28, 'Country List'!$C$2:$I$199, 2, 0)</f>
        <v>ECS</v>
      </c>
      <c r="E28" s="306" t="str">
        <f>VLOOKUP(C28, 'Country List'!$C$2:$I$199, 3, 0)</f>
        <v>UMC</v>
      </c>
      <c r="F28" s="311" t="s">
        <v>1725</v>
      </c>
      <c r="G28" s="160">
        <v>1</v>
      </c>
      <c r="H28" s="312" t="s">
        <v>2458</v>
      </c>
      <c r="I28" s="282" t="s">
        <v>2459</v>
      </c>
      <c r="J28" s="147" t="s">
        <v>1815</v>
      </c>
      <c r="K28" s="146" t="s">
        <v>1816</v>
      </c>
      <c r="L28" s="139">
        <v>2002</v>
      </c>
      <c r="M28" s="139">
        <v>2016</v>
      </c>
      <c r="N28" s="139" t="s">
        <v>1729</v>
      </c>
      <c r="O28" s="147" t="s">
        <v>1817</v>
      </c>
      <c r="P28" s="146" t="s">
        <v>1818</v>
      </c>
      <c r="Q28" s="159" t="s">
        <v>1819</v>
      </c>
      <c r="R28" s="160" t="s">
        <v>1739</v>
      </c>
      <c r="S28" s="160">
        <v>2</v>
      </c>
      <c r="T28" s="161">
        <v>2</v>
      </c>
      <c r="U28" s="160" t="s">
        <v>9</v>
      </c>
      <c r="V28" s="160" t="s">
        <v>9</v>
      </c>
      <c r="W28" s="160" t="s">
        <v>9</v>
      </c>
      <c r="X28" s="160" t="s">
        <v>9</v>
      </c>
      <c r="Y28" s="161" t="s">
        <v>9</v>
      </c>
      <c r="Z28" s="246" t="s">
        <v>1733</v>
      </c>
      <c r="AA28" s="160">
        <v>42</v>
      </c>
      <c r="AB28" s="160">
        <v>12</v>
      </c>
      <c r="AC28" s="160">
        <v>17</v>
      </c>
      <c r="AD28" s="158">
        <v>13</v>
      </c>
    </row>
    <row r="29" spans="1:30" s="162" customFormat="1" x14ac:dyDescent="0.3">
      <c r="A29" s="138">
        <v>27</v>
      </c>
      <c r="B29" s="306" t="s">
        <v>74</v>
      </c>
      <c r="C29" s="308" t="s">
        <v>75</v>
      </c>
      <c r="D29" s="306" t="str">
        <f>VLOOKUP(C29, 'Country List'!$C$2:$I$199, 2, 0)</f>
        <v>SSF</v>
      </c>
      <c r="E29" s="306" t="str">
        <f>VLOOKUP(C29, 'Country List'!$C$2:$I$199, 3, 0)</f>
        <v>LIC</v>
      </c>
      <c r="F29" s="311" t="s">
        <v>1725</v>
      </c>
      <c r="G29" s="160">
        <v>1</v>
      </c>
      <c r="H29" s="312" t="s">
        <v>2460</v>
      </c>
      <c r="I29" s="282" t="s">
        <v>1820</v>
      </c>
      <c r="J29" s="147" t="s">
        <v>1821</v>
      </c>
      <c r="K29" s="146" t="s">
        <v>1822</v>
      </c>
      <c r="L29" s="139">
        <v>2004</v>
      </c>
      <c r="M29" s="139">
        <v>2004</v>
      </c>
      <c r="N29" s="139" t="s">
        <v>1729</v>
      </c>
      <c r="O29" s="147" t="s">
        <v>1823</v>
      </c>
      <c r="P29" s="146" t="s">
        <v>438</v>
      </c>
      <c r="Q29" s="159" t="s">
        <v>1824</v>
      </c>
      <c r="R29" s="160" t="s">
        <v>1733</v>
      </c>
      <c r="S29" s="160">
        <v>4</v>
      </c>
      <c r="T29" s="161">
        <v>3</v>
      </c>
      <c r="U29" s="160" t="s">
        <v>9</v>
      </c>
      <c r="V29" s="160" t="s">
        <v>9</v>
      </c>
      <c r="W29" s="160" t="s">
        <v>9</v>
      </c>
      <c r="X29" s="160" t="s">
        <v>9</v>
      </c>
      <c r="Y29" s="161" t="s">
        <v>9</v>
      </c>
      <c r="Z29" s="246" t="s">
        <v>1733</v>
      </c>
      <c r="AA29" s="160">
        <v>41</v>
      </c>
      <c r="AB29" s="160">
        <v>16</v>
      </c>
      <c r="AC29" s="160">
        <v>12</v>
      </c>
      <c r="AD29" s="158">
        <v>13</v>
      </c>
    </row>
    <row r="30" spans="1:30" s="162" customFormat="1" x14ac:dyDescent="0.3">
      <c r="A30" s="138">
        <v>28</v>
      </c>
      <c r="B30" s="306" t="s">
        <v>76</v>
      </c>
      <c r="C30" s="308" t="s">
        <v>77</v>
      </c>
      <c r="D30" s="306" t="str">
        <f>VLOOKUP(C30, 'Country List'!$C$2:$I$199, 2, 0)</f>
        <v>SSF</v>
      </c>
      <c r="E30" s="306" t="str">
        <f>VLOOKUP(C30, 'Country List'!$C$2:$I$199, 3, 0)</f>
        <v>LIC</v>
      </c>
      <c r="F30" s="311" t="s">
        <v>1725</v>
      </c>
      <c r="G30" s="160">
        <v>1</v>
      </c>
      <c r="H30" s="312" t="s">
        <v>2461</v>
      </c>
      <c r="I30" s="282" t="s">
        <v>1825</v>
      </c>
      <c r="J30" s="147" t="s">
        <v>1826</v>
      </c>
      <c r="K30" s="147" t="s">
        <v>1827</v>
      </c>
      <c r="L30" s="139">
        <v>2012</v>
      </c>
      <c r="M30" s="139" t="s">
        <v>438</v>
      </c>
      <c r="N30" s="140" t="s">
        <v>438</v>
      </c>
      <c r="O30" s="163" t="s">
        <v>439</v>
      </c>
      <c r="P30" s="163" t="s">
        <v>438</v>
      </c>
      <c r="Q30" s="165" t="s">
        <v>438</v>
      </c>
      <c r="R30" s="160" t="s">
        <v>1724</v>
      </c>
      <c r="S30" s="160">
        <v>7</v>
      </c>
      <c r="T30" s="161">
        <v>6</v>
      </c>
      <c r="U30" s="160" t="s">
        <v>9</v>
      </c>
      <c r="V30" s="160" t="s">
        <v>9</v>
      </c>
      <c r="W30" s="160" t="s">
        <v>9</v>
      </c>
      <c r="X30" s="160" t="s">
        <v>9</v>
      </c>
      <c r="Y30" s="161" t="s">
        <v>9</v>
      </c>
      <c r="Z30" s="246" t="s">
        <v>1724</v>
      </c>
      <c r="AA30" s="160">
        <v>85</v>
      </c>
      <c r="AB30" s="160">
        <v>25</v>
      </c>
      <c r="AC30" s="160">
        <v>37</v>
      </c>
      <c r="AD30" s="158">
        <v>23</v>
      </c>
    </row>
    <row r="31" spans="1:30" s="162" customFormat="1" x14ac:dyDescent="0.3">
      <c r="A31" s="138">
        <v>29</v>
      </c>
      <c r="B31" s="306" t="s">
        <v>86</v>
      </c>
      <c r="C31" s="308" t="s">
        <v>87</v>
      </c>
      <c r="D31" s="306" t="str">
        <f>VLOOKUP(C31, 'Country List'!$C$2:$I$199, 2, 0)</f>
        <v>SSF</v>
      </c>
      <c r="E31" s="306" t="str">
        <f>VLOOKUP(C31, 'Country List'!$C$2:$I$199, 3, 0)</f>
        <v>LMC</v>
      </c>
      <c r="F31" s="311" t="s">
        <v>1725</v>
      </c>
      <c r="G31" s="160">
        <v>1</v>
      </c>
      <c r="H31" s="312" t="s">
        <v>438</v>
      </c>
      <c r="I31" s="283" t="s">
        <v>438</v>
      </c>
      <c r="J31" s="147" t="s">
        <v>1834</v>
      </c>
      <c r="K31" s="146" t="s">
        <v>1835</v>
      </c>
      <c r="L31" s="139">
        <v>2001</v>
      </c>
      <c r="M31" s="139">
        <v>2001</v>
      </c>
      <c r="N31" s="139" t="s">
        <v>1729</v>
      </c>
      <c r="O31" s="147" t="s">
        <v>1836</v>
      </c>
      <c r="P31" s="147" t="s">
        <v>1837</v>
      </c>
      <c r="Q31" s="159" t="s">
        <v>438</v>
      </c>
      <c r="R31" s="160" t="s">
        <v>1739</v>
      </c>
      <c r="S31" s="160">
        <v>1</v>
      </c>
      <c r="T31" s="161">
        <v>1</v>
      </c>
      <c r="U31" s="160" t="s">
        <v>9</v>
      </c>
      <c r="V31" s="160" t="s">
        <v>9</v>
      </c>
      <c r="W31" s="160" t="s">
        <v>9</v>
      </c>
      <c r="X31" s="160" t="s">
        <v>9</v>
      </c>
      <c r="Y31" s="161" t="s">
        <v>9</v>
      </c>
      <c r="Z31" s="246" t="s">
        <v>1739</v>
      </c>
      <c r="AA31" s="160">
        <v>27</v>
      </c>
      <c r="AB31" s="160">
        <v>6</v>
      </c>
      <c r="AC31" s="160">
        <v>9</v>
      </c>
      <c r="AD31" s="158">
        <v>12</v>
      </c>
    </row>
    <row r="32" spans="1:30" s="162" customFormat="1" x14ac:dyDescent="0.3">
      <c r="A32" s="138">
        <v>30</v>
      </c>
      <c r="B32" s="306" t="s">
        <v>78</v>
      </c>
      <c r="C32" s="308" t="s">
        <v>79</v>
      </c>
      <c r="D32" s="306" t="str">
        <f>VLOOKUP(C32, 'Country List'!$C$2:$I$199, 2, 0)</f>
        <v>EAS</v>
      </c>
      <c r="E32" s="306" t="str">
        <f>VLOOKUP(C32, 'Country List'!$C$2:$I$199, 3, 0)</f>
        <v>LMC</v>
      </c>
      <c r="F32" s="311" t="s">
        <v>1725</v>
      </c>
      <c r="G32" s="160">
        <v>1</v>
      </c>
      <c r="H32" s="312" t="s">
        <v>2462</v>
      </c>
      <c r="I32" s="282" t="s">
        <v>1828</v>
      </c>
      <c r="J32" s="147" t="s">
        <v>439</v>
      </c>
      <c r="K32" s="147" t="s">
        <v>438</v>
      </c>
      <c r="L32" s="139" t="s">
        <v>438</v>
      </c>
      <c r="M32" s="139" t="s">
        <v>438</v>
      </c>
      <c r="N32" s="139" t="s">
        <v>438</v>
      </c>
      <c r="O32" s="147" t="s">
        <v>439</v>
      </c>
      <c r="P32" s="147" t="s">
        <v>438</v>
      </c>
      <c r="Q32" s="159" t="s">
        <v>438</v>
      </c>
      <c r="R32" s="160" t="s">
        <v>1724</v>
      </c>
      <c r="S32" s="160">
        <v>6</v>
      </c>
      <c r="T32" s="161">
        <v>5</v>
      </c>
      <c r="U32" s="160" t="s">
        <v>1733</v>
      </c>
      <c r="V32" s="160">
        <v>52</v>
      </c>
      <c r="W32" s="160">
        <v>13</v>
      </c>
      <c r="X32" s="160">
        <v>15</v>
      </c>
      <c r="Y32" s="161">
        <v>24</v>
      </c>
      <c r="Z32" s="246" t="s">
        <v>1724</v>
      </c>
      <c r="AA32" s="160">
        <v>70</v>
      </c>
      <c r="AB32" s="160">
        <v>24</v>
      </c>
      <c r="AC32" s="160">
        <v>27</v>
      </c>
      <c r="AD32" s="158">
        <v>19</v>
      </c>
    </row>
    <row r="33" spans="1:30" s="162" customFormat="1" x14ac:dyDescent="0.3">
      <c r="A33" s="138">
        <v>31</v>
      </c>
      <c r="B33" s="306" t="s">
        <v>80</v>
      </c>
      <c r="C33" s="308" t="s">
        <v>81</v>
      </c>
      <c r="D33" s="306" t="str">
        <f>VLOOKUP(C33, 'Country List'!$C$2:$I$199, 2, 0)</f>
        <v>SSF</v>
      </c>
      <c r="E33" s="306" t="str">
        <f>VLOOKUP(C33, 'Country List'!$C$2:$I$199, 3, 0)</f>
        <v>LMC</v>
      </c>
      <c r="F33" s="311" t="s">
        <v>1806</v>
      </c>
      <c r="G33" s="160">
        <v>2</v>
      </c>
      <c r="H33" s="312" t="s">
        <v>2463</v>
      </c>
      <c r="I33" s="282" t="s">
        <v>2464</v>
      </c>
      <c r="J33" s="147" t="s">
        <v>439</v>
      </c>
      <c r="K33" s="147" t="s">
        <v>438</v>
      </c>
      <c r="L33" s="139" t="s">
        <v>438</v>
      </c>
      <c r="M33" s="139" t="s">
        <v>438</v>
      </c>
      <c r="N33" s="139" t="s">
        <v>438</v>
      </c>
      <c r="O33" s="147" t="s">
        <v>439</v>
      </c>
      <c r="P33" s="147" t="s">
        <v>438</v>
      </c>
      <c r="Q33" s="159" t="s">
        <v>438</v>
      </c>
      <c r="R33" s="160" t="s">
        <v>1724</v>
      </c>
      <c r="S33" s="160">
        <v>6</v>
      </c>
      <c r="T33" s="161">
        <v>6</v>
      </c>
      <c r="U33" s="160" t="s">
        <v>9</v>
      </c>
      <c r="V33" s="160" t="s">
        <v>9</v>
      </c>
      <c r="W33" s="160" t="s">
        <v>9</v>
      </c>
      <c r="X33" s="160" t="s">
        <v>9</v>
      </c>
      <c r="Y33" s="161" t="s">
        <v>9</v>
      </c>
      <c r="Z33" s="246" t="s">
        <v>1724</v>
      </c>
      <c r="AA33" s="160">
        <v>66</v>
      </c>
      <c r="AB33" s="160">
        <v>22</v>
      </c>
      <c r="AC33" s="160">
        <v>23</v>
      </c>
      <c r="AD33" s="158">
        <v>21</v>
      </c>
    </row>
    <row r="34" spans="1:30" s="162" customFormat="1" x14ac:dyDescent="0.3">
      <c r="A34" s="138">
        <v>32</v>
      </c>
      <c r="B34" s="306" t="s">
        <v>83</v>
      </c>
      <c r="C34" s="308" t="s">
        <v>84</v>
      </c>
      <c r="D34" s="306" t="str">
        <f>VLOOKUP(C34, 'Country List'!$C$2:$I$199, 2, 0)</f>
        <v>NAC</v>
      </c>
      <c r="E34" s="306" t="str">
        <f>VLOOKUP(C34, 'Country List'!$C$2:$I$199, 3, 0)</f>
        <v>HIC</v>
      </c>
      <c r="F34" s="311" t="s">
        <v>1742</v>
      </c>
      <c r="G34" s="160">
        <v>2</v>
      </c>
      <c r="H34" s="312" t="s">
        <v>438</v>
      </c>
      <c r="I34" s="283" t="s">
        <v>438</v>
      </c>
      <c r="J34" s="147" t="s">
        <v>1829</v>
      </c>
      <c r="K34" s="146" t="s">
        <v>1830</v>
      </c>
      <c r="L34" s="139">
        <v>1983</v>
      </c>
      <c r="M34" s="139">
        <v>2002</v>
      </c>
      <c r="N34" s="139" t="s">
        <v>1729</v>
      </c>
      <c r="O34" s="147" t="s">
        <v>1831</v>
      </c>
      <c r="P34" s="146" t="s">
        <v>1832</v>
      </c>
      <c r="Q34" s="159" t="s">
        <v>1833</v>
      </c>
      <c r="R34" s="160" t="s">
        <v>1739</v>
      </c>
      <c r="S34" s="160">
        <v>1</v>
      </c>
      <c r="T34" s="161">
        <v>1</v>
      </c>
      <c r="U34" s="160" t="s">
        <v>1739</v>
      </c>
      <c r="V34" s="160">
        <v>15</v>
      </c>
      <c r="W34" s="160">
        <v>2</v>
      </c>
      <c r="X34" s="160">
        <v>4</v>
      </c>
      <c r="Y34" s="161">
        <v>9</v>
      </c>
      <c r="Z34" s="246" t="s">
        <v>1739</v>
      </c>
      <c r="AA34" s="160">
        <v>18</v>
      </c>
      <c r="AB34" s="160">
        <v>5</v>
      </c>
      <c r="AC34" s="160">
        <v>7</v>
      </c>
      <c r="AD34" s="158">
        <v>6</v>
      </c>
    </row>
    <row r="35" spans="1:30" s="162" customFormat="1" x14ac:dyDescent="0.3">
      <c r="A35" s="138">
        <v>33</v>
      </c>
      <c r="B35" s="306" t="s">
        <v>88</v>
      </c>
      <c r="C35" s="308" t="s">
        <v>89</v>
      </c>
      <c r="D35" s="306" t="str">
        <f>VLOOKUP(C35, 'Country List'!$C$2:$I$199, 2, 0)</f>
        <v>SSF</v>
      </c>
      <c r="E35" s="306" t="str">
        <f>VLOOKUP(C35, 'Country List'!$C$2:$I$199, 3, 0)</f>
        <v>LIC</v>
      </c>
      <c r="F35" s="311" t="s">
        <v>1725</v>
      </c>
      <c r="G35" s="160">
        <v>1</v>
      </c>
      <c r="H35" s="313" t="s">
        <v>438</v>
      </c>
      <c r="I35" s="283" t="s">
        <v>438</v>
      </c>
      <c r="J35" s="147" t="s">
        <v>439</v>
      </c>
      <c r="K35" s="147" t="s">
        <v>438</v>
      </c>
      <c r="L35" s="139" t="s">
        <v>438</v>
      </c>
      <c r="M35" s="139" t="s">
        <v>438</v>
      </c>
      <c r="N35" s="139" t="s">
        <v>438</v>
      </c>
      <c r="O35" s="147" t="s">
        <v>438</v>
      </c>
      <c r="P35" s="147" t="s">
        <v>438</v>
      </c>
      <c r="Q35" s="159" t="s">
        <v>438</v>
      </c>
      <c r="R35" s="160" t="s">
        <v>1724</v>
      </c>
      <c r="S35" s="160">
        <v>7</v>
      </c>
      <c r="T35" s="161">
        <v>7</v>
      </c>
      <c r="U35" s="160" t="s">
        <v>9</v>
      </c>
      <c r="V35" s="160" t="s">
        <v>9</v>
      </c>
      <c r="W35" s="160" t="s">
        <v>9</v>
      </c>
      <c r="X35" s="160" t="s">
        <v>9</v>
      </c>
      <c r="Y35" s="161" t="s">
        <v>9</v>
      </c>
      <c r="Z35" s="246" t="s">
        <v>1724</v>
      </c>
      <c r="AA35" s="160">
        <v>71</v>
      </c>
      <c r="AB35" s="160">
        <v>21</v>
      </c>
      <c r="AC35" s="160">
        <v>28</v>
      </c>
      <c r="AD35" s="158">
        <v>22</v>
      </c>
    </row>
    <row r="36" spans="1:30" s="162" customFormat="1" x14ac:dyDescent="0.3">
      <c r="A36" s="138">
        <v>34</v>
      </c>
      <c r="B36" s="306" t="s">
        <v>90</v>
      </c>
      <c r="C36" s="308" t="s">
        <v>91</v>
      </c>
      <c r="D36" s="306" t="str">
        <f>VLOOKUP(C36, 'Country List'!$C$2:$I$199, 2, 0)</f>
        <v>SSF</v>
      </c>
      <c r="E36" s="306" t="str">
        <f>VLOOKUP(C36, 'Country List'!$C$2:$I$199, 3, 0)</f>
        <v>LIC</v>
      </c>
      <c r="F36" s="311" t="s">
        <v>1725</v>
      </c>
      <c r="G36" s="160">
        <v>1</v>
      </c>
      <c r="H36" s="313" t="s">
        <v>438</v>
      </c>
      <c r="I36" s="283" t="s">
        <v>438</v>
      </c>
      <c r="J36" s="147" t="s">
        <v>439</v>
      </c>
      <c r="K36" s="147" t="s">
        <v>438</v>
      </c>
      <c r="L36" s="139" t="s">
        <v>438</v>
      </c>
      <c r="M36" s="139" t="s">
        <v>438</v>
      </c>
      <c r="N36" s="139" t="s">
        <v>438</v>
      </c>
      <c r="O36" s="147" t="s">
        <v>438</v>
      </c>
      <c r="P36" s="147" t="s">
        <v>438</v>
      </c>
      <c r="Q36" s="159" t="s">
        <v>438</v>
      </c>
      <c r="R36" s="160" t="s">
        <v>1724</v>
      </c>
      <c r="S36" s="160">
        <v>7</v>
      </c>
      <c r="T36" s="161">
        <v>6</v>
      </c>
      <c r="U36" s="160" t="s">
        <v>9</v>
      </c>
      <c r="V36" s="160" t="s">
        <v>9</v>
      </c>
      <c r="W36" s="160" t="s">
        <v>9</v>
      </c>
      <c r="X36" s="160" t="s">
        <v>9</v>
      </c>
      <c r="Y36" s="161" t="s">
        <v>9</v>
      </c>
      <c r="Z36" s="246" t="s">
        <v>1724</v>
      </c>
      <c r="AA36" s="160">
        <v>74</v>
      </c>
      <c r="AB36" s="160">
        <v>22</v>
      </c>
      <c r="AC36" s="160">
        <v>30</v>
      </c>
      <c r="AD36" s="158">
        <v>22</v>
      </c>
    </row>
    <row r="37" spans="1:30" s="162" customFormat="1" x14ac:dyDescent="0.3">
      <c r="A37" s="138">
        <v>35</v>
      </c>
      <c r="B37" s="306" t="s">
        <v>92</v>
      </c>
      <c r="C37" s="308" t="s">
        <v>93</v>
      </c>
      <c r="D37" s="306" t="str">
        <f>VLOOKUP(C37, 'Country List'!$C$2:$I$199, 2, 0)</f>
        <v>LCN</v>
      </c>
      <c r="E37" s="306" t="str">
        <f>VLOOKUP(C37, 'Country List'!$C$2:$I$199, 3, 0)</f>
        <v>HIC</v>
      </c>
      <c r="F37" s="311" t="s">
        <v>1725</v>
      </c>
      <c r="G37" s="160">
        <v>1</v>
      </c>
      <c r="H37" s="312" t="s">
        <v>438</v>
      </c>
      <c r="I37" s="283" t="s">
        <v>438</v>
      </c>
      <c r="J37" s="147" t="s">
        <v>1838</v>
      </c>
      <c r="K37" s="146" t="s">
        <v>1839</v>
      </c>
      <c r="L37" s="139">
        <v>1999</v>
      </c>
      <c r="M37" s="139">
        <v>1999</v>
      </c>
      <c r="N37" s="139" t="s">
        <v>1729</v>
      </c>
      <c r="O37" s="147" t="s">
        <v>1840</v>
      </c>
      <c r="P37" s="146" t="s">
        <v>1841</v>
      </c>
      <c r="Q37" s="159" t="s">
        <v>1813</v>
      </c>
      <c r="R37" s="160" t="s">
        <v>1739</v>
      </c>
      <c r="S37" s="160">
        <v>1</v>
      </c>
      <c r="T37" s="161">
        <v>1</v>
      </c>
      <c r="U37" s="160" t="s">
        <v>9</v>
      </c>
      <c r="V37" s="160" t="s">
        <v>9</v>
      </c>
      <c r="W37" s="160" t="s">
        <v>9</v>
      </c>
      <c r="X37" s="160" t="s">
        <v>9</v>
      </c>
      <c r="Y37" s="161" t="s">
        <v>9</v>
      </c>
      <c r="Z37" s="246" t="s">
        <v>1739</v>
      </c>
      <c r="AA37" s="160">
        <v>29</v>
      </c>
      <c r="AB37" s="160">
        <v>8</v>
      </c>
      <c r="AC37" s="160">
        <v>13</v>
      </c>
      <c r="AD37" s="158">
        <v>8</v>
      </c>
    </row>
    <row r="38" spans="1:30" s="162" customFormat="1" x14ac:dyDescent="0.3">
      <c r="A38" s="138">
        <v>36</v>
      </c>
      <c r="B38" s="306" t="s">
        <v>94</v>
      </c>
      <c r="C38" s="308" t="s">
        <v>95</v>
      </c>
      <c r="D38" s="306" t="str">
        <f>VLOOKUP(C38, 'Country List'!$C$2:$I$199, 2, 0)</f>
        <v>EAS</v>
      </c>
      <c r="E38" s="306" t="str">
        <f>VLOOKUP(C38, 'Country List'!$C$2:$I$199, 3, 0)</f>
        <v>UMC</v>
      </c>
      <c r="F38" s="311" t="s">
        <v>1725</v>
      </c>
      <c r="G38" s="160">
        <v>1</v>
      </c>
      <c r="H38" s="312" t="s">
        <v>1842</v>
      </c>
      <c r="I38" s="282" t="s">
        <v>1843</v>
      </c>
      <c r="J38" s="147" t="s">
        <v>439</v>
      </c>
      <c r="K38" s="147" t="s">
        <v>438</v>
      </c>
      <c r="L38" s="139" t="s">
        <v>438</v>
      </c>
      <c r="M38" s="139" t="s">
        <v>438</v>
      </c>
      <c r="N38" s="139" t="s">
        <v>438</v>
      </c>
      <c r="O38" s="147" t="s">
        <v>438</v>
      </c>
      <c r="P38" s="147" t="s">
        <v>438</v>
      </c>
      <c r="Q38" s="159" t="s">
        <v>438</v>
      </c>
      <c r="R38" s="160" t="s">
        <v>1724</v>
      </c>
      <c r="S38" s="160">
        <v>7</v>
      </c>
      <c r="T38" s="161">
        <v>6</v>
      </c>
      <c r="U38" s="160" t="s">
        <v>1724</v>
      </c>
      <c r="V38" s="160">
        <v>87</v>
      </c>
      <c r="W38" s="160">
        <v>17</v>
      </c>
      <c r="X38" s="160">
        <v>30</v>
      </c>
      <c r="Y38" s="161">
        <v>40</v>
      </c>
      <c r="Z38" s="246" t="s">
        <v>1724</v>
      </c>
      <c r="AA38" s="160">
        <v>87</v>
      </c>
      <c r="AB38" s="160">
        <v>30</v>
      </c>
      <c r="AC38" s="160">
        <v>34</v>
      </c>
      <c r="AD38" s="158">
        <v>23</v>
      </c>
    </row>
    <row r="39" spans="1:30" s="162" customFormat="1" x14ac:dyDescent="0.3">
      <c r="A39" s="138">
        <v>37</v>
      </c>
      <c r="B39" s="306" t="s">
        <v>96</v>
      </c>
      <c r="C39" s="308" t="s">
        <v>97</v>
      </c>
      <c r="D39" s="306" t="str">
        <f>VLOOKUP(C39, 'Country List'!$C$2:$I$199, 2, 0)</f>
        <v>LCN</v>
      </c>
      <c r="E39" s="306" t="str">
        <f>VLOOKUP(C39, 'Country List'!$C$2:$I$199, 3, 0)</f>
        <v>UMC</v>
      </c>
      <c r="F39" s="311" t="s">
        <v>1725</v>
      </c>
      <c r="G39" s="160">
        <v>1</v>
      </c>
      <c r="H39" s="312" t="s">
        <v>2465</v>
      </c>
      <c r="I39" s="282" t="s">
        <v>2466</v>
      </c>
      <c r="J39" s="147" t="s">
        <v>1844</v>
      </c>
      <c r="K39" s="146" t="s">
        <v>1845</v>
      </c>
      <c r="L39" s="139">
        <v>2008</v>
      </c>
      <c r="M39" s="139">
        <v>2012</v>
      </c>
      <c r="N39" s="139" t="s">
        <v>1729</v>
      </c>
      <c r="O39" s="147" t="s">
        <v>1846</v>
      </c>
      <c r="P39" s="146" t="s">
        <v>1847</v>
      </c>
      <c r="Q39" s="159" t="s">
        <v>1848</v>
      </c>
      <c r="R39" s="160" t="s">
        <v>1733</v>
      </c>
      <c r="S39" s="160">
        <v>3</v>
      </c>
      <c r="T39" s="161">
        <v>3</v>
      </c>
      <c r="U39" s="160" t="s">
        <v>1733</v>
      </c>
      <c r="V39" s="160">
        <v>32</v>
      </c>
      <c r="W39" s="160">
        <v>8</v>
      </c>
      <c r="X39" s="160">
        <v>8</v>
      </c>
      <c r="Y39" s="161">
        <v>16</v>
      </c>
      <c r="Z39" s="246" t="s">
        <v>1733</v>
      </c>
      <c r="AA39" s="160">
        <v>57</v>
      </c>
      <c r="AB39" s="160">
        <v>13</v>
      </c>
      <c r="AC39" s="160">
        <v>26</v>
      </c>
      <c r="AD39" s="158">
        <v>18</v>
      </c>
    </row>
    <row r="40" spans="1:30" s="162" customFormat="1" x14ac:dyDescent="0.3">
      <c r="A40" s="138">
        <v>38</v>
      </c>
      <c r="B40" s="306" t="s">
        <v>98</v>
      </c>
      <c r="C40" s="308" t="s">
        <v>99</v>
      </c>
      <c r="D40" s="306" t="str">
        <f>VLOOKUP(C40, 'Country List'!$C$2:$I$199, 2, 0)</f>
        <v>SSF</v>
      </c>
      <c r="E40" s="306" t="str">
        <f>VLOOKUP(C40, 'Country List'!$C$2:$I$199, 3, 0)</f>
        <v>LIC</v>
      </c>
      <c r="F40" s="311" t="s">
        <v>1722</v>
      </c>
      <c r="G40" s="160">
        <v>3</v>
      </c>
      <c r="H40" s="312" t="s">
        <v>2467</v>
      </c>
      <c r="I40" s="282" t="s">
        <v>2468</v>
      </c>
      <c r="J40" s="147" t="s">
        <v>439</v>
      </c>
      <c r="K40" s="147" t="s">
        <v>438</v>
      </c>
      <c r="L40" s="139" t="s">
        <v>438</v>
      </c>
      <c r="M40" s="139" t="s">
        <v>438</v>
      </c>
      <c r="N40" s="140" t="s">
        <v>438</v>
      </c>
      <c r="O40" s="163" t="s">
        <v>438</v>
      </c>
      <c r="P40" s="163" t="s">
        <v>438</v>
      </c>
      <c r="Q40" s="165" t="s">
        <v>438</v>
      </c>
      <c r="R40" s="160" t="s">
        <v>1733</v>
      </c>
      <c r="S40" s="160">
        <v>3</v>
      </c>
      <c r="T40" s="161">
        <v>4</v>
      </c>
      <c r="U40" s="160" t="s">
        <v>9</v>
      </c>
      <c r="V40" s="160" t="s">
        <v>9</v>
      </c>
      <c r="W40" s="160" t="s">
        <v>9</v>
      </c>
      <c r="X40" s="160" t="s">
        <v>9</v>
      </c>
      <c r="Y40" s="161" t="s">
        <v>9</v>
      </c>
      <c r="Z40" s="246" t="s">
        <v>1733</v>
      </c>
      <c r="AA40" s="160">
        <v>49</v>
      </c>
      <c r="AB40" s="160">
        <v>14</v>
      </c>
      <c r="AC40" s="160">
        <v>20</v>
      </c>
      <c r="AD40" s="158">
        <v>15</v>
      </c>
    </row>
    <row r="41" spans="1:30" s="162" customFormat="1" x14ac:dyDescent="0.3">
      <c r="A41" s="138">
        <v>39</v>
      </c>
      <c r="B41" s="306" t="s">
        <v>102</v>
      </c>
      <c r="C41" s="308" t="s">
        <v>103</v>
      </c>
      <c r="D41" s="306" t="str">
        <f>VLOOKUP(C41, 'Country List'!$C$2:$I$199, 2, 0)</f>
        <v>SSF</v>
      </c>
      <c r="E41" s="306" t="str">
        <f>VLOOKUP(C41, 'Country List'!$C$2:$I$199, 3, 0)</f>
        <v>LIC</v>
      </c>
      <c r="F41" s="311" t="s">
        <v>1725</v>
      </c>
      <c r="G41" s="160">
        <v>1</v>
      </c>
      <c r="H41" s="312" t="s">
        <v>1849</v>
      </c>
      <c r="I41" s="282" t="s">
        <v>1850</v>
      </c>
      <c r="J41" s="147" t="s">
        <v>439</v>
      </c>
      <c r="K41" s="147" t="s">
        <v>438</v>
      </c>
      <c r="L41" s="139" t="s">
        <v>438</v>
      </c>
      <c r="M41" s="139" t="s">
        <v>438</v>
      </c>
      <c r="N41" s="139" t="s">
        <v>438</v>
      </c>
      <c r="O41" s="147" t="s">
        <v>438</v>
      </c>
      <c r="P41" s="147" t="s">
        <v>438</v>
      </c>
      <c r="Q41" s="159" t="s">
        <v>438</v>
      </c>
      <c r="R41" s="160" t="s">
        <v>1724</v>
      </c>
      <c r="S41" s="160">
        <v>7</v>
      </c>
      <c r="T41" s="161">
        <v>6</v>
      </c>
      <c r="U41" s="160" t="s">
        <v>9</v>
      </c>
      <c r="V41" s="160" t="s">
        <v>9</v>
      </c>
      <c r="W41" s="160" t="s">
        <v>9</v>
      </c>
      <c r="X41" s="160" t="s">
        <v>9</v>
      </c>
      <c r="Y41" s="161" t="s">
        <v>9</v>
      </c>
      <c r="Z41" s="246" t="s">
        <v>1724</v>
      </c>
      <c r="AA41" s="160">
        <v>82</v>
      </c>
      <c r="AB41" s="160">
        <v>25</v>
      </c>
      <c r="AC41" s="160">
        <v>32</v>
      </c>
      <c r="AD41" s="158">
        <v>25</v>
      </c>
    </row>
    <row r="42" spans="1:30" s="162" customFormat="1" x14ac:dyDescent="0.3">
      <c r="A42" s="138">
        <v>40</v>
      </c>
      <c r="B42" s="306" t="s">
        <v>100</v>
      </c>
      <c r="C42" s="308" t="s">
        <v>101</v>
      </c>
      <c r="D42" s="306" t="str">
        <f>VLOOKUP(C42, 'Country List'!$C$2:$I$199, 2, 0)</f>
        <v>SSF</v>
      </c>
      <c r="E42" s="306" t="str">
        <f>VLOOKUP(C42, 'Country List'!$C$2:$I$199, 3, 0)</f>
        <v>LMC</v>
      </c>
      <c r="F42" s="311" t="s">
        <v>1725</v>
      </c>
      <c r="G42" s="160">
        <v>1</v>
      </c>
      <c r="H42" s="313" t="s">
        <v>2469</v>
      </c>
      <c r="I42" s="283" t="s">
        <v>438</v>
      </c>
      <c r="J42" s="147" t="s">
        <v>439</v>
      </c>
      <c r="K42" s="147" t="s">
        <v>438</v>
      </c>
      <c r="L42" s="139" t="s">
        <v>438</v>
      </c>
      <c r="M42" s="139" t="s">
        <v>438</v>
      </c>
      <c r="N42" s="139" t="s">
        <v>438</v>
      </c>
      <c r="O42" s="147" t="s">
        <v>438</v>
      </c>
      <c r="P42" s="147" t="s">
        <v>438</v>
      </c>
      <c r="Q42" s="159" t="s">
        <v>438</v>
      </c>
      <c r="R42" s="160" t="s">
        <v>1724</v>
      </c>
      <c r="S42" s="160">
        <v>7</v>
      </c>
      <c r="T42" s="161">
        <v>5</v>
      </c>
      <c r="U42" s="160" t="s">
        <v>9</v>
      </c>
      <c r="V42" s="160" t="s">
        <v>9</v>
      </c>
      <c r="W42" s="160" t="s">
        <v>9</v>
      </c>
      <c r="X42" s="160" t="s">
        <v>9</v>
      </c>
      <c r="Y42" s="161" t="s">
        <v>9</v>
      </c>
      <c r="Z42" s="246" t="s">
        <v>1733</v>
      </c>
      <c r="AA42" s="160">
        <v>60</v>
      </c>
      <c r="AB42" s="160">
        <v>17</v>
      </c>
      <c r="AC42" s="160">
        <v>25</v>
      </c>
      <c r="AD42" s="158">
        <v>18</v>
      </c>
    </row>
    <row r="43" spans="1:30" s="162" customFormat="1" x14ac:dyDescent="0.3">
      <c r="A43" s="138">
        <v>41</v>
      </c>
      <c r="B43" s="306" t="s">
        <v>104</v>
      </c>
      <c r="C43" s="308" t="s">
        <v>105</v>
      </c>
      <c r="D43" s="306" t="str">
        <f>VLOOKUP(C43, 'Country List'!$C$2:$I$199, 2, 0)</f>
        <v>LCN</v>
      </c>
      <c r="E43" s="306" t="str">
        <f>VLOOKUP(C43, 'Country List'!$C$2:$I$199, 3, 0)</f>
        <v>UMC</v>
      </c>
      <c r="F43" s="311" t="s">
        <v>1725</v>
      </c>
      <c r="G43" s="160">
        <v>1</v>
      </c>
      <c r="H43" s="312" t="s">
        <v>2470</v>
      </c>
      <c r="I43" s="282" t="s">
        <v>2471</v>
      </c>
      <c r="J43" s="147" t="s">
        <v>1851</v>
      </c>
      <c r="K43" s="146" t="s">
        <v>1852</v>
      </c>
      <c r="L43" s="139">
        <v>2011</v>
      </c>
      <c r="M43" s="139">
        <v>2011</v>
      </c>
      <c r="N43" s="139" t="s">
        <v>1729</v>
      </c>
      <c r="O43" s="147" t="s">
        <v>1853</v>
      </c>
      <c r="P43" s="143" t="s">
        <v>1854</v>
      </c>
      <c r="Q43" s="159" t="s">
        <v>1752</v>
      </c>
      <c r="R43" s="160" t="s">
        <v>1739</v>
      </c>
      <c r="S43" s="160">
        <v>1</v>
      </c>
      <c r="T43" s="161">
        <v>1</v>
      </c>
      <c r="U43" s="160" t="s">
        <v>9</v>
      </c>
      <c r="V43" s="160" t="s">
        <v>9</v>
      </c>
      <c r="W43" s="160" t="s">
        <v>9</v>
      </c>
      <c r="X43" s="160" t="s">
        <v>9</v>
      </c>
      <c r="Y43" s="161" t="s">
        <v>9</v>
      </c>
      <c r="Z43" s="246" t="s">
        <v>1739</v>
      </c>
      <c r="AA43" s="160">
        <v>16</v>
      </c>
      <c r="AB43" s="160">
        <v>4</v>
      </c>
      <c r="AC43" s="160">
        <v>6</v>
      </c>
      <c r="AD43" s="158">
        <v>6</v>
      </c>
    </row>
    <row r="44" spans="1:30" s="162" customFormat="1" x14ac:dyDescent="0.3">
      <c r="A44" s="138">
        <v>42</v>
      </c>
      <c r="B44" s="306" t="s">
        <v>106</v>
      </c>
      <c r="C44" s="308" t="s">
        <v>107</v>
      </c>
      <c r="D44" s="306" t="str">
        <f>VLOOKUP(C44, 'Country List'!$C$2:$I$199, 2, 0)</f>
        <v>SSF</v>
      </c>
      <c r="E44" s="306" t="str">
        <f>VLOOKUP(C44, 'Country List'!$C$2:$I$199, 3, 0)</f>
        <v>LMC</v>
      </c>
      <c r="F44" s="311" t="s">
        <v>1725</v>
      </c>
      <c r="G44" s="160">
        <v>1</v>
      </c>
      <c r="H44" s="312" t="s">
        <v>1855</v>
      </c>
      <c r="I44" s="282" t="s">
        <v>1856</v>
      </c>
      <c r="J44" s="147" t="s">
        <v>1857</v>
      </c>
      <c r="K44" s="146" t="s">
        <v>1858</v>
      </c>
      <c r="L44" s="139">
        <v>2013</v>
      </c>
      <c r="M44" s="139">
        <v>2013</v>
      </c>
      <c r="N44" s="139" t="s">
        <v>1729</v>
      </c>
      <c r="O44" s="147" t="s">
        <v>439</v>
      </c>
      <c r="P44" s="147" t="s">
        <v>438</v>
      </c>
      <c r="Q44" s="159" t="s">
        <v>438</v>
      </c>
      <c r="R44" s="160" t="s">
        <v>1733</v>
      </c>
      <c r="S44" s="160">
        <v>4</v>
      </c>
      <c r="T44" s="161">
        <v>4</v>
      </c>
      <c r="U44" s="160" t="s">
        <v>9</v>
      </c>
      <c r="V44" s="160" t="s">
        <v>9</v>
      </c>
      <c r="W44" s="160" t="s">
        <v>9</v>
      </c>
      <c r="X44" s="160" t="s">
        <v>9</v>
      </c>
      <c r="Y44" s="161" t="s">
        <v>9</v>
      </c>
      <c r="Z44" s="246" t="s">
        <v>1733</v>
      </c>
      <c r="AA44" s="160">
        <v>51</v>
      </c>
      <c r="AB44" s="160">
        <v>14</v>
      </c>
      <c r="AC44" s="160">
        <v>19</v>
      </c>
      <c r="AD44" s="158">
        <v>18</v>
      </c>
    </row>
    <row r="45" spans="1:30" s="162" customFormat="1" x14ac:dyDescent="0.3">
      <c r="A45" s="138">
        <v>43</v>
      </c>
      <c r="B45" s="306" t="s">
        <v>108</v>
      </c>
      <c r="C45" s="308" t="s">
        <v>109</v>
      </c>
      <c r="D45" s="306" t="str">
        <f>VLOOKUP(C45, 'Country List'!$C$2:$I$199, 2, 0)</f>
        <v>ECS</v>
      </c>
      <c r="E45" s="306" t="str">
        <f>VLOOKUP(C45, 'Country List'!$C$2:$I$199, 3, 0)</f>
        <v>UMC</v>
      </c>
      <c r="F45" s="311" t="s">
        <v>1725</v>
      </c>
      <c r="G45" s="160">
        <v>1</v>
      </c>
      <c r="H45" s="312" t="s">
        <v>2472</v>
      </c>
      <c r="I45" s="282" t="s">
        <v>2473</v>
      </c>
      <c r="J45" s="147" t="s">
        <v>1859</v>
      </c>
      <c r="K45" s="146" t="s">
        <v>1860</v>
      </c>
      <c r="L45" s="139">
        <v>2003</v>
      </c>
      <c r="M45" s="139">
        <v>2003</v>
      </c>
      <c r="N45" s="139" t="s">
        <v>1729</v>
      </c>
      <c r="O45" s="147" t="s">
        <v>1861</v>
      </c>
      <c r="P45" s="146" t="s">
        <v>1862</v>
      </c>
      <c r="Q45" s="159" t="s">
        <v>1863</v>
      </c>
      <c r="R45" s="160" t="s">
        <v>1739</v>
      </c>
      <c r="S45" s="160">
        <v>1</v>
      </c>
      <c r="T45" s="161">
        <v>2</v>
      </c>
      <c r="U45" s="160" t="s">
        <v>9</v>
      </c>
      <c r="V45" s="160" t="s">
        <v>9</v>
      </c>
      <c r="W45" s="160" t="s">
        <v>9</v>
      </c>
      <c r="X45" s="160" t="s">
        <v>9</v>
      </c>
      <c r="Y45" s="161" t="s">
        <v>9</v>
      </c>
      <c r="Z45" s="246" t="s">
        <v>1733</v>
      </c>
      <c r="AA45" s="160">
        <v>41</v>
      </c>
      <c r="AB45" s="160">
        <v>9</v>
      </c>
      <c r="AC45" s="160">
        <v>17</v>
      </c>
      <c r="AD45" s="158">
        <v>15</v>
      </c>
    </row>
    <row r="46" spans="1:30" s="162" customFormat="1" x14ac:dyDescent="0.3">
      <c r="A46" s="138">
        <v>44</v>
      </c>
      <c r="B46" s="306" t="s">
        <v>110</v>
      </c>
      <c r="C46" s="308" t="s">
        <v>111</v>
      </c>
      <c r="D46" s="306" t="str">
        <f>VLOOKUP(C46, 'Country List'!$C$2:$I$199, 2, 0)</f>
        <v>LCN</v>
      </c>
      <c r="E46" s="306" t="str">
        <f>VLOOKUP(C46, 'Country List'!$C$2:$I$199, 3, 0)</f>
        <v>UMC</v>
      </c>
      <c r="F46" s="311" t="s">
        <v>1725</v>
      </c>
      <c r="G46" s="160">
        <v>1</v>
      </c>
      <c r="H46" s="312" t="s">
        <v>438</v>
      </c>
      <c r="I46" s="283" t="s">
        <v>438</v>
      </c>
      <c r="J46" s="147" t="s">
        <v>1864</v>
      </c>
      <c r="K46" s="147" t="s">
        <v>1865</v>
      </c>
      <c r="L46" s="139" t="s">
        <v>438</v>
      </c>
      <c r="M46" s="139" t="s">
        <v>438</v>
      </c>
      <c r="N46" s="139" t="s">
        <v>438</v>
      </c>
      <c r="O46" s="147" t="s">
        <v>439</v>
      </c>
      <c r="P46" s="147"/>
      <c r="Q46" s="159" t="s">
        <v>438</v>
      </c>
      <c r="R46" s="160" t="s">
        <v>1724</v>
      </c>
      <c r="S46" s="160">
        <v>7</v>
      </c>
      <c r="T46" s="161">
        <v>6</v>
      </c>
      <c r="U46" s="160" t="s">
        <v>1724</v>
      </c>
      <c r="V46" s="160">
        <v>79</v>
      </c>
      <c r="W46" s="160">
        <v>21</v>
      </c>
      <c r="X46" s="160">
        <v>26</v>
      </c>
      <c r="Y46" s="161">
        <v>32</v>
      </c>
      <c r="Z46" s="246" t="s">
        <v>1724</v>
      </c>
      <c r="AA46" s="160">
        <v>91</v>
      </c>
      <c r="AB46" s="160">
        <v>28</v>
      </c>
      <c r="AC46" s="160">
        <v>35</v>
      </c>
      <c r="AD46" s="158">
        <v>28</v>
      </c>
    </row>
    <row r="47" spans="1:30" s="162" customFormat="1" x14ac:dyDescent="0.3">
      <c r="A47" s="138">
        <v>45</v>
      </c>
      <c r="B47" s="306" t="s">
        <v>112</v>
      </c>
      <c r="C47" s="308" t="s">
        <v>113</v>
      </c>
      <c r="D47" s="306" t="str">
        <f>VLOOKUP(C47, 'Country List'!$C$2:$I$199, 2, 0)</f>
        <v>ECS</v>
      </c>
      <c r="E47" s="306" t="str">
        <f>VLOOKUP(C47, 'Country List'!$C$2:$I$199, 3, 0)</f>
        <v>HIC</v>
      </c>
      <c r="F47" s="311" t="s">
        <v>1742</v>
      </c>
      <c r="G47" s="160">
        <v>2</v>
      </c>
      <c r="H47" s="312" t="s">
        <v>2474</v>
      </c>
      <c r="I47" s="282" t="s">
        <v>2475</v>
      </c>
      <c r="J47" s="147" t="s">
        <v>1866</v>
      </c>
      <c r="K47" s="146" t="s">
        <v>1867</v>
      </c>
      <c r="L47" s="139">
        <v>2001</v>
      </c>
      <c r="M47" s="139">
        <v>2003</v>
      </c>
      <c r="N47" s="139" t="s">
        <v>1729</v>
      </c>
      <c r="O47" s="147" t="s">
        <v>1868</v>
      </c>
      <c r="P47" s="146" t="s">
        <v>1869</v>
      </c>
      <c r="Q47" s="159" t="s">
        <v>1870</v>
      </c>
      <c r="R47" s="160" t="s">
        <v>1739</v>
      </c>
      <c r="S47" s="160">
        <v>1</v>
      </c>
      <c r="T47" s="161">
        <v>1</v>
      </c>
      <c r="U47" s="160" t="s">
        <v>9</v>
      </c>
      <c r="V47" s="160" t="s">
        <v>9</v>
      </c>
      <c r="W47" s="160" t="s">
        <v>9</v>
      </c>
      <c r="X47" s="160" t="s">
        <v>9</v>
      </c>
      <c r="Y47" s="161" t="s">
        <v>9</v>
      </c>
      <c r="Z47" s="246" t="s">
        <v>1739</v>
      </c>
      <c r="AA47" s="160">
        <v>23</v>
      </c>
      <c r="AB47" s="160">
        <v>4</v>
      </c>
      <c r="AC47" s="160">
        <v>10</v>
      </c>
      <c r="AD47" s="158">
        <v>9</v>
      </c>
    </row>
    <row r="48" spans="1:30" s="162" customFormat="1" x14ac:dyDescent="0.3">
      <c r="A48" s="138">
        <v>46</v>
      </c>
      <c r="B48" s="306" t="s">
        <v>114</v>
      </c>
      <c r="C48" s="308" t="s">
        <v>115</v>
      </c>
      <c r="D48" s="306" t="str">
        <f>VLOOKUP(C48, 'Country List'!$C$2:$I$199, 2, 0)</f>
        <v>ECS</v>
      </c>
      <c r="E48" s="306" t="str">
        <f>VLOOKUP(C48, 'Country List'!$C$2:$I$199, 3, 0)</f>
        <v>HIC</v>
      </c>
      <c r="F48" s="311" t="s">
        <v>1725</v>
      </c>
      <c r="G48" s="160">
        <v>1</v>
      </c>
      <c r="H48" s="312" t="s">
        <v>438</v>
      </c>
      <c r="I48" s="283" t="s">
        <v>438</v>
      </c>
      <c r="J48" s="147" t="s">
        <v>1871</v>
      </c>
      <c r="K48" s="146" t="s">
        <v>1872</v>
      </c>
      <c r="L48" s="139">
        <v>1992</v>
      </c>
      <c r="M48" s="139">
        <v>2000</v>
      </c>
      <c r="N48" s="139" t="s">
        <v>1729</v>
      </c>
      <c r="O48" s="147" t="s">
        <v>1873</v>
      </c>
      <c r="P48" s="146" t="s">
        <v>1874</v>
      </c>
      <c r="Q48" s="159" t="s">
        <v>1875</v>
      </c>
      <c r="R48" s="160" t="s">
        <v>1739</v>
      </c>
      <c r="S48" s="160">
        <v>1</v>
      </c>
      <c r="T48" s="161">
        <v>1</v>
      </c>
      <c r="U48" s="160" t="s">
        <v>9</v>
      </c>
      <c r="V48" s="160" t="s">
        <v>9</v>
      </c>
      <c r="W48" s="160" t="s">
        <v>9</v>
      </c>
      <c r="X48" s="160" t="s">
        <v>9</v>
      </c>
      <c r="Y48" s="161" t="s">
        <v>9</v>
      </c>
      <c r="Z48" s="246" t="s">
        <v>1739</v>
      </c>
      <c r="AA48" s="160">
        <v>21</v>
      </c>
      <c r="AB48" s="160">
        <v>4</v>
      </c>
      <c r="AC48" s="160">
        <v>8</v>
      </c>
      <c r="AD48" s="158">
        <v>9</v>
      </c>
    </row>
    <row r="49" spans="1:30" s="162" customFormat="1" x14ac:dyDescent="0.3">
      <c r="A49" s="138">
        <v>47</v>
      </c>
      <c r="B49" s="306" t="s">
        <v>116</v>
      </c>
      <c r="C49" s="308" t="s">
        <v>117</v>
      </c>
      <c r="D49" s="306" t="str">
        <f>VLOOKUP(C49, 'Country List'!$C$2:$I$199, 2, 0)</f>
        <v>ECS</v>
      </c>
      <c r="E49" s="306" t="str">
        <f>VLOOKUP(C49, 'Country List'!$C$2:$I$199, 3, 0)</f>
        <v>HIC</v>
      </c>
      <c r="F49" s="311" t="s">
        <v>1725</v>
      </c>
      <c r="G49" s="160">
        <v>1</v>
      </c>
      <c r="H49" s="312" t="s">
        <v>438</v>
      </c>
      <c r="I49" s="283" t="s">
        <v>438</v>
      </c>
      <c r="J49" s="147" t="s">
        <v>1876</v>
      </c>
      <c r="K49" s="146" t="s">
        <v>1877</v>
      </c>
      <c r="L49" s="139">
        <v>1978</v>
      </c>
      <c r="M49" s="139">
        <v>2000</v>
      </c>
      <c r="N49" s="139" t="s">
        <v>1729</v>
      </c>
      <c r="O49" s="147" t="s">
        <v>1878</v>
      </c>
      <c r="P49" s="146" t="s">
        <v>1879</v>
      </c>
      <c r="Q49" s="159" t="s">
        <v>1880</v>
      </c>
      <c r="R49" s="160" t="s">
        <v>1739</v>
      </c>
      <c r="S49" s="160">
        <v>1</v>
      </c>
      <c r="T49" s="161">
        <v>1</v>
      </c>
      <c r="U49" s="160" t="s">
        <v>9</v>
      </c>
      <c r="V49" s="160" t="s">
        <v>9</v>
      </c>
      <c r="W49" s="160" t="s">
        <v>9</v>
      </c>
      <c r="X49" s="160" t="s">
        <v>9</v>
      </c>
      <c r="Y49" s="161" t="s">
        <v>9</v>
      </c>
      <c r="Z49" s="246" t="s">
        <v>1739</v>
      </c>
      <c r="AA49" s="160">
        <v>12</v>
      </c>
      <c r="AB49" s="160">
        <v>2</v>
      </c>
      <c r="AC49" s="160">
        <v>6</v>
      </c>
      <c r="AD49" s="158">
        <v>4</v>
      </c>
    </row>
    <row r="50" spans="1:30" s="162" customFormat="1" x14ac:dyDescent="0.3">
      <c r="A50" s="138">
        <v>48</v>
      </c>
      <c r="B50" s="306" t="s">
        <v>118</v>
      </c>
      <c r="C50" s="308" t="s">
        <v>119</v>
      </c>
      <c r="D50" s="306" t="str">
        <f>VLOOKUP(C50, 'Country List'!$C$2:$I$199, 2, 0)</f>
        <v>MEA</v>
      </c>
      <c r="E50" s="306" t="str">
        <f>VLOOKUP(C50, 'Country List'!$C$2:$I$199, 3, 0)</f>
        <v>LMC</v>
      </c>
      <c r="F50" s="311" t="s">
        <v>1722</v>
      </c>
      <c r="G50" s="160">
        <v>3</v>
      </c>
      <c r="H50" s="312" t="s">
        <v>2476</v>
      </c>
      <c r="I50" s="282" t="s">
        <v>2477</v>
      </c>
      <c r="J50" s="147" t="s">
        <v>439</v>
      </c>
      <c r="K50" s="147" t="s">
        <v>438</v>
      </c>
      <c r="L50" s="139" t="s">
        <v>438</v>
      </c>
      <c r="M50" s="139" t="s">
        <v>438</v>
      </c>
      <c r="N50" s="139" t="s">
        <v>438</v>
      </c>
      <c r="O50" s="147" t="s">
        <v>438</v>
      </c>
      <c r="P50" s="147" t="s">
        <v>438</v>
      </c>
      <c r="Q50" s="159" t="s">
        <v>438</v>
      </c>
      <c r="R50" s="160" t="s">
        <v>1724</v>
      </c>
      <c r="S50" s="160">
        <v>6</v>
      </c>
      <c r="T50" s="161">
        <v>5</v>
      </c>
      <c r="U50" s="160" t="s">
        <v>9</v>
      </c>
      <c r="V50" s="160" t="s">
        <v>9</v>
      </c>
      <c r="W50" s="160" t="s">
        <v>9</v>
      </c>
      <c r="X50" s="160" t="s">
        <v>9</v>
      </c>
      <c r="Y50" s="161" t="s">
        <v>9</v>
      </c>
      <c r="Z50" s="246" t="s">
        <v>1724</v>
      </c>
      <c r="AA50" s="160">
        <v>77</v>
      </c>
      <c r="AB50" s="160">
        <v>24</v>
      </c>
      <c r="AC50" s="160">
        <v>29</v>
      </c>
      <c r="AD50" s="158">
        <v>24</v>
      </c>
    </row>
    <row r="51" spans="1:30" s="162" customFormat="1" x14ac:dyDescent="0.3">
      <c r="A51" s="138">
        <v>49</v>
      </c>
      <c r="B51" s="306" t="s">
        <v>120</v>
      </c>
      <c r="C51" s="308" t="s">
        <v>121</v>
      </c>
      <c r="D51" s="306" t="str">
        <f>VLOOKUP(C51, 'Country List'!$C$2:$I$199, 2, 0)</f>
        <v>LCN</v>
      </c>
      <c r="E51" s="306" t="str">
        <f>VLOOKUP(C51, 'Country List'!$C$2:$I$199, 3, 0)</f>
        <v>UMC</v>
      </c>
      <c r="F51" s="311" t="s">
        <v>1742</v>
      </c>
      <c r="G51" s="160">
        <v>2</v>
      </c>
      <c r="H51" s="312" t="s">
        <v>438</v>
      </c>
      <c r="I51" s="283" t="s">
        <v>438</v>
      </c>
      <c r="J51" s="147" t="s">
        <v>1881</v>
      </c>
      <c r="K51" s="143" t="s">
        <v>1882</v>
      </c>
      <c r="L51" s="139">
        <v>2007</v>
      </c>
      <c r="M51" s="139" t="s">
        <v>438</v>
      </c>
      <c r="N51" s="139" t="s">
        <v>1729</v>
      </c>
      <c r="O51" s="147" t="s">
        <v>439</v>
      </c>
      <c r="P51" s="147" t="s">
        <v>438</v>
      </c>
      <c r="Q51" s="159" t="s">
        <v>438</v>
      </c>
      <c r="R51" s="160" t="s">
        <v>1739</v>
      </c>
      <c r="S51" s="160">
        <v>1</v>
      </c>
      <c r="T51" s="161">
        <v>1</v>
      </c>
      <c r="U51" s="160" t="s">
        <v>9</v>
      </c>
      <c r="V51" s="160" t="s">
        <v>9</v>
      </c>
      <c r="W51" s="160" t="s">
        <v>9</v>
      </c>
      <c r="X51" s="160" t="s">
        <v>9</v>
      </c>
      <c r="Y51" s="161" t="s">
        <v>9</v>
      </c>
      <c r="Z51" s="246" t="s">
        <v>1739</v>
      </c>
      <c r="AA51" s="160">
        <v>25</v>
      </c>
      <c r="AB51" s="160">
        <v>6</v>
      </c>
      <c r="AC51" s="160">
        <v>11</v>
      </c>
      <c r="AD51" s="158">
        <v>8</v>
      </c>
    </row>
    <row r="52" spans="1:30" s="162" customFormat="1" x14ac:dyDescent="0.3">
      <c r="A52" s="138">
        <v>50</v>
      </c>
      <c r="B52" s="306" t="s">
        <v>122</v>
      </c>
      <c r="C52" s="308" t="s">
        <v>123</v>
      </c>
      <c r="D52" s="306" t="str">
        <f>VLOOKUP(C52, 'Country List'!$C$2:$I$199, 2, 0)</f>
        <v>LCN</v>
      </c>
      <c r="E52" s="306" t="str">
        <f>VLOOKUP(C52, 'Country List'!$C$2:$I$199, 3, 0)</f>
        <v>UMC</v>
      </c>
      <c r="F52" s="311" t="s">
        <v>1725</v>
      </c>
      <c r="G52" s="160">
        <v>1</v>
      </c>
      <c r="H52" s="312" t="s">
        <v>1883</v>
      </c>
      <c r="I52" s="282" t="s">
        <v>1884</v>
      </c>
      <c r="J52" s="147" t="s">
        <v>1885</v>
      </c>
      <c r="K52" s="146" t="s">
        <v>1886</v>
      </c>
      <c r="L52" s="139">
        <v>2013</v>
      </c>
      <c r="M52" s="139" t="s">
        <v>438</v>
      </c>
      <c r="N52" s="139" t="s">
        <v>1729</v>
      </c>
      <c r="O52" s="147" t="s">
        <v>439</v>
      </c>
      <c r="P52" s="147" t="s">
        <v>438</v>
      </c>
      <c r="Q52" s="159" t="s">
        <v>1813</v>
      </c>
      <c r="R52" s="160" t="s">
        <v>1733</v>
      </c>
      <c r="S52" s="160">
        <v>3</v>
      </c>
      <c r="T52" s="161">
        <v>3</v>
      </c>
      <c r="U52" s="160" t="s">
        <v>9</v>
      </c>
      <c r="V52" s="160" t="s">
        <v>9</v>
      </c>
      <c r="W52" s="160" t="s">
        <v>9</v>
      </c>
      <c r="X52" s="160" t="s">
        <v>9</v>
      </c>
      <c r="Y52" s="161" t="s">
        <v>9</v>
      </c>
      <c r="Z52" s="246" t="s">
        <v>1733</v>
      </c>
      <c r="AA52" s="160">
        <v>42</v>
      </c>
      <c r="AB52" s="160">
        <v>8</v>
      </c>
      <c r="AC52" s="160">
        <v>21</v>
      </c>
      <c r="AD52" s="158">
        <v>13</v>
      </c>
    </row>
    <row r="53" spans="1:30" s="162" customFormat="1" x14ac:dyDescent="0.3">
      <c r="A53" s="138">
        <v>51</v>
      </c>
      <c r="B53" s="306" t="s">
        <v>124</v>
      </c>
      <c r="C53" s="308" t="s">
        <v>125</v>
      </c>
      <c r="D53" s="306" t="str">
        <f>VLOOKUP(C53, 'Country List'!$C$2:$I$199, 2, 0)</f>
        <v>LCN</v>
      </c>
      <c r="E53" s="306" t="str">
        <f>VLOOKUP(C53, 'Country List'!$C$2:$I$199, 3, 0)</f>
        <v>UMC</v>
      </c>
      <c r="F53" s="311" t="s">
        <v>1725</v>
      </c>
      <c r="G53" s="160">
        <v>1</v>
      </c>
      <c r="H53" s="312" t="s">
        <v>2478</v>
      </c>
      <c r="I53" s="282" t="s">
        <v>2479</v>
      </c>
      <c r="J53" s="147" t="s">
        <v>1887</v>
      </c>
      <c r="K53" s="147" t="s">
        <v>1888</v>
      </c>
      <c r="L53" s="139">
        <v>2010</v>
      </c>
      <c r="M53" s="139">
        <v>2010</v>
      </c>
      <c r="N53" s="139" t="s">
        <v>438</v>
      </c>
      <c r="O53" s="147" t="s">
        <v>439</v>
      </c>
      <c r="P53" s="147" t="s">
        <v>438</v>
      </c>
      <c r="Q53" s="159" t="s">
        <v>438</v>
      </c>
      <c r="R53" s="160" t="s">
        <v>1733</v>
      </c>
      <c r="S53" s="160">
        <v>3</v>
      </c>
      <c r="T53" s="161">
        <v>3</v>
      </c>
      <c r="U53" s="160" t="s">
        <v>1733</v>
      </c>
      <c r="V53" s="160">
        <v>43</v>
      </c>
      <c r="W53" s="160">
        <v>8</v>
      </c>
      <c r="X53" s="160">
        <v>13</v>
      </c>
      <c r="Y53" s="161">
        <v>22</v>
      </c>
      <c r="Z53" s="246" t="s">
        <v>1724</v>
      </c>
      <c r="AA53" s="160">
        <v>66</v>
      </c>
      <c r="AB53" s="160">
        <v>23</v>
      </c>
      <c r="AC53" s="160">
        <v>27</v>
      </c>
      <c r="AD53" s="158">
        <v>16</v>
      </c>
    </row>
    <row r="54" spans="1:30" s="162" customFormat="1" x14ac:dyDescent="0.3">
      <c r="A54" s="138">
        <v>52</v>
      </c>
      <c r="B54" s="306" t="s">
        <v>126</v>
      </c>
      <c r="C54" s="308" t="s">
        <v>127</v>
      </c>
      <c r="D54" s="306" t="str">
        <f>VLOOKUP(C54, 'Country List'!$C$2:$I$199, 2, 0)</f>
        <v>MEA</v>
      </c>
      <c r="E54" s="306" t="str">
        <f>VLOOKUP(C54, 'Country List'!$C$2:$I$199, 3, 0)</f>
        <v>LMC</v>
      </c>
      <c r="F54" s="311" t="s">
        <v>1725</v>
      </c>
      <c r="G54" s="160">
        <v>1</v>
      </c>
      <c r="H54" s="312" t="s">
        <v>2480</v>
      </c>
      <c r="I54" s="282" t="s">
        <v>2481</v>
      </c>
      <c r="J54" s="147" t="s">
        <v>1889</v>
      </c>
      <c r="K54" s="147" t="s">
        <v>438</v>
      </c>
      <c r="L54" s="139" t="s">
        <v>438</v>
      </c>
      <c r="M54" s="139" t="s">
        <v>438</v>
      </c>
      <c r="N54" s="139" t="s">
        <v>438</v>
      </c>
      <c r="O54" s="147" t="s">
        <v>439</v>
      </c>
      <c r="P54" s="147" t="s">
        <v>438</v>
      </c>
      <c r="Q54" s="159" t="s">
        <v>438</v>
      </c>
      <c r="R54" s="160" t="s">
        <v>1724</v>
      </c>
      <c r="S54" s="160">
        <v>6</v>
      </c>
      <c r="T54" s="161">
        <v>6</v>
      </c>
      <c r="U54" s="160" t="s">
        <v>1724</v>
      </c>
      <c r="V54" s="160">
        <v>68</v>
      </c>
      <c r="W54" s="160">
        <v>16</v>
      </c>
      <c r="X54" s="160">
        <v>18</v>
      </c>
      <c r="Y54" s="161">
        <v>34</v>
      </c>
      <c r="Z54" s="246" t="s">
        <v>1724</v>
      </c>
      <c r="AA54" s="160">
        <v>77</v>
      </c>
      <c r="AB54" s="160">
        <v>26</v>
      </c>
      <c r="AC54" s="160">
        <v>34</v>
      </c>
      <c r="AD54" s="158">
        <v>17</v>
      </c>
    </row>
    <row r="55" spans="1:30" s="162" customFormat="1" x14ac:dyDescent="0.3">
      <c r="A55" s="138">
        <v>53</v>
      </c>
      <c r="B55" s="306" t="s">
        <v>128</v>
      </c>
      <c r="C55" s="308" t="s">
        <v>129</v>
      </c>
      <c r="D55" s="306" t="str">
        <f>VLOOKUP(C55, 'Country List'!$C$2:$I$199, 2, 0)</f>
        <v>LCN</v>
      </c>
      <c r="E55" s="306" t="str">
        <f>VLOOKUP(C55, 'Country List'!$C$2:$I$199, 3, 0)</f>
        <v>LMC</v>
      </c>
      <c r="F55" s="311" t="s">
        <v>1725</v>
      </c>
      <c r="G55" s="160">
        <v>1</v>
      </c>
      <c r="H55" s="312" t="s">
        <v>2482</v>
      </c>
      <c r="I55" s="282" t="s">
        <v>2483</v>
      </c>
      <c r="J55" s="147" t="s">
        <v>439</v>
      </c>
      <c r="K55" s="147"/>
      <c r="L55" s="139" t="s">
        <v>438</v>
      </c>
      <c r="M55" s="139" t="s">
        <v>438</v>
      </c>
      <c r="N55" s="139" t="s">
        <v>438</v>
      </c>
      <c r="O55" s="147" t="s">
        <v>439</v>
      </c>
      <c r="P55" s="147" t="s">
        <v>438</v>
      </c>
      <c r="Q55" s="159" t="s">
        <v>438</v>
      </c>
      <c r="R55" s="160" t="s">
        <v>1739</v>
      </c>
      <c r="S55" s="160">
        <v>2</v>
      </c>
      <c r="T55" s="161">
        <v>3</v>
      </c>
      <c r="U55" s="160" t="s">
        <v>9</v>
      </c>
      <c r="V55" s="160" t="s">
        <v>9</v>
      </c>
      <c r="W55" s="160" t="s">
        <v>9</v>
      </c>
      <c r="X55" s="160" t="s">
        <v>9</v>
      </c>
      <c r="Y55" s="161" t="s">
        <v>9</v>
      </c>
      <c r="Z55" s="246" t="s">
        <v>1733</v>
      </c>
      <c r="AA55" s="160">
        <v>41</v>
      </c>
      <c r="AB55" s="160">
        <v>10</v>
      </c>
      <c r="AC55" s="160">
        <v>18</v>
      </c>
      <c r="AD55" s="158">
        <v>13</v>
      </c>
    </row>
    <row r="56" spans="1:30" s="162" customFormat="1" x14ac:dyDescent="0.3">
      <c r="A56" s="138">
        <v>54</v>
      </c>
      <c r="B56" s="306" t="s">
        <v>130</v>
      </c>
      <c r="C56" s="308" t="s">
        <v>131</v>
      </c>
      <c r="D56" s="306" t="str">
        <f>VLOOKUP(C56, 'Country List'!$C$2:$I$199, 2, 0)</f>
        <v>SSF</v>
      </c>
      <c r="E56" s="306" t="str">
        <f>VLOOKUP(C56, 'Country List'!$C$2:$I$199, 3, 0)</f>
        <v>UMC</v>
      </c>
      <c r="F56" s="311" t="s">
        <v>1725</v>
      </c>
      <c r="G56" s="160">
        <v>1</v>
      </c>
      <c r="H56" s="312" t="s">
        <v>438</v>
      </c>
      <c r="I56" s="283" t="s">
        <v>438</v>
      </c>
      <c r="J56" s="147" t="s">
        <v>439</v>
      </c>
      <c r="K56" s="147" t="s">
        <v>438</v>
      </c>
      <c r="L56" s="139" t="s">
        <v>438</v>
      </c>
      <c r="M56" s="139" t="s">
        <v>438</v>
      </c>
      <c r="N56" s="140" t="s">
        <v>438</v>
      </c>
      <c r="O56" s="163" t="s">
        <v>439</v>
      </c>
      <c r="P56" s="163" t="s">
        <v>438</v>
      </c>
      <c r="Q56" s="165" t="s">
        <v>438</v>
      </c>
      <c r="R56" s="160" t="s">
        <v>1724</v>
      </c>
      <c r="S56" s="160">
        <v>7</v>
      </c>
      <c r="T56" s="161">
        <v>7</v>
      </c>
      <c r="U56" s="160" t="s">
        <v>9</v>
      </c>
      <c r="V56" s="160" t="s">
        <v>9</v>
      </c>
      <c r="W56" s="160" t="s">
        <v>9</v>
      </c>
      <c r="X56" s="160" t="s">
        <v>9</v>
      </c>
      <c r="Y56" s="161" t="s">
        <v>9</v>
      </c>
      <c r="Z56" s="246" t="s">
        <v>1724</v>
      </c>
      <c r="AA56" s="160">
        <v>91</v>
      </c>
      <c r="AB56" s="160">
        <v>27</v>
      </c>
      <c r="AC56" s="160">
        <v>36</v>
      </c>
      <c r="AD56" s="158">
        <v>28</v>
      </c>
    </row>
    <row r="57" spans="1:30" s="162" customFormat="1" x14ac:dyDescent="0.3">
      <c r="A57" s="138">
        <v>55</v>
      </c>
      <c r="B57" s="306" t="s">
        <v>132</v>
      </c>
      <c r="C57" s="308" t="s">
        <v>133</v>
      </c>
      <c r="D57" s="306" t="str">
        <f>VLOOKUP(C57, 'Country List'!$C$2:$I$199, 2, 0)</f>
        <v>SSF</v>
      </c>
      <c r="E57" s="306" t="str">
        <f>VLOOKUP(C57, 'Country List'!$C$2:$I$199, 3, 0)</f>
        <v>LIC</v>
      </c>
      <c r="F57" s="311" t="s">
        <v>1722</v>
      </c>
      <c r="G57" s="160">
        <v>3</v>
      </c>
      <c r="H57" s="312" t="s">
        <v>438</v>
      </c>
      <c r="I57" s="283" t="s">
        <v>438</v>
      </c>
      <c r="J57" s="147" t="s">
        <v>439</v>
      </c>
      <c r="K57" s="147" t="s">
        <v>438</v>
      </c>
      <c r="L57" s="139" t="s">
        <v>438</v>
      </c>
      <c r="M57" s="139" t="s">
        <v>438</v>
      </c>
      <c r="N57" s="139" t="s">
        <v>438</v>
      </c>
      <c r="O57" s="147" t="s">
        <v>439</v>
      </c>
      <c r="P57" s="147" t="s">
        <v>438</v>
      </c>
      <c r="Q57" s="159" t="s">
        <v>438</v>
      </c>
      <c r="R57" s="160" t="s">
        <v>1724</v>
      </c>
      <c r="S57" s="160">
        <v>7</v>
      </c>
      <c r="T57" s="161">
        <v>7</v>
      </c>
      <c r="U57" s="160" t="s">
        <v>9</v>
      </c>
      <c r="V57" s="160" t="s">
        <v>9</v>
      </c>
      <c r="W57" s="160" t="s">
        <v>9</v>
      </c>
      <c r="X57" s="160" t="s">
        <v>9</v>
      </c>
      <c r="Y57" s="161" t="s">
        <v>9</v>
      </c>
      <c r="Z57" s="246" t="s">
        <v>1724</v>
      </c>
      <c r="AA57" s="160">
        <v>94</v>
      </c>
      <c r="AB57" s="160">
        <v>30</v>
      </c>
      <c r="AC57" s="160">
        <v>40</v>
      </c>
      <c r="AD57" s="158">
        <v>24</v>
      </c>
    </row>
    <row r="58" spans="1:30" s="162" customFormat="1" x14ac:dyDescent="0.3">
      <c r="A58" s="138">
        <v>56</v>
      </c>
      <c r="B58" s="306" t="s">
        <v>134</v>
      </c>
      <c r="C58" s="308" t="s">
        <v>135</v>
      </c>
      <c r="D58" s="306" t="str">
        <f>VLOOKUP(C58, 'Country List'!$C$2:$I$199, 2, 0)</f>
        <v>ECS</v>
      </c>
      <c r="E58" s="306" t="str">
        <f>VLOOKUP(C58, 'Country List'!$C$2:$I$199, 3, 0)</f>
        <v>HIC</v>
      </c>
      <c r="F58" s="311" t="s">
        <v>1725</v>
      </c>
      <c r="G58" s="160">
        <v>1</v>
      </c>
      <c r="H58" s="312" t="s">
        <v>2484</v>
      </c>
      <c r="I58" s="282" t="s">
        <v>1890</v>
      </c>
      <c r="J58" s="147" t="s">
        <v>1745</v>
      </c>
      <c r="K58" s="146" t="s">
        <v>1891</v>
      </c>
      <c r="L58" s="139">
        <v>2003</v>
      </c>
      <c r="M58" s="139">
        <v>2003</v>
      </c>
      <c r="N58" s="139" t="s">
        <v>1729</v>
      </c>
      <c r="O58" s="147" t="s">
        <v>1892</v>
      </c>
      <c r="P58" s="146" t="s">
        <v>1893</v>
      </c>
      <c r="Q58" s="159" t="s">
        <v>1894</v>
      </c>
      <c r="R58" s="160" t="s">
        <v>1739</v>
      </c>
      <c r="S58" s="160">
        <v>1</v>
      </c>
      <c r="T58" s="161">
        <v>1</v>
      </c>
      <c r="U58" s="160" t="s">
        <v>1739</v>
      </c>
      <c r="V58" s="160">
        <v>6</v>
      </c>
      <c r="W58" s="160">
        <v>0</v>
      </c>
      <c r="X58" s="160">
        <v>3</v>
      </c>
      <c r="Y58" s="161">
        <v>3</v>
      </c>
      <c r="Z58" s="246" t="s">
        <v>1739</v>
      </c>
      <c r="AA58" s="160">
        <v>16</v>
      </c>
      <c r="AB58" s="160">
        <v>5</v>
      </c>
      <c r="AC58" s="160">
        <v>4</v>
      </c>
      <c r="AD58" s="158">
        <v>7</v>
      </c>
    </row>
    <row r="59" spans="1:30" s="162" customFormat="1" x14ac:dyDescent="0.3">
      <c r="A59" s="138">
        <v>57</v>
      </c>
      <c r="B59" s="306" t="s">
        <v>136</v>
      </c>
      <c r="C59" s="308" t="s">
        <v>137</v>
      </c>
      <c r="D59" s="306" t="str">
        <f>VLOOKUP(C59, 'Country List'!$C$2:$I$199, 2, 0)</f>
        <v>SSF</v>
      </c>
      <c r="E59" s="306" t="str">
        <f>VLOOKUP(C59, 'Country List'!$C$2:$I$199, 3, 0)</f>
        <v>LIC</v>
      </c>
      <c r="F59" s="311" t="s">
        <v>1725</v>
      </c>
      <c r="G59" s="160">
        <v>1</v>
      </c>
      <c r="H59" s="312" t="s">
        <v>1895</v>
      </c>
      <c r="I59" s="282" t="s">
        <v>1896</v>
      </c>
      <c r="J59" s="147" t="s">
        <v>1897</v>
      </c>
      <c r="K59" s="147" t="s">
        <v>1898</v>
      </c>
      <c r="L59" s="139" t="s">
        <v>438</v>
      </c>
      <c r="M59" s="139" t="s">
        <v>438</v>
      </c>
      <c r="N59" s="139" t="s">
        <v>438</v>
      </c>
      <c r="O59" s="147" t="s">
        <v>439</v>
      </c>
      <c r="P59" s="147" t="s">
        <v>438</v>
      </c>
      <c r="Q59" s="159" t="s">
        <v>438</v>
      </c>
      <c r="R59" s="160" t="s">
        <v>1724</v>
      </c>
      <c r="S59" s="160">
        <v>7</v>
      </c>
      <c r="T59" s="161">
        <v>6</v>
      </c>
      <c r="U59" s="160" t="s">
        <v>1724</v>
      </c>
      <c r="V59" s="160">
        <v>86</v>
      </c>
      <c r="W59" s="160">
        <v>24</v>
      </c>
      <c r="X59" s="160">
        <v>30</v>
      </c>
      <c r="Y59" s="161">
        <v>32</v>
      </c>
      <c r="Z59" s="246" t="s">
        <v>1724</v>
      </c>
      <c r="AA59" s="160">
        <v>86</v>
      </c>
      <c r="AB59" s="160">
        <v>29</v>
      </c>
      <c r="AC59" s="160">
        <v>38</v>
      </c>
      <c r="AD59" s="158">
        <v>19</v>
      </c>
    </row>
    <row r="60" spans="1:30" s="162" customFormat="1" x14ac:dyDescent="0.3">
      <c r="A60" s="138">
        <v>58</v>
      </c>
      <c r="B60" s="306" t="s">
        <v>138</v>
      </c>
      <c r="C60" s="308" t="s">
        <v>139</v>
      </c>
      <c r="D60" s="306" t="str">
        <f>VLOOKUP(C60, 'Country List'!$C$2:$I$199, 2, 0)</f>
        <v>EAS</v>
      </c>
      <c r="E60" s="306" t="str">
        <f>VLOOKUP(C60, 'Country List'!$C$2:$I$199, 3, 0)</f>
        <v>UMC</v>
      </c>
      <c r="F60" s="311" t="s">
        <v>1742</v>
      </c>
      <c r="G60" s="160">
        <v>2</v>
      </c>
      <c r="H60" s="312" t="s">
        <v>438</v>
      </c>
      <c r="I60" s="283" t="s">
        <v>438</v>
      </c>
      <c r="J60" s="147" t="s">
        <v>439</v>
      </c>
      <c r="K60" s="147" t="s">
        <v>438</v>
      </c>
      <c r="L60" s="139" t="s">
        <v>438</v>
      </c>
      <c r="M60" s="139" t="s">
        <v>438</v>
      </c>
      <c r="N60" s="139" t="s">
        <v>438</v>
      </c>
      <c r="O60" s="147" t="s">
        <v>439</v>
      </c>
      <c r="P60" s="147" t="s">
        <v>438</v>
      </c>
      <c r="Q60" s="159" t="s">
        <v>438</v>
      </c>
      <c r="R60" s="160" t="s">
        <v>1733</v>
      </c>
      <c r="S60" s="160">
        <v>3</v>
      </c>
      <c r="T60" s="161">
        <v>3</v>
      </c>
      <c r="U60" s="160" t="s">
        <v>9</v>
      </c>
      <c r="V60" s="160" t="s">
        <v>9</v>
      </c>
      <c r="W60" s="160" t="s">
        <v>9</v>
      </c>
      <c r="X60" s="160" t="s">
        <v>9</v>
      </c>
      <c r="Y60" s="161" t="s">
        <v>9</v>
      </c>
      <c r="Z60" s="246" t="s">
        <v>1733</v>
      </c>
      <c r="AA60" s="160">
        <v>44</v>
      </c>
      <c r="AB60" s="160">
        <v>16</v>
      </c>
      <c r="AC60" s="160">
        <v>16</v>
      </c>
      <c r="AD60" s="158">
        <v>12</v>
      </c>
    </row>
    <row r="61" spans="1:30" s="162" customFormat="1" x14ac:dyDescent="0.3">
      <c r="A61" s="138">
        <v>59</v>
      </c>
      <c r="B61" s="306" t="s">
        <v>140</v>
      </c>
      <c r="C61" s="308" t="s">
        <v>141</v>
      </c>
      <c r="D61" s="306" t="str">
        <f>VLOOKUP(C61, 'Country List'!$C$2:$I$199, 2, 0)</f>
        <v>ECS</v>
      </c>
      <c r="E61" s="306" t="str">
        <f>VLOOKUP(C61, 'Country List'!$C$2:$I$199, 3, 0)</f>
        <v>HIC</v>
      </c>
      <c r="F61" s="311" t="s">
        <v>1725</v>
      </c>
      <c r="G61" s="160">
        <v>1</v>
      </c>
      <c r="H61" s="312" t="s">
        <v>2485</v>
      </c>
      <c r="I61" s="282" t="s">
        <v>2486</v>
      </c>
      <c r="J61" s="147" t="s">
        <v>1899</v>
      </c>
      <c r="K61" s="146" t="s">
        <v>1900</v>
      </c>
      <c r="L61" s="139">
        <v>1987</v>
      </c>
      <c r="M61" s="139">
        <v>2000</v>
      </c>
      <c r="N61" s="139" t="s">
        <v>1729</v>
      </c>
      <c r="O61" s="147" t="s">
        <v>1901</v>
      </c>
      <c r="P61" s="146" t="s">
        <v>1902</v>
      </c>
      <c r="Q61" s="159" t="s">
        <v>1880</v>
      </c>
      <c r="R61" s="160" t="s">
        <v>1739</v>
      </c>
      <c r="S61" s="160">
        <v>1</v>
      </c>
      <c r="T61" s="161">
        <v>1</v>
      </c>
      <c r="U61" s="160" t="s">
        <v>9</v>
      </c>
      <c r="V61" s="160" t="s">
        <v>9</v>
      </c>
      <c r="W61" s="160" t="s">
        <v>9</v>
      </c>
      <c r="X61" s="160" t="s">
        <v>9</v>
      </c>
      <c r="Y61" s="161" t="s">
        <v>9</v>
      </c>
      <c r="Z61" s="246" t="s">
        <v>1739</v>
      </c>
      <c r="AA61" s="160">
        <v>12</v>
      </c>
      <c r="AB61" s="160">
        <v>4</v>
      </c>
      <c r="AC61" s="160">
        <v>4</v>
      </c>
      <c r="AD61" s="158">
        <v>4</v>
      </c>
    </row>
    <row r="62" spans="1:30" s="162" customFormat="1" x14ac:dyDescent="0.3">
      <c r="A62" s="138">
        <v>60</v>
      </c>
      <c r="B62" s="306" t="s">
        <v>142</v>
      </c>
      <c r="C62" s="308" t="s">
        <v>143</v>
      </c>
      <c r="D62" s="306" t="str">
        <f>VLOOKUP(C62, 'Country List'!$C$2:$I$199, 2, 0)</f>
        <v>ECS</v>
      </c>
      <c r="E62" s="306" t="str">
        <f>VLOOKUP(C62, 'Country List'!$C$2:$I$199, 3, 0)</f>
        <v>HIC</v>
      </c>
      <c r="F62" s="311" t="s">
        <v>1725</v>
      </c>
      <c r="G62" s="160">
        <v>1</v>
      </c>
      <c r="H62" s="312" t="s">
        <v>2487</v>
      </c>
      <c r="I62" s="282" t="s">
        <v>1903</v>
      </c>
      <c r="J62" s="147" t="s">
        <v>1904</v>
      </c>
      <c r="K62" s="146" t="s">
        <v>1905</v>
      </c>
      <c r="L62" s="139">
        <v>1978</v>
      </c>
      <c r="M62" s="139">
        <v>2004</v>
      </c>
      <c r="N62" s="139" t="s">
        <v>1729</v>
      </c>
      <c r="O62" s="147" t="s">
        <v>1906</v>
      </c>
      <c r="P62" s="146" t="s">
        <v>1907</v>
      </c>
      <c r="Q62" s="159" t="s">
        <v>1908</v>
      </c>
      <c r="R62" s="160" t="s">
        <v>1739</v>
      </c>
      <c r="S62" s="160">
        <v>1</v>
      </c>
      <c r="T62" s="161">
        <v>2</v>
      </c>
      <c r="U62" s="160" t="s">
        <v>1739</v>
      </c>
      <c r="V62" s="160">
        <v>26</v>
      </c>
      <c r="W62" s="160">
        <v>3</v>
      </c>
      <c r="X62" s="160">
        <v>7</v>
      </c>
      <c r="Y62" s="161">
        <v>16</v>
      </c>
      <c r="Z62" s="246" t="s">
        <v>1739</v>
      </c>
      <c r="AA62" s="160">
        <v>26</v>
      </c>
      <c r="AB62" s="160">
        <v>6</v>
      </c>
      <c r="AC62" s="160">
        <v>13</v>
      </c>
      <c r="AD62" s="158">
        <v>7</v>
      </c>
    </row>
    <row r="63" spans="1:30" s="162" customFormat="1" x14ac:dyDescent="0.3">
      <c r="A63" s="138">
        <v>61</v>
      </c>
      <c r="B63" s="306" t="s">
        <v>144</v>
      </c>
      <c r="C63" s="308" t="s">
        <v>145</v>
      </c>
      <c r="D63" s="306" t="str">
        <f>VLOOKUP(C63, 'Country List'!$C$2:$I$199, 2, 0)</f>
        <v>SSF</v>
      </c>
      <c r="E63" s="306" t="str">
        <f>VLOOKUP(C63, 'Country List'!$C$2:$I$199, 3, 0)</f>
        <v>UMC</v>
      </c>
      <c r="F63" s="311" t="s">
        <v>1725</v>
      </c>
      <c r="G63" s="160">
        <v>1</v>
      </c>
      <c r="H63" s="313" t="s">
        <v>2488</v>
      </c>
      <c r="I63" s="283" t="s">
        <v>438</v>
      </c>
      <c r="J63" s="147" t="s">
        <v>1909</v>
      </c>
      <c r="K63" s="146" t="s">
        <v>1910</v>
      </c>
      <c r="L63" s="139">
        <v>2011</v>
      </c>
      <c r="M63" s="139">
        <v>2011</v>
      </c>
      <c r="N63" s="139" t="s">
        <v>1729</v>
      </c>
      <c r="O63" s="147" t="s">
        <v>1911</v>
      </c>
      <c r="P63" s="146" t="s">
        <v>1912</v>
      </c>
      <c r="Q63" s="159" t="s">
        <v>1797</v>
      </c>
      <c r="R63" s="160" t="s">
        <v>1724</v>
      </c>
      <c r="S63" s="160">
        <v>7</v>
      </c>
      <c r="T63" s="161">
        <v>5</v>
      </c>
      <c r="U63" s="160" t="s">
        <v>9</v>
      </c>
      <c r="V63" s="160" t="s">
        <v>9</v>
      </c>
      <c r="W63" s="160" t="s">
        <v>9</v>
      </c>
      <c r="X63" s="160" t="s">
        <v>9</v>
      </c>
      <c r="Y63" s="161" t="s">
        <v>9</v>
      </c>
      <c r="Z63" s="246" t="s">
        <v>1724</v>
      </c>
      <c r="AA63" s="160">
        <v>71</v>
      </c>
      <c r="AB63" s="160">
        <v>24</v>
      </c>
      <c r="AC63" s="160">
        <v>25</v>
      </c>
      <c r="AD63" s="158">
        <v>22</v>
      </c>
    </row>
    <row r="64" spans="1:30" s="162" customFormat="1" x14ac:dyDescent="0.3">
      <c r="A64" s="138">
        <v>62</v>
      </c>
      <c r="B64" s="306" t="s">
        <v>146</v>
      </c>
      <c r="C64" s="308" t="s">
        <v>147</v>
      </c>
      <c r="D64" s="306" t="str">
        <f>VLOOKUP(C64, 'Country List'!$C$2:$I$199, 2, 0)</f>
        <v>SSF</v>
      </c>
      <c r="E64" s="306" t="str">
        <f>VLOOKUP(C64, 'Country List'!$C$2:$I$199, 3, 0)</f>
        <v>LIC</v>
      </c>
      <c r="F64" s="311" t="s">
        <v>1913</v>
      </c>
      <c r="G64" s="160">
        <v>3</v>
      </c>
      <c r="H64" s="313" t="s">
        <v>438</v>
      </c>
      <c r="I64" s="283" t="s">
        <v>438</v>
      </c>
      <c r="J64" s="147" t="s">
        <v>1914</v>
      </c>
      <c r="K64" s="147" t="s">
        <v>1915</v>
      </c>
      <c r="L64" s="139">
        <v>2009</v>
      </c>
      <c r="M64" s="139">
        <v>2009</v>
      </c>
      <c r="N64" s="139" t="s">
        <v>1916</v>
      </c>
      <c r="O64" s="147" t="s">
        <v>439</v>
      </c>
      <c r="P64" s="147" t="s">
        <v>438</v>
      </c>
      <c r="Q64" s="159" t="s">
        <v>438</v>
      </c>
      <c r="R64" s="160" t="s">
        <v>1733</v>
      </c>
      <c r="S64" s="160">
        <v>4</v>
      </c>
      <c r="T64" s="161">
        <v>5</v>
      </c>
      <c r="U64" s="160" t="s">
        <v>1724</v>
      </c>
      <c r="V64" s="160">
        <v>67</v>
      </c>
      <c r="W64" s="160">
        <v>20</v>
      </c>
      <c r="X64" s="160">
        <v>20</v>
      </c>
      <c r="Y64" s="161">
        <v>27</v>
      </c>
      <c r="Z64" s="246" t="s">
        <v>1724</v>
      </c>
      <c r="AA64" s="160">
        <v>87</v>
      </c>
      <c r="AB64" s="160">
        <v>29</v>
      </c>
      <c r="AC64" s="160">
        <v>35</v>
      </c>
      <c r="AD64" s="158">
        <v>23</v>
      </c>
    </row>
    <row r="65" spans="1:30" s="162" customFormat="1" x14ac:dyDescent="0.3">
      <c r="A65" s="138">
        <v>63</v>
      </c>
      <c r="B65" s="306" t="s">
        <v>148</v>
      </c>
      <c r="C65" s="308" t="s">
        <v>149</v>
      </c>
      <c r="D65" s="306" t="str">
        <f>VLOOKUP(C65, 'Country List'!$C$2:$I$199, 2, 0)</f>
        <v>ECS</v>
      </c>
      <c r="E65" s="306" t="str">
        <f>VLOOKUP(C65, 'Country List'!$C$2:$I$199, 3, 0)</f>
        <v>LMC</v>
      </c>
      <c r="F65" s="311" t="s">
        <v>1725</v>
      </c>
      <c r="G65" s="160">
        <v>1</v>
      </c>
      <c r="H65" s="312" t="s">
        <v>2489</v>
      </c>
      <c r="I65" s="282" t="s">
        <v>2490</v>
      </c>
      <c r="J65" s="147" t="s">
        <v>1917</v>
      </c>
      <c r="K65" s="146" t="s">
        <v>1918</v>
      </c>
      <c r="L65" s="139">
        <v>2012</v>
      </c>
      <c r="M65" s="139" t="s">
        <v>438</v>
      </c>
      <c r="N65" s="139" t="s">
        <v>1729</v>
      </c>
      <c r="O65" s="147" t="s">
        <v>1919</v>
      </c>
      <c r="P65" s="146" t="s">
        <v>1920</v>
      </c>
      <c r="Q65" s="159" t="s">
        <v>1921</v>
      </c>
      <c r="R65" s="160" t="s">
        <v>1733</v>
      </c>
      <c r="S65" s="160">
        <v>3</v>
      </c>
      <c r="T65" s="161">
        <v>3</v>
      </c>
      <c r="U65" s="160" t="s">
        <v>1739</v>
      </c>
      <c r="V65" s="160">
        <v>24</v>
      </c>
      <c r="W65" s="160">
        <v>7</v>
      </c>
      <c r="X65" s="160">
        <v>6</v>
      </c>
      <c r="Y65" s="161">
        <v>11</v>
      </c>
      <c r="Z65" s="246" t="s">
        <v>1733</v>
      </c>
      <c r="AA65" s="160">
        <v>50</v>
      </c>
      <c r="AB65" s="160">
        <v>13</v>
      </c>
      <c r="AC65" s="160">
        <v>21</v>
      </c>
      <c r="AD65" s="158">
        <v>16</v>
      </c>
    </row>
    <row r="66" spans="1:30" s="162" customFormat="1" x14ac:dyDescent="0.3">
      <c r="A66" s="138">
        <v>64</v>
      </c>
      <c r="B66" s="306" t="s">
        <v>150</v>
      </c>
      <c r="C66" s="308" t="s">
        <v>151</v>
      </c>
      <c r="D66" s="306" t="str">
        <f>VLOOKUP(C66, 'Country List'!$C$2:$I$199, 2, 0)</f>
        <v>ECS</v>
      </c>
      <c r="E66" s="306" t="str">
        <f>VLOOKUP(C66, 'Country List'!$C$2:$I$199, 3, 0)</f>
        <v>HIC</v>
      </c>
      <c r="F66" s="311" t="s">
        <v>1725</v>
      </c>
      <c r="G66" s="160">
        <v>1</v>
      </c>
      <c r="H66" s="312" t="s">
        <v>1922</v>
      </c>
      <c r="I66" s="282" t="s">
        <v>1923</v>
      </c>
      <c r="J66" s="147" t="s">
        <v>1924</v>
      </c>
      <c r="K66" s="146" t="s">
        <v>1925</v>
      </c>
      <c r="L66" s="139">
        <v>1977</v>
      </c>
      <c r="M66" s="139">
        <v>2009</v>
      </c>
      <c r="N66" s="139" t="s">
        <v>1729</v>
      </c>
      <c r="O66" s="147" t="s">
        <v>1926</v>
      </c>
      <c r="P66" s="143" t="s">
        <v>1927</v>
      </c>
      <c r="Q66" s="159" t="s">
        <v>1894</v>
      </c>
      <c r="R66" s="160" t="s">
        <v>1739</v>
      </c>
      <c r="S66" s="160">
        <v>1</v>
      </c>
      <c r="T66" s="161">
        <v>1</v>
      </c>
      <c r="U66" s="160" t="s">
        <v>1739</v>
      </c>
      <c r="V66" s="160">
        <v>20</v>
      </c>
      <c r="W66" s="160">
        <v>3</v>
      </c>
      <c r="X66" s="160">
        <v>6</v>
      </c>
      <c r="Y66" s="161">
        <v>11</v>
      </c>
      <c r="Z66" s="246" t="s">
        <v>1739</v>
      </c>
      <c r="AA66" s="160">
        <v>20</v>
      </c>
      <c r="AB66" s="160">
        <v>6</v>
      </c>
      <c r="AC66" s="160">
        <v>10</v>
      </c>
      <c r="AD66" s="158">
        <v>4</v>
      </c>
    </row>
    <row r="67" spans="1:30" s="162" customFormat="1" x14ac:dyDescent="0.3">
      <c r="A67" s="138">
        <v>65</v>
      </c>
      <c r="B67" s="306" t="s">
        <v>152</v>
      </c>
      <c r="C67" s="308" t="s">
        <v>153</v>
      </c>
      <c r="D67" s="306" t="str">
        <f>VLOOKUP(C67, 'Country List'!$C$2:$I$199, 2, 0)</f>
        <v>SSF</v>
      </c>
      <c r="E67" s="306" t="str">
        <f>VLOOKUP(C67, 'Country List'!$C$2:$I$199, 3, 0)</f>
        <v>LMC</v>
      </c>
      <c r="F67" s="311" t="s">
        <v>1742</v>
      </c>
      <c r="G67" s="160">
        <v>2</v>
      </c>
      <c r="H67" s="313" t="s">
        <v>2491</v>
      </c>
      <c r="I67" s="282" t="s">
        <v>2492</v>
      </c>
      <c r="J67" s="147" t="s">
        <v>1745</v>
      </c>
      <c r="K67" s="146" t="s">
        <v>1928</v>
      </c>
      <c r="L67" s="139">
        <v>2012</v>
      </c>
      <c r="M67" s="139" t="s">
        <v>438</v>
      </c>
      <c r="N67" s="139" t="s">
        <v>1729</v>
      </c>
      <c r="O67" s="147" t="s">
        <v>1775</v>
      </c>
      <c r="P67" s="146" t="s">
        <v>1929</v>
      </c>
      <c r="Q67" s="159" t="s">
        <v>438</v>
      </c>
      <c r="R67" s="160" t="s">
        <v>1739</v>
      </c>
      <c r="S67" s="160">
        <v>1</v>
      </c>
      <c r="T67" s="161">
        <v>2</v>
      </c>
      <c r="U67" s="160" t="s">
        <v>9</v>
      </c>
      <c r="V67" s="160" t="s">
        <v>9</v>
      </c>
      <c r="W67" s="160" t="s">
        <v>9</v>
      </c>
      <c r="X67" s="160" t="s">
        <v>9</v>
      </c>
      <c r="Y67" s="161" t="s">
        <v>9</v>
      </c>
      <c r="Z67" s="246" t="s">
        <v>1733</v>
      </c>
      <c r="AA67" s="160">
        <v>33</v>
      </c>
      <c r="AB67" s="160">
        <v>9</v>
      </c>
      <c r="AC67" s="160">
        <v>13</v>
      </c>
      <c r="AD67" s="158">
        <v>11</v>
      </c>
    </row>
    <row r="68" spans="1:30" s="162" customFormat="1" x14ac:dyDescent="0.3">
      <c r="A68" s="138">
        <v>66</v>
      </c>
      <c r="B68" s="306" t="s">
        <v>154</v>
      </c>
      <c r="C68" s="308" t="s">
        <v>155</v>
      </c>
      <c r="D68" s="306" t="str">
        <f>VLOOKUP(C68, 'Country List'!$C$2:$I$199, 2, 0)</f>
        <v>ECS</v>
      </c>
      <c r="E68" s="306" t="str">
        <f>VLOOKUP(C68, 'Country List'!$C$2:$I$199, 3, 0)</f>
        <v>HIC</v>
      </c>
      <c r="F68" s="311" t="s">
        <v>1725</v>
      </c>
      <c r="G68" s="160">
        <v>1</v>
      </c>
      <c r="H68" s="312" t="s">
        <v>2493</v>
      </c>
      <c r="I68" s="282" t="s">
        <v>2494</v>
      </c>
      <c r="J68" s="147" t="s">
        <v>1930</v>
      </c>
      <c r="K68" s="146" t="s">
        <v>1931</v>
      </c>
      <c r="L68" s="139">
        <v>1997</v>
      </c>
      <c r="M68" s="139">
        <v>1997</v>
      </c>
      <c r="N68" s="139" t="s">
        <v>1729</v>
      </c>
      <c r="O68" s="147" t="s">
        <v>1932</v>
      </c>
      <c r="P68" s="146" t="s">
        <v>1933</v>
      </c>
      <c r="Q68" s="159" t="s">
        <v>1934</v>
      </c>
      <c r="R68" s="160" t="s">
        <v>1739</v>
      </c>
      <c r="S68" s="160">
        <v>2</v>
      </c>
      <c r="T68" s="161">
        <v>2</v>
      </c>
      <c r="U68" s="160" t="s">
        <v>9</v>
      </c>
      <c r="V68" s="160" t="s">
        <v>9</v>
      </c>
      <c r="W68" s="160" t="s">
        <v>9</v>
      </c>
      <c r="X68" s="160" t="s">
        <v>9</v>
      </c>
      <c r="Y68" s="161" t="s">
        <v>9</v>
      </c>
      <c r="Z68" s="246" t="s">
        <v>1733</v>
      </c>
      <c r="AA68" s="160">
        <v>44</v>
      </c>
      <c r="AB68" s="160">
        <v>13</v>
      </c>
      <c r="AC68" s="160">
        <v>18</v>
      </c>
      <c r="AD68" s="158">
        <v>13</v>
      </c>
    </row>
    <row r="69" spans="1:30" s="162" customFormat="1" x14ac:dyDescent="0.3">
      <c r="A69" s="138">
        <v>67</v>
      </c>
      <c r="B69" s="306" t="s">
        <v>156</v>
      </c>
      <c r="C69" s="308" t="s">
        <v>157</v>
      </c>
      <c r="D69" s="306" t="str">
        <f>VLOOKUP(C69, 'Country List'!$C$2:$I$199, 2, 0)</f>
        <v>LCN</v>
      </c>
      <c r="E69" s="306" t="str">
        <f>VLOOKUP(C69, 'Country List'!$C$2:$I$199, 3, 0)</f>
        <v>UMC</v>
      </c>
      <c r="F69" s="311" t="s">
        <v>1742</v>
      </c>
      <c r="G69" s="160">
        <v>2</v>
      </c>
      <c r="H69" s="312" t="s">
        <v>438</v>
      </c>
      <c r="I69" s="283" t="s">
        <v>438</v>
      </c>
      <c r="J69" s="147" t="s">
        <v>1881</v>
      </c>
      <c r="K69" s="146" t="s">
        <v>1935</v>
      </c>
      <c r="L69" s="139">
        <v>2012</v>
      </c>
      <c r="M69" s="139" t="s">
        <v>438</v>
      </c>
      <c r="N69" s="139" t="s">
        <v>1729</v>
      </c>
      <c r="O69" s="147" t="s">
        <v>439</v>
      </c>
      <c r="P69" s="147" t="s">
        <v>438</v>
      </c>
      <c r="Q69" s="159" t="s">
        <v>438</v>
      </c>
      <c r="R69" s="160" t="s">
        <v>1739</v>
      </c>
      <c r="S69" s="160">
        <v>1</v>
      </c>
      <c r="T69" s="161">
        <v>2</v>
      </c>
      <c r="U69" s="160" t="s">
        <v>9</v>
      </c>
      <c r="V69" s="160" t="s">
        <v>9</v>
      </c>
      <c r="W69" s="160" t="s">
        <v>9</v>
      </c>
      <c r="X69" s="160" t="s">
        <v>9</v>
      </c>
      <c r="Y69" s="161" t="s">
        <v>9</v>
      </c>
      <c r="Z69" s="246" t="s">
        <v>1739</v>
      </c>
      <c r="AA69" s="160">
        <v>26</v>
      </c>
      <c r="AB69" s="160">
        <v>9</v>
      </c>
      <c r="AC69" s="160">
        <v>12</v>
      </c>
      <c r="AD69" s="158">
        <v>5</v>
      </c>
    </row>
    <row r="70" spans="1:30" s="162" customFormat="1" x14ac:dyDescent="0.3">
      <c r="A70" s="138">
        <v>68</v>
      </c>
      <c r="B70" s="306" t="s">
        <v>158</v>
      </c>
      <c r="C70" s="308" t="s">
        <v>159</v>
      </c>
      <c r="D70" s="306" t="str">
        <f>VLOOKUP(C70, 'Country List'!$C$2:$I$199, 2, 0)</f>
        <v>LCN</v>
      </c>
      <c r="E70" s="306" t="str">
        <f>VLOOKUP(C70, 'Country List'!$C$2:$I$199, 3, 0)</f>
        <v>LMC</v>
      </c>
      <c r="F70" s="311" t="s">
        <v>1725</v>
      </c>
      <c r="G70" s="160">
        <v>1</v>
      </c>
      <c r="H70" s="312" t="s">
        <v>2495</v>
      </c>
      <c r="I70" s="282" t="s">
        <v>2496</v>
      </c>
      <c r="J70" s="147" t="s">
        <v>439</v>
      </c>
      <c r="K70" s="147" t="s">
        <v>438</v>
      </c>
      <c r="L70" s="139" t="s">
        <v>438</v>
      </c>
      <c r="M70" s="139" t="s">
        <v>438</v>
      </c>
      <c r="N70" s="139" t="s">
        <v>438</v>
      </c>
      <c r="O70" s="147" t="s">
        <v>439</v>
      </c>
      <c r="P70" s="147" t="s">
        <v>438</v>
      </c>
      <c r="Q70" s="159" t="s">
        <v>438</v>
      </c>
      <c r="R70" s="160" t="s">
        <v>1733</v>
      </c>
      <c r="S70" s="160">
        <v>4</v>
      </c>
      <c r="T70" s="161">
        <v>4</v>
      </c>
      <c r="U70" s="160" t="s">
        <v>9</v>
      </c>
      <c r="V70" s="160" t="s">
        <v>9</v>
      </c>
      <c r="W70" s="160" t="s">
        <v>9</v>
      </c>
      <c r="X70" s="160" t="s">
        <v>9</v>
      </c>
      <c r="Y70" s="161" t="s">
        <v>9</v>
      </c>
      <c r="Z70" s="246" t="s">
        <v>1733</v>
      </c>
      <c r="AA70" s="160">
        <v>58</v>
      </c>
      <c r="AB70" s="160">
        <v>18</v>
      </c>
      <c r="AC70" s="160">
        <v>23</v>
      </c>
      <c r="AD70" s="158">
        <v>17</v>
      </c>
    </row>
    <row r="71" spans="1:30" s="162" customFormat="1" x14ac:dyDescent="0.3">
      <c r="A71" s="138">
        <v>69</v>
      </c>
      <c r="B71" s="306" t="s">
        <v>160</v>
      </c>
      <c r="C71" s="308" t="s">
        <v>161</v>
      </c>
      <c r="D71" s="306" t="str">
        <f>VLOOKUP(C71, 'Country List'!$C$2:$I$199, 2, 0)</f>
        <v>SSF</v>
      </c>
      <c r="E71" s="306" t="str">
        <f>VLOOKUP(C71, 'Country List'!$C$2:$I$199, 3, 0)</f>
        <v>LIC</v>
      </c>
      <c r="F71" s="311" t="s">
        <v>1725</v>
      </c>
      <c r="G71" s="160">
        <v>1</v>
      </c>
      <c r="H71" s="313" t="s">
        <v>2497</v>
      </c>
      <c r="I71" s="283" t="s">
        <v>438</v>
      </c>
      <c r="J71" s="147" t="s">
        <v>439</v>
      </c>
      <c r="K71" s="147" t="s">
        <v>438</v>
      </c>
      <c r="L71" s="139" t="s">
        <v>438</v>
      </c>
      <c r="M71" s="139" t="s">
        <v>438</v>
      </c>
      <c r="N71" s="139" t="s">
        <v>438</v>
      </c>
      <c r="O71" s="147" t="s">
        <v>439</v>
      </c>
      <c r="P71" s="147" t="s">
        <v>438</v>
      </c>
      <c r="Q71" s="159" t="s">
        <v>438</v>
      </c>
      <c r="R71" s="160" t="s">
        <v>1733</v>
      </c>
      <c r="S71" s="160">
        <v>5</v>
      </c>
      <c r="T71" s="161">
        <v>5</v>
      </c>
      <c r="U71" s="160" t="s">
        <v>9</v>
      </c>
      <c r="V71" s="160" t="s">
        <v>9</v>
      </c>
      <c r="W71" s="160" t="s">
        <v>9</v>
      </c>
      <c r="X71" s="160" t="s">
        <v>9</v>
      </c>
      <c r="Y71" s="161" t="s">
        <v>9</v>
      </c>
      <c r="Z71" s="246" t="s">
        <v>1724</v>
      </c>
      <c r="AA71" s="160">
        <v>66</v>
      </c>
      <c r="AB71" s="160">
        <v>20</v>
      </c>
      <c r="AC71" s="160">
        <v>29</v>
      </c>
      <c r="AD71" s="158">
        <v>17</v>
      </c>
    </row>
    <row r="72" spans="1:30" s="162" customFormat="1" x14ac:dyDescent="0.3">
      <c r="A72" s="138">
        <v>70</v>
      </c>
      <c r="B72" s="306" t="s">
        <v>162</v>
      </c>
      <c r="C72" s="308" t="s">
        <v>163</v>
      </c>
      <c r="D72" s="306" t="str">
        <f>VLOOKUP(C72, 'Country List'!$C$2:$I$199, 2, 0)</f>
        <v>SSF</v>
      </c>
      <c r="E72" s="306" t="str">
        <f>VLOOKUP(C72, 'Country List'!$C$2:$I$199, 3, 0)</f>
        <v>LIC</v>
      </c>
      <c r="F72" s="311" t="s">
        <v>1725</v>
      </c>
      <c r="G72" s="160">
        <v>1</v>
      </c>
      <c r="H72" s="313" t="s">
        <v>438</v>
      </c>
      <c r="I72" s="283" t="s">
        <v>438</v>
      </c>
      <c r="J72" s="147" t="s">
        <v>439</v>
      </c>
      <c r="K72" s="147" t="s">
        <v>438</v>
      </c>
      <c r="L72" s="139" t="s">
        <v>438</v>
      </c>
      <c r="M72" s="139" t="s">
        <v>438</v>
      </c>
      <c r="N72" s="139" t="s">
        <v>438</v>
      </c>
      <c r="O72" s="147" t="s">
        <v>439</v>
      </c>
      <c r="P72" s="147" t="s">
        <v>438</v>
      </c>
      <c r="Q72" s="159" t="s">
        <v>438</v>
      </c>
      <c r="R72" s="160" t="s">
        <v>1733</v>
      </c>
      <c r="S72" s="160">
        <v>5</v>
      </c>
      <c r="T72" s="161">
        <v>5</v>
      </c>
      <c r="U72" s="160" t="s">
        <v>9</v>
      </c>
      <c r="V72" s="160" t="s">
        <v>9</v>
      </c>
      <c r="W72" s="160" t="s">
        <v>9</v>
      </c>
      <c r="X72" s="160" t="s">
        <v>9</v>
      </c>
      <c r="Y72" s="161" t="s">
        <v>9</v>
      </c>
      <c r="Z72" s="246" t="s">
        <v>1733</v>
      </c>
      <c r="AA72" s="160">
        <v>59</v>
      </c>
      <c r="AB72" s="160">
        <v>17</v>
      </c>
      <c r="AC72" s="160">
        <v>24</v>
      </c>
      <c r="AD72" s="158">
        <v>18</v>
      </c>
    </row>
    <row r="73" spans="1:30" s="162" customFormat="1" x14ac:dyDescent="0.3">
      <c r="A73" s="138">
        <v>71</v>
      </c>
      <c r="B73" s="306" t="s">
        <v>164</v>
      </c>
      <c r="C73" s="308" t="s">
        <v>165</v>
      </c>
      <c r="D73" s="306" t="str">
        <f>VLOOKUP(C73, 'Country List'!$C$2:$I$199, 2, 0)</f>
        <v>LCN</v>
      </c>
      <c r="E73" s="306" t="str">
        <f>VLOOKUP(C73, 'Country List'!$C$2:$I$199, 3, 0)</f>
        <v>UMC</v>
      </c>
      <c r="F73" s="311" t="s">
        <v>1806</v>
      </c>
      <c r="G73" s="160">
        <v>2</v>
      </c>
      <c r="H73" s="312" t="s">
        <v>438</v>
      </c>
      <c r="I73" s="283" t="s">
        <v>438</v>
      </c>
      <c r="J73" s="147" t="s">
        <v>439</v>
      </c>
      <c r="K73" s="147" t="s">
        <v>438</v>
      </c>
      <c r="L73" s="139" t="s">
        <v>438</v>
      </c>
      <c r="M73" s="139" t="s">
        <v>438</v>
      </c>
      <c r="N73" s="139" t="s">
        <v>438</v>
      </c>
      <c r="O73" s="147" t="s">
        <v>439</v>
      </c>
      <c r="P73" s="147" t="s">
        <v>438</v>
      </c>
      <c r="Q73" s="159" t="s">
        <v>438</v>
      </c>
      <c r="R73" s="160" t="s">
        <v>1739</v>
      </c>
      <c r="S73" s="160">
        <v>2</v>
      </c>
      <c r="T73" s="161">
        <v>3</v>
      </c>
      <c r="U73" s="160" t="s">
        <v>9</v>
      </c>
      <c r="V73" s="160" t="s">
        <v>9</v>
      </c>
      <c r="W73" s="160" t="s">
        <v>9</v>
      </c>
      <c r="X73" s="160" t="s">
        <v>9</v>
      </c>
      <c r="Y73" s="161" t="s">
        <v>9</v>
      </c>
      <c r="Z73" s="246" t="s">
        <v>1733</v>
      </c>
      <c r="AA73" s="160">
        <v>38</v>
      </c>
      <c r="AB73" s="160">
        <v>11</v>
      </c>
      <c r="AC73" s="160">
        <v>16</v>
      </c>
      <c r="AD73" s="158">
        <v>11</v>
      </c>
    </row>
    <row r="74" spans="1:30" s="162" customFormat="1" x14ac:dyDescent="0.3">
      <c r="A74" s="138">
        <v>72</v>
      </c>
      <c r="B74" s="306" t="s">
        <v>166</v>
      </c>
      <c r="C74" s="308" t="s">
        <v>167</v>
      </c>
      <c r="D74" s="306" t="str">
        <f>VLOOKUP(C74, 'Country List'!$C$2:$I$199, 2, 0)</f>
        <v>LCN</v>
      </c>
      <c r="E74" s="306" t="str">
        <f>VLOOKUP(C74, 'Country List'!$C$2:$I$199, 3, 0)</f>
        <v>LIC</v>
      </c>
      <c r="F74" s="311" t="s">
        <v>1725</v>
      </c>
      <c r="G74" s="160">
        <v>1</v>
      </c>
      <c r="H74" s="312" t="s">
        <v>1936</v>
      </c>
      <c r="I74" s="282" t="s">
        <v>1937</v>
      </c>
      <c r="J74" s="147" t="s">
        <v>439</v>
      </c>
      <c r="K74" s="147" t="s">
        <v>438</v>
      </c>
      <c r="L74" s="139" t="s">
        <v>438</v>
      </c>
      <c r="M74" s="139" t="s">
        <v>438</v>
      </c>
      <c r="N74" s="140" t="s">
        <v>438</v>
      </c>
      <c r="O74" s="163" t="s">
        <v>439</v>
      </c>
      <c r="P74" s="163" t="s">
        <v>438</v>
      </c>
      <c r="Q74" s="165" t="s">
        <v>438</v>
      </c>
      <c r="R74" s="160" t="s">
        <v>1733</v>
      </c>
      <c r="S74" s="160">
        <v>5</v>
      </c>
      <c r="T74" s="161">
        <v>5</v>
      </c>
      <c r="U74" s="160" t="s">
        <v>9</v>
      </c>
      <c r="V74" s="160" t="s">
        <v>9</v>
      </c>
      <c r="W74" s="160" t="s">
        <v>9</v>
      </c>
      <c r="X74" s="160" t="s">
        <v>9</v>
      </c>
      <c r="Y74" s="161" t="s">
        <v>9</v>
      </c>
      <c r="Z74" s="246" t="s">
        <v>1733</v>
      </c>
      <c r="AA74" s="160">
        <v>52</v>
      </c>
      <c r="AB74" s="160">
        <v>17</v>
      </c>
      <c r="AC74" s="160">
        <v>17</v>
      </c>
      <c r="AD74" s="158">
        <v>18</v>
      </c>
    </row>
    <row r="75" spans="1:30" s="162" customFormat="1" x14ac:dyDescent="0.3">
      <c r="A75" s="138">
        <v>73</v>
      </c>
      <c r="B75" s="306" t="s">
        <v>168</v>
      </c>
      <c r="C75" s="308" t="s">
        <v>169</v>
      </c>
      <c r="D75" s="306" t="str">
        <f>VLOOKUP(C75, 'Country List'!$C$2:$I$199, 2, 0)</f>
        <v>LCN</v>
      </c>
      <c r="E75" s="306" t="str">
        <f>VLOOKUP(C75, 'Country List'!$C$2:$I$199, 3, 0)</f>
        <v>LMC</v>
      </c>
      <c r="F75" s="311" t="s">
        <v>1725</v>
      </c>
      <c r="G75" s="160">
        <v>1</v>
      </c>
      <c r="H75" s="312" t="s">
        <v>2498</v>
      </c>
      <c r="I75" s="282" t="s">
        <v>2499</v>
      </c>
      <c r="J75" s="147" t="s">
        <v>1938</v>
      </c>
      <c r="K75" s="147" t="s">
        <v>1939</v>
      </c>
      <c r="L75" s="139" t="s">
        <v>438</v>
      </c>
      <c r="M75" s="139" t="s">
        <v>438</v>
      </c>
      <c r="N75" s="139" t="s">
        <v>1729</v>
      </c>
      <c r="O75" s="147" t="s">
        <v>1940</v>
      </c>
      <c r="P75" s="147" t="s">
        <v>438</v>
      </c>
      <c r="Q75" s="159" t="s">
        <v>438</v>
      </c>
      <c r="R75" s="160" t="s">
        <v>1733</v>
      </c>
      <c r="S75" s="160">
        <v>4</v>
      </c>
      <c r="T75" s="161">
        <v>4</v>
      </c>
      <c r="U75" s="160" t="s">
        <v>9</v>
      </c>
      <c r="V75" s="160" t="s">
        <v>9</v>
      </c>
      <c r="W75" s="160" t="s">
        <v>9</v>
      </c>
      <c r="X75" s="160" t="s">
        <v>9</v>
      </c>
      <c r="Y75" s="161" t="s">
        <v>9</v>
      </c>
      <c r="Z75" s="246" t="s">
        <v>1724</v>
      </c>
      <c r="AA75" s="160">
        <v>66</v>
      </c>
      <c r="AB75" s="160">
        <v>18</v>
      </c>
      <c r="AC75" s="160">
        <v>33</v>
      </c>
      <c r="AD75" s="158">
        <v>15</v>
      </c>
    </row>
    <row r="76" spans="1:30" s="162" customFormat="1" x14ac:dyDescent="0.3">
      <c r="A76" s="138">
        <v>74</v>
      </c>
      <c r="B76" s="306" t="s">
        <v>170</v>
      </c>
      <c r="C76" s="308" t="s">
        <v>171</v>
      </c>
      <c r="D76" s="306" t="str">
        <f>VLOOKUP(C76, 'Country List'!$C$2:$I$199, 2, 0)</f>
        <v>EAS</v>
      </c>
      <c r="E76" s="306" t="str">
        <f>VLOOKUP(C76, 'Country List'!$C$2:$I$199, 3, 0)</f>
        <v>HIC</v>
      </c>
      <c r="F76" s="311" t="s">
        <v>1742</v>
      </c>
      <c r="G76" s="160">
        <v>2</v>
      </c>
      <c r="H76" s="312" t="s">
        <v>2500</v>
      </c>
      <c r="I76" s="282" t="s">
        <v>2501</v>
      </c>
      <c r="J76" s="147" t="s">
        <v>1941</v>
      </c>
      <c r="K76" s="146" t="s">
        <v>1942</v>
      </c>
      <c r="L76" s="139">
        <v>1995</v>
      </c>
      <c r="M76" s="139">
        <v>1995</v>
      </c>
      <c r="N76" s="139" t="s">
        <v>1729</v>
      </c>
      <c r="O76" s="147" t="s">
        <v>1943</v>
      </c>
      <c r="P76" s="146" t="s">
        <v>1944</v>
      </c>
      <c r="Q76" s="159" t="s">
        <v>1945</v>
      </c>
      <c r="R76" s="160" t="s">
        <v>1733</v>
      </c>
      <c r="S76" s="160">
        <v>5</v>
      </c>
      <c r="T76" s="161">
        <v>2</v>
      </c>
      <c r="U76" s="160" t="s">
        <v>9</v>
      </c>
      <c r="V76" s="160" t="s">
        <v>9</v>
      </c>
      <c r="W76" s="160" t="s">
        <v>9</v>
      </c>
      <c r="X76" s="160" t="s">
        <v>9</v>
      </c>
      <c r="Y76" s="161" t="s">
        <v>9</v>
      </c>
      <c r="Z76" s="246" t="s">
        <v>1733</v>
      </c>
      <c r="AA76" s="160">
        <v>42</v>
      </c>
      <c r="AB76" s="160">
        <v>13</v>
      </c>
      <c r="AC76" s="160">
        <v>20</v>
      </c>
      <c r="AD76" s="158">
        <v>9</v>
      </c>
    </row>
    <row r="77" spans="1:30" s="162" customFormat="1" x14ac:dyDescent="0.3">
      <c r="A77" s="138">
        <v>75</v>
      </c>
      <c r="B77" s="306" t="s">
        <v>172</v>
      </c>
      <c r="C77" s="308" t="s">
        <v>173</v>
      </c>
      <c r="D77" s="306" t="str">
        <f>VLOOKUP(C77, 'Country List'!$C$2:$I$199, 2, 0)</f>
        <v>ECS</v>
      </c>
      <c r="E77" s="306" t="str">
        <f>VLOOKUP(C77, 'Country List'!$C$2:$I$199, 3, 0)</f>
        <v>HIC</v>
      </c>
      <c r="F77" s="311" t="s">
        <v>1725</v>
      </c>
      <c r="G77" s="160">
        <v>1</v>
      </c>
      <c r="H77" s="312" t="s">
        <v>2502</v>
      </c>
      <c r="I77" s="282" t="s">
        <v>2503</v>
      </c>
      <c r="J77" s="147" t="s">
        <v>1946</v>
      </c>
      <c r="K77" s="146" t="s">
        <v>1947</v>
      </c>
      <c r="L77" s="139">
        <v>1992</v>
      </c>
      <c r="M77" s="139">
        <v>2011</v>
      </c>
      <c r="N77" s="139" t="s">
        <v>1729</v>
      </c>
      <c r="O77" s="147" t="s">
        <v>1948</v>
      </c>
      <c r="P77" s="146" t="s">
        <v>1949</v>
      </c>
      <c r="Q77" s="159" t="s">
        <v>1863</v>
      </c>
      <c r="R77" s="160" t="s">
        <v>1739</v>
      </c>
      <c r="S77" s="160">
        <v>3</v>
      </c>
      <c r="T77" s="161">
        <v>2</v>
      </c>
      <c r="U77" s="160" t="s">
        <v>1739</v>
      </c>
      <c r="V77" s="160">
        <v>29</v>
      </c>
      <c r="W77" s="160">
        <v>4</v>
      </c>
      <c r="X77" s="160">
        <v>11</v>
      </c>
      <c r="Y77" s="161">
        <v>14</v>
      </c>
      <c r="Z77" s="246" t="s">
        <v>1733</v>
      </c>
      <c r="AA77" s="160">
        <v>44</v>
      </c>
      <c r="AB77" s="160">
        <v>12</v>
      </c>
      <c r="AC77" s="160">
        <v>17</v>
      </c>
      <c r="AD77" s="158">
        <v>15</v>
      </c>
    </row>
    <row r="78" spans="1:30" s="162" customFormat="1" x14ac:dyDescent="0.3">
      <c r="A78" s="138">
        <v>76</v>
      </c>
      <c r="B78" s="306" t="s">
        <v>174</v>
      </c>
      <c r="C78" s="308" t="s">
        <v>175</v>
      </c>
      <c r="D78" s="306" t="str">
        <f>VLOOKUP(C78, 'Country List'!$C$2:$I$199, 2, 0)</f>
        <v>ECS</v>
      </c>
      <c r="E78" s="306" t="str">
        <f>VLOOKUP(C78, 'Country List'!$C$2:$I$199, 3, 0)</f>
        <v>HIC</v>
      </c>
      <c r="F78" s="311" t="s">
        <v>1725</v>
      </c>
      <c r="G78" s="160">
        <v>1</v>
      </c>
      <c r="H78" s="312" t="s">
        <v>438</v>
      </c>
      <c r="I78" s="283" t="s">
        <v>438</v>
      </c>
      <c r="J78" s="147" t="s">
        <v>1950</v>
      </c>
      <c r="K78" s="146" t="s">
        <v>1951</v>
      </c>
      <c r="L78" s="139">
        <v>1989</v>
      </c>
      <c r="M78" s="139">
        <v>2000</v>
      </c>
      <c r="N78" s="139" t="s">
        <v>1729</v>
      </c>
      <c r="O78" s="147" t="s">
        <v>1706</v>
      </c>
      <c r="P78" s="146" t="s">
        <v>1952</v>
      </c>
      <c r="Q78" s="159" t="s">
        <v>1953</v>
      </c>
      <c r="R78" s="160" t="s">
        <v>1739</v>
      </c>
      <c r="S78" s="160">
        <v>1</v>
      </c>
      <c r="T78" s="161">
        <v>1</v>
      </c>
      <c r="U78" s="160" t="s">
        <v>1739</v>
      </c>
      <c r="V78" s="160">
        <v>6</v>
      </c>
      <c r="W78" s="160">
        <v>1</v>
      </c>
      <c r="X78" s="160">
        <v>1</v>
      </c>
      <c r="Y78" s="161">
        <v>4</v>
      </c>
      <c r="Z78" s="246" t="s">
        <v>1739</v>
      </c>
      <c r="AA78" s="160">
        <v>15</v>
      </c>
      <c r="AB78" s="160">
        <v>4</v>
      </c>
      <c r="AC78" s="160">
        <v>5</v>
      </c>
      <c r="AD78" s="158">
        <v>6</v>
      </c>
    </row>
    <row r="79" spans="1:30" s="162" customFormat="1" x14ac:dyDescent="0.3">
      <c r="A79" s="138">
        <v>77</v>
      </c>
      <c r="B79" s="306" t="s">
        <v>176</v>
      </c>
      <c r="C79" s="308" t="s">
        <v>177</v>
      </c>
      <c r="D79" s="306" t="str">
        <f>VLOOKUP(C79, 'Country List'!$C$2:$I$199, 2, 0)</f>
        <v>SAS</v>
      </c>
      <c r="E79" s="306" t="str">
        <f>VLOOKUP(C79, 'Country List'!$C$2:$I$199, 3, 0)</f>
        <v>LMC</v>
      </c>
      <c r="F79" s="311" t="s">
        <v>1742</v>
      </c>
      <c r="G79" s="160">
        <v>2</v>
      </c>
      <c r="H79" s="312" t="s">
        <v>438</v>
      </c>
      <c r="I79" s="283" t="s">
        <v>438</v>
      </c>
      <c r="J79" s="147" t="s">
        <v>1954</v>
      </c>
      <c r="K79" s="146" t="s">
        <v>1955</v>
      </c>
      <c r="L79" s="139">
        <v>2011</v>
      </c>
      <c r="M79" s="139">
        <v>2011</v>
      </c>
      <c r="N79" s="139" t="s">
        <v>1956</v>
      </c>
      <c r="O79" s="147" t="s">
        <v>438</v>
      </c>
      <c r="P79" s="147" t="s">
        <v>438</v>
      </c>
      <c r="Q79" s="159" t="s">
        <v>438</v>
      </c>
      <c r="R79" s="160" t="s">
        <v>1739</v>
      </c>
      <c r="S79" s="160">
        <v>2</v>
      </c>
      <c r="T79" s="161">
        <v>3</v>
      </c>
      <c r="U79" s="160" t="s">
        <v>1733</v>
      </c>
      <c r="V79" s="160">
        <v>41</v>
      </c>
      <c r="W79" s="160">
        <v>12</v>
      </c>
      <c r="X79" s="160">
        <v>9</v>
      </c>
      <c r="Y79" s="161">
        <v>20</v>
      </c>
      <c r="Z79" s="246" t="s">
        <v>1733</v>
      </c>
      <c r="AA79" s="160">
        <v>43</v>
      </c>
      <c r="AB79" s="160">
        <v>11</v>
      </c>
      <c r="AC79" s="160">
        <v>22</v>
      </c>
      <c r="AD79" s="158">
        <v>10</v>
      </c>
    </row>
    <row r="80" spans="1:30" s="162" customFormat="1" x14ac:dyDescent="0.3">
      <c r="A80" s="138">
        <v>78</v>
      </c>
      <c r="B80" s="306" t="s">
        <v>178</v>
      </c>
      <c r="C80" s="308" t="s">
        <v>179</v>
      </c>
      <c r="D80" s="306" t="str">
        <f>VLOOKUP(C80, 'Country List'!$C$2:$I$199, 2, 0)</f>
        <v>EAS</v>
      </c>
      <c r="E80" s="306" t="str">
        <f>VLOOKUP(C80, 'Country List'!$C$2:$I$199, 3, 0)</f>
        <v>LMC</v>
      </c>
      <c r="F80" s="311" t="s">
        <v>1725</v>
      </c>
      <c r="G80" s="160">
        <v>1</v>
      </c>
      <c r="H80" s="312" t="s">
        <v>1957</v>
      </c>
      <c r="I80" s="282" t="s">
        <v>1958</v>
      </c>
      <c r="J80" s="147" t="s">
        <v>1959</v>
      </c>
      <c r="K80" s="147" t="s">
        <v>1960</v>
      </c>
      <c r="L80" s="139">
        <v>2008</v>
      </c>
      <c r="M80" s="139">
        <v>2008</v>
      </c>
      <c r="N80" s="139" t="s">
        <v>1729</v>
      </c>
      <c r="O80" s="147" t="s">
        <v>439</v>
      </c>
      <c r="P80" s="147" t="s">
        <v>438</v>
      </c>
      <c r="Q80" s="159" t="s">
        <v>438</v>
      </c>
      <c r="R80" s="160" t="s">
        <v>1733</v>
      </c>
      <c r="S80" s="160">
        <v>2</v>
      </c>
      <c r="T80" s="161">
        <v>4</v>
      </c>
      <c r="U80" s="160" t="s">
        <v>1733</v>
      </c>
      <c r="V80" s="160">
        <v>47</v>
      </c>
      <c r="W80" s="160">
        <v>10</v>
      </c>
      <c r="X80" s="160">
        <v>15</v>
      </c>
      <c r="Y80" s="161">
        <v>22</v>
      </c>
      <c r="Z80" s="246" t="s">
        <v>1733</v>
      </c>
      <c r="AA80" s="160">
        <v>49</v>
      </c>
      <c r="AB80" s="160">
        <v>16</v>
      </c>
      <c r="AC80" s="160">
        <v>18</v>
      </c>
      <c r="AD80" s="158">
        <v>15</v>
      </c>
    </row>
    <row r="81" spans="1:30" s="162" customFormat="1" x14ac:dyDescent="0.3">
      <c r="A81" s="138">
        <v>79</v>
      </c>
      <c r="B81" s="306" t="s">
        <v>180</v>
      </c>
      <c r="C81" s="308" t="s">
        <v>181</v>
      </c>
      <c r="D81" s="306" t="str">
        <f>VLOOKUP(C81, 'Country List'!$C$2:$I$199, 2, 0)</f>
        <v>MEA</v>
      </c>
      <c r="E81" s="306" t="str">
        <f>VLOOKUP(C81, 'Country List'!$C$2:$I$199, 3, 0)</f>
        <v>UMC</v>
      </c>
      <c r="F81" s="311" t="s">
        <v>1961</v>
      </c>
      <c r="G81" s="160">
        <v>3</v>
      </c>
      <c r="H81" s="312" t="s">
        <v>2504</v>
      </c>
      <c r="I81" s="282" t="s">
        <v>2505</v>
      </c>
      <c r="J81" s="147" t="s">
        <v>1962</v>
      </c>
      <c r="K81" s="147" t="s">
        <v>1963</v>
      </c>
      <c r="L81" s="139">
        <v>2004</v>
      </c>
      <c r="M81" s="139">
        <v>2004</v>
      </c>
      <c r="N81" s="139" t="s">
        <v>438</v>
      </c>
      <c r="O81" s="147" t="s">
        <v>439</v>
      </c>
      <c r="P81" s="147" t="s">
        <v>438</v>
      </c>
      <c r="Q81" s="159" t="s">
        <v>438</v>
      </c>
      <c r="R81" s="160" t="s">
        <v>1724</v>
      </c>
      <c r="S81" s="160">
        <v>6</v>
      </c>
      <c r="T81" s="161">
        <v>6</v>
      </c>
      <c r="U81" s="160" t="s">
        <v>1724</v>
      </c>
      <c r="V81" s="160">
        <v>85</v>
      </c>
      <c r="W81" s="160">
        <v>18</v>
      </c>
      <c r="X81" s="160">
        <v>30</v>
      </c>
      <c r="Y81" s="161">
        <v>37</v>
      </c>
      <c r="Z81" s="246" t="s">
        <v>1724</v>
      </c>
      <c r="AA81" s="160">
        <v>90</v>
      </c>
      <c r="AB81" s="160">
        <v>30</v>
      </c>
      <c r="AC81" s="160">
        <v>36</v>
      </c>
      <c r="AD81" s="158">
        <v>24</v>
      </c>
    </row>
    <row r="82" spans="1:30" s="162" customFormat="1" x14ac:dyDescent="0.3">
      <c r="A82" s="138">
        <v>80</v>
      </c>
      <c r="B82" s="306" t="s">
        <v>182</v>
      </c>
      <c r="C82" s="308" t="s">
        <v>183</v>
      </c>
      <c r="D82" s="306" t="str">
        <f>VLOOKUP(C82, 'Country List'!$C$2:$I$199, 2, 0)</f>
        <v>MEA</v>
      </c>
      <c r="E82" s="306" t="str">
        <f>VLOOKUP(C82, 'Country List'!$C$2:$I$199, 3, 0)</f>
        <v>UMC</v>
      </c>
      <c r="F82" s="311" t="s">
        <v>1734</v>
      </c>
      <c r="G82" s="160">
        <v>3</v>
      </c>
      <c r="H82" s="312" t="s">
        <v>1964</v>
      </c>
      <c r="I82" s="282" t="s">
        <v>1965</v>
      </c>
      <c r="J82" s="147" t="s">
        <v>1966</v>
      </c>
      <c r="K82" s="147" t="s">
        <v>1967</v>
      </c>
      <c r="L82" s="139" t="s">
        <v>438</v>
      </c>
      <c r="M82" s="139" t="s">
        <v>438</v>
      </c>
      <c r="N82" s="140" t="s">
        <v>438</v>
      </c>
      <c r="O82" s="163" t="s">
        <v>439</v>
      </c>
      <c r="P82" s="163" t="s">
        <v>438</v>
      </c>
      <c r="Q82" s="165" t="s">
        <v>438</v>
      </c>
      <c r="R82" s="160" t="s">
        <v>1724</v>
      </c>
      <c r="S82" s="160">
        <v>5</v>
      </c>
      <c r="T82" s="161">
        <v>6</v>
      </c>
      <c r="U82" s="160" t="s">
        <v>9</v>
      </c>
      <c r="V82" s="160" t="s">
        <v>9</v>
      </c>
      <c r="W82" s="160" t="s">
        <v>9</v>
      </c>
      <c r="X82" s="160" t="s">
        <v>9</v>
      </c>
      <c r="Y82" s="161" t="s">
        <v>9</v>
      </c>
      <c r="Z82" s="246" t="s">
        <v>1724</v>
      </c>
      <c r="AA82" s="160">
        <v>71</v>
      </c>
      <c r="AB82" s="160">
        <v>23</v>
      </c>
      <c r="AC82" s="160">
        <v>32</v>
      </c>
      <c r="AD82" s="158">
        <v>16</v>
      </c>
    </row>
    <row r="83" spans="1:30" s="162" customFormat="1" x14ac:dyDescent="0.3">
      <c r="A83" s="138">
        <v>81</v>
      </c>
      <c r="B83" s="306" t="s">
        <v>184</v>
      </c>
      <c r="C83" s="308" t="s">
        <v>185</v>
      </c>
      <c r="D83" s="306" t="str">
        <f>VLOOKUP(C83, 'Country List'!$C$2:$I$199, 2, 0)</f>
        <v>ECS</v>
      </c>
      <c r="E83" s="306" t="str">
        <f>VLOOKUP(C83, 'Country List'!$C$2:$I$199, 3, 0)</f>
        <v>HIC</v>
      </c>
      <c r="F83" s="311" t="s">
        <v>1742</v>
      </c>
      <c r="G83" s="160">
        <v>2</v>
      </c>
      <c r="H83" s="312" t="s">
        <v>438</v>
      </c>
      <c r="I83" s="283" t="s">
        <v>438</v>
      </c>
      <c r="J83" s="147" t="s">
        <v>1745</v>
      </c>
      <c r="K83" s="146" t="s">
        <v>1968</v>
      </c>
      <c r="L83" s="139">
        <v>1988</v>
      </c>
      <c r="M83" s="139">
        <v>2003</v>
      </c>
      <c r="N83" s="139" t="s">
        <v>1729</v>
      </c>
      <c r="O83" s="147" t="s">
        <v>1969</v>
      </c>
      <c r="P83" s="146" t="s">
        <v>1970</v>
      </c>
      <c r="Q83" s="159" t="s">
        <v>1971</v>
      </c>
      <c r="R83" s="160" t="s">
        <v>1739</v>
      </c>
      <c r="S83" s="160">
        <v>1</v>
      </c>
      <c r="T83" s="161">
        <v>1</v>
      </c>
      <c r="U83" s="160" t="s">
        <v>9</v>
      </c>
      <c r="V83" s="160" t="s">
        <v>9</v>
      </c>
      <c r="W83" s="160" t="s">
        <v>9</v>
      </c>
      <c r="X83" s="160" t="s">
        <v>9</v>
      </c>
      <c r="Y83" s="161" t="s">
        <v>9</v>
      </c>
      <c r="Z83" s="246" t="s">
        <v>1739</v>
      </c>
      <c r="AA83" s="160">
        <v>18</v>
      </c>
      <c r="AB83" s="160">
        <v>6</v>
      </c>
      <c r="AC83" s="160">
        <v>6</v>
      </c>
      <c r="AD83" s="158">
        <v>6</v>
      </c>
    </row>
    <row r="84" spans="1:30" s="162" customFormat="1" x14ac:dyDescent="0.3">
      <c r="A84" s="138">
        <v>82</v>
      </c>
      <c r="B84" s="306" t="s">
        <v>186</v>
      </c>
      <c r="C84" s="308" t="s">
        <v>187</v>
      </c>
      <c r="D84" s="306" t="str">
        <f>VLOOKUP(C84, 'Country List'!$C$2:$I$199, 2, 0)</f>
        <v>MEA</v>
      </c>
      <c r="E84" s="306" t="str">
        <f>VLOOKUP(C84, 'Country List'!$C$2:$I$199, 3, 0)</f>
        <v>HIC</v>
      </c>
      <c r="F84" s="311" t="s">
        <v>1742</v>
      </c>
      <c r="G84" s="160">
        <v>2</v>
      </c>
      <c r="H84" s="312" t="s">
        <v>438</v>
      </c>
      <c r="I84" s="283" t="s">
        <v>438</v>
      </c>
      <c r="J84" s="147" t="s">
        <v>1972</v>
      </c>
      <c r="K84" s="146" t="s">
        <v>1973</v>
      </c>
      <c r="L84" s="139">
        <v>1981</v>
      </c>
      <c r="M84" s="139">
        <v>1981</v>
      </c>
      <c r="N84" s="139" t="s">
        <v>1729</v>
      </c>
      <c r="O84" s="147" t="s">
        <v>1974</v>
      </c>
      <c r="P84" s="146" t="s">
        <v>1975</v>
      </c>
      <c r="Q84" s="159" t="s">
        <v>1976</v>
      </c>
      <c r="R84" s="160" t="s">
        <v>1739</v>
      </c>
      <c r="S84" s="160">
        <v>1</v>
      </c>
      <c r="T84" s="161">
        <v>3</v>
      </c>
      <c r="U84" s="160" t="s">
        <v>9</v>
      </c>
      <c r="V84" s="160" t="s">
        <v>9</v>
      </c>
      <c r="W84" s="160" t="s">
        <v>9</v>
      </c>
      <c r="X84" s="160" t="s">
        <v>9</v>
      </c>
      <c r="Y84" s="161" t="s">
        <v>9</v>
      </c>
      <c r="Z84" s="246" t="s">
        <v>1733</v>
      </c>
      <c r="AA84" s="160">
        <v>33</v>
      </c>
      <c r="AB84" s="160">
        <v>8</v>
      </c>
      <c r="AC84" s="160">
        <v>14</v>
      </c>
      <c r="AD84" s="158">
        <v>11</v>
      </c>
    </row>
    <row r="85" spans="1:30" s="162" customFormat="1" x14ac:dyDescent="0.3">
      <c r="A85" s="138">
        <v>83</v>
      </c>
      <c r="B85" s="306" t="s">
        <v>188</v>
      </c>
      <c r="C85" s="308" t="s">
        <v>189</v>
      </c>
      <c r="D85" s="306" t="str">
        <f>VLOOKUP(C85, 'Country List'!$C$2:$I$199, 2, 0)</f>
        <v>ECS</v>
      </c>
      <c r="E85" s="306" t="str">
        <f>VLOOKUP(C85, 'Country List'!$C$2:$I$199, 3, 0)</f>
        <v>HIC</v>
      </c>
      <c r="F85" s="311" t="s">
        <v>1725</v>
      </c>
      <c r="G85" s="160">
        <v>1</v>
      </c>
      <c r="H85" s="312" t="s">
        <v>1977</v>
      </c>
      <c r="I85" s="282" t="s">
        <v>1978</v>
      </c>
      <c r="J85" s="147" t="s">
        <v>1979</v>
      </c>
      <c r="K85" s="146" t="s">
        <v>1980</v>
      </c>
      <c r="L85" s="139">
        <v>1996</v>
      </c>
      <c r="M85" s="139">
        <v>2003</v>
      </c>
      <c r="N85" s="139" t="s">
        <v>1729</v>
      </c>
      <c r="O85" s="147" t="s">
        <v>1981</v>
      </c>
      <c r="P85" s="146" t="s">
        <v>1982</v>
      </c>
      <c r="Q85" s="159" t="s">
        <v>1894</v>
      </c>
      <c r="R85" s="160" t="s">
        <v>1739</v>
      </c>
      <c r="S85" s="160">
        <v>1</v>
      </c>
      <c r="T85" s="161">
        <v>1</v>
      </c>
      <c r="U85" s="160" t="s">
        <v>1739</v>
      </c>
      <c r="V85" s="160">
        <v>25</v>
      </c>
      <c r="W85" s="160">
        <v>4</v>
      </c>
      <c r="X85" s="160">
        <v>6</v>
      </c>
      <c r="Y85" s="161">
        <v>15</v>
      </c>
      <c r="Z85" s="246" t="s">
        <v>1733</v>
      </c>
      <c r="AA85" s="160">
        <v>31</v>
      </c>
      <c r="AB85" s="160">
        <v>12</v>
      </c>
      <c r="AC85" s="160">
        <v>10</v>
      </c>
      <c r="AD85" s="158">
        <v>9</v>
      </c>
    </row>
    <row r="86" spans="1:30" s="162" customFormat="1" x14ac:dyDescent="0.3">
      <c r="A86" s="138">
        <v>84</v>
      </c>
      <c r="B86" s="306" t="s">
        <v>190</v>
      </c>
      <c r="C86" s="308" t="s">
        <v>191</v>
      </c>
      <c r="D86" s="306" t="str">
        <f>VLOOKUP(C86, 'Country List'!$C$2:$I$199, 2, 0)</f>
        <v>LCN</v>
      </c>
      <c r="E86" s="306" t="str">
        <f>VLOOKUP(C86, 'Country List'!$C$2:$I$199, 3, 0)</f>
        <v>UMC</v>
      </c>
      <c r="F86" s="311" t="s">
        <v>1742</v>
      </c>
      <c r="G86" s="160">
        <v>2</v>
      </c>
      <c r="H86" s="312" t="s">
        <v>438</v>
      </c>
      <c r="I86" s="283" t="s">
        <v>438</v>
      </c>
      <c r="J86" s="147" t="s">
        <v>1779</v>
      </c>
      <c r="K86" s="146" t="s">
        <v>1983</v>
      </c>
      <c r="L86" s="139">
        <v>2012</v>
      </c>
      <c r="M86" s="139" t="s">
        <v>438</v>
      </c>
      <c r="N86" s="139" t="s">
        <v>1729</v>
      </c>
      <c r="O86" s="147" t="s">
        <v>439</v>
      </c>
      <c r="P86" s="147"/>
      <c r="Q86" s="159" t="s">
        <v>438</v>
      </c>
      <c r="R86" s="160" t="s">
        <v>1739</v>
      </c>
      <c r="S86" s="160">
        <v>2</v>
      </c>
      <c r="T86" s="161">
        <v>3</v>
      </c>
      <c r="U86" s="160" t="s">
        <v>9</v>
      </c>
      <c r="V86" s="160" t="s">
        <v>9</v>
      </c>
      <c r="W86" s="160" t="s">
        <v>9</v>
      </c>
      <c r="X86" s="160" t="s">
        <v>9</v>
      </c>
      <c r="Y86" s="161" t="s">
        <v>9</v>
      </c>
      <c r="Z86" s="246" t="s">
        <v>1739</v>
      </c>
      <c r="AA86" s="160">
        <v>19</v>
      </c>
      <c r="AB86" s="160">
        <v>3</v>
      </c>
      <c r="AC86" s="160">
        <v>9</v>
      </c>
      <c r="AD86" s="158">
        <v>7</v>
      </c>
    </row>
    <row r="87" spans="1:30" s="162" customFormat="1" x14ac:dyDescent="0.3">
      <c r="A87" s="138">
        <v>85</v>
      </c>
      <c r="B87" s="306" t="s">
        <v>192</v>
      </c>
      <c r="C87" s="308" t="s">
        <v>193</v>
      </c>
      <c r="D87" s="306" t="str">
        <f>VLOOKUP(C87, 'Country List'!$C$2:$I$199, 2, 0)</f>
        <v>EAS</v>
      </c>
      <c r="E87" s="306" t="str">
        <f>VLOOKUP(C87, 'Country List'!$C$2:$I$199, 3, 0)</f>
        <v>HIC</v>
      </c>
      <c r="F87" s="311" t="s">
        <v>1725</v>
      </c>
      <c r="G87" s="160">
        <v>1</v>
      </c>
      <c r="H87" s="312" t="s">
        <v>438</v>
      </c>
      <c r="I87" s="283" t="s">
        <v>438</v>
      </c>
      <c r="J87" s="147" t="s">
        <v>1984</v>
      </c>
      <c r="K87" s="146" t="s">
        <v>1985</v>
      </c>
      <c r="L87" s="139">
        <v>2003</v>
      </c>
      <c r="M87" s="139">
        <v>2003</v>
      </c>
      <c r="N87" s="139" t="s">
        <v>1729</v>
      </c>
      <c r="O87" s="147" t="s">
        <v>1986</v>
      </c>
      <c r="P87" s="146" t="s">
        <v>1987</v>
      </c>
      <c r="Q87" s="159" t="s">
        <v>438</v>
      </c>
      <c r="R87" s="160" t="s">
        <v>1739</v>
      </c>
      <c r="S87" s="160">
        <v>1</v>
      </c>
      <c r="T87" s="161">
        <v>1</v>
      </c>
      <c r="U87" s="160" t="s">
        <v>1739</v>
      </c>
      <c r="V87" s="160">
        <v>23</v>
      </c>
      <c r="W87" s="160">
        <v>4</v>
      </c>
      <c r="X87" s="160">
        <v>7</v>
      </c>
      <c r="Y87" s="161">
        <v>12</v>
      </c>
      <c r="Z87" s="246" t="s">
        <v>1739</v>
      </c>
      <c r="AA87" s="160">
        <v>27</v>
      </c>
      <c r="AB87" s="160">
        <v>5</v>
      </c>
      <c r="AC87" s="160">
        <v>16</v>
      </c>
      <c r="AD87" s="158">
        <v>6</v>
      </c>
    </row>
    <row r="88" spans="1:30" s="162" customFormat="1" x14ac:dyDescent="0.3">
      <c r="A88" s="138">
        <v>86</v>
      </c>
      <c r="B88" s="306" t="s">
        <v>194</v>
      </c>
      <c r="C88" s="308" t="s">
        <v>195</v>
      </c>
      <c r="D88" s="306" t="str">
        <f>VLOOKUP(C88, 'Country List'!$C$2:$I$199, 2, 0)</f>
        <v>MEA</v>
      </c>
      <c r="E88" s="306" t="str">
        <f>VLOOKUP(C88, 'Country List'!$C$2:$I$199, 3, 0)</f>
        <v>LMC</v>
      </c>
      <c r="F88" s="311" t="s">
        <v>1734</v>
      </c>
      <c r="G88" s="160">
        <v>3</v>
      </c>
      <c r="H88" s="312" t="s">
        <v>2506</v>
      </c>
      <c r="I88" s="282" t="s">
        <v>1988</v>
      </c>
      <c r="J88" s="147" t="s">
        <v>439</v>
      </c>
      <c r="K88" s="147" t="s">
        <v>438</v>
      </c>
      <c r="L88" s="139" t="s">
        <v>438</v>
      </c>
      <c r="M88" s="139" t="s">
        <v>438</v>
      </c>
      <c r="N88" s="139" t="s">
        <v>438</v>
      </c>
      <c r="O88" s="147" t="s">
        <v>439</v>
      </c>
      <c r="P88" s="147" t="s">
        <v>438</v>
      </c>
      <c r="Q88" s="159" t="s">
        <v>438</v>
      </c>
      <c r="R88" s="160" t="s">
        <v>1733</v>
      </c>
      <c r="S88" s="160">
        <v>5</v>
      </c>
      <c r="T88" s="161">
        <v>5</v>
      </c>
      <c r="U88" s="160" t="s">
        <v>1733</v>
      </c>
      <c r="V88" s="160">
        <v>53</v>
      </c>
      <c r="W88" s="160">
        <v>13</v>
      </c>
      <c r="X88" s="160">
        <v>17</v>
      </c>
      <c r="Y88" s="161">
        <v>23</v>
      </c>
      <c r="Z88" s="246" t="s">
        <v>1724</v>
      </c>
      <c r="AA88" s="160">
        <v>68</v>
      </c>
      <c r="AB88" s="160">
        <v>22</v>
      </c>
      <c r="AC88" s="160">
        <v>26</v>
      </c>
      <c r="AD88" s="158">
        <v>20</v>
      </c>
    </row>
    <row r="89" spans="1:30" s="162" customFormat="1" x14ac:dyDescent="0.3">
      <c r="A89" s="138">
        <v>87</v>
      </c>
      <c r="B89" s="306" t="s">
        <v>196</v>
      </c>
      <c r="C89" s="308" t="s">
        <v>197</v>
      </c>
      <c r="D89" s="306" t="str">
        <f>VLOOKUP(C89, 'Country List'!$C$2:$I$199, 2, 0)</f>
        <v>ECS</v>
      </c>
      <c r="E89" s="306" t="str">
        <f>VLOOKUP(C89, 'Country List'!$C$2:$I$199, 3, 0)</f>
        <v>UMC</v>
      </c>
      <c r="F89" s="311" t="s">
        <v>1725</v>
      </c>
      <c r="G89" s="160">
        <v>1</v>
      </c>
      <c r="H89" s="312" t="s">
        <v>438</v>
      </c>
      <c r="I89" s="283" t="s">
        <v>438</v>
      </c>
      <c r="J89" s="147" t="s">
        <v>1989</v>
      </c>
      <c r="K89" s="147" t="s">
        <v>1990</v>
      </c>
      <c r="L89" s="139">
        <v>2013</v>
      </c>
      <c r="M89" s="139">
        <v>2013</v>
      </c>
      <c r="N89" s="139" t="s">
        <v>438</v>
      </c>
      <c r="O89" s="147" t="s">
        <v>439</v>
      </c>
      <c r="P89" s="147" t="s">
        <v>438</v>
      </c>
      <c r="Q89" s="159" t="s">
        <v>438</v>
      </c>
      <c r="R89" s="160" t="s">
        <v>1724</v>
      </c>
      <c r="S89" s="160">
        <v>7</v>
      </c>
      <c r="T89" s="161">
        <v>5</v>
      </c>
      <c r="U89" s="160" t="s">
        <v>1724</v>
      </c>
      <c r="V89" s="160">
        <v>62</v>
      </c>
      <c r="W89" s="160">
        <v>13</v>
      </c>
      <c r="X89" s="160">
        <v>23</v>
      </c>
      <c r="Y89" s="161">
        <v>26</v>
      </c>
      <c r="Z89" s="246" t="s">
        <v>1724</v>
      </c>
      <c r="AA89" s="160">
        <v>85</v>
      </c>
      <c r="AB89" s="160">
        <v>28</v>
      </c>
      <c r="AC89" s="160">
        <v>34</v>
      </c>
      <c r="AD89" s="158">
        <v>23</v>
      </c>
    </row>
    <row r="90" spans="1:30" s="162" customFormat="1" x14ac:dyDescent="0.3">
      <c r="A90" s="138">
        <v>88</v>
      </c>
      <c r="B90" s="306" t="s">
        <v>198</v>
      </c>
      <c r="C90" s="308" t="s">
        <v>199</v>
      </c>
      <c r="D90" s="306" t="str">
        <f>VLOOKUP(C90, 'Country List'!$C$2:$I$199, 2, 0)</f>
        <v>SSF</v>
      </c>
      <c r="E90" s="306" t="str">
        <f>VLOOKUP(C90, 'Country List'!$C$2:$I$199, 3, 0)</f>
        <v>LMC</v>
      </c>
      <c r="F90" s="311" t="s">
        <v>1913</v>
      </c>
      <c r="G90" s="160">
        <v>2</v>
      </c>
      <c r="H90" s="313" t="s">
        <v>1991</v>
      </c>
      <c r="I90" s="282" t="s">
        <v>1992</v>
      </c>
      <c r="J90" s="147" t="s">
        <v>1779</v>
      </c>
      <c r="K90" s="146" t="s">
        <v>1993</v>
      </c>
      <c r="L90" s="139">
        <v>2012</v>
      </c>
      <c r="M90" s="139">
        <v>2013</v>
      </c>
      <c r="N90" s="139" t="s">
        <v>1729</v>
      </c>
      <c r="O90" s="147" t="s">
        <v>439</v>
      </c>
      <c r="P90" s="147" t="s">
        <v>438</v>
      </c>
      <c r="Q90" s="159" t="s">
        <v>438</v>
      </c>
      <c r="R90" s="160" t="s">
        <v>1733</v>
      </c>
      <c r="S90" s="160">
        <v>4</v>
      </c>
      <c r="T90" s="161">
        <v>4</v>
      </c>
      <c r="U90" s="160" t="s">
        <v>1739</v>
      </c>
      <c r="V90" s="160">
        <v>29</v>
      </c>
      <c r="W90" s="160">
        <v>7</v>
      </c>
      <c r="X90" s="160">
        <v>7</v>
      </c>
      <c r="Y90" s="161">
        <v>15</v>
      </c>
      <c r="Z90" s="246" t="s">
        <v>1733</v>
      </c>
      <c r="AA90" s="160">
        <v>58</v>
      </c>
      <c r="AB90" s="160">
        <v>17</v>
      </c>
      <c r="AC90" s="160">
        <v>24</v>
      </c>
      <c r="AD90" s="158">
        <v>17</v>
      </c>
    </row>
    <row r="91" spans="1:30" s="162" customFormat="1" x14ac:dyDescent="0.3">
      <c r="A91" s="138">
        <v>89</v>
      </c>
      <c r="B91" s="306" t="s">
        <v>200</v>
      </c>
      <c r="C91" s="308" t="s">
        <v>201</v>
      </c>
      <c r="D91" s="306" t="str">
        <f>VLOOKUP(C91, 'Country List'!$C$2:$I$199, 2, 0)</f>
        <v>EAS</v>
      </c>
      <c r="E91" s="306" t="str">
        <f>VLOOKUP(C91, 'Country List'!$C$2:$I$199, 3, 0)</f>
        <v>LMC</v>
      </c>
      <c r="F91" s="311" t="s">
        <v>1742</v>
      </c>
      <c r="G91" s="160">
        <v>2</v>
      </c>
      <c r="H91" s="312" t="s">
        <v>438</v>
      </c>
      <c r="I91" s="283" t="s">
        <v>438</v>
      </c>
      <c r="J91" s="147" t="s">
        <v>439</v>
      </c>
      <c r="K91" s="147" t="s">
        <v>438</v>
      </c>
      <c r="L91" s="139" t="s">
        <v>438</v>
      </c>
      <c r="M91" s="139" t="s">
        <v>438</v>
      </c>
      <c r="N91" s="140" t="s">
        <v>438</v>
      </c>
      <c r="O91" s="163" t="s">
        <v>439</v>
      </c>
      <c r="P91" s="163" t="s">
        <v>438</v>
      </c>
      <c r="Q91" s="165" t="s">
        <v>438</v>
      </c>
      <c r="R91" s="160" t="s">
        <v>1739</v>
      </c>
      <c r="S91" s="160">
        <v>1</v>
      </c>
      <c r="T91" s="161">
        <v>1</v>
      </c>
      <c r="U91" s="160" t="s">
        <v>9</v>
      </c>
      <c r="V91" s="160" t="s">
        <v>9</v>
      </c>
      <c r="W91" s="160" t="s">
        <v>9</v>
      </c>
      <c r="X91" s="160" t="s">
        <v>9</v>
      </c>
      <c r="Y91" s="161" t="s">
        <v>9</v>
      </c>
      <c r="Z91" s="246" t="s">
        <v>1739</v>
      </c>
      <c r="AA91" s="160">
        <v>30</v>
      </c>
      <c r="AB91" s="160">
        <v>6</v>
      </c>
      <c r="AC91" s="160">
        <v>10</v>
      </c>
      <c r="AD91" s="158">
        <v>14</v>
      </c>
    </row>
    <row r="92" spans="1:30" s="162" customFormat="1" x14ac:dyDescent="0.3">
      <c r="A92" s="138">
        <v>90</v>
      </c>
      <c r="B92" s="306" t="s">
        <v>202</v>
      </c>
      <c r="C92" s="308" t="s">
        <v>203</v>
      </c>
      <c r="D92" s="306" t="str">
        <f>VLOOKUP(C92, 'Country List'!$C$2:$I$199, 2, 0)</f>
        <v>EAS</v>
      </c>
      <c r="E92" s="306" t="str">
        <f>VLOOKUP(C92, 'Country List'!$C$2:$I$199, 3, 0)</f>
        <v>LIC</v>
      </c>
      <c r="F92" s="311" t="s">
        <v>1725</v>
      </c>
      <c r="G92" s="160">
        <v>1</v>
      </c>
      <c r="H92" s="312" t="s">
        <v>438</v>
      </c>
      <c r="I92" s="283" t="s">
        <v>438</v>
      </c>
      <c r="J92" s="147" t="s">
        <v>439</v>
      </c>
      <c r="K92" s="147"/>
      <c r="L92" s="139" t="s">
        <v>438</v>
      </c>
      <c r="M92" s="139" t="s">
        <v>438</v>
      </c>
      <c r="N92" s="140" t="s">
        <v>438</v>
      </c>
      <c r="O92" s="163" t="s">
        <v>439</v>
      </c>
      <c r="P92" s="163" t="s">
        <v>438</v>
      </c>
      <c r="Q92" s="165" t="s">
        <v>438</v>
      </c>
      <c r="R92" s="160" t="s">
        <v>1724</v>
      </c>
      <c r="S92" s="160">
        <v>7</v>
      </c>
      <c r="T92" s="161">
        <v>7</v>
      </c>
      <c r="U92" s="160" t="s">
        <v>9</v>
      </c>
      <c r="V92" s="160" t="s">
        <v>9</v>
      </c>
      <c r="W92" s="160" t="s">
        <v>9</v>
      </c>
      <c r="X92" s="160" t="s">
        <v>9</v>
      </c>
      <c r="Y92" s="161" t="s">
        <v>9</v>
      </c>
      <c r="Z92" s="246" t="s">
        <v>1724</v>
      </c>
      <c r="AA92" s="160">
        <v>98</v>
      </c>
      <c r="AB92" s="160">
        <v>30</v>
      </c>
      <c r="AC92" s="160">
        <v>39</v>
      </c>
      <c r="AD92" s="158">
        <v>29</v>
      </c>
    </row>
    <row r="93" spans="1:30" s="162" customFormat="1" x14ac:dyDescent="0.3">
      <c r="A93" s="138">
        <v>91</v>
      </c>
      <c r="B93" s="306" t="s">
        <v>204</v>
      </c>
      <c r="C93" s="308" t="s">
        <v>205</v>
      </c>
      <c r="D93" s="306" t="str">
        <f>VLOOKUP(C93, 'Country List'!$C$2:$I$199, 2, 0)</f>
        <v>EAS</v>
      </c>
      <c r="E93" s="306" t="str">
        <f>VLOOKUP(C93, 'Country List'!$C$2:$I$199, 3, 0)</f>
        <v>HIC</v>
      </c>
      <c r="F93" s="311" t="s">
        <v>1725</v>
      </c>
      <c r="G93" s="160">
        <v>1</v>
      </c>
      <c r="H93" s="312" t="s">
        <v>1994</v>
      </c>
      <c r="I93" s="282" t="s">
        <v>1995</v>
      </c>
      <c r="J93" s="147" t="s">
        <v>1996</v>
      </c>
      <c r="K93" s="146" t="s">
        <v>1997</v>
      </c>
      <c r="L93" s="139">
        <v>1994</v>
      </c>
      <c r="M93" s="139">
        <v>2011</v>
      </c>
      <c r="N93" s="139" t="s">
        <v>1729</v>
      </c>
      <c r="O93" s="147" t="s">
        <v>1998</v>
      </c>
      <c r="P93" s="146" t="s">
        <v>1999</v>
      </c>
      <c r="Q93" s="159" t="s">
        <v>1762</v>
      </c>
      <c r="R93" s="160" t="s">
        <v>1739</v>
      </c>
      <c r="S93" s="160">
        <v>2</v>
      </c>
      <c r="T93" s="161">
        <v>2</v>
      </c>
      <c r="U93" s="160" t="s">
        <v>1733</v>
      </c>
      <c r="V93" s="160">
        <v>35</v>
      </c>
      <c r="W93" s="160">
        <v>3</v>
      </c>
      <c r="X93" s="160">
        <v>13</v>
      </c>
      <c r="Y93" s="161">
        <v>19</v>
      </c>
      <c r="Z93" s="246" t="s">
        <v>1733</v>
      </c>
      <c r="AA93" s="160">
        <v>34</v>
      </c>
      <c r="AB93" s="160">
        <v>11</v>
      </c>
      <c r="AC93" s="160">
        <v>14</v>
      </c>
      <c r="AD93" s="158">
        <v>9</v>
      </c>
    </row>
    <row r="94" spans="1:30" s="162" customFormat="1" x14ac:dyDescent="0.3">
      <c r="A94" s="138">
        <v>92</v>
      </c>
      <c r="B94" s="306" t="s">
        <v>206</v>
      </c>
      <c r="C94" s="308" t="s">
        <v>207</v>
      </c>
      <c r="D94" s="306" t="str">
        <f>VLOOKUP(C94, 'Country List'!$C$2:$I$199, 2, 0)</f>
        <v>ECS</v>
      </c>
      <c r="E94" s="306" t="str">
        <f>VLOOKUP(C94, 'Country List'!$C$2:$I$199, 3, 0)</f>
        <v>LMC</v>
      </c>
      <c r="F94" s="311" t="s">
        <v>438</v>
      </c>
      <c r="G94" s="160">
        <v>1</v>
      </c>
      <c r="H94" s="312" t="s">
        <v>2000</v>
      </c>
      <c r="I94" s="282" t="s">
        <v>2001</v>
      </c>
      <c r="J94" s="147" t="s">
        <v>2002</v>
      </c>
      <c r="K94" s="146" t="s">
        <v>2003</v>
      </c>
      <c r="L94" s="139">
        <v>2010</v>
      </c>
      <c r="M94" s="139">
        <v>2010</v>
      </c>
      <c r="N94" s="140" t="s">
        <v>1729</v>
      </c>
      <c r="O94" s="163" t="s">
        <v>2004</v>
      </c>
      <c r="P94" s="164" t="s">
        <v>2005</v>
      </c>
      <c r="Q94" s="165" t="s">
        <v>2006</v>
      </c>
      <c r="R94" s="160" t="s">
        <v>1733</v>
      </c>
      <c r="S94" s="160">
        <v>3</v>
      </c>
      <c r="T94" s="161">
        <v>4</v>
      </c>
      <c r="U94" s="160" t="s">
        <v>9</v>
      </c>
      <c r="V94" s="160" t="s">
        <v>9</v>
      </c>
      <c r="W94" s="160" t="s">
        <v>9</v>
      </c>
      <c r="X94" s="160" t="s">
        <v>9</v>
      </c>
      <c r="Y94" s="161" t="s">
        <v>9</v>
      </c>
      <c r="Z94" s="246" t="s">
        <v>1733</v>
      </c>
      <c r="AA94" s="160">
        <v>48</v>
      </c>
      <c r="AB94" s="160">
        <v>13</v>
      </c>
      <c r="AC94" s="160">
        <v>19</v>
      </c>
      <c r="AD94" s="158">
        <v>16</v>
      </c>
    </row>
    <row r="95" spans="1:30" s="162" customFormat="1" x14ac:dyDescent="0.3">
      <c r="A95" s="138">
        <v>93</v>
      </c>
      <c r="B95" s="306" t="s">
        <v>208</v>
      </c>
      <c r="C95" s="308" t="s">
        <v>209</v>
      </c>
      <c r="D95" s="306" t="str">
        <f>VLOOKUP(C95, 'Country List'!$C$2:$I$199, 2, 0)</f>
        <v>MEA</v>
      </c>
      <c r="E95" s="306" t="str">
        <f>VLOOKUP(C95, 'Country List'!$C$2:$I$199, 3, 0)</f>
        <v>HIC</v>
      </c>
      <c r="F95" s="311" t="s">
        <v>2007</v>
      </c>
      <c r="G95" s="160">
        <v>3</v>
      </c>
      <c r="H95" s="312" t="s">
        <v>438</v>
      </c>
      <c r="I95" s="283" t="s">
        <v>438</v>
      </c>
      <c r="J95" s="147" t="s">
        <v>2008</v>
      </c>
      <c r="K95" s="147" t="s">
        <v>2009</v>
      </c>
      <c r="L95" s="139">
        <v>2014</v>
      </c>
      <c r="M95" s="139">
        <v>2014</v>
      </c>
      <c r="N95" s="140" t="s">
        <v>1729</v>
      </c>
      <c r="O95" s="163" t="s">
        <v>2010</v>
      </c>
      <c r="P95" s="163" t="s">
        <v>2011</v>
      </c>
      <c r="Q95" s="165" t="s">
        <v>438</v>
      </c>
      <c r="R95" s="160" t="s">
        <v>1733</v>
      </c>
      <c r="S95" s="160">
        <v>5</v>
      </c>
      <c r="T95" s="161">
        <v>5</v>
      </c>
      <c r="U95" s="160" t="s">
        <v>9</v>
      </c>
      <c r="V95" s="160" t="s">
        <v>9</v>
      </c>
      <c r="W95" s="160" t="s">
        <v>9</v>
      </c>
      <c r="X95" s="160" t="s">
        <v>9</v>
      </c>
      <c r="Y95" s="161" t="s">
        <v>9</v>
      </c>
      <c r="Z95" s="246" t="s">
        <v>1733</v>
      </c>
      <c r="AA95" s="160">
        <v>60</v>
      </c>
      <c r="AB95" s="160">
        <v>21</v>
      </c>
      <c r="AC95" s="160">
        <v>23</v>
      </c>
      <c r="AD95" s="158">
        <v>16</v>
      </c>
    </row>
    <row r="96" spans="1:30" s="162" customFormat="1" x14ac:dyDescent="0.3">
      <c r="A96" s="138">
        <v>94</v>
      </c>
      <c r="B96" s="306" t="s">
        <v>210</v>
      </c>
      <c r="C96" s="308" t="s">
        <v>211</v>
      </c>
      <c r="D96" s="306" t="str">
        <f>VLOOKUP(C96, 'Country List'!$C$2:$I$199, 2, 0)</f>
        <v>ECS</v>
      </c>
      <c r="E96" s="306" t="str">
        <f>VLOOKUP(C96, 'Country List'!$C$2:$I$199, 3, 0)</f>
        <v>LMC</v>
      </c>
      <c r="F96" s="311" t="s">
        <v>1725</v>
      </c>
      <c r="G96" s="160">
        <v>1</v>
      </c>
      <c r="H96" s="312" t="s">
        <v>2507</v>
      </c>
      <c r="I96" s="282" t="s">
        <v>2012</v>
      </c>
      <c r="J96" s="147" t="s">
        <v>2013</v>
      </c>
      <c r="K96" s="146" t="s">
        <v>2014</v>
      </c>
      <c r="L96" s="139">
        <v>2008</v>
      </c>
      <c r="M96" s="139">
        <v>2008</v>
      </c>
      <c r="N96" s="139" t="s">
        <v>1729</v>
      </c>
      <c r="O96" s="147" t="s">
        <v>439</v>
      </c>
      <c r="P96" s="147" t="s">
        <v>438</v>
      </c>
      <c r="Q96" s="159" t="s">
        <v>438</v>
      </c>
      <c r="R96" s="160" t="s">
        <v>1733</v>
      </c>
      <c r="S96" s="160">
        <v>5</v>
      </c>
      <c r="T96" s="161">
        <v>5</v>
      </c>
      <c r="U96" s="160" t="s">
        <v>1733</v>
      </c>
      <c r="V96" s="160">
        <v>37</v>
      </c>
      <c r="W96" s="160">
        <v>10</v>
      </c>
      <c r="X96" s="160">
        <v>9</v>
      </c>
      <c r="Y96" s="161">
        <v>18</v>
      </c>
      <c r="Z96" s="246" t="s">
        <v>1724</v>
      </c>
      <c r="AA96" s="160">
        <v>67</v>
      </c>
      <c r="AB96" s="160">
        <v>20</v>
      </c>
      <c r="AC96" s="160">
        <v>27</v>
      </c>
      <c r="AD96" s="158">
        <v>20</v>
      </c>
    </row>
    <row r="97" spans="1:30" s="162" customFormat="1" x14ac:dyDescent="0.3">
      <c r="A97" s="138">
        <v>95</v>
      </c>
      <c r="B97" s="306" t="s">
        <v>212</v>
      </c>
      <c r="C97" s="308" t="s">
        <v>213</v>
      </c>
      <c r="D97" s="306" t="str">
        <f>VLOOKUP(C97, 'Country List'!$C$2:$I$199, 2, 0)</f>
        <v>EAS</v>
      </c>
      <c r="E97" s="306" t="str">
        <f>VLOOKUP(C97, 'Country List'!$C$2:$I$199, 3, 0)</f>
        <v>LMC</v>
      </c>
      <c r="F97" s="311" t="s">
        <v>1725</v>
      </c>
      <c r="G97" s="160">
        <v>1</v>
      </c>
      <c r="H97" s="312" t="s">
        <v>2508</v>
      </c>
      <c r="I97" s="283" t="s">
        <v>438</v>
      </c>
      <c r="J97" s="147" t="s">
        <v>439</v>
      </c>
      <c r="K97" s="147" t="s">
        <v>438</v>
      </c>
      <c r="L97" s="139" t="s">
        <v>438</v>
      </c>
      <c r="M97" s="139" t="s">
        <v>438</v>
      </c>
      <c r="N97" s="139" t="s">
        <v>438</v>
      </c>
      <c r="O97" s="147" t="s">
        <v>439</v>
      </c>
      <c r="P97" s="147" t="s">
        <v>438</v>
      </c>
      <c r="Q97" s="159" t="s">
        <v>438</v>
      </c>
      <c r="R97" s="160" t="s">
        <v>1724</v>
      </c>
      <c r="S97" s="160">
        <v>7</v>
      </c>
      <c r="T97" s="161">
        <v>6</v>
      </c>
      <c r="U97" s="160" t="s">
        <v>9</v>
      </c>
      <c r="V97" s="160" t="s">
        <v>9</v>
      </c>
      <c r="W97" s="160" t="s">
        <v>9</v>
      </c>
      <c r="X97" s="160" t="s">
        <v>9</v>
      </c>
      <c r="Y97" s="161" t="s">
        <v>9</v>
      </c>
      <c r="Z97" s="246" t="s">
        <v>1724</v>
      </c>
      <c r="AA97" s="160">
        <v>85</v>
      </c>
      <c r="AB97" s="160">
        <v>26</v>
      </c>
      <c r="AC97" s="160">
        <v>34</v>
      </c>
      <c r="AD97" s="158">
        <v>25</v>
      </c>
    </row>
    <row r="98" spans="1:30" s="162" customFormat="1" x14ac:dyDescent="0.3">
      <c r="A98" s="138">
        <v>96</v>
      </c>
      <c r="B98" s="306" t="s">
        <v>214</v>
      </c>
      <c r="C98" s="308" t="s">
        <v>215</v>
      </c>
      <c r="D98" s="306" t="str">
        <f>VLOOKUP(C98, 'Country List'!$C$2:$I$199, 2, 0)</f>
        <v>ECS</v>
      </c>
      <c r="E98" s="306" t="str">
        <f>VLOOKUP(C98, 'Country List'!$C$2:$I$199, 3, 0)</f>
        <v>HIC</v>
      </c>
      <c r="F98" s="311" t="s">
        <v>1725</v>
      </c>
      <c r="G98" s="160">
        <v>1</v>
      </c>
      <c r="H98" s="312" t="s">
        <v>2509</v>
      </c>
      <c r="I98" s="282" t="s">
        <v>2510</v>
      </c>
      <c r="J98" s="147" t="s">
        <v>2015</v>
      </c>
      <c r="K98" s="146" t="s">
        <v>2016</v>
      </c>
      <c r="L98" s="139">
        <v>2000</v>
      </c>
      <c r="M98" s="139">
        <v>2002</v>
      </c>
      <c r="N98" s="139" t="s">
        <v>1729</v>
      </c>
      <c r="O98" s="147" t="s">
        <v>2017</v>
      </c>
      <c r="P98" s="146" t="s">
        <v>2018</v>
      </c>
      <c r="Q98" s="159" t="s">
        <v>1819</v>
      </c>
      <c r="R98" s="160" t="s">
        <v>1739</v>
      </c>
      <c r="S98" s="160">
        <v>2</v>
      </c>
      <c r="T98" s="161">
        <v>2</v>
      </c>
      <c r="U98" s="160" t="s">
        <v>9</v>
      </c>
      <c r="V98" s="160" t="s">
        <v>9</v>
      </c>
      <c r="W98" s="160" t="s">
        <v>9</v>
      </c>
      <c r="X98" s="160" t="s">
        <v>9</v>
      </c>
      <c r="Y98" s="161" t="s">
        <v>9</v>
      </c>
      <c r="Z98" s="246" t="s">
        <v>1739</v>
      </c>
      <c r="AA98" s="160">
        <v>26</v>
      </c>
      <c r="AB98" s="160">
        <v>7</v>
      </c>
      <c r="AC98" s="160">
        <v>8</v>
      </c>
      <c r="AD98" s="158">
        <v>11</v>
      </c>
    </row>
    <row r="99" spans="1:30" s="162" customFormat="1" x14ac:dyDescent="0.3">
      <c r="A99" s="138">
        <v>97</v>
      </c>
      <c r="B99" s="306" t="s">
        <v>216</v>
      </c>
      <c r="C99" s="308" t="s">
        <v>217</v>
      </c>
      <c r="D99" s="306" t="str">
        <f>VLOOKUP(C99, 'Country List'!$C$2:$I$199, 2, 0)</f>
        <v>MEA</v>
      </c>
      <c r="E99" s="306" t="str">
        <f>VLOOKUP(C99, 'Country List'!$C$2:$I$199, 3, 0)</f>
        <v>UMC</v>
      </c>
      <c r="F99" s="311" t="s">
        <v>1725</v>
      </c>
      <c r="G99" s="160">
        <v>1</v>
      </c>
      <c r="H99" s="312" t="s">
        <v>438</v>
      </c>
      <c r="I99" s="283" t="s">
        <v>438</v>
      </c>
      <c r="J99" s="147" t="s">
        <v>439</v>
      </c>
      <c r="K99" s="147" t="s">
        <v>438</v>
      </c>
      <c r="L99" s="139" t="s">
        <v>438</v>
      </c>
      <c r="M99" s="139" t="s">
        <v>438</v>
      </c>
      <c r="N99" s="139" t="s">
        <v>438</v>
      </c>
      <c r="O99" s="147" t="s">
        <v>438</v>
      </c>
      <c r="P99" s="147" t="s">
        <v>438</v>
      </c>
      <c r="Q99" s="159" t="s">
        <v>438</v>
      </c>
      <c r="R99" s="160" t="s">
        <v>1733</v>
      </c>
      <c r="S99" s="160">
        <v>6</v>
      </c>
      <c r="T99" s="161">
        <v>4</v>
      </c>
      <c r="U99" s="160" t="s">
        <v>1733</v>
      </c>
      <c r="V99" s="160">
        <v>46</v>
      </c>
      <c r="W99" s="160">
        <v>14</v>
      </c>
      <c r="X99" s="160">
        <v>12</v>
      </c>
      <c r="Y99" s="161">
        <v>20</v>
      </c>
      <c r="Z99" s="246" t="s">
        <v>1733</v>
      </c>
      <c r="AA99" s="160">
        <v>56</v>
      </c>
      <c r="AB99" s="160">
        <v>20</v>
      </c>
      <c r="AC99" s="160">
        <v>21</v>
      </c>
      <c r="AD99" s="158">
        <v>15</v>
      </c>
    </row>
    <row r="100" spans="1:30" s="162" customFormat="1" x14ac:dyDescent="0.3">
      <c r="A100" s="138">
        <v>98</v>
      </c>
      <c r="B100" s="306" t="s">
        <v>218</v>
      </c>
      <c r="C100" s="308" t="s">
        <v>219</v>
      </c>
      <c r="D100" s="306" t="str">
        <f>VLOOKUP(C100, 'Country List'!$C$2:$I$199, 2, 0)</f>
        <v>SSF</v>
      </c>
      <c r="E100" s="306" t="str">
        <f>VLOOKUP(C100, 'Country List'!$C$2:$I$199, 3, 0)</f>
        <v>LMC</v>
      </c>
      <c r="F100" s="311" t="s">
        <v>1806</v>
      </c>
      <c r="G100" s="160">
        <v>2</v>
      </c>
      <c r="H100" s="313" t="s">
        <v>2511</v>
      </c>
      <c r="I100" s="283" t="s">
        <v>438</v>
      </c>
      <c r="J100" s="147" t="s">
        <v>2019</v>
      </c>
      <c r="K100" s="147" t="s">
        <v>2020</v>
      </c>
      <c r="L100" s="139">
        <v>2013</v>
      </c>
      <c r="M100" s="139">
        <v>2013</v>
      </c>
      <c r="N100" s="139" t="s">
        <v>1729</v>
      </c>
      <c r="O100" s="147" t="s">
        <v>2021</v>
      </c>
      <c r="P100" s="147" t="s">
        <v>438</v>
      </c>
      <c r="Q100" s="159" t="s">
        <v>438</v>
      </c>
      <c r="R100" s="160" t="s">
        <v>1733</v>
      </c>
      <c r="S100" s="160">
        <v>3</v>
      </c>
      <c r="T100" s="161">
        <v>3</v>
      </c>
      <c r="U100" s="160" t="s">
        <v>9</v>
      </c>
      <c r="V100" s="160" t="s">
        <v>9</v>
      </c>
      <c r="W100" s="160" t="s">
        <v>9</v>
      </c>
      <c r="X100" s="160" t="s">
        <v>9</v>
      </c>
      <c r="Y100" s="161" t="s">
        <v>9</v>
      </c>
      <c r="Z100" s="246" t="s">
        <v>1733</v>
      </c>
      <c r="AA100" s="160">
        <v>51</v>
      </c>
      <c r="AB100" s="160">
        <v>13</v>
      </c>
      <c r="AC100" s="160">
        <v>22</v>
      </c>
      <c r="AD100" s="158">
        <v>16</v>
      </c>
    </row>
    <row r="101" spans="1:30" s="162" customFormat="1" x14ac:dyDescent="0.3">
      <c r="A101" s="138">
        <v>99</v>
      </c>
      <c r="B101" s="306" t="s">
        <v>220</v>
      </c>
      <c r="C101" s="308" t="s">
        <v>221</v>
      </c>
      <c r="D101" s="306" t="str">
        <f>VLOOKUP(C101, 'Country List'!$C$2:$I$199, 2, 0)</f>
        <v>SSF</v>
      </c>
      <c r="E101" s="306" t="str">
        <f>VLOOKUP(C101, 'Country List'!$C$2:$I$199, 3, 0)</f>
        <v>LIC</v>
      </c>
      <c r="F101" s="311" t="s">
        <v>2022</v>
      </c>
      <c r="G101" s="160">
        <v>2</v>
      </c>
      <c r="H101" s="313" t="s">
        <v>438</v>
      </c>
      <c r="I101" s="283" t="s">
        <v>438</v>
      </c>
      <c r="J101" s="147" t="s">
        <v>439</v>
      </c>
      <c r="K101" s="147" t="s">
        <v>438</v>
      </c>
      <c r="L101" s="139" t="s">
        <v>438</v>
      </c>
      <c r="M101" s="139" t="s">
        <v>438</v>
      </c>
      <c r="N101" s="139" t="s">
        <v>438</v>
      </c>
      <c r="O101" s="147" t="s">
        <v>439</v>
      </c>
      <c r="P101" s="147" t="s">
        <v>438</v>
      </c>
      <c r="Q101" s="159" t="s">
        <v>438</v>
      </c>
      <c r="R101" s="160" t="s">
        <v>1733</v>
      </c>
      <c r="S101" s="160">
        <v>3</v>
      </c>
      <c r="T101" s="161">
        <v>3</v>
      </c>
      <c r="U101" s="160" t="s">
        <v>9</v>
      </c>
      <c r="V101" s="160" t="s">
        <v>9</v>
      </c>
      <c r="W101" s="160" t="s">
        <v>9</v>
      </c>
      <c r="X101" s="160" t="s">
        <v>9</v>
      </c>
      <c r="Y101" s="161" t="s">
        <v>9</v>
      </c>
      <c r="Z101" s="246" t="s">
        <v>1733</v>
      </c>
      <c r="AA101" s="160">
        <v>60</v>
      </c>
      <c r="AB101" s="160">
        <v>17</v>
      </c>
      <c r="AC101" s="160">
        <v>22</v>
      </c>
      <c r="AD101" s="158">
        <v>21</v>
      </c>
    </row>
    <row r="102" spans="1:30" s="162" customFormat="1" x14ac:dyDescent="0.3">
      <c r="A102" s="138">
        <v>100</v>
      </c>
      <c r="B102" s="306" t="s">
        <v>222</v>
      </c>
      <c r="C102" s="308" t="s">
        <v>223</v>
      </c>
      <c r="D102" s="306" t="str">
        <f>VLOOKUP(C102, 'Country List'!$C$2:$I$199, 2, 0)</f>
        <v>MEA</v>
      </c>
      <c r="E102" s="306" t="str">
        <f>VLOOKUP(C102, 'Country List'!$C$2:$I$199, 3, 0)</f>
        <v>UMC</v>
      </c>
      <c r="F102" s="311" t="s">
        <v>1734</v>
      </c>
      <c r="G102" s="160">
        <v>3</v>
      </c>
      <c r="H102" s="312" t="s">
        <v>438</v>
      </c>
      <c r="I102" s="283" t="s">
        <v>438</v>
      </c>
      <c r="J102" s="147" t="s">
        <v>439</v>
      </c>
      <c r="K102" s="147" t="s">
        <v>438</v>
      </c>
      <c r="L102" s="139" t="s">
        <v>438</v>
      </c>
      <c r="M102" s="139" t="s">
        <v>438</v>
      </c>
      <c r="N102" s="140" t="s">
        <v>438</v>
      </c>
      <c r="O102" s="163" t="s">
        <v>439</v>
      </c>
      <c r="P102" s="163" t="s">
        <v>438</v>
      </c>
      <c r="Q102" s="165" t="s">
        <v>438</v>
      </c>
      <c r="R102" s="160" t="s">
        <v>1724</v>
      </c>
      <c r="S102" s="160">
        <v>7</v>
      </c>
      <c r="T102" s="161">
        <v>6</v>
      </c>
      <c r="U102" s="160" t="s">
        <v>1733</v>
      </c>
      <c r="V102" s="160">
        <v>54</v>
      </c>
      <c r="W102" s="160">
        <v>20</v>
      </c>
      <c r="X102" s="160">
        <v>12</v>
      </c>
      <c r="Y102" s="161">
        <v>22</v>
      </c>
      <c r="Z102" s="246" t="s">
        <v>1724</v>
      </c>
      <c r="AA102" s="160">
        <v>77</v>
      </c>
      <c r="AB102" s="160">
        <v>22</v>
      </c>
      <c r="AC102" s="160">
        <v>35</v>
      </c>
      <c r="AD102" s="158">
        <v>20</v>
      </c>
    </row>
    <row r="103" spans="1:30" s="162" customFormat="1" x14ac:dyDescent="0.3">
      <c r="A103" s="138">
        <v>101</v>
      </c>
      <c r="B103" s="306" t="s">
        <v>224</v>
      </c>
      <c r="C103" s="308" t="s">
        <v>225</v>
      </c>
      <c r="D103" s="306" t="str">
        <f>VLOOKUP(C103, 'Country List'!$C$2:$I$199, 2, 0)</f>
        <v>ECS</v>
      </c>
      <c r="E103" s="306" t="str">
        <f>VLOOKUP(C103, 'Country List'!$C$2:$I$199, 3, 0)</f>
        <v>HIC</v>
      </c>
      <c r="F103" s="311" t="s">
        <v>1725</v>
      </c>
      <c r="G103" s="160">
        <v>1</v>
      </c>
      <c r="H103" s="312" t="s">
        <v>438</v>
      </c>
      <c r="I103" s="283" t="s">
        <v>438</v>
      </c>
      <c r="J103" s="147" t="s">
        <v>2023</v>
      </c>
      <c r="K103" s="146" t="s">
        <v>2024</v>
      </c>
      <c r="L103" s="139">
        <v>2002</v>
      </c>
      <c r="M103" s="139">
        <v>2008</v>
      </c>
      <c r="N103" s="140" t="s">
        <v>1729</v>
      </c>
      <c r="O103" s="163" t="s">
        <v>2025</v>
      </c>
      <c r="P103" s="164" t="s">
        <v>2026</v>
      </c>
      <c r="Q103" s="165" t="s">
        <v>1953</v>
      </c>
      <c r="R103" s="160" t="s">
        <v>1739</v>
      </c>
      <c r="S103" s="160">
        <v>2</v>
      </c>
      <c r="T103" s="161">
        <v>1</v>
      </c>
      <c r="U103" s="160" t="s">
        <v>9</v>
      </c>
      <c r="V103" s="160" t="s">
        <v>9</v>
      </c>
      <c r="W103" s="160" t="s">
        <v>9</v>
      </c>
      <c r="X103" s="160" t="s">
        <v>9</v>
      </c>
      <c r="Y103" s="161" t="s">
        <v>9</v>
      </c>
      <c r="Z103" s="246" t="s">
        <v>1739</v>
      </c>
      <c r="AA103" s="160">
        <v>15</v>
      </c>
      <c r="AB103" s="160">
        <v>2</v>
      </c>
      <c r="AC103" s="160">
        <v>5</v>
      </c>
      <c r="AD103" s="158">
        <v>8</v>
      </c>
    </row>
    <row r="104" spans="1:30" s="162" customFormat="1" x14ac:dyDescent="0.3">
      <c r="A104" s="138">
        <v>102</v>
      </c>
      <c r="B104" s="306" t="s">
        <v>226</v>
      </c>
      <c r="C104" s="308" t="s">
        <v>227</v>
      </c>
      <c r="D104" s="306" t="str">
        <f>VLOOKUP(C104, 'Country List'!$C$2:$I$199, 2, 0)</f>
        <v>ECS</v>
      </c>
      <c r="E104" s="306" t="str">
        <f>VLOOKUP(C104, 'Country List'!$C$2:$I$199, 3, 0)</f>
        <v>HIC</v>
      </c>
      <c r="F104" s="311" t="s">
        <v>1725</v>
      </c>
      <c r="G104" s="160">
        <v>1</v>
      </c>
      <c r="H104" s="312" t="s">
        <v>2512</v>
      </c>
      <c r="I104" s="282" t="s">
        <v>2513</v>
      </c>
      <c r="J104" s="147" t="s">
        <v>2027</v>
      </c>
      <c r="K104" s="146" t="s">
        <v>2028</v>
      </c>
      <c r="L104" s="139">
        <v>1996</v>
      </c>
      <c r="M104" s="139">
        <v>2003</v>
      </c>
      <c r="N104" s="139" t="s">
        <v>1729</v>
      </c>
      <c r="O104" s="147" t="s">
        <v>2029</v>
      </c>
      <c r="P104" s="146" t="s">
        <v>2030</v>
      </c>
      <c r="Q104" s="159" t="s">
        <v>1769</v>
      </c>
      <c r="R104" s="160" t="s">
        <v>1739</v>
      </c>
      <c r="S104" s="160">
        <v>1</v>
      </c>
      <c r="T104" s="161">
        <v>1</v>
      </c>
      <c r="U104" s="160" t="s">
        <v>9</v>
      </c>
      <c r="V104" s="160" t="s">
        <v>9</v>
      </c>
      <c r="W104" s="160" t="s">
        <v>9</v>
      </c>
      <c r="X104" s="160" t="s">
        <v>9</v>
      </c>
      <c r="Y104" s="161" t="s">
        <v>9</v>
      </c>
      <c r="Z104" s="246" t="s">
        <v>1739</v>
      </c>
      <c r="AA104" s="160">
        <v>21</v>
      </c>
      <c r="AB104" s="160">
        <v>6</v>
      </c>
      <c r="AC104" s="160">
        <v>6</v>
      </c>
      <c r="AD104" s="158">
        <v>9</v>
      </c>
    </row>
    <row r="105" spans="1:30" s="162" customFormat="1" x14ac:dyDescent="0.3">
      <c r="A105" s="138">
        <v>103</v>
      </c>
      <c r="B105" s="306" t="s">
        <v>228</v>
      </c>
      <c r="C105" s="308" t="s">
        <v>229</v>
      </c>
      <c r="D105" s="306" t="str">
        <f>VLOOKUP(C105, 'Country List'!$C$2:$I$199, 2, 0)</f>
        <v>ECS</v>
      </c>
      <c r="E105" s="306" t="str">
        <f>VLOOKUP(C105, 'Country List'!$C$2:$I$199, 3, 0)</f>
        <v>HIC</v>
      </c>
      <c r="F105" s="311" t="s">
        <v>1725</v>
      </c>
      <c r="G105" s="160">
        <v>1</v>
      </c>
      <c r="H105" s="312" t="s">
        <v>2514</v>
      </c>
      <c r="I105" s="282" t="s">
        <v>2515</v>
      </c>
      <c r="J105" s="147" t="s">
        <v>1844</v>
      </c>
      <c r="K105" s="146" t="s">
        <v>2031</v>
      </c>
      <c r="L105" s="139">
        <v>1979</v>
      </c>
      <c r="M105" s="139">
        <v>2002</v>
      </c>
      <c r="N105" s="139" t="s">
        <v>1729</v>
      </c>
      <c r="O105" s="147" t="s">
        <v>2032</v>
      </c>
      <c r="P105" s="146" t="s">
        <v>2033</v>
      </c>
      <c r="Q105" s="159" t="s">
        <v>1934</v>
      </c>
      <c r="R105" s="160" t="s">
        <v>1739</v>
      </c>
      <c r="S105" s="160">
        <v>1</v>
      </c>
      <c r="T105" s="161">
        <v>1</v>
      </c>
      <c r="U105" s="160" t="s">
        <v>9</v>
      </c>
      <c r="V105" s="160" t="s">
        <v>9</v>
      </c>
      <c r="W105" s="160" t="s">
        <v>9</v>
      </c>
      <c r="X105" s="160" t="s">
        <v>9</v>
      </c>
      <c r="Y105" s="161" t="s">
        <v>9</v>
      </c>
      <c r="Z105" s="246" t="s">
        <v>1739</v>
      </c>
      <c r="AA105" s="160">
        <v>14</v>
      </c>
      <c r="AB105" s="160">
        <v>3</v>
      </c>
      <c r="AC105" s="160">
        <v>5</v>
      </c>
      <c r="AD105" s="158">
        <v>6</v>
      </c>
    </row>
    <row r="106" spans="1:30" s="162" customFormat="1" x14ac:dyDescent="0.3">
      <c r="A106" s="138">
        <v>104</v>
      </c>
      <c r="B106" s="306" t="s">
        <v>230</v>
      </c>
      <c r="C106" s="308" t="s">
        <v>231</v>
      </c>
      <c r="D106" s="306" t="str">
        <f>VLOOKUP(C106, 'Country List'!$C$2:$I$199, 2, 0)</f>
        <v>EAS</v>
      </c>
      <c r="E106" s="306" t="str">
        <f>VLOOKUP(C106, 'Country List'!$C$2:$I$199, 3, 0)</f>
        <v>HIC</v>
      </c>
      <c r="F106" s="311" t="s">
        <v>1725</v>
      </c>
      <c r="G106" s="160">
        <v>1</v>
      </c>
      <c r="H106" s="312" t="s">
        <v>438</v>
      </c>
      <c r="I106" s="283" t="s">
        <v>438</v>
      </c>
      <c r="J106" s="147" t="s">
        <v>1871</v>
      </c>
      <c r="K106" s="146" t="s">
        <v>2034</v>
      </c>
      <c r="L106" s="139">
        <v>2005</v>
      </c>
      <c r="M106" s="139">
        <v>2006</v>
      </c>
      <c r="N106" s="139" t="s">
        <v>1729</v>
      </c>
      <c r="O106" s="147" t="s">
        <v>2035</v>
      </c>
      <c r="P106" s="146" t="s">
        <v>2036</v>
      </c>
      <c r="Q106" s="159" t="s">
        <v>2037</v>
      </c>
      <c r="R106" s="160" t="s">
        <v>2647</v>
      </c>
      <c r="S106" s="160" t="s">
        <v>2647</v>
      </c>
      <c r="T106" s="161" t="s">
        <v>2647</v>
      </c>
      <c r="U106" s="160" t="s">
        <v>9</v>
      </c>
      <c r="V106" s="160" t="s">
        <v>9</v>
      </c>
      <c r="W106" s="160" t="s">
        <v>9</v>
      </c>
      <c r="X106" s="160" t="s">
        <v>9</v>
      </c>
      <c r="Y106" s="161" t="s">
        <v>9</v>
      </c>
      <c r="Z106" s="246" t="s">
        <v>2647</v>
      </c>
      <c r="AA106" s="160" t="s">
        <v>2647</v>
      </c>
      <c r="AB106" s="160" t="s">
        <v>2647</v>
      </c>
      <c r="AC106" s="160" t="s">
        <v>2647</v>
      </c>
      <c r="AD106" s="158" t="s">
        <v>2647</v>
      </c>
    </row>
    <row r="107" spans="1:30" s="162" customFormat="1" x14ac:dyDescent="0.3">
      <c r="A107" s="138">
        <v>105</v>
      </c>
      <c r="B107" s="306" t="s">
        <v>232</v>
      </c>
      <c r="C107" s="308" t="s">
        <v>233</v>
      </c>
      <c r="D107" s="306" t="str">
        <f>VLOOKUP(C107, 'Country List'!$C$2:$I$199, 2, 0)</f>
        <v>ECS</v>
      </c>
      <c r="E107" s="306" t="str">
        <f>VLOOKUP(C107, 'Country List'!$C$2:$I$199, 3, 0)</f>
        <v>UMC</v>
      </c>
      <c r="F107" s="311" t="s">
        <v>1725</v>
      </c>
      <c r="G107" s="160">
        <v>1</v>
      </c>
      <c r="H107" s="312" t="s">
        <v>2516</v>
      </c>
      <c r="I107" s="282" t="s">
        <v>2517</v>
      </c>
      <c r="J107" s="147" t="s">
        <v>1917</v>
      </c>
      <c r="K107" s="146" t="s">
        <v>2038</v>
      </c>
      <c r="L107" s="139">
        <v>2005</v>
      </c>
      <c r="M107" s="139">
        <v>2005</v>
      </c>
      <c r="N107" s="139" t="s">
        <v>1729</v>
      </c>
      <c r="O107" s="147" t="s">
        <v>2039</v>
      </c>
      <c r="P107" s="146" t="s">
        <v>2040</v>
      </c>
      <c r="Q107" s="159" t="s">
        <v>1805</v>
      </c>
      <c r="R107" s="160" t="s">
        <v>1733</v>
      </c>
      <c r="S107" s="160">
        <v>4</v>
      </c>
      <c r="T107" s="161">
        <v>3</v>
      </c>
      <c r="U107" s="160" t="s">
        <v>9</v>
      </c>
      <c r="V107" s="160" t="s">
        <v>9</v>
      </c>
      <c r="W107" s="160" t="s">
        <v>9</v>
      </c>
      <c r="X107" s="160" t="s">
        <v>9</v>
      </c>
      <c r="Y107" s="161" t="s">
        <v>9</v>
      </c>
      <c r="Z107" s="246" t="s">
        <v>1724</v>
      </c>
      <c r="AA107" s="160">
        <v>64</v>
      </c>
      <c r="AB107" s="160">
        <v>19</v>
      </c>
      <c r="AC107" s="160">
        <v>25</v>
      </c>
      <c r="AD107" s="158">
        <v>20</v>
      </c>
    </row>
    <row r="108" spans="1:30" s="162" customFormat="1" x14ac:dyDescent="0.3">
      <c r="A108" s="138">
        <v>106</v>
      </c>
      <c r="B108" s="306" t="s">
        <v>234</v>
      </c>
      <c r="C108" s="308" t="s">
        <v>235</v>
      </c>
      <c r="D108" s="306" t="str">
        <f>VLOOKUP(C108, 'Country List'!$C$2:$I$199, 2, 0)</f>
        <v>SSF</v>
      </c>
      <c r="E108" s="306" t="str">
        <f>VLOOKUP(C108, 'Country List'!$C$2:$I$199, 3, 0)</f>
        <v>LIC</v>
      </c>
      <c r="F108" s="311" t="s">
        <v>1725</v>
      </c>
      <c r="G108" s="160">
        <v>1</v>
      </c>
      <c r="H108" s="313" t="s">
        <v>438</v>
      </c>
      <c r="I108" s="283" t="s">
        <v>438</v>
      </c>
      <c r="J108" s="147" t="s">
        <v>1779</v>
      </c>
      <c r="K108" s="146" t="s">
        <v>2041</v>
      </c>
      <c r="L108" s="139">
        <v>2014</v>
      </c>
      <c r="M108" s="139" t="s">
        <v>438</v>
      </c>
      <c r="N108" s="139" t="s">
        <v>1729</v>
      </c>
      <c r="O108" s="147"/>
      <c r="P108" s="146"/>
      <c r="Q108" s="159" t="s">
        <v>438</v>
      </c>
      <c r="R108" s="160" t="s">
        <v>1733</v>
      </c>
      <c r="S108" s="160">
        <v>3</v>
      </c>
      <c r="T108" s="161">
        <v>4</v>
      </c>
      <c r="U108" s="160" t="s">
        <v>9</v>
      </c>
      <c r="V108" s="160" t="s">
        <v>9</v>
      </c>
      <c r="W108" s="160" t="s">
        <v>9</v>
      </c>
      <c r="X108" s="160" t="s">
        <v>9</v>
      </c>
      <c r="Y108" s="161" t="s">
        <v>9</v>
      </c>
      <c r="Z108" s="246" t="s">
        <v>1733</v>
      </c>
      <c r="AA108" s="160">
        <v>58</v>
      </c>
      <c r="AB108" s="160">
        <v>19</v>
      </c>
      <c r="AC108" s="160">
        <v>23</v>
      </c>
      <c r="AD108" s="158">
        <v>16</v>
      </c>
    </row>
    <row r="109" spans="1:30" s="162" customFormat="1" x14ac:dyDescent="0.3">
      <c r="A109" s="138">
        <v>107</v>
      </c>
      <c r="B109" s="306" t="s">
        <v>236</v>
      </c>
      <c r="C109" s="308" t="s">
        <v>237</v>
      </c>
      <c r="D109" s="306" t="str">
        <f>VLOOKUP(C109, 'Country List'!$C$2:$I$199, 2, 0)</f>
        <v>SSF</v>
      </c>
      <c r="E109" s="306" t="str">
        <f>VLOOKUP(C109, 'Country List'!$C$2:$I$199, 3, 0)</f>
        <v>LIC</v>
      </c>
      <c r="F109" s="311" t="s">
        <v>2022</v>
      </c>
      <c r="G109" s="160">
        <v>2</v>
      </c>
      <c r="H109" s="313" t="s">
        <v>438</v>
      </c>
      <c r="I109" s="283" t="s">
        <v>438</v>
      </c>
      <c r="J109" s="147" t="s">
        <v>439</v>
      </c>
      <c r="K109" s="147" t="s">
        <v>438</v>
      </c>
      <c r="L109" s="139" t="s">
        <v>438</v>
      </c>
      <c r="M109" s="139" t="s">
        <v>438</v>
      </c>
      <c r="N109" s="139" t="s">
        <v>438</v>
      </c>
      <c r="O109" s="147" t="s">
        <v>439</v>
      </c>
      <c r="P109" s="147" t="s">
        <v>438</v>
      </c>
      <c r="Q109" s="159" t="s">
        <v>438</v>
      </c>
      <c r="R109" s="160" t="s">
        <v>1733</v>
      </c>
      <c r="S109" s="160">
        <v>3</v>
      </c>
      <c r="T109" s="161">
        <v>3</v>
      </c>
      <c r="U109" s="160" t="s">
        <v>1733</v>
      </c>
      <c r="V109" s="160">
        <v>42</v>
      </c>
      <c r="W109" s="160">
        <v>16</v>
      </c>
      <c r="X109" s="160">
        <v>11</v>
      </c>
      <c r="Y109" s="161">
        <v>15</v>
      </c>
      <c r="Z109" s="246" t="s">
        <v>1733</v>
      </c>
      <c r="AA109" s="160">
        <v>45</v>
      </c>
      <c r="AB109" s="160">
        <v>15</v>
      </c>
      <c r="AC109" s="160">
        <v>15</v>
      </c>
      <c r="AD109" s="158">
        <v>15</v>
      </c>
    </row>
    <row r="110" spans="1:30" s="162" customFormat="1" x14ac:dyDescent="0.3">
      <c r="A110" s="138">
        <v>108</v>
      </c>
      <c r="B110" s="306" t="s">
        <v>238</v>
      </c>
      <c r="C110" s="308" t="s">
        <v>239</v>
      </c>
      <c r="D110" s="306" t="str">
        <f>VLOOKUP(C110, 'Country List'!$C$2:$I$199, 2, 0)</f>
        <v>EAS</v>
      </c>
      <c r="E110" s="306" t="str">
        <f>VLOOKUP(C110, 'Country List'!$C$2:$I$199, 3, 0)</f>
        <v>UMC</v>
      </c>
      <c r="F110" s="311" t="s">
        <v>1913</v>
      </c>
      <c r="G110" s="160">
        <v>3</v>
      </c>
      <c r="H110" s="312" t="s">
        <v>438</v>
      </c>
      <c r="I110" s="283" t="s">
        <v>438</v>
      </c>
      <c r="J110" s="147" t="s">
        <v>1871</v>
      </c>
      <c r="K110" s="146" t="s">
        <v>2042</v>
      </c>
      <c r="L110" s="139">
        <v>2010</v>
      </c>
      <c r="M110" s="139">
        <v>2013</v>
      </c>
      <c r="N110" s="139" t="s">
        <v>1956</v>
      </c>
      <c r="O110" s="147" t="s">
        <v>2043</v>
      </c>
      <c r="P110" s="147" t="s">
        <v>2044</v>
      </c>
      <c r="Q110" s="159" t="s">
        <v>438</v>
      </c>
      <c r="R110" s="160" t="s">
        <v>1733</v>
      </c>
      <c r="S110" s="160">
        <v>4</v>
      </c>
      <c r="T110" s="161">
        <v>4</v>
      </c>
      <c r="U110" s="160" t="s">
        <v>1733</v>
      </c>
      <c r="V110" s="160">
        <v>44</v>
      </c>
      <c r="W110" s="160">
        <v>8</v>
      </c>
      <c r="X110" s="160">
        <v>16</v>
      </c>
      <c r="Y110" s="161">
        <v>20</v>
      </c>
      <c r="Z110" s="246" t="s">
        <v>1724</v>
      </c>
      <c r="AA110" s="160">
        <v>69</v>
      </c>
      <c r="AB110" s="160">
        <v>26</v>
      </c>
      <c r="AC110" s="160">
        <v>25</v>
      </c>
      <c r="AD110" s="158">
        <v>18</v>
      </c>
    </row>
    <row r="111" spans="1:30" s="162" customFormat="1" x14ac:dyDescent="0.3">
      <c r="A111" s="138">
        <v>109</v>
      </c>
      <c r="B111" s="306" t="s">
        <v>240</v>
      </c>
      <c r="C111" s="308" t="s">
        <v>241</v>
      </c>
      <c r="D111" s="306" t="str">
        <f>VLOOKUP(C111, 'Country List'!$C$2:$I$199, 2, 0)</f>
        <v>SAS</v>
      </c>
      <c r="E111" s="306" t="str">
        <f>VLOOKUP(C111, 'Country List'!$C$2:$I$199, 3, 0)</f>
        <v>UMC</v>
      </c>
      <c r="F111" s="311" t="s">
        <v>1961</v>
      </c>
      <c r="G111" s="160">
        <v>3</v>
      </c>
      <c r="H111" s="312" t="s">
        <v>2518</v>
      </c>
      <c r="I111" s="282" t="s">
        <v>2519</v>
      </c>
      <c r="J111" s="147" t="s">
        <v>439</v>
      </c>
      <c r="K111" s="147" t="s">
        <v>438</v>
      </c>
      <c r="L111" s="139" t="s">
        <v>438</v>
      </c>
      <c r="M111" s="139" t="s">
        <v>438</v>
      </c>
      <c r="N111" s="139" t="s">
        <v>438</v>
      </c>
      <c r="O111" s="147" t="s">
        <v>439</v>
      </c>
      <c r="P111" s="147" t="s">
        <v>438</v>
      </c>
      <c r="Q111" s="159" t="s">
        <v>438</v>
      </c>
      <c r="R111" s="160" t="s">
        <v>1733</v>
      </c>
      <c r="S111" s="160">
        <v>5</v>
      </c>
      <c r="T111" s="161">
        <v>5</v>
      </c>
      <c r="U111" s="160" t="s">
        <v>9</v>
      </c>
      <c r="V111" s="160" t="s">
        <v>9</v>
      </c>
      <c r="W111" s="160" t="s">
        <v>9</v>
      </c>
      <c r="X111" s="160" t="s">
        <v>9</v>
      </c>
      <c r="Y111" s="161" t="s">
        <v>9</v>
      </c>
      <c r="Z111" s="246" t="s">
        <v>1724</v>
      </c>
      <c r="AA111" s="160">
        <v>62</v>
      </c>
      <c r="AB111" s="160">
        <v>21</v>
      </c>
      <c r="AC111" s="160">
        <v>25</v>
      </c>
      <c r="AD111" s="158">
        <v>16</v>
      </c>
    </row>
    <row r="112" spans="1:30" s="162" customFormat="1" x14ac:dyDescent="0.3">
      <c r="A112" s="138">
        <v>110</v>
      </c>
      <c r="B112" s="306" t="s">
        <v>242</v>
      </c>
      <c r="C112" s="308" t="s">
        <v>243</v>
      </c>
      <c r="D112" s="306" t="str">
        <f>VLOOKUP(C112, 'Country List'!$C$2:$I$199, 2, 0)</f>
        <v>SSF</v>
      </c>
      <c r="E112" s="306" t="str">
        <f>VLOOKUP(C112, 'Country List'!$C$2:$I$199, 3, 0)</f>
        <v>LIC</v>
      </c>
      <c r="F112" s="311" t="s">
        <v>1725</v>
      </c>
      <c r="G112" s="160">
        <v>1</v>
      </c>
      <c r="H112" s="313" t="s">
        <v>2520</v>
      </c>
      <c r="I112" s="283" t="s">
        <v>9</v>
      </c>
      <c r="J112" s="147" t="s">
        <v>1779</v>
      </c>
      <c r="K112" s="146" t="s">
        <v>2045</v>
      </c>
      <c r="L112" s="139">
        <v>2011</v>
      </c>
      <c r="M112" s="139" t="s">
        <v>438</v>
      </c>
      <c r="N112" s="139" t="s">
        <v>1729</v>
      </c>
      <c r="O112" s="147" t="s">
        <v>438</v>
      </c>
      <c r="P112" s="147" t="s">
        <v>438</v>
      </c>
      <c r="Q112" s="159" t="s">
        <v>438</v>
      </c>
      <c r="R112" s="160" t="s">
        <v>1733</v>
      </c>
      <c r="S112" s="160">
        <v>5</v>
      </c>
      <c r="T112" s="161">
        <v>4</v>
      </c>
      <c r="U112" s="160" t="s">
        <v>9</v>
      </c>
      <c r="V112" s="160" t="s">
        <v>9</v>
      </c>
      <c r="W112" s="160" t="s">
        <v>9</v>
      </c>
      <c r="X112" s="160" t="s">
        <v>9</v>
      </c>
      <c r="Y112" s="161" t="s">
        <v>9</v>
      </c>
      <c r="Z112" s="246" t="s">
        <v>1733</v>
      </c>
      <c r="AA112" s="160">
        <v>37</v>
      </c>
      <c r="AB112" s="160">
        <v>8</v>
      </c>
      <c r="AC112" s="160">
        <v>19</v>
      </c>
      <c r="AD112" s="158">
        <v>10</v>
      </c>
    </row>
    <row r="113" spans="1:30" s="162" customFormat="1" x14ac:dyDescent="0.3">
      <c r="A113" s="138">
        <v>111</v>
      </c>
      <c r="B113" s="306" t="s">
        <v>244</v>
      </c>
      <c r="C113" s="308" t="s">
        <v>245</v>
      </c>
      <c r="D113" s="306" t="str">
        <f>VLOOKUP(C113, 'Country List'!$C$2:$I$199, 2, 0)</f>
        <v>MEA</v>
      </c>
      <c r="E113" s="306" t="str">
        <f>VLOOKUP(C113, 'Country List'!$C$2:$I$199, 3, 0)</f>
        <v>HIC</v>
      </c>
      <c r="F113" s="311" t="s">
        <v>1806</v>
      </c>
      <c r="G113" s="160">
        <v>1</v>
      </c>
      <c r="H113" s="312" t="s">
        <v>2521</v>
      </c>
      <c r="I113" s="282" t="s">
        <v>2522</v>
      </c>
      <c r="J113" s="147" t="s">
        <v>1745</v>
      </c>
      <c r="K113" s="146" t="s">
        <v>2046</v>
      </c>
      <c r="L113" s="139">
        <v>2001</v>
      </c>
      <c r="M113" s="139">
        <v>2001</v>
      </c>
      <c r="N113" s="139" t="s">
        <v>1729</v>
      </c>
      <c r="O113" s="147" t="s">
        <v>2047</v>
      </c>
      <c r="P113" s="146" t="s">
        <v>2048</v>
      </c>
      <c r="Q113" s="159" t="s">
        <v>1870</v>
      </c>
      <c r="R113" s="160" t="s">
        <v>1739</v>
      </c>
      <c r="S113" s="160">
        <v>1</v>
      </c>
      <c r="T113" s="161">
        <v>1</v>
      </c>
      <c r="U113" s="160" t="s">
        <v>9</v>
      </c>
      <c r="V113" s="160" t="s">
        <v>9</v>
      </c>
      <c r="W113" s="160" t="s">
        <v>9</v>
      </c>
      <c r="X113" s="160" t="s">
        <v>9</v>
      </c>
      <c r="Y113" s="161" t="s">
        <v>9</v>
      </c>
      <c r="Z113" s="246" t="s">
        <v>1739</v>
      </c>
      <c r="AA113" s="160">
        <v>23</v>
      </c>
      <c r="AB113" s="160">
        <v>5</v>
      </c>
      <c r="AC113" s="160">
        <v>9</v>
      </c>
      <c r="AD113" s="158">
        <v>9</v>
      </c>
    </row>
    <row r="114" spans="1:30" s="162" customFormat="1" x14ac:dyDescent="0.3">
      <c r="A114" s="138">
        <v>112</v>
      </c>
      <c r="B114" s="306" t="s">
        <v>246</v>
      </c>
      <c r="C114" s="308" t="s">
        <v>247</v>
      </c>
      <c r="D114" s="306" t="str">
        <f>VLOOKUP(C114, 'Country List'!$C$2:$I$199, 2, 0)</f>
        <v>EAS</v>
      </c>
      <c r="E114" s="306" t="str">
        <f>VLOOKUP(C114, 'Country List'!$C$2:$I$199, 3, 0)</f>
        <v>UMC</v>
      </c>
      <c r="F114" s="311" t="s">
        <v>1742</v>
      </c>
      <c r="G114" s="160">
        <v>2</v>
      </c>
      <c r="H114" s="312" t="s">
        <v>438</v>
      </c>
      <c r="I114" s="283" t="s">
        <v>438</v>
      </c>
      <c r="J114" s="147" t="s">
        <v>439</v>
      </c>
      <c r="K114" s="147" t="s">
        <v>438</v>
      </c>
      <c r="L114" s="139" t="s">
        <v>438</v>
      </c>
      <c r="M114" s="139" t="s">
        <v>438</v>
      </c>
      <c r="N114" s="140" t="s">
        <v>438</v>
      </c>
      <c r="O114" s="163" t="s">
        <v>439</v>
      </c>
      <c r="P114" s="163" t="s">
        <v>438</v>
      </c>
      <c r="Q114" s="165" t="s">
        <v>438</v>
      </c>
      <c r="R114" s="160" t="s">
        <v>1739</v>
      </c>
      <c r="S114" s="160">
        <v>1</v>
      </c>
      <c r="T114" s="161">
        <v>1</v>
      </c>
      <c r="U114" s="160" t="s">
        <v>9</v>
      </c>
      <c r="V114" s="160" t="s">
        <v>9</v>
      </c>
      <c r="W114" s="160" t="s">
        <v>9</v>
      </c>
      <c r="X114" s="160" t="s">
        <v>9</v>
      </c>
      <c r="Y114" s="161" t="s">
        <v>9</v>
      </c>
      <c r="Z114" s="246" t="s">
        <v>1739</v>
      </c>
      <c r="AA114" s="160">
        <v>17</v>
      </c>
      <c r="AB114" s="160">
        <v>2</v>
      </c>
      <c r="AC114" s="160">
        <v>6</v>
      </c>
      <c r="AD114" s="158">
        <v>9</v>
      </c>
    </row>
    <row r="115" spans="1:30" s="162" customFormat="1" x14ac:dyDescent="0.3">
      <c r="A115" s="138">
        <v>113</v>
      </c>
      <c r="B115" s="306" t="s">
        <v>248</v>
      </c>
      <c r="C115" s="308" t="s">
        <v>249</v>
      </c>
      <c r="D115" s="306" t="str">
        <f>VLOOKUP(C115, 'Country List'!$C$2:$I$199, 2, 0)</f>
        <v>SSF</v>
      </c>
      <c r="E115" s="306" t="str">
        <f>VLOOKUP(C115, 'Country List'!$C$2:$I$199, 3, 0)</f>
        <v>LMC</v>
      </c>
      <c r="F115" s="311" t="s">
        <v>1734</v>
      </c>
      <c r="G115" s="160">
        <v>3</v>
      </c>
      <c r="H115" s="313" t="s">
        <v>2523</v>
      </c>
      <c r="I115" s="283" t="s">
        <v>9</v>
      </c>
      <c r="J115" s="147" t="s">
        <v>439</v>
      </c>
      <c r="K115" s="147" t="s">
        <v>438</v>
      </c>
      <c r="L115" s="139" t="s">
        <v>438</v>
      </c>
      <c r="M115" s="139" t="s">
        <v>438</v>
      </c>
      <c r="N115" s="139" t="s">
        <v>438</v>
      </c>
      <c r="O115" s="147" t="s">
        <v>439</v>
      </c>
      <c r="P115" s="147" t="s">
        <v>438</v>
      </c>
      <c r="Q115" s="159" t="s">
        <v>438</v>
      </c>
      <c r="R115" s="160" t="s">
        <v>1724</v>
      </c>
      <c r="S115" s="160">
        <v>6</v>
      </c>
      <c r="T115" s="161">
        <v>5</v>
      </c>
      <c r="U115" s="160" t="s">
        <v>9</v>
      </c>
      <c r="V115" s="160" t="s">
        <v>9</v>
      </c>
      <c r="W115" s="160" t="s">
        <v>9</v>
      </c>
      <c r="X115" s="160" t="s">
        <v>9</v>
      </c>
      <c r="Y115" s="161" t="s">
        <v>9</v>
      </c>
      <c r="Z115" s="246" t="s">
        <v>1733</v>
      </c>
      <c r="AA115" s="160">
        <v>53</v>
      </c>
      <c r="AB115" s="160">
        <v>17</v>
      </c>
      <c r="AC115" s="160">
        <v>20</v>
      </c>
      <c r="AD115" s="158">
        <v>16</v>
      </c>
    </row>
    <row r="116" spans="1:30" s="162" customFormat="1" x14ac:dyDescent="0.3">
      <c r="A116" s="138">
        <v>114</v>
      </c>
      <c r="B116" s="306" t="s">
        <v>250</v>
      </c>
      <c r="C116" s="308" t="s">
        <v>251</v>
      </c>
      <c r="D116" s="306" t="str">
        <f>VLOOKUP(C116, 'Country List'!$C$2:$I$199, 2, 0)</f>
        <v>SSF</v>
      </c>
      <c r="E116" s="306" t="str">
        <f>VLOOKUP(C116, 'Country List'!$C$2:$I$199, 3, 0)</f>
        <v>UMC</v>
      </c>
      <c r="F116" s="311" t="s">
        <v>1725</v>
      </c>
      <c r="G116" s="160">
        <v>1</v>
      </c>
      <c r="H116" s="312" t="s">
        <v>2524</v>
      </c>
      <c r="I116" s="282" t="s">
        <v>2049</v>
      </c>
      <c r="J116" s="147" t="s">
        <v>1745</v>
      </c>
      <c r="K116" s="146" t="s">
        <v>2050</v>
      </c>
      <c r="L116" s="139">
        <v>2004</v>
      </c>
      <c r="M116" s="139">
        <v>2004</v>
      </c>
      <c r="N116" s="139" t="s">
        <v>1729</v>
      </c>
      <c r="O116" s="147" t="s">
        <v>2051</v>
      </c>
      <c r="P116" s="146" t="s">
        <v>2052</v>
      </c>
      <c r="Q116" s="159" t="s">
        <v>1797</v>
      </c>
      <c r="R116" s="160" t="s">
        <v>1739</v>
      </c>
      <c r="S116" s="160">
        <v>1</v>
      </c>
      <c r="T116" s="161">
        <v>2</v>
      </c>
      <c r="U116" s="160" t="s">
        <v>9</v>
      </c>
      <c r="V116" s="160" t="s">
        <v>9</v>
      </c>
      <c r="W116" s="160" t="s">
        <v>9</v>
      </c>
      <c r="X116" s="160" t="s">
        <v>9</v>
      </c>
      <c r="Y116" s="161" t="s">
        <v>9</v>
      </c>
      <c r="Z116" s="246" t="s">
        <v>1739</v>
      </c>
      <c r="AA116" s="160">
        <v>29</v>
      </c>
      <c r="AB116" s="160">
        <v>6</v>
      </c>
      <c r="AC116" s="160">
        <v>10</v>
      </c>
      <c r="AD116" s="158">
        <v>13</v>
      </c>
    </row>
    <row r="117" spans="1:30" s="162" customFormat="1" x14ac:dyDescent="0.3">
      <c r="A117" s="138">
        <v>115</v>
      </c>
      <c r="B117" s="306" t="s">
        <v>252</v>
      </c>
      <c r="C117" s="308" t="s">
        <v>253</v>
      </c>
      <c r="D117" s="306" t="str">
        <f>VLOOKUP(C117, 'Country List'!$C$2:$I$199, 2, 0)</f>
        <v>LCN</v>
      </c>
      <c r="E117" s="306" t="str">
        <f>VLOOKUP(C117, 'Country List'!$C$2:$I$199, 3, 0)</f>
        <v>UMC</v>
      </c>
      <c r="F117" s="311" t="s">
        <v>1725</v>
      </c>
      <c r="G117" s="160">
        <v>1</v>
      </c>
      <c r="H117" s="312" t="s">
        <v>438</v>
      </c>
      <c r="I117" s="283" t="s">
        <v>438</v>
      </c>
      <c r="J117" s="147" t="s">
        <v>2053</v>
      </c>
      <c r="K117" s="146" t="s">
        <v>2054</v>
      </c>
      <c r="L117" s="139">
        <v>2010</v>
      </c>
      <c r="M117" s="139">
        <v>2010</v>
      </c>
      <c r="N117" s="139" t="s">
        <v>1729</v>
      </c>
      <c r="O117" s="147" t="s">
        <v>2055</v>
      </c>
      <c r="P117" s="146" t="s">
        <v>2056</v>
      </c>
      <c r="Q117" s="159" t="s">
        <v>2057</v>
      </c>
      <c r="R117" s="160" t="s">
        <v>1733</v>
      </c>
      <c r="S117" s="160">
        <v>3</v>
      </c>
      <c r="T117" s="161">
        <v>3</v>
      </c>
      <c r="U117" s="160" t="s">
        <v>1733</v>
      </c>
      <c r="V117" s="160">
        <v>39</v>
      </c>
      <c r="W117" s="160">
        <v>7</v>
      </c>
      <c r="X117" s="160">
        <v>10</v>
      </c>
      <c r="Y117" s="161">
        <v>22</v>
      </c>
      <c r="Z117" s="246" t="s">
        <v>1724</v>
      </c>
      <c r="AA117" s="160">
        <v>64</v>
      </c>
      <c r="AB117" s="160">
        <v>19</v>
      </c>
      <c r="AC117" s="160">
        <v>31</v>
      </c>
      <c r="AD117" s="158">
        <v>14</v>
      </c>
    </row>
    <row r="118" spans="1:30" s="162" customFormat="1" x14ac:dyDescent="0.3">
      <c r="A118" s="138">
        <v>116</v>
      </c>
      <c r="B118" s="306" t="s">
        <v>254</v>
      </c>
      <c r="C118" s="308" t="s">
        <v>255</v>
      </c>
      <c r="D118" s="306" t="str">
        <f>VLOOKUP(C118, 'Country List'!$C$2:$I$199, 2, 0)</f>
        <v>EAS</v>
      </c>
      <c r="E118" s="306" t="str">
        <f>VLOOKUP(C118, 'Country List'!$C$2:$I$199, 3, 0)</f>
        <v>LMC</v>
      </c>
      <c r="F118" s="311" t="s">
        <v>2022</v>
      </c>
      <c r="G118" s="160">
        <v>2</v>
      </c>
      <c r="H118" s="312" t="s">
        <v>438</v>
      </c>
      <c r="I118" s="283" t="s">
        <v>438</v>
      </c>
      <c r="J118" s="147" t="s">
        <v>439</v>
      </c>
      <c r="K118" s="147" t="s">
        <v>438</v>
      </c>
      <c r="L118" s="139" t="s">
        <v>438</v>
      </c>
      <c r="M118" s="139" t="s">
        <v>438</v>
      </c>
      <c r="N118" s="140" t="s">
        <v>438</v>
      </c>
      <c r="O118" s="163" t="s">
        <v>439</v>
      </c>
      <c r="P118" s="163" t="s">
        <v>438</v>
      </c>
      <c r="Q118" s="165" t="s">
        <v>438</v>
      </c>
      <c r="R118" s="160" t="s">
        <v>1739</v>
      </c>
      <c r="S118" s="160">
        <v>1</v>
      </c>
      <c r="T118" s="161">
        <v>1</v>
      </c>
      <c r="U118" s="160" t="s">
        <v>9</v>
      </c>
      <c r="V118" s="160" t="s">
        <v>9</v>
      </c>
      <c r="W118" s="160" t="s">
        <v>9</v>
      </c>
      <c r="X118" s="160" t="s">
        <v>9</v>
      </c>
      <c r="Y118" s="161" t="s">
        <v>9</v>
      </c>
      <c r="Z118" s="246" t="s">
        <v>1739</v>
      </c>
      <c r="AA118" s="160">
        <v>21</v>
      </c>
      <c r="AB118" s="160">
        <v>2</v>
      </c>
      <c r="AC118" s="160">
        <v>8</v>
      </c>
      <c r="AD118" s="158">
        <v>11</v>
      </c>
    </row>
    <row r="119" spans="1:30" s="162" customFormat="1" x14ac:dyDescent="0.3">
      <c r="A119" s="138">
        <v>117</v>
      </c>
      <c r="B119" s="306" t="s">
        <v>256</v>
      </c>
      <c r="C119" s="308" t="s">
        <v>257</v>
      </c>
      <c r="D119" s="306" t="str">
        <f>VLOOKUP(C119, 'Country List'!$C$2:$I$199, 2, 0)</f>
        <v>ECS</v>
      </c>
      <c r="E119" s="306" t="str">
        <f>VLOOKUP(C119, 'Country List'!$C$2:$I$199, 3, 0)</f>
        <v>LMC</v>
      </c>
      <c r="F119" s="311" t="s">
        <v>1725</v>
      </c>
      <c r="G119" s="160">
        <v>1</v>
      </c>
      <c r="H119" s="312" t="s">
        <v>2058</v>
      </c>
      <c r="I119" s="282" t="s">
        <v>2059</v>
      </c>
      <c r="J119" s="147" t="s">
        <v>1917</v>
      </c>
      <c r="K119" s="146" t="s">
        <v>2060</v>
      </c>
      <c r="L119" s="139">
        <v>2007</v>
      </c>
      <c r="M119" s="139">
        <v>2007</v>
      </c>
      <c r="N119" s="139" t="s">
        <v>1729</v>
      </c>
      <c r="O119" s="147" t="s">
        <v>2061</v>
      </c>
      <c r="P119" s="146" t="s">
        <v>2062</v>
      </c>
      <c r="Q119" s="159" t="s">
        <v>2063</v>
      </c>
      <c r="R119" s="160" t="s">
        <v>1733</v>
      </c>
      <c r="S119" s="160">
        <v>3</v>
      </c>
      <c r="T119" s="161">
        <v>3</v>
      </c>
      <c r="U119" s="160" t="s">
        <v>9</v>
      </c>
      <c r="V119" s="160" t="s">
        <v>9</v>
      </c>
      <c r="W119" s="160" t="s">
        <v>9</v>
      </c>
      <c r="X119" s="160" t="s">
        <v>9</v>
      </c>
      <c r="Y119" s="161" t="s">
        <v>9</v>
      </c>
      <c r="Z119" s="246" t="s">
        <v>1733</v>
      </c>
      <c r="AA119" s="160">
        <v>56</v>
      </c>
      <c r="AB119" s="160">
        <v>17</v>
      </c>
      <c r="AC119" s="160">
        <v>21</v>
      </c>
      <c r="AD119" s="158">
        <v>18</v>
      </c>
    </row>
    <row r="120" spans="1:30" s="162" customFormat="1" x14ac:dyDescent="0.3">
      <c r="A120" s="138">
        <v>118</v>
      </c>
      <c r="B120" s="306" t="s">
        <v>258</v>
      </c>
      <c r="C120" s="308" t="s">
        <v>259</v>
      </c>
      <c r="D120" s="306" t="str">
        <f>VLOOKUP(C120, 'Country List'!$C$2:$I$199, 2, 0)</f>
        <v>ECS</v>
      </c>
      <c r="E120" s="306" t="str">
        <f>VLOOKUP(C120, 'Country List'!$C$2:$I$199, 3, 0)</f>
        <v>HIC</v>
      </c>
      <c r="F120" s="311" t="s">
        <v>1725</v>
      </c>
      <c r="G120" s="160">
        <v>1</v>
      </c>
      <c r="H120" s="312" t="s">
        <v>438</v>
      </c>
      <c r="I120" s="283" t="s">
        <v>438</v>
      </c>
      <c r="J120" s="147" t="s">
        <v>2064</v>
      </c>
      <c r="K120" s="146" t="s">
        <v>2065</v>
      </c>
      <c r="L120" s="139">
        <v>1993</v>
      </c>
      <c r="M120" s="139">
        <v>2009</v>
      </c>
      <c r="N120" s="139" t="s">
        <v>1729</v>
      </c>
      <c r="O120" s="147" t="s">
        <v>2066</v>
      </c>
      <c r="P120" s="146" t="s">
        <v>2067</v>
      </c>
      <c r="Q120" s="159" t="s">
        <v>1797</v>
      </c>
      <c r="R120" s="160" t="s">
        <v>1739</v>
      </c>
      <c r="S120" s="160">
        <v>3</v>
      </c>
      <c r="T120" s="161">
        <v>1</v>
      </c>
      <c r="U120" s="160" t="s">
        <v>9</v>
      </c>
      <c r="V120" s="160" t="s">
        <v>9</v>
      </c>
      <c r="W120" s="160" t="s">
        <v>9</v>
      </c>
      <c r="X120" s="160" t="s">
        <v>9</v>
      </c>
      <c r="Y120" s="161" t="s">
        <v>9</v>
      </c>
      <c r="Z120" s="246" t="s">
        <v>1739</v>
      </c>
      <c r="AA120" s="160">
        <v>16</v>
      </c>
      <c r="AB120" s="160">
        <v>3</v>
      </c>
      <c r="AC120" s="160">
        <v>6</v>
      </c>
      <c r="AD120" s="158">
        <v>7</v>
      </c>
    </row>
    <row r="121" spans="1:30" s="162" customFormat="1" x14ac:dyDescent="0.3">
      <c r="A121" s="138">
        <v>119</v>
      </c>
      <c r="B121" s="306" t="s">
        <v>260</v>
      </c>
      <c r="C121" s="308" t="s">
        <v>261</v>
      </c>
      <c r="D121" s="306" t="str">
        <f>VLOOKUP(C121, 'Country List'!$C$2:$I$199, 2, 0)</f>
        <v>EAS</v>
      </c>
      <c r="E121" s="306" t="str">
        <f>VLOOKUP(C121, 'Country List'!$C$2:$I$199, 3, 0)</f>
        <v>LMC</v>
      </c>
      <c r="F121" s="311" t="s">
        <v>1725</v>
      </c>
      <c r="G121" s="160">
        <v>1</v>
      </c>
      <c r="H121" s="312" t="s">
        <v>2525</v>
      </c>
      <c r="I121" s="282" t="s">
        <v>2526</v>
      </c>
      <c r="J121" s="147" t="s">
        <v>439</v>
      </c>
      <c r="K121" s="147" t="s">
        <v>438</v>
      </c>
      <c r="L121" s="139" t="s">
        <v>438</v>
      </c>
      <c r="M121" s="139" t="s">
        <v>438</v>
      </c>
      <c r="N121" s="139" t="s">
        <v>438</v>
      </c>
      <c r="O121" s="147" t="s">
        <v>439</v>
      </c>
      <c r="P121" s="147" t="s">
        <v>438</v>
      </c>
      <c r="Q121" s="159" t="s">
        <v>438</v>
      </c>
      <c r="R121" s="160" t="s">
        <v>1739</v>
      </c>
      <c r="S121" s="160">
        <v>1</v>
      </c>
      <c r="T121" s="161">
        <v>2</v>
      </c>
      <c r="U121" s="160" t="s">
        <v>9</v>
      </c>
      <c r="V121" s="160" t="s">
        <v>9</v>
      </c>
      <c r="W121" s="160" t="s">
        <v>9</v>
      </c>
      <c r="X121" s="160" t="s">
        <v>9</v>
      </c>
      <c r="Y121" s="161" t="s">
        <v>9</v>
      </c>
      <c r="Z121" s="246" t="s">
        <v>1733</v>
      </c>
      <c r="AA121" s="160">
        <v>37</v>
      </c>
      <c r="AB121" s="160">
        <v>13</v>
      </c>
      <c r="AC121" s="160">
        <v>12</v>
      </c>
      <c r="AD121" s="158">
        <v>12</v>
      </c>
    </row>
    <row r="122" spans="1:30" s="162" customFormat="1" x14ac:dyDescent="0.3">
      <c r="A122" s="138">
        <v>120</v>
      </c>
      <c r="B122" s="306" t="s">
        <v>262</v>
      </c>
      <c r="C122" s="308" t="s">
        <v>263</v>
      </c>
      <c r="D122" s="306" t="str">
        <f>VLOOKUP(C122, 'Country List'!$C$2:$I$199, 2, 0)</f>
        <v>ECS</v>
      </c>
      <c r="E122" s="306" t="str">
        <f>VLOOKUP(C122, 'Country List'!$C$2:$I$199, 3, 0)</f>
        <v>UMC</v>
      </c>
      <c r="F122" s="311" t="s">
        <v>1725</v>
      </c>
      <c r="G122" s="160">
        <v>1</v>
      </c>
      <c r="H122" s="312" t="s">
        <v>2527</v>
      </c>
      <c r="I122" s="282" t="s">
        <v>2528</v>
      </c>
      <c r="J122" s="147" t="s">
        <v>1917</v>
      </c>
      <c r="K122" s="146" t="s">
        <v>2068</v>
      </c>
      <c r="L122" s="139">
        <v>2008</v>
      </c>
      <c r="M122" s="139">
        <v>2008</v>
      </c>
      <c r="N122" s="139" t="s">
        <v>1729</v>
      </c>
      <c r="O122" s="147" t="s">
        <v>2069</v>
      </c>
      <c r="P122" s="146" t="s">
        <v>2070</v>
      </c>
      <c r="Q122" s="159" t="s">
        <v>2071</v>
      </c>
      <c r="R122" s="160" t="s">
        <v>1733</v>
      </c>
      <c r="S122" s="160">
        <v>3</v>
      </c>
      <c r="T122" s="161">
        <v>3</v>
      </c>
      <c r="U122" s="160" t="s">
        <v>9</v>
      </c>
      <c r="V122" s="160" t="s">
        <v>9</v>
      </c>
      <c r="W122" s="160" t="s">
        <v>9</v>
      </c>
      <c r="X122" s="160" t="s">
        <v>9</v>
      </c>
      <c r="Y122" s="161" t="s">
        <v>9</v>
      </c>
      <c r="Z122" s="246" t="s">
        <v>1733</v>
      </c>
      <c r="AA122" s="160">
        <v>44</v>
      </c>
      <c r="AB122" s="160">
        <v>13</v>
      </c>
      <c r="AC122" s="160">
        <v>19</v>
      </c>
      <c r="AD122" s="158">
        <v>12</v>
      </c>
    </row>
    <row r="123" spans="1:30" s="162" customFormat="1" x14ac:dyDescent="0.3">
      <c r="A123" s="138">
        <v>121</v>
      </c>
      <c r="B123" s="306" t="s">
        <v>264</v>
      </c>
      <c r="C123" s="308" t="s">
        <v>265</v>
      </c>
      <c r="D123" s="306" t="str">
        <f>VLOOKUP(C123, 'Country List'!$C$2:$I$199, 2, 0)</f>
        <v>MEA</v>
      </c>
      <c r="E123" s="306" t="str">
        <f>VLOOKUP(C123, 'Country List'!$C$2:$I$199, 3, 0)</f>
        <v>LMC</v>
      </c>
      <c r="F123" s="311" t="s">
        <v>1734</v>
      </c>
      <c r="G123" s="160">
        <v>3</v>
      </c>
      <c r="H123" s="312" t="s">
        <v>2529</v>
      </c>
      <c r="I123" s="282" t="s">
        <v>2530</v>
      </c>
      <c r="J123" s="147" t="s">
        <v>2072</v>
      </c>
      <c r="K123" s="146" t="s">
        <v>2073</v>
      </c>
      <c r="L123" s="139">
        <v>2009</v>
      </c>
      <c r="M123" s="139">
        <v>2009</v>
      </c>
      <c r="N123" s="139" t="s">
        <v>1729</v>
      </c>
      <c r="O123" s="147" t="s">
        <v>2074</v>
      </c>
      <c r="P123" s="146" t="s">
        <v>2075</v>
      </c>
      <c r="Q123" s="159" t="s">
        <v>1797</v>
      </c>
      <c r="R123" s="160" t="s">
        <v>1733</v>
      </c>
      <c r="S123" s="160">
        <v>5</v>
      </c>
      <c r="T123" s="161">
        <v>5</v>
      </c>
      <c r="U123" s="160" t="s">
        <v>1733</v>
      </c>
      <c r="V123" s="160">
        <v>45</v>
      </c>
      <c r="W123" s="160">
        <v>11</v>
      </c>
      <c r="X123" s="160">
        <v>10</v>
      </c>
      <c r="Y123" s="161">
        <v>24</v>
      </c>
      <c r="Z123" s="246" t="s">
        <v>1724</v>
      </c>
      <c r="AA123" s="160">
        <v>66</v>
      </c>
      <c r="AB123" s="160">
        <v>23</v>
      </c>
      <c r="AC123" s="160">
        <v>25</v>
      </c>
      <c r="AD123" s="158">
        <v>18</v>
      </c>
    </row>
    <row r="124" spans="1:30" s="162" customFormat="1" x14ac:dyDescent="0.3">
      <c r="A124" s="138">
        <v>122</v>
      </c>
      <c r="B124" s="306" t="s">
        <v>266</v>
      </c>
      <c r="C124" s="308" t="s">
        <v>267</v>
      </c>
      <c r="D124" s="306" t="str">
        <f>VLOOKUP(C124, 'Country List'!$C$2:$I$199, 2, 0)</f>
        <v>SSF</v>
      </c>
      <c r="E124" s="306" t="str">
        <f>VLOOKUP(C124, 'Country List'!$C$2:$I$199, 3, 0)</f>
        <v>LIC</v>
      </c>
      <c r="F124" s="311" t="s">
        <v>1725</v>
      </c>
      <c r="G124" s="160">
        <v>1</v>
      </c>
      <c r="H124" s="313" t="s">
        <v>2531</v>
      </c>
      <c r="I124" s="282" t="s">
        <v>2532</v>
      </c>
      <c r="J124" s="147" t="s">
        <v>439</v>
      </c>
      <c r="K124" s="147" t="s">
        <v>438</v>
      </c>
      <c r="L124" s="139" t="s">
        <v>438</v>
      </c>
      <c r="M124" s="139" t="s">
        <v>438</v>
      </c>
      <c r="N124" s="139" t="s">
        <v>438</v>
      </c>
      <c r="O124" s="147" t="s">
        <v>439</v>
      </c>
      <c r="P124" s="147" t="s">
        <v>438</v>
      </c>
      <c r="Q124" s="159" t="s">
        <v>438</v>
      </c>
      <c r="R124" s="160" t="s">
        <v>1733</v>
      </c>
      <c r="S124" s="160">
        <v>4</v>
      </c>
      <c r="T124" s="161">
        <v>4</v>
      </c>
      <c r="U124" s="160" t="s">
        <v>9</v>
      </c>
      <c r="V124" s="160" t="s">
        <v>9</v>
      </c>
      <c r="W124" s="160" t="s">
        <v>9</v>
      </c>
      <c r="X124" s="160" t="s">
        <v>9</v>
      </c>
      <c r="Y124" s="161" t="s">
        <v>9</v>
      </c>
      <c r="Z124" s="246" t="s">
        <v>1733</v>
      </c>
      <c r="AA124" s="160">
        <v>48</v>
      </c>
      <c r="AB124" s="160">
        <v>12</v>
      </c>
      <c r="AC124" s="160">
        <v>21</v>
      </c>
      <c r="AD124" s="158">
        <v>15</v>
      </c>
    </row>
    <row r="125" spans="1:30" s="162" customFormat="1" x14ac:dyDescent="0.3">
      <c r="A125" s="138">
        <v>123</v>
      </c>
      <c r="B125" s="306" t="s">
        <v>268</v>
      </c>
      <c r="C125" s="308" t="s">
        <v>269</v>
      </c>
      <c r="D125" s="306" t="str">
        <f>VLOOKUP(C125, 'Country List'!$C$2:$I$199, 2, 0)</f>
        <v>EAS</v>
      </c>
      <c r="E125" s="306" t="str">
        <f>VLOOKUP(C125, 'Country List'!$C$2:$I$199, 3, 0)</f>
        <v>LMC</v>
      </c>
      <c r="F125" s="311" t="s">
        <v>1742</v>
      </c>
      <c r="G125" s="160">
        <v>2</v>
      </c>
      <c r="H125" s="312" t="s">
        <v>438</v>
      </c>
      <c r="I125" s="283" t="s">
        <v>438</v>
      </c>
      <c r="J125" s="147" t="s">
        <v>439</v>
      </c>
      <c r="K125" s="147" t="s">
        <v>438</v>
      </c>
      <c r="L125" s="139" t="s">
        <v>438</v>
      </c>
      <c r="M125" s="139" t="s">
        <v>438</v>
      </c>
      <c r="N125" s="139" t="s">
        <v>438</v>
      </c>
      <c r="O125" s="147" t="s">
        <v>439</v>
      </c>
      <c r="P125" s="147" t="s">
        <v>438</v>
      </c>
      <c r="Q125" s="159" t="s">
        <v>438</v>
      </c>
      <c r="R125" s="160" t="s">
        <v>1733</v>
      </c>
      <c r="S125" s="160">
        <v>5</v>
      </c>
      <c r="T125" s="161">
        <v>5</v>
      </c>
      <c r="U125" s="160" t="s">
        <v>1724</v>
      </c>
      <c r="V125" s="160">
        <v>63</v>
      </c>
      <c r="W125" s="160">
        <v>17</v>
      </c>
      <c r="X125" s="160">
        <v>17</v>
      </c>
      <c r="Y125" s="161">
        <v>29</v>
      </c>
      <c r="Z125" s="246" t="s">
        <v>1724</v>
      </c>
      <c r="AA125" s="160">
        <v>73</v>
      </c>
      <c r="AB125" s="160">
        <v>23</v>
      </c>
      <c r="AC125" s="160">
        <v>29</v>
      </c>
      <c r="AD125" s="158">
        <v>21</v>
      </c>
    </row>
    <row r="126" spans="1:30" s="162" customFormat="1" x14ac:dyDescent="0.3">
      <c r="A126" s="138">
        <v>124</v>
      </c>
      <c r="B126" s="306" t="s">
        <v>270</v>
      </c>
      <c r="C126" s="308" t="s">
        <v>271</v>
      </c>
      <c r="D126" s="306" t="str">
        <f>VLOOKUP(C126, 'Country List'!$C$2:$I$199, 2, 0)</f>
        <v>SSF</v>
      </c>
      <c r="E126" s="306" t="str">
        <f>VLOOKUP(C126, 'Country List'!$C$2:$I$199, 3, 0)</f>
        <v>UMC</v>
      </c>
      <c r="F126" s="311" t="s">
        <v>1806</v>
      </c>
      <c r="G126" s="160">
        <v>2</v>
      </c>
      <c r="H126" s="312" t="s">
        <v>2076</v>
      </c>
      <c r="I126" s="282" t="s">
        <v>2077</v>
      </c>
      <c r="J126" s="147" t="s">
        <v>1916</v>
      </c>
      <c r="K126" s="147" t="s">
        <v>438</v>
      </c>
      <c r="L126" s="139" t="s">
        <v>438</v>
      </c>
      <c r="M126" s="139" t="s">
        <v>438</v>
      </c>
      <c r="N126" s="139" t="s">
        <v>438</v>
      </c>
      <c r="O126" s="147" t="s">
        <v>1916</v>
      </c>
      <c r="P126" s="147" t="s">
        <v>438</v>
      </c>
      <c r="Q126" s="159" t="s">
        <v>438</v>
      </c>
      <c r="R126" s="160" t="s">
        <v>1739</v>
      </c>
      <c r="S126" s="160">
        <v>2</v>
      </c>
      <c r="T126" s="161">
        <v>2</v>
      </c>
      <c r="U126" s="160" t="s">
        <v>9</v>
      </c>
      <c r="V126" s="160" t="s">
        <v>9</v>
      </c>
      <c r="W126" s="160" t="s">
        <v>9</v>
      </c>
      <c r="X126" s="160" t="s">
        <v>9</v>
      </c>
      <c r="Y126" s="161" t="s">
        <v>9</v>
      </c>
      <c r="Z126" s="246" t="s">
        <v>1733</v>
      </c>
      <c r="AA126" s="160">
        <v>32</v>
      </c>
      <c r="AB126" s="160">
        <v>9</v>
      </c>
      <c r="AC126" s="160">
        <v>13</v>
      </c>
      <c r="AD126" s="158">
        <v>10</v>
      </c>
    </row>
    <row r="127" spans="1:30" s="162" customFormat="1" x14ac:dyDescent="0.3">
      <c r="A127" s="138">
        <v>125</v>
      </c>
      <c r="B127" s="306" t="s">
        <v>272</v>
      </c>
      <c r="C127" s="308" t="s">
        <v>273</v>
      </c>
      <c r="D127" s="306" t="str">
        <f>VLOOKUP(C127, 'Country List'!$C$2:$I$199, 2, 0)</f>
        <v>EAS</v>
      </c>
      <c r="E127" s="306" t="str">
        <f>VLOOKUP(C127, 'Country List'!$C$2:$I$199, 3, 0)</f>
        <v>UMC</v>
      </c>
      <c r="F127" s="311" t="s">
        <v>1742</v>
      </c>
      <c r="G127" s="160">
        <v>2</v>
      </c>
      <c r="H127" s="312" t="s">
        <v>438</v>
      </c>
      <c r="I127" s="283" t="s">
        <v>438</v>
      </c>
      <c r="J127" s="147" t="s">
        <v>439</v>
      </c>
      <c r="K127" s="147" t="s">
        <v>438</v>
      </c>
      <c r="L127" s="139" t="s">
        <v>438</v>
      </c>
      <c r="M127" s="139" t="s">
        <v>438</v>
      </c>
      <c r="N127" s="140" t="s">
        <v>438</v>
      </c>
      <c r="O127" s="163" t="s">
        <v>439</v>
      </c>
      <c r="P127" s="163" t="s">
        <v>438</v>
      </c>
      <c r="Q127" s="165" t="s">
        <v>438</v>
      </c>
      <c r="R127" s="160" t="s">
        <v>1739</v>
      </c>
      <c r="S127" s="160">
        <v>2</v>
      </c>
      <c r="T127" s="161">
        <v>2</v>
      </c>
      <c r="U127" s="160" t="s">
        <v>9</v>
      </c>
      <c r="V127" s="160" t="s">
        <v>9</v>
      </c>
      <c r="W127" s="160" t="s">
        <v>9</v>
      </c>
      <c r="X127" s="160" t="s">
        <v>9</v>
      </c>
      <c r="Y127" s="161" t="s">
        <v>9</v>
      </c>
      <c r="Z127" s="246" t="s">
        <v>1733</v>
      </c>
      <c r="AA127" s="160">
        <v>46</v>
      </c>
      <c r="AB127" s="160">
        <v>10</v>
      </c>
      <c r="AC127" s="160">
        <v>20</v>
      </c>
      <c r="AD127" s="158">
        <v>16</v>
      </c>
    </row>
    <row r="128" spans="1:30" s="162" customFormat="1" x14ac:dyDescent="0.3">
      <c r="A128" s="138">
        <v>126</v>
      </c>
      <c r="B128" s="306" t="s">
        <v>274</v>
      </c>
      <c r="C128" s="308" t="s">
        <v>275</v>
      </c>
      <c r="D128" s="306" t="str">
        <f>VLOOKUP(C128, 'Country List'!$C$2:$I$199, 2, 0)</f>
        <v>SAS</v>
      </c>
      <c r="E128" s="306" t="str">
        <f>VLOOKUP(C128, 'Country List'!$C$2:$I$199, 3, 0)</f>
        <v>LIC</v>
      </c>
      <c r="F128" s="311" t="s">
        <v>1742</v>
      </c>
      <c r="G128" s="160">
        <v>2</v>
      </c>
      <c r="H128" s="312" t="s">
        <v>438</v>
      </c>
      <c r="I128" s="283" t="s">
        <v>438</v>
      </c>
      <c r="J128" s="147" t="s">
        <v>2078</v>
      </c>
      <c r="K128" s="146" t="s">
        <v>2079</v>
      </c>
      <c r="L128" s="139">
        <v>2007</v>
      </c>
      <c r="M128" s="139">
        <v>2007</v>
      </c>
      <c r="N128" s="139" t="s">
        <v>2080</v>
      </c>
      <c r="O128" s="147" t="s">
        <v>2081</v>
      </c>
      <c r="P128" s="146" t="s">
        <v>2082</v>
      </c>
      <c r="Q128" s="159" t="s">
        <v>438</v>
      </c>
      <c r="R128" s="160" t="s">
        <v>1733</v>
      </c>
      <c r="S128" s="160">
        <v>3</v>
      </c>
      <c r="T128" s="161">
        <v>4</v>
      </c>
      <c r="U128" s="160" t="s">
        <v>9</v>
      </c>
      <c r="V128" s="160" t="s">
        <v>9</v>
      </c>
      <c r="W128" s="160" t="s">
        <v>9</v>
      </c>
      <c r="X128" s="160" t="s">
        <v>9</v>
      </c>
      <c r="Y128" s="161" t="s">
        <v>9</v>
      </c>
      <c r="Z128" s="246" t="s">
        <v>1733</v>
      </c>
      <c r="AA128" s="160">
        <v>52</v>
      </c>
      <c r="AB128" s="160">
        <v>16</v>
      </c>
      <c r="AC128" s="160">
        <v>21</v>
      </c>
      <c r="AD128" s="158">
        <v>15</v>
      </c>
    </row>
    <row r="129" spans="1:30" s="162" customFormat="1" x14ac:dyDescent="0.3">
      <c r="A129" s="138">
        <v>127</v>
      </c>
      <c r="B129" s="306" t="s">
        <v>276</v>
      </c>
      <c r="C129" s="308" t="s">
        <v>277</v>
      </c>
      <c r="D129" s="306" t="str">
        <f>VLOOKUP(C129, 'Country List'!$C$2:$I$199, 2, 0)</f>
        <v>ECS</v>
      </c>
      <c r="E129" s="306" t="str">
        <f>VLOOKUP(C129, 'Country List'!$C$2:$I$199, 3, 0)</f>
        <v>HIC</v>
      </c>
      <c r="F129" s="311" t="s">
        <v>1725</v>
      </c>
      <c r="G129" s="160">
        <v>1</v>
      </c>
      <c r="H129" s="312" t="s">
        <v>2083</v>
      </c>
      <c r="I129" s="282" t="s">
        <v>2084</v>
      </c>
      <c r="J129" s="147" t="s">
        <v>1871</v>
      </c>
      <c r="K129" s="146" t="s">
        <v>2085</v>
      </c>
      <c r="L129" s="139">
        <v>1988</v>
      </c>
      <c r="M129" s="139">
        <v>2000</v>
      </c>
      <c r="N129" s="139" t="s">
        <v>1729</v>
      </c>
      <c r="O129" s="147" t="s">
        <v>2086</v>
      </c>
      <c r="P129" s="146" t="s">
        <v>2087</v>
      </c>
      <c r="Q129" s="159" t="s">
        <v>1894</v>
      </c>
      <c r="R129" s="160" t="s">
        <v>1739</v>
      </c>
      <c r="S129" s="160">
        <v>1</v>
      </c>
      <c r="T129" s="161">
        <v>1</v>
      </c>
      <c r="U129" s="160" t="s">
        <v>9</v>
      </c>
      <c r="V129" s="160" t="s">
        <v>9</v>
      </c>
      <c r="W129" s="160" t="s">
        <v>9</v>
      </c>
      <c r="X129" s="160" t="s">
        <v>9</v>
      </c>
      <c r="Y129" s="161" t="s">
        <v>9</v>
      </c>
      <c r="Z129" s="246" t="s">
        <v>1739</v>
      </c>
      <c r="AA129" s="160">
        <v>11</v>
      </c>
      <c r="AB129" s="160">
        <v>2</v>
      </c>
      <c r="AC129" s="160">
        <v>5</v>
      </c>
      <c r="AD129" s="158">
        <v>4</v>
      </c>
    </row>
    <row r="130" spans="1:30" s="162" customFormat="1" x14ac:dyDescent="0.3">
      <c r="A130" s="138">
        <v>128</v>
      </c>
      <c r="B130" s="306" t="s">
        <v>278</v>
      </c>
      <c r="C130" s="308" t="s">
        <v>279</v>
      </c>
      <c r="D130" s="306" t="str">
        <f>VLOOKUP(C130, 'Country List'!$C$2:$I$199, 2, 0)</f>
        <v>EAS</v>
      </c>
      <c r="E130" s="306" t="str">
        <f>VLOOKUP(C130, 'Country List'!$C$2:$I$199, 3, 0)</f>
        <v>HIC</v>
      </c>
      <c r="F130" s="311" t="s">
        <v>1742</v>
      </c>
      <c r="G130" s="160">
        <v>2</v>
      </c>
      <c r="H130" s="312" t="s">
        <v>438</v>
      </c>
      <c r="I130" s="283" t="s">
        <v>438</v>
      </c>
      <c r="J130" s="147" t="s">
        <v>2088</v>
      </c>
      <c r="K130" s="146" t="s">
        <v>2089</v>
      </c>
      <c r="L130" s="139">
        <v>1993</v>
      </c>
      <c r="M130" s="139">
        <v>2010</v>
      </c>
      <c r="N130" s="139" t="s">
        <v>1729</v>
      </c>
      <c r="O130" s="147" t="s">
        <v>2090</v>
      </c>
      <c r="P130" s="146" t="s">
        <v>2091</v>
      </c>
      <c r="Q130" s="159" t="s">
        <v>2092</v>
      </c>
      <c r="R130" s="160" t="s">
        <v>1739</v>
      </c>
      <c r="S130" s="160">
        <v>1</v>
      </c>
      <c r="T130" s="161">
        <v>1</v>
      </c>
      <c r="U130" s="160" t="s">
        <v>9</v>
      </c>
      <c r="V130" s="160" t="s">
        <v>9</v>
      </c>
      <c r="W130" s="160" t="s">
        <v>9</v>
      </c>
      <c r="X130" s="160" t="s">
        <v>9</v>
      </c>
      <c r="Y130" s="161" t="s">
        <v>9</v>
      </c>
      <c r="Z130" s="246" t="s">
        <v>1739</v>
      </c>
      <c r="AA130" s="160">
        <v>19</v>
      </c>
      <c r="AB130" s="160">
        <v>4</v>
      </c>
      <c r="AC130" s="160">
        <v>8</v>
      </c>
      <c r="AD130" s="158">
        <v>7</v>
      </c>
    </row>
    <row r="131" spans="1:30" s="162" customFormat="1" x14ac:dyDescent="0.3">
      <c r="A131" s="138">
        <v>129</v>
      </c>
      <c r="B131" s="306" t="s">
        <v>280</v>
      </c>
      <c r="C131" s="308" t="s">
        <v>281</v>
      </c>
      <c r="D131" s="306" t="str">
        <f>VLOOKUP(C131, 'Country List'!$C$2:$I$199, 2, 0)</f>
        <v>LCN</v>
      </c>
      <c r="E131" s="306" t="str">
        <f>VLOOKUP(C131, 'Country List'!$C$2:$I$199, 3, 0)</f>
        <v>LMC</v>
      </c>
      <c r="F131" s="311" t="s">
        <v>1725</v>
      </c>
      <c r="G131" s="160">
        <v>1</v>
      </c>
      <c r="H131" s="312" t="s">
        <v>2533</v>
      </c>
      <c r="I131" s="282" t="s">
        <v>2534</v>
      </c>
      <c r="J131" s="147" t="s">
        <v>1885</v>
      </c>
      <c r="K131" s="146" t="s">
        <v>2093</v>
      </c>
      <c r="L131" s="139">
        <v>2012</v>
      </c>
      <c r="M131" s="139" t="s">
        <v>438</v>
      </c>
      <c r="N131" s="139" t="s">
        <v>438</v>
      </c>
      <c r="O131" s="147" t="s">
        <v>2094</v>
      </c>
      <c r="P131" s="146" t="s">
        <v>2095</v>
      </c>
      <c r="Q131" s="159" t="s">
        <v>438</v>
      </c>
      <c r="R131" s="160" t="s">
        <v>1733</v>
      </c>
      <c r="S131" s="160">
        <v>5</v>
      </c>
      <c r="T131" s="161">
        <v>4</v>
      </c>
      <c r="U131" s="160" t="s">
        <v>9</v>
      </c>
      <c r="V131" s="160" t="s">
        <v>9</v>
      </c>
      <c r="W131" s="160" t="s">
        <v>9</v>
      </c>
      <c r="X131" s="160" t="s">
        <v>9</v>
      </c>
      <c r="Y131" s="161" t="s">
        <v>9</v>
      </c>
      <c r="Z131" s="246" t="s">
        <v>1733</v>
      </c>
      <c r="AA131" s="160">
        <v>55</v>
      </c>
      <c r="AB131" s="160">
        <v>14</v>
      </c>
      <c r="AC131" s="160">
        <v>24</v>
      </c>
      <c r="AD131" s="158">
        <v>17</v>
      </c>
    </row>
    <row r="132" spans="1:30" s="162" customFormat="1" x14ac:dyDescent="0.3">
      <c r="A132" s="138">
        <v>130</v>
      </c>
      <c r="B132" s="306" t="s">
        <v>282</v>
      </c>
      <c r="C132" s="308" t="s">
        <v>283</v>
      </c>
      <c r="D132" s="306" t="str">
        <f>VLOOKUP(C132, 'Country List'!$C$2:$I$199, 2, 0)</f>
        <v>SSF</v>
      </c>
      <c r="E132" s="306" t="str">
        <f>VLOOKUP(C132, 'Country List'!$C$2:$I$199, 3, 0)</f>
        <v>LIC</v>
      </c>
      <c r="F132" s="311" t="s">
        <v>1722</v>
      </c>
      <c r="G132" s="160">
        <v>3</v>
      </c>
      <c r="H132" s="312" t="s">
        <v>2096</v>
      </c>
      <c r="I132" s="283" t="s">
        <v>438</v>
      </c>
      <c r="J132" s="147" t="s">
        <v>2097</v>
      </c>
      <c r="K132" s="146" t="s">
        <v>2098</v>
      </c>
      <c r="L132" s="139">
        <v>2011</v>
      </c>
      <c r="M132" s="139">
        <v>2013</v>
      </c>
      <c r="N132" s="139" t="s">
        <v>1729</v>
      </c>
      <c r="O132" s="147" t="s">
        <v>438</v>
      </c>
      <c r="P132" s="147" t="s">
        <v>438</v>
      </c>
      <c r="Q132" s="159" t="s">
        <v>438</v>
      </c>
      <c r="R132" s="160" t="s">
        <v>1733</v>
      </c>
      <c r="S132" s="160">
        <v>4</v>
      </c>
      <c r="T132" s="161">
        <v>4</v>
      </c>
      <c r="U132" s="160" t="s">
        <v>9</v>
      </c>
      <c r="V132" s="160" t="s">
        <v>9</v>
      </c>
      <c r="W132" s="160" t="s">
        <v>9</v>
      </c>
      <c r="X132" s="160" t="s">
        <v>9</v>
      </c>
      <c r="Y132" s="161" t="s">
        <v>9</v>
      </c>
      <c r="Z132" s="246" t="s">
        <v>1733</v>
      </c>
      <c r="AA132" s="160">
        <v>52</v>
      </c>
      <c r="AB132" s="160">
        <v>16</v>
      </c>
      <c r="AC132" s="160">
        <v>19</v>
      </c>
      <c r="AD132" s="158">
        <v>17</v>
      </c>
    </row>
    <row r="133" spans="1:30" s="162" customFormat="1" x14ac:dyDescent="0.3">
      <c r="A133" s="138">
        <v>131</v>
      </c>
      <c r="B133" s="306" t="s">
        <v>284</v>
      </c>
      <c r="C133" s="308" t="s">
        <v>285</v>
      </c>
      <c r="D133" s="306" t="str">
        <f>VLOOKUP(C133, 'Country List'!$C$2:$I$199, 2, 0)</f>
        <v>SSF</v>
      </c>
      <c r="E133" s="306" t="str">
        <f>VLOOKUP(C133, 'Country List'!$C$2:$I$199, 3, 0)</f>
        <v>LMC</v>
      </c>
      <c r="F133" s="311" t="s">
        <v>1814</v>
      </c>
      <c r="G133" s="160">
        <v>2</v>
      </c>
      <c r="H133" s="312" t="s">
        <v>2099</v>
      </c>
      <c r="I133" s="282" t="s">
        <v>2100</v>
      </c>
      <c r="J133" s="147" t="s">
        <v>1779</v>
      </c>
      <c r="K133" s="143"/>
      <c r="L133" s="139">
        <v>2010</v>
      </c>
      <c r="M133" s="139" t="s">
        <v>438</v>
      </c>
      <c r="N133" s="139" t="s">
        <v>1729</v>
      </c>
      <c r="O133" s="147" t="s">
        <v>2101</v>
      </c>
      <c r="P133" s="146" t="s">
        <v>2102</v>
      </c>
      <c r="Q133" s="159" t="s">
        <v>438</v>
      </c>
      <c r="R133" s="160" t="s">
        <v>1733</v>
      </c>
      <c r="S133" s="160">
        <v>3</v>
      </c>
      <c r="T133" s="161">
        <v>5</v>
      </c>
      <c r="U133" s="160" t="s">
        <v>1733</v>
      </c>
      <c r="V133" s="160">
        <v>34</v>
      </c>
      <c r="W133" s="160">
        <v>9</v>
      </c>
      <c r="X133" s="160">
        <v>7</v>
      </c>
      <c r="Y133" s="161">
        <v>18</v>
      </c>
      <c r="Z133" s="246" t="s">
        <v>1733</v>
      </c>
      <c r="AA133" s="160">
        <v>51</v>
      </c>
      <c r="AB133" s="160">
        <v>14</v>
      </c>
      <c r="AC133" s="160">
        <v>22</v>
      </c>
      <c r="AD133" s="158">
        <v>15</v>
      </c>
    </row>
    <row r="134" spans="1:30" s="162" customFormat="1" x14ac:dyDescent="0.3">
      <c r="A134" s="138">
        <v>132</v>
      </c>
      <c r="B134" s="306" t="s">
        <v>286</v>
      </c>
      <c r="C134" s="308" t="s">
        <v>287</v>
      </c>
      <c r="D134" s="306" t="str">
        <f>VLOOKUP(C134, 'Country List'!$C$2:$I$199, 2, 0)</f>
        <v>ECS</v>
      </c>
      <c r="E134" s="306" t="str">
        <f>VLOOKUP(C134, 'Country List'!$C$2:$I$199, 3, 0)</f>
        <v>HIC</v>
      </c>
      <c r="F134" s="311" t="s">
        <v>1725</v>
      </c>
      <c r="G134" s="160">
        <v>1</v>
      </c>
      <c r="H134" s="312" t="s">
        <v>438</v>
      </c>
      <c r="I134" s="283" t="s">
        <v>438</v>
      </c>
      <c r="J134" s="147" t="s">
        <v>1899</v>
      </c>
      <c r="K134" s="146" t="s">
        <v>2103</v>
      </c>
      <c r="L134" s="139">
        <v>1978</v>
      </c>
      <c r="M134" s="139">
        <v>2000</v>
      </c>
      <c r="N134" s="139" t="s">
        <v>1729</v>
      </c>
      <c r="O134" s="147" t="s">
        <v>2104</v>
      </c>
      <c r="P134" s="146" t="s">
        <v>2105</v>
      </c>
      <c r="Q134" s="159" t="s">
        <v>2106</v>
      </c>
      <c r="R134" s="160" t="s">
        <v>1739</v>
      </c>
      <c r="S134" s="160">
        <v>1</v>
      </c>
      <c r="T134" s="161">
        <v>1</v>
      </c>
      <c r="U134" s="160" t="s">
        <v>9</v>
      </c>
      <c r="V134" s="160" t="s">
        <v>9</v>
      </c>
      <c r="W134" s="160" t="s">
        <v>9</v>
      </c>
      <c r="X134" s="160" t="s">
        <v>9</v>
      </c>
      <c r="Y134" s="161" t="s">
        <v>9</v>
      </c>
      <c r="Z134" s="246" t="s">
        <v>1739</v>
      </c>
      <c r="AA134" s="160">
        <v>8</v>
      </c>
      <c r="AB134" s="160">
        <v>2</v>
      </c>
      <c r="AC134" s="160">
        <v>3</v>
      </c>
      <c r="AD134" s="158">
        <v>3</v>
      </c>
    </row>
    <row r="135" spans="1:30" s="162" customFormat="1" x14ac:dyDescent="0.3">
      <c r="A135" s="138">
        <v>133</v>
      </c>
      <c r="B135" s="306" t="s">
        <v>288</v>
      </c>
      <c r="C135" s="308" t="s">
        <v>289</v>
      </c>
      <c r="D135" s="306" t="str">
        <f>VLOOKUP(C135, 'Country List'!$C$2:$I$199, 2, 0)</f>
        <v>MEA</v>
      </c>
      <c r="E135" s="306" t="str">
        <f>VLOOKUP(C135, 'Country List'!$C$2:$I$199, 3, 0)</f>
        <v>HIC</v>
      </c>
      <c r="F135" s="311" t="s">
        <v>1961</v>
      </c>
      <c r="G135" s="160">
        <v>3</v>
      </c>
      <c r="H135" s="312" t="s">
        <v>2107</v>
      </c>
      <c r="I135" s="282" t="s">
        <v>2108</v>
      </c>
      <c r="J135" s="147" t="s">
        <v>2109</v>
      </c>
      <c r="K135" s="147" t="s">
        <v>2110</v>
      </c>
      <c r="L135" s="139">
        <v>2008</v>
      </c>
      <c r="M135" s="139">
        <v>2008</v>
      </c>
      <c r="N135" s="139" t="s">
        <v>1729</v>
      </c>
      <c r="O135" s="147" t="s">
        <v>2111</v>
      </c>
      <c r="P135" s="147" t="s">
        <v>2112</v>
      </c>
      <c r="Q135" s="159" t="s">
        <v>438</v>
      </c>
      <c r="R135" s="160" t="s">
        <v>1724</v>
      </c>
      <c r="S135" s="160">
        <v>6</v>
      </c>
      <c r="T135" s="161">
        <v>5</v>
      </c>
      <c r="U135" s="160" t="s">
        <v>9</v>
      </c>
      <c r="V135" s="160" t="s">
        <v>9</v>
      </c>
      <c r="W135" s="160" t="s">
        <v>9</v>
      </c>
      <c r="X135" s="160" t="s">
        <v>9</v>
      </c>
      <c r="Y135" s="161" t="s">
        <v>9</v>
      </c>
      <c r="Z135" s="246" t="s">
        <v>1724</v>
      </c>
      <c r="AA135" s="160">
        <v>71</v>
      </c>
      <c r="AB135" s="160">
        <v>25</v>
      </c>
      <c r="AC135" s="160">
        <v>27</v>
      </c>
      <c r="AD135" s="158">
        <v>19</v>
      </c>
    </row>
    <row r="136" spans="1:30" s="162" customFormat="1" x14ac:dyDescent="0.3">
      <c r="A136" s="138">
        <v>134</v>
      </c>
      <c r="B136" s="306" t="s">
        <v>290</v>
      </c>
      <c r="C136" s="308" t="s">
        <v>291</v>
      </c>
      <c r="D136" s="306" t="str">
        <f>VLOOKUP(C136, 'Country List'!$C$2:$I$199, 2, 0)</f>
        <v>SAS</v>
      </c>
      <c r="E136" s="306" t="str">
        <f>VLOOKUP(C136, 'Country List'!$C$2:$I$199, 3, 0)</f>
        <v>LMC</v>
      </c>
      <c r="F136" s="311" t="s">
        <v>1742</v>
      </c>
      <c r="G136" s="160">
        <v>2</v>
      </c>
      <c r="H136" s="312" t="s">
        <v>2535</v>
      </c>
      <c r="I136" s="282" t="s">
        <v>2536</v>
      </c>
      <c r="J136" s="147" t="s">
        <v>438</v>
      </c>
      <c r="K136" s="147" t="s">
        <v>438</v>
      </c>
      <c r="L136" s="139" t="s">
        <v>438</v>
      </c>
      <c r="M136" s="139" t="s">
        <v>438</v>
      </c>
      <c r="N136" s="139" t="s">
        <v>438</v>
      </c>
      <c r="O136" s="147" t="s">
        <v>438</v>
      </c>
      <c r="P136" s="147" t="s">
        <v>438</v>
      </c>
      <c r="Q136" s="159" t="s">
        <v>438</v>
      </c>
      <c r="R136" s="160" t="s">
        <v>1733</v>
      </c>
      <c r="S136" s="160">
        <v>4</v>
      </c>
      <c r="T136" s="161">
        <v>5</v>
      </c>
      <c r="U136" s="160" t="s">
        <v>1724</v>
      </c>
      <c r="V136" s="160">
        <v>71</v>
      </c>
      <c r="W136" s="160">
        <v>19</v>
      </c>
      <c r="X136" s="160">
        <v>20</v>
      </c>
      <c r="Y136" s="161">
        <v>32</v>
      </c>
      <c r="Z136" s="246" t="s">
        <v>1724</v>
      </c>
      <c r="AA136" s="160">
        <v>65</v>
      </c>
      <c r="AB136" s="160">
        <v>19</v>
      </c>
      <c r="AC136" s="160">
        <v>30</v>
      </c>
      <c r="AD136" s="158">
        <v>16</v>
      </c>
    </row>
    <row r="137" spans="1:30" s="162" customFormat="1" x14ac:dyDescent="0.3">
      <c r="A137" s="138">
        <v>135</v>
      </c>
      <c r="B137" s="306" t="s">
        <v>292</v>
      </c>
      <c r="C137" s="308" t="s">
        <v>293</v>
      </c>
      <c r="D137" s="306" t="str">
        <f>VLOOKUP(C137, 'Country List'!$C$2:$I$199, 2, 0)</f>
        <v>EAS</v>
      </c>
      <c r="E137" s="306" t="str">
        <f>VLOOKUP(C137, 'Country List'!$C$2:$I$199, 3, 0)</f>
        <v>HIC</v>
      </c>
      <c r="F137" s="311" t="s">
        <v>1742</v>
      </c>
      <c r="G137" s="160">
        <v>2</v>
      </c>
      <c r="H137" s="312" t="s">
        <v>438</v>
      </c>
      <c r="I137" s="283" t="s">
        <v>438</v>
      </c>
      <c r="J137" s="147" t="s">
        <v>438</v>
      </c>
      <c r="K137" s="147" t="s">
        <v>438</v>
      </c>
      <c r="L137" s="139" t="s">
        <v>438</v>
      </c>
      <c r="M137" s="139" t="s">
        <v>438</v>
      </c>
      <c r="N137" s="140" t="s">
        <v>438</v>
      </c>
      <c r="O137" s="163" t="s">
        <v>438</v>
      </c>
      <c r="P137" s="163" t="s">
        <v>438</v>
      </c>
      <c r="Q137" s="165" t="s">
        <v>438</v>
      </c>
      <c r="R137" s="160" t="s">
        <v>1739</v>
      </c>
      <c r="S137" s="160">
        <v>1</v>
      </c>
      <c r="T137" s="161">
        <v>1</v>
      </c>
      <c r="U137" s="160" t="s">
        <v>9</v>
      </c>
      <c r="V137" s="160" t="s">
        <v>9</v>
      </c>
      <c r="W137" s="160" t="s">
        <v>9</v>
      </c>
      <c r="X137" s="160" t="s">
        <v>9</v>
      </c>
      <c r="Y137" s="161" t="s">
        <v>9</v>
      </c>
      <c r="Z137" s="246" t="s">
        <v>1739</v>
      </c>
      <c r="AA137" s="160">
        <v>15</v>
      </c>
      <c r="AB137" s="160">
        <v>1</v>
      </c>
      <c r="AC137" s="160">
        <v>6</v>
      </c>
      <c r="AD137" s="158">
        <v>8</v>
      </c>
    </row>
    <row r="138" spans="1:30" s="162" customFormat="1" x14ac:dyDescent="0.3">
      <c r="A138" s="138">
        <v>136</v>
      </c>
      <c r="B138" s="306" t="s">
        <v>1694</v>
      </c>
      <c r="C138" s="308" t="s">
        <v>412</v>
      </c>
      <c r="D138" s="306" t="str">
        <f>VLOOKUP(C138, 'Country List'!$C$2:$I$199, 2, 0)</f>
        <v>MEA</v>
      </c>
      <c r="E138" s="306" t="str">
        <f>VLOOKUP(C138, 'Country List'!$C$2:$I$199, 3, 0)</f>
        <v>LMC</v>
      </c>
      <c r="F138" s="311" t="s">
        <v>438</v>
      </c>
      <c r="G138" s="160">
        <v>1</v>
      </c>
      <c r="H138" s="312" t="s">
        <v>2262</v>
      </c>
      <c r="I138" s="282" t="s">
        <v>2263</v>
      </c>
      <c r="J138" s="147" t="s">
        <v>438</v>
      </c>
      <c r="K138" s="147" t="s">
        <v>438</v>
      </c>
      <c r="L138" s="139" t="s">
        <v>438</v>
      </c>
      <c r="M138" s="139" t="s">
        <v>438</v>
      </c>
      <c r="N138" s="139" t="s">
        <v>438</v>
      </c>
      <c r="O138" s="147" t="s">
        <v>438</v>
      </c>
      <c r="P138" s="147" t="s">
        <v>438</v>
      </c>
      <c r="Q138" s="159" t="s">
        <v>438</v>
      </c>
      <c r="R138" s="160" t="s">
        <v>1724</v>
      </c>
      <c r="S138" s="160">
        <v>7</v>
      </c>
      <c r="T138" s="161">
        <v>5</v>
      </c>
      <c r="U138" s="160" t="s">
        <v>9</v>
      </c>
      <c r="V138" s="160" t="s">
        <v>9</v>
      </c>
      <c r="W138" s="160" t="s">
        <v>9</v>
      </c>
      <c r="X138" s="160" t="s">
        <v>9</v>
      </c>
      <c r="Y138" s="161" t="s">
        <v>9</v>
      </c>
      <c r="Z138" s="246" t="s">
        <v>1724</v>
      </c>
      <c r="AA138" s="160">
        <v>84</v>
      </c>
      <c r="AB138" s="160">
        <v>28</v>
      </c>
      <c r="AC138" s="160">
        <v>34</v>
      </c>
      <c r="AD138" s="158">
        <v>22</v>
      </c>
    </row>
    <row r="139" spans="1:30" s="162" customFormat="1" x14ac:dyDescent="0.3">
      <c r="A139" s="138">
        <v>137</v>
      </c>
      <c r="B139" s="306" t="s">
        <v>294</v>
      </c>
      <c r="C139" s="308" t="s">
        <v>295</v>
      </c>
      <c r="D139" s="306" t="str">
        <f>VLOOKUP(C139, 'Country List'!$C$2:$I$199, 2, 0)</f>
        <v>LCN</v>
      </c>
      <c r="E139" s="306" t="str">
        <f>VLOOKUP(C139, 'Country List'!$C$2:$I$199, 3, 0)</f>
        <v>UMC</v>
      </c>
      <c r="F139" s="311" t="s">
        <v>1725</v>
      </c>
      <c r="G139" s="160">
        <v>1</v>
      </c>
      <c r="H139" s="312" t="s">
        <v>2537</v>
      </c>
      <c r="I139" s="282" t="s">
        <v>2113</v>
      </c>
      <c r="J139" s="147" t="s">
        <v>438</v>
      </c>
      <c r="K139" s="147" t="s">
        <v>438</v>
      </c>
      <c r="L139" s="139" t="s">
        <v>438</v>
      </c>
      <c r="M139" s="139" t="s">
        <v>438</v>
      </c>
      <c r="N139" s="139" t="s">
        <v>438</v>
      </c>
      <c r="O139" s="147" t="s">
        <v>438</v>
      </c>
      <c r="P139" s="147" t="s">
        <v>438</v>
      </c>
      <c r="Q139" s="159" t="s">
        <v>438</v>
      </c>
      <c r="R139" s="160" t="s">
        <v>1739</v>
      </c>
      <c r="S139" s="160">
        <v>2</v>
      </c>
      <c r="T139" s="161">
        <v>2</v>
      </c>
      <c r="U139" s="160" t="s">
        <v>9</v>
      </c>
      <c r="V139" s="160" t="s">
        <v>9</v>
      </c>
      <c r="W139" s="160" t="s">
        <v>9</v>
      </c>
      <c r="X139" s="160" t="s">
        <v>9</v>
      </c>
      <c r="Y139" s="161" t="s">
        <v>9</v>
      </c>
      <c r="Z139" s="246" t="s">
        <v>1733</v>
      </c>
      <c r="AA139" s="160">
        <v>41</v>
      </c>
      <c r="AB139" s="160">
        <v>17</v>
      </c>
      <c r="AC139" s="160">
        <v>15</v>
      </c>
      <c r="AD139" s="158">
        <v>9</v>
      </c>
    </row>
    <row r="140" spans="1:30" s="162" customFormat="1" x14ac:dyDescent="0.3">
      <c r="A140" s="138">
        <v>138</v>
      </c>
      <c r="B140" s="306" t="s">
        <v>296</v>
      </c>
      <c r="C140" s="308" t="s">
        <v>297</v>
      </c>
      <c r="D140" s="306" t="str">
        <f>VLOOKUP(C140, 'Country List'!$C$2:$I$199, 2, 0)</f>
        <v>EAS</v>
      </c>
      <c r="E140" s="306" t="str">
        <f>VLOOKUP(C140, 'Country List'!$C$2:$I$199, 3, 0)</f>
        <v>LMC</v>
      </c>
      <c r="F140" s="311" t="s">
        <v>2022</v>
      </c>
      <c r="G140" s="160">
        <v>2</v>
      </c>
      <c r="H140" s="312">
        <v>0</v>
      </c>
      <c r="I140" s="282" t="s">
        <v>2538</v>
      </c>
      <c r="J140" s="147" t="s">
        <v>439</v>
      </c>
      <c r="K140" s="147" t="s">
        <v>438</v>
      </c>
      <c r="L140" s="139" t="s">
        <v>438</v>
      </c>
      <c r="M140" s="139" t="s">
        <v>438</v>
      </c>
      <c r="N140" s="140" t="s">
        <v>438</v>
      </c>
      <c r="O140" s="163" t="s">
        <v>439</v>
      </c>
      <c r="P140" s="163" t="s">
        <v>438</v>
      </c>
      <c r="Q140" s="165" t="s">
        <v>438</v>
      </c>
      <c r="R140" s="160" t="s">
        <v>1733</v>
      </c>
      <c r="S140" s="160">
        <v>3</v>
      </c>
      <c r="T140" s="161">
        <v>3</v>
      </c>
      <c r="U140" s="160" t="s">
        <v>9</v>
      </c>
      <c r="V140" s="160" t="s">
        <v>9</v>
      </c>
      <c r="W140" s="160" t="s">
        <v>9</v>
      </c>
      <c r="X140" s="160" t="s">
        <v>9</v>
      </c>
      <c r="Y140" s="161" t="s">
        <v>9</v>
      </c>
      <c r="Z140" s="246" t="s">
        <v>1739</v>
      </c>
      <c r="AA140" s="160">
        <v>29</v>
      </c>
      <c r="AB140" s="160">
        <v>7</v>
      </c>
      <c r="AC140" s="160">
        <v>13</v>
      </c>
      <c r="AD140" s="158">
        <v>9</v>
      </c>
    </row>
    <row r="141" spans="1:30" s="162" customFormat="1" x14ac:dyDescent="0.3">
      <c r="A141" s="138">
        <v>139</v>
      </c>
      <c r="B141" s="306" t="s">
        <v>298</v>
      </c>
      <c r="C141" s="308" t="s">
        <v>299</v>
      </c>
      <c r="D141" s="306" t="str">
        <f>VLOOKUP(C141, 'Country List'!$C$2:$I$199, 2, 0)</f>
        <v>LCN</v>
      </c>
      <c r="E141" s="306" t="str">
        <f>VLOOKUP(C141, 'Country List'!$C$2:$I$199, 3, 0)</f>
        <v>UMC</v>
      </c>
      <c r="F141" s="311" t="s">
        <v>1725</v>
      </c>
      <c r="G141" s="160">
        <v>1</v>
      </c>
      <c r="H141" s="312" t="s">
        <v>438</v>
      </c>
      <c r="I141" s="283" t="s">
        <v>438</v>
      </c>
      <c r="J141" s="147" t="s">
        <v>2114</v>
      </c>
      <c r="K141" s="146" t="s">
        <v>2115</v>
      </c>
      <c r="L141" s="139">
        <v>2002</v>
      </c>
      <c r="M141" s="139" t="s">
        <v>438</v>
      </c>
      <c r="N141" s="139" t="s">
        <v>1729</v>
      </c>
      <c r="O141" s="147" t="s">
        <v>438</v>
      </c>
      <c r="P141" s="147" t="s">
        <v>438</v>
      </c>
      <c r="Q141" s="159" t="s">
        <v>438</v>
      </c>
      <c r="R141" s="160" t="s">
        <v>1733</v>
      </c>
      <c r="S141" s="160">
        <v>3</v>
      </c>
      <c r="T141" s="161">
        <v>3</v>
      </c>
      <c r="U141" s="160" t="s">
        <v>9</v>
      </c>
      <c r="V141" s="160" t="s">
        <v>9</v>
      </c>
      <c r="W141" s="160" t="s">
        <v>9</v>
      </c>
      <c r="X141" s="160" t="s">
        <v>9</v>
      </c>
      <c r="Y141" s="161" t="s">
        <v>9</v>
      </c>
      <c r="Z141" s="246" t="s">
        <v>1733</v>
      </c>
      <c r="AA141" s="160">
        <v>59</v>
      </c>
      <c r="AB141" s="160">
        <v>16</v>
      </c>
      <c r="AC141" s="160">
        <v>24</v>
      </c>
      <c r="AD141" s="158">
        <v>19</v>
      </c>
    </row>
    <row r="142" spans="1:30" s="162" customFormat="1" x14ac:dyDescent="0.3">
      <c r="A142" s="138">
        <v>140</v>
      </c>
      <c r="B142" s="306" t="s">
        <v>300</v>
      </c>
      <c r="C142" s="308" t="s">
        <v>301</v>
      </c>
      <c r="D142" s="306" t="str">
        <f>VLOOKUP(C142, 'Country List'!$C$2:$I$199, 2, 0)</f>
        <v>LCN</v>
      </c>
      <c r="E142" s="306" t="str">
        <f>VLOOKUP(C142, 'Country List'!$C$2:$I$199, 3, 0)</f>
        <v>UMC</v>
      </c>
      <c r="F142" s="311" t="s">
        <v>1725</v>
      </c>
      <c r="G142" s="160">
        <v>1</v>
      </c>
      <c r="H142" s="312" t="s">
        <v>2539</v>
      </c>
      <c r="I142" s="282" t="s">
        <v>2540</v>
      </c>
      <c r="J142" s="147" t="s">
        <v>1885</v>
      </c>
      <c r="K142" s="146" t="s">
        <v>2116</v>
      </c>
      <c r="L142" s="139">
        <v>2011</v>
      </c>
      <c r="M142" s="139">
        <v>2011</v>
      </c>
      <c r="N142" s="139" t="s">
        <v>1729</v>
      </c>
      <c r="O142" s="147" t="s">
        <v>2117</v>
      </c>
      <c r="P142" s="146" t="s">
        <v>2118</v>
      </c>
      <c r="Q142" s="159" t="s">
        <v>1848</v>
      </c>
      <c r="R142" s="160" t="s">
        <v>1739</v>
      </c>
      <c r="S142" s="160">
        <v>2</v>
      </c>
      <c r="T142" s="161">
        <v>3</v>
      </c>
      <c r="U142" s="160" t="s">
        <v>9</v>
      </c>
      <c r="V142" s="160" t="s">
        <v>9</v>
      </c>
      <c r="W142" s="160" t="s">
        <v>9</v>
      </c>
      <c r="X142" s="160" t="s">
        <v>9</v>
      </c>
      <c r="Y142" s="161" t="s">
        <v>9</v>
      </c>
      <c r="Z142" s="246" t="s">
        <v>1733</v>
      </c>
      <c r="AA142" s="160">
        <v>45</v>
      </c>
      <c r="AB142" s="160">
        <v>14</v>
      </c>
      <c r="AC142" s="160">
        <v>19</v>
      </c>
      <c r="AD142" s="158">
        <v>12</v>
      </c>
    </row>
    <row r="143" spans="1:30" s="162" customFormat="1" x14ac:dyDescent="0.3">
      <c r="A143" s="138">
        <v>141</v>
      </c>
      <c r="B143" s="306" t="s">
        <v>302</v>
      </c>
      <c r="C143" s="308" t="s">
        <v>303</v>
      </c>
      <c r="D143" s="306" t="str">
        <f>VLOOKUP(C143, 'Country List'!$C$2:$I$199, 2, 0)</f>
        <v>EAS</v>
      </c>
      <c r="E143" s="306" t="str">
        <f>VLOOKUP(C143, 'Country List'!$C$2:$I$199, 3, 0)</f>
        <v>LMC</v>
      </c>
      <c r="F143" s="311" t="s">
        <v>1806</v>
      </c>
      <c r="G143" s="160">
        <v>1</v>
      </c>
      <c r="H143" s="312" t="s">
        <v>438</v>
      </c>
      <c r="I143" s="283" t="s">
        <v>438</v>
      </c>
      <c r="J143" s="147" t="s">
        <v>2119</v>
      </c>
      <c r="K143" s="146" t="s">
        <v>2120</v>
      </c>
      <c r="L143" s="139">
        <v>2012</v>
      </c>
      <c r="M143" s="139" t="s">
        <v>438</v>
      </c>
      <c r="N143" s="139" t="s">
        <v>438</v>
      </c>
      <c r="O143" s="147" t="s">
        <v>2121</v>
      </c>
      <c r="P143" s="146" t="s">
        <v>2122</v>
      </c>
      <c r="Q143" s="159" t="s">
        <v>438</v>
      </c>
      <c r="R143" s="160" t="s">
        <v>1733</v>
      </c>
      <c r="S143" s="160">
        <v>3</v>
      </c>
      <c r="T143" s="161">
        <v>3</v>
      </c>
      <c r="U143" s="160" t="s">
        <v>1739</v>
      </c>
      <c r="V143" s="160">
        <v>28</v>
      </c>
      <c r="W143" s="160">
        <v>9</v>
      </c>
      <c r="X143" s="160">
        <v>6</v>
      </c>
      <c r="Y143" s="161">
        <v>13</v>
      </c>
      <c r="Z143" s="246" t="s">
        <v>1733</v>
      </c>
      <c r="AA143" s="160">
        <v>44</v>
      </c>
      <c r="AB143" s="160">
        <v>14</v>
      </c>
      <c r="AC143" s="160">
        <v>20</v>
      </c>
      <c r="AD143" s="158">
        <v>10</v>
      </c>
    </row>
    <row r="144" spans="1:30" s="162" customFormat="1" x14ac:dyDescent="0.3">
      <c r="A144" s="138">
        <v>142</v>
      </c>
      <c r="B144" s="306" t="s">
        <v>304</v>
      </c>
      <c r="C144" s="308" t="s">
        <v>305</v>
      </c>
      <c r="D144" s="306" t="str">
        <f>VLOOKUP(C144, 'Country List'!$C$2:$I$199, 2, 0)</f>
        <v>ECS</v>
      </c>
      <c r="E144" s="306" t="str">
        <f>VLOOKUP(C144, 'Country List'!$C$2:$I$199, 3, 0)</f>
        <v>HIC</v>
      </c>
      <c r="F144" s="311" t="s">
        <v>1725</v>
      </c>
      <c r="G144" s="160">
        <v>1</v>
      </c>
      <c r="H144" s="312" t="s">
        <v>2123</v>
      </c>
      <c r="I144" s="282" t="s">
        <v>2124</v>
      </c>
      <c r="J144" s="147" t="s">
        <v>1727</v>
      </c>
      <c r="K144" s="146" t="s">
        <v>2125</v>
      </c>
      <c r="L144" s="139">
        <v>1997</v>
      </c>
      <c r="M144" s="139">
        <v>2004</v>
      </c>
      <c r="N144" s="139" t="s">
        <v>1729</v>
      </c>
      <c r="O144" s="147" t="s">
        <v>2126</v>
      </c>
      <c r="P144" s="146" t="s">
        <v>2127</v>
      </c>
      <c r="Q144" s="159" t="s">
        <v>1819</v>
      </c>
      <c r="R144" s="160" t="s">
        <v>1739</v>
      </c>
      <c r="S144" s="160">
        <v>1</v>
      </c>
      <c r="T144" s="161">
        <v>2</v>
      </c>
      <c r="U144" s="160" t="s">
        <v>9</v>
      </c>
      <c r="V144" s="160" t="s">
        <v>9</v>
      </c>
      <c r="W144" s="160" t="s">
        <v>9</v>
      </c>
      <c r="X144" s="160" t="s">
        <v>9</v>
      </c>
      <c r="Y144" s="161" t="s">
        <v>9</v>
      </c>
      <c r="Z144" s="246" t="s">
        <v>1733</v>
      </c>
      <c r="AA144" s="160">
        <v>34</v>
      </c>
      <c r="AB144" s="160">
        <v>11</v>
      </c>
      <c r="AC144" s="160">
        <v>14</v>
      </c>
      <c r="AD144" s="158">
        <v>9</v>
      </c>
    </row>
    <row r="145" spans="1:30" s="162" customFormat="1" x14ac:dyDescent="0.3">
      <c r="A145" s="138">
        <v>143</v>
      </c>
      <c r="B145" s="306" t="s">
        <v>306</v>
      </c>
      <c r="C145" s="308" t="s">
        <v>307</v>
      </c>
      <c r="D145" s="306" t="str">
        <f>VLOOKUP(C145, 'Country List'!$C$2:$I$199, 2, 0)</f>
        <v>ECS</v>
      </c>
      <c r="E145" s="306" t="str">
        <f>VLOOKUP(C145, 'Country List'!$C$2:$I$199, 3, 0)</f>
        <v>HIC</v>
      </c>
      <c r="F145" s="311" t="s">
        <v>1725</v>
      </c>
      <c r="G145" s="160">
        <v>1</v>
      </c>
      <c r="H145" s="312" t="s">
        <v>2541</v>
      </c>
      <c r="I145" s="282" t="s">
        <v>2542</v>
      </c>
      <c r="J145" s="147" t="s">
        <v>2128</v>
      </c>
      <c r="K145" s="146" t="s">
        <v>2129</v>
      </c>
      <c r="L145" s="139">
        <v>1991</v>
      </c>
      <c r="M145" s="139">
        <v>1998</v>
      </c>
      <c r="N145" s="139" t="s">
        <v>1729</v>
      </c>
      <c r="O145" s="147" t="s">
        <v>2130</v>
      </c>
      <c r="P145" s="146" t="s">
        <v>2131</v>
      </c>
      <c r="Q145" s="159" t="s">
        <v>2132</v>
      </c>
      <c r="R145" s="160" t="s">
        <v>1739</v>
      </c>
      <c r="S145" s="160">
        <v>1</v>
      </c>
      <c r="T145" s="161">
        <v>1</v>
      </c>
      <c r="U145" s="160" t="s">
        <v>9</v>
      </c>
      <c r="V145" s="160" t="s">
        <v>9</v>
      </c>
      <c r="W145" s="160" t="s">
        <v>9</v>
      </c>
      <c r="X145" s="160" t="s">
        <v>9</v>
      </c>
      <c r="Y145" s="161" t="s">
        <v>9</v>
      </c>
      <c r="Z145" s="246" t="s">
        <v>1739</v>
      </c>
      <c r="AA145" s="160">
        <v>17</v>
      </c>
      <c r="AB145" s="160">
        <v>4</v>
      </c>
      <c r="AC145" s="160">
        <v>7</v>
      </c>
      <c r="AD145" s="158">
        <v>6</v>
      </c>
    </row>
    <row r="146" spans="1:30" s="162" customFormat="1" x14ac:dyDescent="0.3">
      <c r="A146" s="138">
        <v>144</v>
      </c>
      <c r="B146" s="306" t="s">
        <v>308</v>
      </c>
      <c r="C146" s="308" t="s">
        <v>309</v>
      </c>
      <c r="D146" s="306" t="str">
        <f>VLOOKUP(C146, 'Country List'!$C$2:$I$199, 2, 0)</f>
        <v>MEA</v>
      </c>
      <c r="E146" s="306" t="str">
        <f>VLOOKUP(C146, 'Country List'!$C$2:$I$199, 3, 0)</f>
        <v>HIC</v>
      </c>
      <c r="F146" s="311" t="s">
        <v>1734</v>
      </c>
      <c r="G146" s="160">
        <v>3</v>
      </c>
      <c r="H146" s="312" t="s">
        <v>2133</v>
      </c>
      <c r="I146" s="282" t="s">
        <v>2134</v>
      </c>
      <c r="J146" s="147" t="s">
        <v>2135</v>
      </c>
      <c r="K146" s="146" t="s">
        <v>2136</v>
      </c>
      <c r="L146" s="139">
        <v>2012</v>
      </c>
      <c r="M146" s="139" t="s">
        <v>438</v>
      </c>
      <c r="N146" s="139" t="s">
        <v>438</v>
      </c>
      <c r="O146" s="147" t="s">
        <v>2137</v>
      </c>
      <c r="P146" s="146" t="s">
        <v>2138</v>
      </c>
      <c r="Q146" s="159" t="s">
        <v>438</v>
      </c>
      <c r="R146" s="160" t="s">
        <v>1724</v>
      </c>
      <c r="S146" s="160">
        <v>6</v>
      </c>
      <c r="T146" s="161">
        <v>5</v>
      </c>
      <c r="U146" s="160" t="s">
        <v>9</v>
      </c>
      <c r="V146" s="160" t="s">
        <v>9</v>
      </c>
      <c r="W146" s="160" t="s">
        <v>9</v>
      </c>
      <c r="X146" s="160" t="s">
        <v>9</v>
      </c>
      <c r="Y146" s="161" t="s">
        <v>9</v>
      </c>
      <c r="Z146" s="246" t="s">
        <v>1724</v>
      </c>
      <c r="AA146" s="160">
        <v>70</v>
      </c>
      <c r="AB146" s="160">
        <v>21</v>
      </c>
      <c r="AC146" s="160">
        <v>27</v>
      </c>
      <c r="AD146" s="158">
        <v>22</v>
      </c>
    </row>
    <row r="147" spans="1:30" s="162" customFormat="1" x14ac:dyDescent="0.3">
      <c r="A147" s="138">
        <v>145</v>
      </c>
      <c r="B147" s="306" t="s">
        <v>310</v>
      </c>
      <c r="C147" s="308" t="s">
        <v>311</v>
      </c>
      <c r="D147" s="306" t="str">
        <f>VLOOKUP(C147, 'Country List'!$C$2:$I$199, 2, 0)</f>
        <v>ECS</v>
      </c>
      <c r="E147" s="306" t="str">
        <f>VLOOKUP(C147, 'Country List'!$C$2:$I$199, 3, 0)</f>
        <v>UMC</v>
      </c>
      <c r="F147" s="311" t="s">
        <v>1725</v>
      </c>
      <c r="G147" s="160">
        <v>1</v>
      </c>
      <c r="H147" s="312" t="s">
        <v>2139</v>
      </c>
      <c r="I147" s="282" t="s">
        <v>2140</v>
      </c>
      <c r="J147" s="147" t="s">
        <v>2141</v>
      </c>
      <c r="K147" s="146" t="s">
        <v>2142</v>
      </c>
      <c r="L147" s="139">
        <v>2001</v>
      </c>
      <c r="M147" s="139">
        <v>2005</v>
      </c>
      <c r="N147" s="139" t="s">
        <v>1729</v>
      </c>
      <c r="O147" s="147" t="s">
        <v>2143</v>
      </c>
      <c r="P147" s="146" t="s">
        <v>2144</v>
      </c>
      <c r="Q147" s="159" t="s">
        <v>1863</v>
      </c>
      <c r="R147" s="160" t="s">
        <v>1739</v>
      </c>
      <c r="S147" s="160">
        <v>2</v>
      </c>
      <c r="T147" s="161">
        <v>2</v>
      </c>
      <c r="U147" s="160" t="s">
        <v>9</v>
      </c>
      <c r="V147" s="160" t="s">
        <v>9</v>
      </c>
      <c r="W147" s="160" t="s">
        <v>9</v>
      </c>
      <c r="X147" s="160" t="s">
        <v>9</v>
      </c>
      <c r="Y147" s="161" t="s">
        <v>9</v>
      </c>
      <c r="Z147" s="246" t="s">
        <v>1733</v>
      </c>
      <c r="AA147" s="160">
        <v>38</v>
      </c>
      <c r="AB147" s="160">
        <v>9</v>
      </c>
      <c r="AC147" s="160">
        <v>16</v>
      </c>
      <c r="AD147" s="158">
        <v>13</v>
      </c>
    </row>
    <row r="148" spans="1:30" s="162" customFormat="1" x14ac:dyDescent="0.3">
      <c r="A148" s="138">
        <v>146</v>
      </c>
      <c r="B148" s="306" t="s">
        <v>312</v>
      </c>
      <c r="C148" s="308" t="s">
        <v>313</v>
      </c>
      <c r="D148" s="306" t="str">
        <f>VLOOKUP(C148, 'Country List'!$C$2:$I$199, 2, 0)</f>
        <v>ECS</v>
      </c>
      <c r="E148" s="306" t="str">
        <f>VLOOKUP(C148, 'Country List'!$C$2:$I$199, 3, 0)</f>
        <v>UMC</v>
      </c>
      <c r="F148" s="311" t="s">
        <v>1725</v>
      </c>
      <c r="G148" s="160">
        <v>1</v>
      </c>
      <c r="H148" s="312" t="s">
        <v>2543</v>
      </c>
      <c r="I148" s="282" t="s">
        <v>2544</v>
      </c>
      <c r="J148" s="147" t="s">
        <v>2145</v>
      </c>
      <c r="K148" s="146" t="s">
        <v>2146</v>
      </c>
      <c r="L148" s="139">
        <v>2006</v>
      </c>
      <c r="M148" s="139">
        <v>2011</v>
      </c>
      <c r="N148" s="139" t="s">
        <v>1729</v>
      </c>
      <c r="O148" s="147" t="s">
        <v>2147</v>
      </c>
      <c r="P148" s="146" t="s">
        <v>2148</v>
      </c>
      <c r="Q148" s="159" t="s">
        <v>1921</v>
      </c>
      <c r="R148" s="160" t="s">
        <v>1724</v>
      </c>
      <c r="S148" s="160">
        <v>7</v>
      </c>
      <c r="T148" s="161">
        <v>6</v>
      </c>
      <c r="U148" s="160" t="s">
        <v>1724</v>
      </c>
      <c r="V148" s="160">
        <v>66</v>
      </c>
      <c r="W148" s="160">
        <v>11</v>
      </c>
      <c r="X148" s="160">
        <v>23</v>
      </c>
      <c r="Y148" s="161">
        <v>32</v>
      </c>
      <c r="Z148" s="246" t="s">
        <v>1724</v>
      </c>
      <c r="AA148" s="160">
        <v>83</v>
      </c>
      <c r="AB148" s="160">
        <v>25</v>
      </c>
      <c r="AC148" s="160">
        <v>34</v>
      </c>
      <c r="AD148" s="158">
        <v>24</v>
      </c>
    </row>
    <row r="149" spans="1:30" s="162" customFormat="1" x14ac:dyDescent="0.3">
      <c r="A149" s="138">
        <v>147</v>
      </c>
      <c r="B149" s="306" t="s">
        <v>314</v>
      </c>
      <c r="C149" s="308" t="s">
        <v>315</v>
      </c>
      <c r="D149" s="306" t="str">
        <f>VLOOKUP(C149, 'Country List'!$C$2:$I$199, 2, 0)</f>
        <v>SSF</v>
      </c>
      <c r="E149" s="306" t="str">
        <f>VLOOKUP(C149, 'Country List'!$C$2:$I$199, 3, 0)</f>
        <v>LIC</v>
      </c>
      <c r="F149" s="311" t="s">
        <v>2149</v>
      </c>
      <c r="G149" s="160">
        <v>1</v>
      </c>
      <c r="H149" s="312" t="s">
        <v>2150</v>
      </c>
      <c r="I149" s="282" t="s">
        <v>2151</v>
      </c>
      <c r="J149" s="147" t="s">
        <v>438</v>
      </c>
      <c r="K149" s="147" t="s">
        <v>438</v>
      </c>
      <c r="L149" s="139" t="s">
        <v>438</v>
      </c>
      <c r="M149" s="139" t="s">
        <v>438</v>
      </c>
      <c r="N149" s="139" t="s">
        <v>438</v>
      </c>
      <c r="O149" s="147" t="s">
        <v>438</v>
      </c>
      <c r="P149" s="147" t="s">
        <v>438</v>
      </c>
      <c r="Q149" s="159" t="s">
        <v>438</v>
      </c>
      <c r="R149" s="160" t="s">
        <v>1724</v>
      </c>
      <c r="S149" s="160">
        <v>6</v>
      </c>
      <c r="T149" s="161">
        <v>6</v>
      </c>
      <c r="U149" s="160" t="s">
        <v>1733</v>
      </c>
      <c r="V149" s="160">
        <v>53</v>
      </c>
      <c r="W149" s="160">
        <v>10</v>
      </c>
      <c r="X149" s="160">
        <v>22</v>
      </c>
      <c r="Y149" s="161">
        <v>21</v>
      </c>
      <c r="Z149" s="246" t="s">
        <v>1724</v>
      </c>
      <c r="AA149" s="160">
        <v>79</v>
      </c>
      <c r="AB149" s="160">
        <v>23</v>
      </c>
      <c r="AC149" s="160">
        <v>34</v>
      </c>
      <c r="AD149" s="158">
        <v>22</v>
      </c>
    </row>
    <row r="150" spans="1:30" s="162" customFormat="1" x14ac:dyDescent="0.3">
      <c r="A150" s="138">
        <v>148</v>
      </c>
      <c r="B150" s="306" t="s">
        <v>322</v>
      </c>
      <c r="C150" s="308" t="s">
        <v>323</v>
      </c>
      <c r="D150" s="306" t="str">
        <f>VLOOKUP(C150, 'Country List'!$C$2:$I$199, 2, 0)</f>
        <v>EAS</v>
      </c>
      <c r="E150" s="306" t="str">
        <f>VLOOKUP(C150, 'Country List'!$C$2:$I$199, 3, 0)</f>
        <v>UMC</v>
      </c>
      <c r="F150" s="311" t="s">
        <v>2022</v>
      </c>
      <c r="G150" s="160">
        <v>2</v>
      </c>
      <c r="H150" s="312" t="s">
        <v>438</v>
      </c>
      <c r="I150" s="283" t="s">
        <v>438</v>
      </c>
      <c r="J150" s="147" t="s">
        <v>439</v>
      </c>
      <c r="K150" s="147" t="s">
        <v>438</v>
      </c>
      <c r="L150" s="139" t="s">
        <v>438</v>
      </c>
      <c r="M150" s="139" t="s">
        <v>438</v>
      </c>
      <c r="N150" s="140" t="s">
        <v>438</v>
      </c>
      <c r="O150" s="163" t="s">
        <v>439</v>
      </c>
      <c r="P150" s="163" t="s">
        <v>438</v>
      </c>
      <c r="Q150" s="165" t="s">
        <v>438</v>
      </c>
      <c r="R150" s="160" t="s">
        <v>1739</v>
      </c>
      <c r="S150" s="160">
        <v>2</v>
      </c>
      <c r="T150" s="161">
        <v>2</v>
      </c>
      <c r="U150" s="160" t="s">
        <v>9</v>
      </c>
      <c r="V150" s="160" t="s">
        <v>9</v>
      </c>
      <c r="W150" s="160" t="s">
        <v>9</v>
      </c>
      <c r="X150" s="160" t="s">
        <v>9</v>
      </c>
      <c r="Y150" s="161" t="s">
        <v>9</v>
      </c>
      <c r="Z150" s="246" t="s">
        <v>1739</v>
      </c>
      <c r="AA150" s="160">
        <v>29</v>
      </c>
      <c r="AB150" s="160">
        <v>7</v>
      </c>
      <c r="AC150" s="160">
        <v>13</v>
      </c>
      <c r="AD150" s="158">
        <v>9</v>
      </c>
    </row>
    <row r="151" spans="1:30" s="162" customFormat="1" x14ac:dyDescent="0.3">
      <c r="A151" s="138">
        <v>149</v>
      </c>
      <c r="B151" s="306" t="s">
        <v>324</v>
      </c>
      <c r="C151" s="308" t="s">
        <v>325</v>
      </c>
      <c r="D151" s="306" t="str">
        <f>VLOOKUP(C151, 'Country List'!$C$2:$I$199, 2, 0)</f>
        <v>ECS</v>
      </c>
      <c r="E151" s="306" t="str">
        <f>VLOOKUP(C151, 'Country List'!$C$2:$I$199, 3, 0)</f>
        <v>HIC</v>
      </c>
      <c r="F151" s="311" t="s">
        <v>1725</v>
      </c>
      <c r="G151" s="160">
        <v>1</v>
      </c>
      <c r="H151" s="312" t="s">
        <v>2545</v>
      </c>
      <c r="I151" s="282" t="s">
        <v>2546</v>
      </c>
      <c r="J151" s="147" t="s">
        <v>2159</v>
      </c>
      <c r="K151" s="146" t="s">
        <v>2160</v>
      </c>
      <c r="L151" s="139">
        <v>1983</v>
      </c>
      <c r="M151" s="139">
        <v>1995</v>
      </c>
      <c r="N151" s="140" t="s">
        <v>1729</v>
      </c>
      <c r="O151" s="163" t="s">
        <v>2161</v>
      </c>
      <c r="P151" s="164" t="s">
        <v>438</v>
      </c>
      <c r="Q151" s="165" t="s">
        <v>438</v>
      </c>
      <c r="R151" s="160" t="s">
        <v>1739</v>
      </c>
      <c r="S151" s="160">
        <v>1</v>
      </c>
      <c r="T151" s="161">
        <v>1</v>
      </c>
      <c r="U151" s="160" t="s">
        <v>9</v>
      </c>
      <c r="V151" s="160" t="s">
        <v>9</v>
      </c>
      <c r="W151" s="160" t="s">
        <v>9</v>
      </c>
      <c r="X151" s="160" t="s">
        <v>9</v>
      </c>
      <c r="Y151" s="161" t="s">
        <v>9</v>
      </c>
      <c r="Z151" s="246" t="s">
        <v>1739</v>
      </c>
      <c r="AA151" s="160">
        <v>17</v>
      </c>
      <c r="AB151" s="160">
        <v>4</v>
      </c>
      <c r="AC151" s="160">
        <v>6</v>
      </c>
      <c r="AD151" s="158">
        <v>7</v>
      </c>
    </row>
    <row r="152" spans="1:30" s="162" customFormat="1" x14ac:dyDescent="0.3">
      <c r="A152" s="138">
        <v>150</v>
      </c>
      <c r="B152" s="306" t="s">
        <v>326</v>
      </c>
      <c r="C152" s="308" t="s">
        <v>327</v>
      </c>
      <c r="D152" s="306" t="str">
        <f>VLOOKUP(C152, 'Country List'!$C$2:$I$199, 2, 0)</f>
        <v>SSF</v>
      </c>
      <c r="E152" s="306" t="str">
        <f>VLOOKUP(C152, 'Country List'!$C$2:$I$199, 3, 0)</f>
        <v>LMC</v>
      </c>
      <c r="F152" s="311" t="s">
        <v>1725</v>
      </c>
      <c r="G152" s="160">
        <v>1</v>
      </c>
      <c r="H152" s="312">
        <v>0</v>
      </c>
      <c r="I152" s="283" t="s">
        <v>438</v>
      </c>
      <c r="J152" s="147" t="s">
        <v>439</v>
      </c>
      <c r="K152" s="147" t="s">
        <v>438</v>
      </c>
      <c r="L152" s="139" t="s">
        <v>438</v>
      </c>
      <c r="M152" s="139" t="s">
        <v>438</v>
      </c>
      <c r="N152" s="140" t="s">
        <v>438</v>
      </c>
      <c r="O152" s="163" t="s">
        <v>439</v>
      </c>
      <c r="P152" s="163" t="s">
        <v>438</v>
      </c>
      <c r="Q152" s="165" t="s">
        <v>438</v>
      </c>
      <c r="R152" s="160" t="s">
        <v>1739</v>
      </c>
      <c r="S152" s="160">
        <v>2</v>
      </c>
      <c r="T152" s="161">
        <v>2</v>
      </c>
      <c r="U152" s="160" t="s">
        <v>9</v>
      </c>
      <c r="V152" s="160" t="s">
        <v>9</v>
      </c>
      <c r="W152" s="160" t="s">
        <v>9</v>
      </c>
      <c r="X152" s="160" t="s">
        <v>9</v>
      </c>
      <c r="Y152" s="161" t="s">
        <v>9</v>
      </c>
      <c r="Z152" s="246" t="s">
        <v>1739</v>
      </c>
      <c r="AA152" s="160">
        <v>28</v>
      </c>
      <c r="AB152" s="160">
        <v>4</v>
      </c>
      <c r="AC152" s="160">
        <v>11</v>
      </c>
      <c r="AD152" s="158">
        <v>13</v>
      </c>
    </row>
    <row r="153" spans="1:30" s="162" customFormat="1" x14ac:dyDescent="0.3">
      <c r="A153" s="138">
        <v>151</v>
      </c>
      <c r="B153" s="306" t="s">
        <v>328</v>
      </c>
      <c r="C153" s="308" t="s">
        <v>329</v>
      </c>
      <c r="D153" s="306" t="str">
        <f>VLOOKUP(C153, 'Country List'!$C$2:$I$199, 2, 0)</f>
        <v>MEA</v>
      </c>
      <c r="E153" s="306" t="str">
        <f>VLOOKUP(C153, 'Country List'!$C$2:$I$199, 3, 0)</f>
        <v>HIC</v>
      </c>
      <c r="F153" s="311" t="s">
        <v>1961</v>
      </c>
      <c r="G153" s="160">
        <v>3</v>
      </c>
      <c r="H153" s="312" t="s">
        <v>2547</v>
      </c>
      <c r="I153" s="282" t="s">
        <v>2162</v>
      </c>
      <c r="J153" s="147" t="s">
        <v>438</v>
      </c>
      <c r="K153" s="147" t="s">
        <v>438</v>
      </c>
      <c r="L153" s="139" t="s">
        <v>438</v>
      </c>
      <c r="M153" s="139" t="s">
        <v>438</v>
      </c>
      <c r="N153" s="139" t="s">
        <v>438</v>
      </c>
      <c r="O153" s="147" t="s">
        <v>438</v>
      </c>
      <c r="P153" s="147" t="s">
        <v>438</v>
      </c>
      <c r="Q153" s="159" t="s">
        <v>438</v>
      </c>
      <c r="R153" s="160" t="s">
        <v>1724</v>
      </c>
      <c r="S153" s="160">
        <v>7</v>
      </c>
      <c r="T153" s="161">
        <v>7</v>
      </c>
      <c r="U153" s="160" t="s">
        <v>1724</v>
      </c>
      <c r="V153" s="160">
        <v>72</v>
      </c>
      <c r="W153" s="160">
        <v>14</v>
      </c>
      <c r="X153" s="160">
        <v>24</v>
      </c>
      <c r="Y153" s="161">
        <v>34</v>
      </c>
      <c r="Z153" s="246" t="s">
        <v>1724</v>
      </c>
      <c r="AA153" s="160">
        <v>86</v>
      </c>
      <c r="AB153" s="160">
        <v>29</v>
      </c>
      <c r="AC153" s="160">
        <v>32</v>
      </c>
      <c r="AD153" s="158">
        <v>25</v>
      </c>
    </row>
    <row r="154" spans="1:30" s="162" customFormat="1" x14ac:dyDescent="0.3">
      <c r="A154" s="138">
        <v>152</v>
      </c>
      <c r="B154" s="306" t="s">
        <v>330</v>
      </c>
      <c r="C154" s="308" t="s">
        <v>331</v>
      </c>
      <c r="D154" s="306" t="str">
        <f>VLOOKUP(C154, 'Country List'!$C$2:$I$199, 2, 0)</f>
        <v>SSF</v>
      </c>
      <c r="E154" s="306" t="str">
        <f>VLOOKUP(C154, 'Country List'!$C$2:$I$199, 3, 0)</f>
        <v>LIC</v>
      </c>
      <c r="F154" s="311" t="s">
        <v>1725</v>
      </c>
      <c r="G154" s="160">
        <v>1</v>
      </c>
      <c r="H154" s="312" t="s">
        <v>2548</v>
      </c>
      <c r="I154" s="282" t="s">
        <v>2549</v>
      </c>
      <c r="J154" s="147" t="s">
        <v>2163</v>
      </c>
      <c r="K154" s="146" t="s">
        <v>2164</v>
      </c>
      <c r="L154" s="139">
        <v>2008</v>
      </c>
      <c r="M154" s="139">
        <v>2008</v>
      </c>
      <c r="N154" s="139" t="s">
        <v>1729</v>
      </c>
      <c r="O154" s="147" t="s">
        <v>2165</v>
      </c>
      <c r="P154" s="146" t="s">
        <v>2166</v>
      </c>
      <c r="Q154" s="159" t="s">
        <v>1797</v>
      </c>
      <c r="R154" s="160" t="s">
        <v>1739</v>
      </c>
      <c r="S154" s="160">
        <v>2</v>
      </c>
      <c r="T154" s="161">
        <v>2</v>
      </c>
      <c r="U154" s="160" t="s">
        <v>9</v>
      </c>
      <c r="V154" s="160" t="s">
        <v>9</v>
      </c>
      <c r="W154" s="160" t="s">
        <v>9</v>
      </c>
      <c r="X154" s="160" t="s">
        <v>9</v>
      </c>
      <c r="Y154" s="161" t="s">
        <v>9</v>
      </c>
      <c r="Z154" s="246" t="s">
        <v>1733</v>
      </c>
      <c r="AA154" s="160">
        <v>47</v>
      </c>
      <c r="AB154" s="160">
        <v>18</v>
      </c>
      <c r="AC154" s="160">
        <v>15</v>
      </c>
      <c r="AD154" s="158">
        <v>14</v>
      </c>
    </row>
    <row r="155" spans="1:30" s="162" customFormat="1" x14ac:dyDescent="0.3">
      <c r="A155" s="138">
        <v>153</v>
      </c>
      <c r="B155" s="306" t="s">
        <v>332</v>
      </c>
      <c r="C155" s="308" t="s">
        <v>333</v>
      </c>
      <c r="D155" s="306" t="str">
        <f>VLOOKUP(C155, 'Country List'!$C$2:$I$199, 2, 0)</f>
        <v>ECS</v>
      </c>
      <c r="E155" s="306" t="str">
        <f>VLOOKUP(C155, 'Country List'!$C$2:$I$199, 3, 0)</f>
        <v>UMC</v>
      </c>
      <c r="F155" s="311" t="s">
        <v>1725</v>
      </c>
      <c r="G155" s="160">
        <v>1</v>
      </c>
      <c r="H155" s="312" t="s">
        <v>2550</v>
      </c>
      <c r="I155" s="282" t="s">
        <v>2551</v>
      </c>
      <c r="J155" s="147" t="s">
        <v>1917</v>
      </c>
      <c r="K155" s="146" t="s">
        <v>2167</v>
      </c>
      <c r="L155" s="139">
        <v>2008</v>
      </c>
      <c r="M155" s="139">
        <v>2008</v>
      </c>
      <c r="N155" s="139" t="s">
        <v>1729</v>
      </c>
      <c r="O155" s="147" t="s">
        <v>2168</v>
      </c>
      <c r="P155" s="146" t="s">
        <v>2169</v>
      </c>
      <c r="Q155" s="159" t="s">
        <v>1805</v>
      </c>
      <c r="R155" s="160" t="s">
        <v>1739</v>
      </c>
      <c r="S155" s="160">
        <v>3</v>
      </c>
      <c r="T155" s="161">
        <v>2</v>
      </c>
      <c r="U155" s="160" t="s">
        <v>9</v>
      </c>
      <c r="V155" s="160" t="s">
        <v>9</v>
      </c>
      <c r="W155" s="160" t="s">
        <v>9</v>
      </c>
      <c r="X155" s="160" t="s">
        <v>9</v>
      </c>
      <c r="Y155" s="161" t="s">
        <v>9</v>
      </c>
      <c r="Z155" s="246" t="s">
        <v>1733</v>
      </c>
      <c r="AA155" s="160">
        <v>49</v>
      </c>
      <c r="AB155" s="160">
        <v>15</v>
      </c>
      <c r="AC155" s="160">
        <v>21</v>
      </c>
      <c r="AD155" s="158">
        <v>13</v>
      </c>
    </row>
    <row r="156" spans="1:30" s="162" customFormat="1" x14ac:dyDescent="0.3">
      <c r="A156" s="138">
        <v>154</v>
      </c>
      <c r="B156" s="306" t="s">
        <v>334</v>
      </c>
      <c r="C156" s="308" t="s">
        <v>335</v>
      </c>
      <c r="D156" s="306" t="str">
        <f>VLOOKUP(C156, 'Country List'!$C$2:$I$199, 2, 0)</f>
        <v>SSF</v>
      </c>
      <c r="E156" s="306" t="str">
        <f>VLOOKUP(C156, 'Country List'!$C$2:$I$199, 3, 0)</f>
        <v>HIC</v>
      </c>
      <c r="F156" s="311" t="s">
        <v>1806</v>
      </c>
      <c r="G156" s="160">
        <v>1</v>
      </c>
      <c r="H156" s="312" t="s">
        <v>2552</v>
      </c>
      <c r="I156" s="282" t="s">
        <v>2553</v>
      </c>
      <c r="J156" s="147" t="s">
        <v>1745</v>
      </c>
      <c r="K156" s="146" t="s">
        <v>2170</v>
      </c>
      <c r="L156" s="139">
        <v>2003</v>
      </c>
      <c r="M156" s="139">
        <v>2003</v>
      </c>
      <c r="N156" s="139" t="s">
        <v>1729</v>
      </c>
      <c r="O156" s="147" t="s">
        <v>438</v>
      </c>
      <c r="P156" s="147" t="s">
        <v>438</v>
      </c>
      <c r="Q156" s="159" t="s">
        <v>438</v>
      </c>
      <c r="R156" s="160" t="s">
        <v>1733</v>
      </c>
      <c r="S156" s="160">
        <v>3</v>
      </c>
      <c r="T156" s="161">
        <v>3</v>
      </c>
      <c r="U156" s="160" t="s">
        <v>9</v>
      </c>
      <c r="V156" s="160" t="s">
        <v>9</v>
      </c>
      <c r="W156" s="160" t="s">
        <v>9</v>
      </c>
      <c r="X156" s="160" t="s">
        <v>9</v>
      </c>
      <c r="Y156" s="161" t="s">
        <v>9</v>
      </c>
      <c r="Z156" s="246" t="s">
        <v>1733</v>
      </c>
      <c r="AA156" s="160">
        <v>49</v>
      </c>
      <c r="AB156" s="160">
        <v>16</v>
      </c>
      <c r="AC156" s="160">
        <v>16</v>
      </c>
      <c r="AD156" s="158">
        <v>17</v>
      </c>
    </row>
    <row r="157" spans="1:30" s="162" customFormat="1" x14ac:dyDescent="0.3">
      <c r="A157" s="138">
        <v>155</v>
      </c>
      <c r="B157" s="306" t="s">
        <v>336</v>
      </c>
      <c r="C157" s="308" t="s">
        <v>337</v>
      </c>
      <c r="D157" s="306" t="str">
        <f>VLOOKUP(C157, 'Country List'!$C$2:$I$199, 2, 0)</f>
        <v>SSF</v>
      </c>
      <c r="E157" s="306" t="str">
        <f>VLOOKUP(C157, 'Country List'!$C$2:$I$199, 3, 0)</f>
        <v>LIC</v>
      </c>
      <c r="F157" s="311" t="s">
        <v>2022</v>
      </c>
      <c r="G157" s="160">
        <v>2</v>
      </c>
      <c r="H157" s="312" t="s">
        <v>2554</v>
      </c>
      <c r="I157" s="282" t="s">
        <v>2555</v>
      </c>
      <c r="J157" s="147" t="s">
        <v>2171</v>
      </c>
      <c r="K157" s="146" t="s">
        <v>2172</v>
      </c>
      <c r="L157" s="139">
        <v>2010</v>
      </c>
      <c r="M157" s="139" t="s">
        <v>438</v>
      </c>
      <c r="N157" s="140" t="s">
        <v>1729</v>
      </c>
      <c r="O157" s="147" t="s">
        <v>438</v>
      </c>
      <c r="P157" s="163" t="s">
        <v>438</v>
      </c>
      <c r="Q157" s="165" t="s">
        <v>438</v>
      </c>
      <c r="R157" s="160" t="s">
        <v>1733</v>
      </c>
      <c r="S157" s="160">
        <v>3</v>
      </c>
      <c r="T157" s="161">
        <v>3</v>
      </c>
      <c r="U157" s="160" t="s">
        <v>9</v>
      </c>
      <c r="V157" s="160" t="s">
        <v>9</v>
      </c>
      <c r="W157" s="160" t="s">
        <v>9</v>
      </c>
      <c r="X157" s="160" t="s">
        <v>9</v>
      </c>
      <c r="Y157" s="161" t="s">
        <v>9</v>
      </c>
      <c r="Z157" s="246" t="s">
        <v>1733</v>
      </c>
      <c r="AA157" s="160">
        <v>54</v>
      </c>
      <c r="AB157" s="160">
        <v>18</v>
      </c>
      <c r="AC157" s="160">
        <v>20</v>
      </c>
      <c r="AD157" s="158">
        <v>16</v>
      </c>
    </row>
    <row r="158" spans="1:30" s="162" customFormat="1" x14ac:dyDescent="0.3">
      <c r="A158" s="138">
        <v>156</v>
      </c>
      <c r="B158" s="306" t="s">
        <v>338</v>
      </c>
      <c r="C158" s="308" t="s">
        <v>339</v>
      </c>
      <c r="D158" s="306" t="str">
        <f>VLOOKUP(C158, 'Country List'!$C$2:$I$199, 2, 0)</f>
        <v>EAS</v>
      </c>
      <c r="E158" s="306" t="str">
        <f>VLOOKUP(C158, 'Country List'!$C$2:$I$199, 3, 0)</f>
        <v>HIC</v>
      </c>
      <c r="F158" s="311" t="s">
        <v>1742</v>
      </c>
      <c r="G158" s="160">
        <v>2</v>
      </c>
      <c r="H158" s="312" t="s">
        <v>2556</v>
      </c>
      <c r="I158" s="282" t="s">
        <v>2557</v>
      </c>
      <c r="J158" s="147" t="s">
        <v>1871</v>
      </c>
      <c r="K158" s="146" t="s">
        <v>2173</v>
      </c>
      <c r="L158" s="139">
        <v>2012</v>
      </c>
      <c r="M158" s="139" t="s">
        <v>438</v>
      </c>
      <c r="N158" s="139" t="s">
        <v>438</v>
      </c>
      <c r="O158" s="147" t="s">
        <v>2174</v>
      </c>
      <c r="P158" s="146" t="s">
        <v>2175</v>
      </c>
      <c r="Q158" s="159" t="s">
        <v>438</v>
      </c>
      <c r="R158" s="160" t="s">
        <v>1733</v>
      </c>
      <c r="S158" s="160">
        <v>4</v>
      </c>
      <c r="T158" s="161">
        <v>4</v>
      </c>
      <c r="U158" s="160" t="s">
        <v>1733</v>
      </c>
      <c r="V158" s="160">
        <v>41</v>
      </c>
      <c r="W158" s="160">
        <v>6</v>
      </c>
      <c r="X158" s="160">
        <v>14</v>
      </c>
      <c r="Y158" s="161">
        <v>21</v>
      </c>
      <c r="Z158" s="246" t="s">
        <v>1724</v>
      </c>
      <c r="AA158" s="160">
        <v>67</v>
      </c>
      <c r="AB158" s="160">
        <v>24</v>
      </c>
      <c r="AC158" s="160">
        <v>22</v>
      </c>
      <c r="AD158" s="158">
        <v>21</v>
      </c>
    </row>
    <row r="159" spans="1:30" s="162" customFormat="1" x14ac:dyDescent="0.3">
      <c r="A159" s="138">
        <v>157</v>
      </c>
      <c r="B159" s="306" t="s">
        <v>340</v>
      </c>
      <c r="C159" s="308" t="s">
        <v>341</v>
      </c>
      <c r="D159" s="306" t="str">
        <f>VLOOKUP(C159, 'Country List'!$C$2:$I$199, 2, 0)</f>
        <v>ECS</v>
      </c>
      <c r="E159" s="306" t="str">
        <f>VLOOKUP(C159, 'Country List'!$C$2:$I$199, 3, 0)</f>
        <v>HIC</v>
      </c>
      <c r="F159" s="311" t="s">
        <v>1725</v>
      </c>
      <c r="G159" s="160">
        <v>1</v>
      </c>
      <c r="H159" s="312" t="s">
        <v>2558</v>
      </c>
      <c r="I159" s="282" t="s">
        <v>2559</v>
      </c>
      <c r="J159" s="147" t="s">
        <v>1727</v>
      </c>
      <c r="K159" s="146" t="s">
        <v>2176</v>
      </c>
      <c r="L159" s="139">
        <v>1992</v>
      </c>
      <c r="M159" s="139">
        <v>2013</v>
      </c>
      <c r="N159" s="139" t="s">
        <v>1729</v>
      </c>
      <c r="O159" s="147" t="s">
        <v>2177</v>
      </c>
      <c r="P159" s="146" t="s">
        <v>2178</v>
      </c>
      <c r="Q159" s="159" t="s">
        <v>1863</v>
      </c>
      <c r="R159" s="160" t="s">
        <v>1739</v>
      </c>
      <c r="S159" s="160">
        <v>1</v>
      </c>
      <c r="T159" s="161">
        <v>1</v>
      </c>
      <c r="U159" s="160" t="s">
        <v>9</v>
      </c>
      <c r="V159" s="160" t="s">
        <v>9</v>
      </c>
      <c r="W159" s="160" t="s">
        <v>9</v>
      </c>
      <c r="X159" s="160" t="s">
        <v>9</v>
      </c>
      <c r="Y159" s="161" t="s">
        <v>9</v>
      </c>
      <c r="Z159" s="246" t="s">
        <v>1739</v>
      </c>
      <c r="AA159" s="160">
        <v>26</v>
      </c>
      <c r="AB159" s="160">
        <v>8</v>
      </c>
      <c r="AC159" s="160">
        <v>9</v>
      </c>
      <c r="AD159" s="158">
        <v>9</v>
      </c>
    </row>
    <row r="160" spans="1:30" s="162" customFormat="1" x14ac:dyDescent="0.3">
      <c r="A160" s="138">
        <v>158</v>
      </c>
      <c r="B160" s="306" t="s">
        <v>342</v>
      </c>
      <c r="C160" s="308" t="s">
        <v>343</v>
      </c>
      <c r="D160" s="306" t="str">
        <f>VLOOKUP(C160, 'Country List'!$C$2:$I$199, 2, 0)</f>
        <v>ECS</v>
      </c>
      <c r="E160" s="306" t="str">
        <f>VLOOKUP(C160, 'Country List'!$C$2:$I$199, 3, 0)</f>
        <v>HIC</v>
      </c>
      <c r="F160" s="311" t="s">
        <v>1725</v>
      </c>
      <c r="G160" s="160">
        <v>1</v>
      </c>
      <c r="H160" s="312" t="s">
        <v>2560</v>
      </c>
      <c r="I160" s="282" t="s">
        <v>2561</v>
      </c>
      <c r="J160" s="147" t="s">
        <v>1871</v>
      </c>
      <c r="K160" s="146" t="s">
        <v>2179</v>
      </c>
      <c r="L160" s="139">
        <v>1990</v>
      </c>
      <c r="M160" s="139">
        <v>2004</v>
      </c>
      <c r="N160" s="139" t="s">
        <v>1729</v>
      </c>
      <c r="O160" s="147" t="s">
        <v>2180</v>
      </c>
      <c r="P160" s="146" t="s">
        <v>2181</v>
      </c>
      <c r="Q160" s="159" t="s">
        <v>1894</v>
      </c>
      <c r="R160" s="160" t="s">
        <v>1739</v>
      </c>
      <c r="S160" s="160">
        <v>1</v>
      </c>
      <c r="T160" s="161">
        <v>1</v>
      </c>
      <c r="U160" s="160" t="s">
        <v>9</v>
      </c>
      <c r="V160" s="160" t="s">
        <v>9</v>
      </c>
      <c r="W160" s="160" t="s">
        <v>9</v>
      </c>
      <c r="X160" s="160" t="s">
        <v>9</v>
      </c>
      <c r="Y160" s="161" t="s">
        <v>9</v>
      </c>
      <c r="Z160" s="246" t="s">
        <v>1739</v>
      </c>
      <c r="AA160" s="160">
        <v>23</v>
      </c>
      <c r="AB160" s="160">
        <v>6</v>
      </c>
      <c r="AC160" s="160">
        <v>8</v>
      </c>
      <c r="AD160" s="158">
        <v>9</v>
      </c>
    </row>
    <row r="161" spans="1:30" s="162" customFormat="1" x14ac:dyDescent="0.3">
      <c r="A161" s="138">
        <v>159</v>
      </c>
      <c r="B161" s="306" t="s">
        <v>344</v>
      </c>
      <c r="C161" s="308" t="s">
        <v>345</v>
      </c>
      <c r="D161" s="306" t="str">
        <f>VLOOKUP(C161, 'Country List'!$C$2:$I$199, 2, 0)</f>
        <v>EAS</v>
      </c>
      <c r="E161" s="306" t="str">
        <f>VLOOKUP(C161, 'Country List'!$C$2:$I$199, 3, 0)</f>
        <v>LMC</v>
      </c>
      <c r="F161" s="311" t="s">
        <v>2022</v>
      </c>
      <c r="G161" s="160">
        <v>2</v>
      </c>
      <c r="H161" s="312" t="s">
        <v>438</v>
      </c>
      <c r="I161" s="283" t="s">
        <v>438</v>
      </c>
      <c r="J161" s="147" t="s">
        <v>439</v>
      </c>
      <c r="K161" s="147" t="s">
        <v>438</v>
      </c>
      <c r="L161" s="139" t="s">
        <v>438</v>
      </c>
      <c r="M161" s="139" t="s">
        <v>438</v>
      </c>
      <c r="N161" s="139" t="s">
        <v>438</v>
      </c>
      <c r="O161" s="147" t="s">
        <v>439</v>
      </c>
      <c r="P161" s="147" t="s">
        <v>438</v>
      </c>
      <c r="Q161" s="159" t="s">
        <v>438</v>
      </c>
      <c r="R161" s="160" t="s">
        <v>1739</v>
      </c>
      <c r="S161" s="160">
        <v>3</v>
      </c>
      <c r="T161" s="161">
        <v>2</v>
      </c>
      <c r="U161" s="160" t="s">
        <v>9</v>
      </c>
      <c r="V161" s="160" t="s">
        <v>9</v>
      </c>
      <c r="W161" s="160" t="s">
        <v>9</v>
      </c>
      <c r="X161" s="160" t="s">
        <v>9</v>
      </c>
      <c r="Y161" s="161" t="s">
        <v>9</v>
      </c>
      <c r="Z161" s="246" t="s">
        <v>1739</v>
      </c>
      <c r="AA161" s="160">
        <v>27</v>
      </c>
      <c r="AB161" s="160">
        <v>5</v>
      </c>
      <c r="AC161" s="160">
        <v>11</v>
      </c>
      <c r="AD161" s="158">
        <v>11</v>
      </c>
    </row>
    <row r="162" spans="1:30" s="162" customFormat="1" x14ac:dyDescent="0.3">
      <c r="A162" s="138">
        <v>160</v>
      </c>
      <c r="B162" s="306" t="s">
        <v>346</v>
      </c>
      <c r="C162" s="308" t="s">
        <v>347</v>
      </c>
      <c r="D162" s="306" t="str">
        <f>VLOOKUP(C162, 'Country List'!$C$2:$I$199, 2, 0)</f>
        <v>SSF</v>
      </c>
      <c r="E162" s="306" t="str">
        <f>VLOOKUP(C162, 'Country List'!$C$2:$I$199, 3, 0)</f>
        <v>LIC</v>
      </c>
      <c r="F162" s="311" t="s">
        <v>1722</v>
      </c>
      <c r="G162" s="160">
        <v>3</v>
      </c>
      <c r="H162" s="312" t="s">
        <v>438</v>
      </c>
      <c r="I162" s="283" t="s">
        <v>438</v>
      </c>
      <c r="J162" s="147" t="s">
        <v>438</v>
      </c>
      <c r="K162" s="147" t="s">
        <v>438</v>
      </c>
      <c r="L162" s="139" t="s">
        <v>438</v>
      </c>
      <c r="M162" s="139" t="s">
        <v>438</v>
      </c>
      <c r="N162" s="140" t="s">
        <v>438</v>
      </c>
      <c r="O162" s="163" t="s">
        <v>438</v>
      </c>
      <c r="P162" s="163" t="s">
        <v>438</v>
      </c>
      <c r="Q162" s="165" t="s">
        <v>438</v>
      </c>
      <c r="R162" s="160" t="s">
        <v>1724</v>
      </c>
      <c r="S162" s="160">
        <v>7</v>
      </c>
      <c r="T162" s="161">
        <v>7</v>
      </c>
      <c r="U162" s="160" t="s">
        <v>9</v>
      </c>
      <c r="V162" s="160" t="s">
        <v>9</v>
      </c>
      <c r="W162" s="160" t="s">
        <v>9</v>
      </c>
      <c r="X162" s="160" t="s">
        <v>9</v>
      </c>
      <c r="Y162" s="161" t="s">
        <v>9</v>
      </c>
      <c r="Z162" s="246" t="s">
        <v>1724</v>
      </c>
      <c r="AA162" s="160">
        <v>79</v>
      </c>
      <c r="AB162" s="160">
        <v>25</v>
      </c>
      <c r="AC162" s="160">
        <v>34</v>
      </c>
      <c r="AD162" s="158">
        <v>20</v>
      </c>
    </row>
    <row r="163" spans="1:30" s="162" customFormat="1" x14ac:dyDescent="0.3">
      <c r="A163" s="138">
        <v>161</v>
      </c>
      <c r="B163" s="306" t="s">
        <v>348</v>
      </c>
      <c r="C163" s="308" t="s">
        <v>349</v>
      </c>
      <c r="D163" s="306" t="str">
        <f>VLOOKUP(C163, 'Country List'!$C$2:$I$199, 2, 0)</f>
        <v>SSF</v>
      </c>
      <c r="E163" s="306" t="str">
        <f>VLOOKUP(C163, 'Country List'!$C$2:$I$199, 3, 0)</f>
        <v>UMC</v>
      </c>
      <c r="F163" s="311" t="s">
        <v>1806</v>
      </c>
      <c r="G163" s="160">
        <v>2</v>
      </c>
      <c r="H163" s="312" t="s">
        <v>2182</v>
      </c>
      <c r="I163" s="282" t="s">
        <v>2183</v>
      </c>
      <c r="J163" s="147" t="s">
        <v>2184</v>
      </c>
      <c r="K163" s="146" t="s">
        <v>2185</v>
      </c>
      <c r="L163" s="139">
        <v>1982</v>
      </c>
      <c r="M163" s="139">
        <v>2014</v>
      </c>
      <c r="N163" s="139" t="s">
        <v>1729</v>
      </c>
      <c r="O163" s="147" t="s">
        <v>438</v>
      </c>
      <c r="P163" s="147" t="s">
        <v>438</v>
      </c>
      <c r="Q163" s="159" t="s">
        <v>438</v>
      </c>
      <c r="R163" s="160" t="s">
        <v>1739</v>
      </c>
      <c r="S163" s="160">
        <v>2</v>
      </c>
      <c r="T163" s="161">
        <v>2</v>
      </c>
      <c r="U163" s="160" t="s">
        <v>1739</v>
      </c>
      <c r="V163" s="160">
        <v>25</v>
      </c>
      <c r="W163" s="160">
        <v>8</v>
      </c>
      <c r="X163" s="160">
        <v>6</v>
      </c>
      <c r="Y163" s="161">
        <v>11</v>
      </c>
      <c r="Z163" s="246" t="s">
        <v>1733</v>
      </c>
      <c r="AA163" s="160">
        <v>38</v>
      </c>
      <c r="AB163" s="160">
        <v>8</v>
      </c>
      <c r="AC163" s="160">
        <v>20</v>
      </c>
      <c r="AD163" s="158">
        <v>10</v>
      </c>
    </row>
    <row r="164" spans="1:30" s="162" customFormat="1" x14ac:dyDescent="0.3">
      <c r="A164" s="138">
        <v>162</v>
      </c>
      <c r="B164" s="306" t="s">
        <v>350</v>
      </c>
      <c r="C164" s="308" t="s">
        <v>351</v>
      </c>
      <c r="D164" s="306" t="str">
        <f>VLOOKUP(C164, 'Country List'!$C$2:$I$199, 2, 0)</f>
        <v>SSF</v>
      </c>
      <c r="E164" s="306" t="str">
        <f>VLOOKUP(C164, 'Country List'!$C$2:$I$199, 3, 0)</f>
        <v>LIC</v>
      </c>
      <c r="F164" s="311" t="s">
        <v>438</v>
      </c>
      <c r="G164" s="160">
        <v>1</v>
      </c>
      <c r="H164" s="312" t="s">
        <v>438</v>
      </c>
      <c r="I164" s="283" t="s">
        <v>438</v>
      </c>
      <c r="J164" s="147" t="s">
        <v>438</v>
      </c>
      <c r="K164" s="147" t="s">
        <v>438</v>
      </c>
      <c r="L164" s="139" t="s">
        <v>438</v>
      </c>
      <c r="M164" s="139" t="s">
        <v>438</v>
      </c>
      <c r="N164" s="140" t="s">
        <v>438</v>
      </c>
      <c r="O164" s="163" t="s">
        <v>438</v>
      </c>
      <c r="P164" s="163" t="s">
        <v>438</v>
      </c>
      <c r="Q164" s="165" t="s">
        <v>438</v>
      </c>
      <c r="R164" s="160" t="s">
        <v>1724</v>
      </c>
      <c r="S164" s="160">
        <v>7</v>
      </c>
      <c r="T164" s="161">
        <v>7</v>
      </c>
      <c r="U164" s="160" t="s">
        <v>9</v>
      </c>
      <c r="V164" s="160" t="s">
        <v>9</v>
      </c>
      <c r="W164" s="160" t="s">
        <v>9</v>
      </c>
      <c r="X164" s="160" t="s">
        <v>9</v>
      </c>
      <c r="Y164" s="161" t="s">
        <v>9</v>
      </c>
      <c r="Z164" s="246" t="s">
        <v>1724</v>
      </c>
      <c r="AA164" s="160">
        <v>70</v>
      </c>
      <c r="AB164" s="160">
        <v>19</v>
      </c>
      <c r="AC164" s="160">
        <v>33</v>
      </c>
      <c r="AD164" s="158">
        <v>18</v>
      </c>
    </row>
    <row r="165" spans="1:30" s="162" customFormat="1" x14ac:dyDescent="0.3">
      <c r="A165" s="138">
        <v>163</v>
      </c>
      <c r="B165" s="306" t="s">
        <v>352</v>
      </c>
      <c r="C165" s="308" t="s">
        <v>353</v>
      </c>
      <c r="D165" s="306" t="str">
        <f>VLOOKUP(C165, 'Country List'!$C$2:$I$199, 2, 0)</f>
        <v>ECS</v>
      </c>
      <c r="E165" s="306" t="str">
        <f>VLOOKUP(C165, 'Country List'!$C$2:$I$199, 3, 0)</f>
        <v>HIC</v>
      </c>
      <c r="F165" s="311" t="s">
        <v>1725</v>
      </c>
      <c r="G165" s="160">
        <v>1</v>
      </c>
      <c r="H165" s="312" t="s">
        <v>2562</v>
      </c>
      <c r="I165" s="282" t="s">
        <v>2186</v>
      </c>
      <c r="J165" s="147" t="s">
        <v>2187</v>
      </c>
      <c r="K165" s="146" t="s">
        <v>2188</v>
      </c>
      <c r="L165" s="139">
        <v>1992</v>
      </c>
      <c r="M165" s="139">
        <v>1999</v>
      </c>
      <c r="N165" s="139" t="s">
        <v>1729</v>
      </c>
      <c r="O165" s="147" t="s">
        <v>2189</v>
      </c>
      <c r="P165" s="146" t="s">
        <v>2190</v>
      </c>
      <c r="Q165" s="159" t="s">
        <v>2191</v>
      </c>
      <c r="R165" s="160" t="s">
        <v>1739</v>
      </c>
      <c r="S165" s="160">
        <v>1</v>
      </c>
      <c r="T165" s="161">
        <v>1</v>
      </c>
      <c r="U165" s="160" t="s">
        <v>9</v>
      </c>
      <c r="V165" s="160" t="s">
        <v>9</v>
      </c>
      <c r="W165" s="160" t="s">
        <v>9</v>
      </c>
      <c r="X165" s="160" t="s">
        <v>9</v>
      </c>
      <c r="Y165" s="161" t="s">
        <v>9</v>
      </c>
      <c r="Z165" s="246" t="s">
        <v>1739</v>
      </c>
      <c r="AA165" s="160">
        <v>28</v>
      </c>
      <c r="AB165" s="160">
        <v>6</v>
      </c>
      <c r="AC165" s="160">
        <v>14</v>
      </c>
      <c r="AD165" s="158">
        <v>8</v>
      </c>
    </row>
    <row r="166" spans="1:30" s="162" customFormat="1" x14ac:dyDescent="0.3">
      <c r="A166" s="138">
        <v>164</v>
      </c>
      <c r="B166" s="306" t="s">
        <v>354</v>
      </c>
      <c r="C166" s="308" t="s">
        <v>355</v>
      </c>
      <c r="D166" s="306" t="str">
        <f>VLOOKUP(C166, 'Country List'!$C$2:$I$199, 2, 0)</f>
        <v>SAS</v>
      </c>
      <c r="E166" s="306" t="str">
        <f>VLOOKUP(C166, 'Country List'!$C$2:$I$199, 3, 0)</f>
        <v>LMC</v>
      </c>
      <c r="F166" s="311" t="s">
        <v>1806</v>
      </c>
      <c r="G166" s="160">
        <v>2</v>
      </c>
      <c r="H166" s="312" t="s">
        <v>2192</v>
      </c>
      <c r="I166" s="282" t="s">
        <v>2193</v>
      </c>
      <c r="J166" s="147" t="s">
        <v>438</v>
      </c>
      <c r="K166" s="147" t="s">
        <v>438</v>
      </c>
      <c r="L166" s="139" t="s">
        <v>438</v>
      </c>
      <c r="M166" s="139" t="s">
        <v>438</v>
      </c>
      <c r="N166" s="139" t="s">
        <v>438</v>
      </c>
      <c r="O166" s="147" t="s">
        <v>438</v>
      </c>
      <c r="P166" s="147" t="s">
        <v>438</v>
      </c>
      <c r="Q166" s="159" t="s">
        <v>438</v>
      </c>
      <c r="R166" s="160" t="s">
        <v>1733</v>
      </c>
      <c r="S166" s="160">
        <v>3</v>
      </c>
      <c r="T166" s="161">
        <v>4</v>
      </c>
      <c r="U166" s="160" t="s">
        <v>1733</v>
      </c>
      <c r="V166" s="160">
        <v>43</v>
      </c>
      <c r="W166" s="160">
        <v>13</v>
      </c>
      <c r="X166" s="160">
        <v>12</v>
      </c>
      <c r="Y166" s="161">
        <v>18</v>
      </c>
      <c r="Z166" s="246" t="s">
        <v>1724</v>
      </c>
      <c r="AA166" s="160">
        <v>61</v>
      </c>
      <c r="AB166" s="160">
        <v>17</v>
      </c>
      <c r="AC166" s="160">
        <v>25</v>
      </c>
      <c r="AD166" s="158">
        <v>19</v>
      </c>
    </row>
    <row r="167" spans="1:30" s="162" customFormat="1" x14ac:dyDescent="0.3">
      <c r="A167" s="138">
        <v>165</v>
      </c>
      <c r="B167" s="306" t="s">
        <v>316</v>
      </c>
      <c r="C167" s="308" t="s">
        <v>317</v>
      </c>
      <c r="D167" s="306" t="str">
        <f>VLOOKUP(C167, 'Country List'!$C$2:$I$199, 2, 0)</f>
        <v>LCN</v>
      </c>
      <c r="E167" s="306" t="str">
        <f>VLOOKUP(C167, 'Country List'!$C$2:$I$199, 3, 0)</f>
        <v>HIC</v>
      </c>
      <c r="F167" s="311" t="s">
        <v>1742</v>
      </c>
      <c r="G167" s="160">
        <v>2</v>
      </c>
      <c r="H167" s="312" t="s">
        <v>438</v>
      </c>
      <c r="I167" s="283" t="s">
        <v>438</v>
      </c>
      <c r="J167" s="144" t="s">
        <v>2152</v>
      </c>
      <c r="K167" s="146" t="s">
        <v>2153</v>
      </c>
      <c r="L167" s="139">
        <v>2013</v>
      </c>
      <c r="M167" s="139" t="s">
        <v>438</v>
      </c>
      <c r="N167" s="139" t="s">
        <v>1729</v>
      </c>
      <c r="O167" s="147" t="s">
        <v>438</v>
      </c>
      <c r="P167" s="147" t="s">
        <v>438</v>
      </c>
      <c r="Q167" s="159" t="s">
        <v>438</v>
      </c>
      <c r="R167" s="160" t="s">
        <v>1739</v>
      </c>
      <c r="S167" s="160">
        <v>1</v>
      </c>
      <c r="T167" s="161">
        <v>1</v>
      </c>
      <c r="U167" s="160" t="s">
        <v>9</v>
      </c>
      <c r="V167" s="160" t="s">
        <v>9</v>
      </c>
      <c r="W167" s="160" t="s">
        <v>9</v>
      </c>
      <c r="X167" s="160" t="s">
        <v>9</v>
      </c>
      <c r="Y167" s="161" t="s">
        <v>9</v>
      </c>
      <c r="Z167" s="246" t="s">
        <v>1739</v>
      </c>
      <c r="AA167" s="160">
        <v>21</v>
      </c>
      <c r="AB167" s="160">
        <v>4</v>
      </c>
      <c r="AC167" s="160">
        <v>10</v>
      </c>
      <c r="AD167" s="158">
        <v>7</v>
      </c>
    </row>
    <row r="168" spans="1:30" s="162" customFormat="1" x14ac:dyDescent="0.3">
      <c r="A168" s="138">
        <v>166</v>
      </c>
      <c r="B168" s="306" t="s">
        <v>318</v>
      </c>
      <c r="C168" s="308" t="s">
        <v>319</v>
      </c>
      <c r="D168" s="306" t="str">
        <f>VLOOKUP(C168, 'Country List'!$C$2:$I$199, 2, 0)</f>
        <v>LCN</v>
      </c>
      <c r="E168" s="306" t="str">
        <f>VLOOKUP(C168, 'Country List'!$C$2:$I$199, 3, 0)</f>
        <v>UMC</v>
      </c>
      <c r="F168" s="311" t="s">
        <v>1806</v>
      </c>
      <c r="G168" s="160">
        <v>2</v>
      </c>
      <c r="H168" s="312" t="s">
        <v>438</v>
      </c>
      <c r="I168" s="283" t="s">
        <v>438</v>
      </c>
      <c r="J168" s="166" t="s">
        <v>2154</v>
      </c>
      <c r="K168" s="146" t="s">
        <v>2155</v>
      </c>
      <c r="L168" s="139">
        <v>2009</v>
      </c>
      <c r="M168" s="139" t="s">
        <v>438</v>
      </c>
      <c r="N168" s="139" t="s">
        <v>1729</v>
      </c>
      <c r="O168" s="147" t="s">
        <v>2156</v>
      </c>
      <c r="P168" s="146" t="s">
        <v>438</v>
      </c>
      <c r="Q168" s="159" t="s">
        <v>438</v>
      </c>
      <c r="R168" s="160" t="s">
        <v>1739</v>
      </c>
      <c r="S168" s="160">
        <v>1</v>
      </c>
      <c r="T168" s="161">
        <v>1</v>
      </c>
      <c r="U168" s="160" t="s">
        <v>9</v>
      </c>
      <c r="V168" s="160" t="s">
        <v>9</v>
      </c>
      <c r="W168" s="160" t="s">
        <v>9</v>
      </c>
      <c r="X168" s="160" t="s">
        <v>9</v>
      </c>
      <c r="Y168" s="161" t="s">
        <v>9</v>
      </c>
      <c r="Z168" s="246" t="s">
        <v>1739</v>
      </c>
      <c r="AA168" s="160">
        <v>17</v>
      </c>
      <c r="AB168" s="160">
        <v>3</v>
      </c>
      <c r="AC168" s="160">
        <v>10</v>
      </c>
      <c r="AD168" s="158">
        <v>4</v>
      </c>
    </row>
    <row r="169" spans="1:30" s="162" customFormat="1" x14ac:dyDescent="0.3">
      <c r="A169" s="138">
        <v>167</v>
      </c>
      <c r="B169" s="306" t="s">
        <v>320</v>
      </c>
      <c r="C169" s="308" t="s">
        <v>321</v>
      </c>
      <c r="D169" s="306" t="str">
        <f>VLOOKUP(C169, 'Country List'!$C$2:$I$199, 2, 0)</f>
        <v>LCN</v>
      </c>
      <c r="E169" s="306" t="str">
        <f>VLOOKUP(C169, 'Country List'!$C$2:$I$199, 3, 0)</f>
        <v>UMC</v>
      </c>
      <c r="F169" s="311" t="s">
        <v>1742</v>
      </c>
      <c r="G169" s="160">
        <v>2</v>
      </c>
      <c r="H169" s="312" t="s">
        <v>438</v>
      </c>
      <c r="I169" s="283" t="s">
        <v>438</v>
      </c>
      <c r="J169" s="147" t="s">
        <v>2157</v>
      </c>
      <c r="K169" s="146" t="s">
        <v>2158</v>
      </c>
      <c r="L169" s="139">
        <v>2003</v>
      </c>
      <c r="M169" s="139" t="s">
        <v>438</v>
      </c>
      <c r="N169" s="139" t="s">
        <v>2080</v>
      </c>
      <c r="O169" s="147" t="s">
        <v>438</v>
      </c>
      <c r="P169" s="147" t="s">
        <v>438</v>
      </c>
      <c r="Q169" s="159" t="s">
        <v>438</v>
      </c>
      <c r="R169" s="160" t="s">
        <v>1739</v>
      </c>
      <c r="S169" s="160">
        <v>1</v>
      </c>
      <c r="T169" s="161">
        <v>1</v>
      </c>
      <c r="U169" s="160" t="s">
        <v>9</v>
      </c>
      <c r="V169" s="160" t="s">
        <v>9</v>
      </c>
      <c r="W169" s="160" t="s">
        <v>9</v>
      </c>
      <c r="X169" s="160" t="s">
        <v>9</v>
      </c>
      <c r="Y169" s="161" t="s">
        <v>9</v>
      </c>
      <c r="Z169" s="246" t="s">
        <v>1739</v>
      </c>
      <c r="AA169" s="160">
        <v>21</v>
      </c>
      <c r="AB169" s="160">
        <v>5</v>
      </c>
      <c r="AC169" s="160">
        <v>9</v>
      </c>
      <c r="AD169" s="158">
        <v>7</v>
      </c>
    </row>
    <row r="170" spans="1:30" s="162" customFormat="1" x14ac:dyDescent="0.3">
      <c r="A170" s="138">
        <v>168</v>
      </c>
      <c r="B170" s="306" t="s">
        <v>356</v>
      </c>
      <c r="C170" s="308" t="s">
        <v>357</v>
      </c>
      <c r="D170" s="306" t="str">
        <f>VLOOKUP(C170, 'Country List'!$C$2:$I$199, 2, 0)</f>
        <v>SSF</v>
      </c>
      <c r="E170" s="306" t="str">
        <f>VLOOKUP(C170, 'Country List'!$C$2:$I$199, 3, 0)</f>
        <v>LMC</v>
      </c>
      <c r="F170" s="311" t="s">
        <v>1814</v>
      </c>
      <c r="G170" s="160">
        <v>3</v>
      </c>
      <c r="H170" s="312" t="s">
        <v>2563</v>
      </c>
      <c r="I170" s="282" t="s">
        <v>2564</v>
      </c>
      <c r="J170" s="147" t="s">
        <v>2194</v>
      </c>
      <c r="K170" s="146" t="s">
        <v>2195</v>
      </c>
      <c r="L170" s="139">
        <v>1996</v>
      </c>
      <c r="M170" s="139" t="s">
        <v>438</v>
      </c>
      <c r="N170" s="139" t="s">
        <v>1729</v>
      </c>
      <c r="O170" s="147" t="s">
        <v>2196</v>
      </c>
      <c r="P170" s="146"/>
      <c r="Q170" s="159" t="s">
        <v>438</v>
      </c>
      <c r="R170" s="160" t="s">
        <v>1724</v>
      </c>
      <c r="S170" s="160">
        <v>7</v>
      </c>
      <c r="T170" s="161">
        <v>7</v>
      </c>
      <c r="U170" s="160" t="s">
        <v>1724</v>
      </c>
      <c r="V170" s="160">
        <v>64</v>
      </c>
      <c r="W170" s="160">
        <v>16</v>
      </c>
      <c r="X170" s="160">
        <v>18</v>
      </c>
      <c r="Y170" s="161">
        <v>30</v>
      </c>
      <c r="Z170" s="246" t="s">
        <v>1724</v>
      </c>
      <c r="AA170" s="160">
        <v>86</v>
      </c>
      <c r="AB170" s="160">
        <v>26</v>
      </c>
      <c r="AC170" s="160">
        <v>36</v>
      </c>
      <c r="AD170" s="158">
        <v>24</v>
      </c>
    </row>
    <row r="171" spans="1:30" s="162" customFormat="1" x14ac:dyDescent="0.3">
      <c r="A171" s="138">
        <v>169</v>
      </c>
      <c r="B171" s="306" t="s">
        <v>358</v>
      </c>
      <c r="C171" s="308" t="s">
        <v>359</v>
      </c>
      <c r="D171" s="306" t="str">
        <f>VLOOKUP(C171, 'Country List'!$C$2:$I$199, 2, 0)</f>
        <v>LCN</v>
      </c>
      <c r="E171" s="306" t="str">
        <f>VLOOKUP(C171, 'Country List'!$C$2:$I$199, 3, 0)</f>
        <v>UMC</v>
      </c>
      <c r="F171" s="311" t="s">
        <v>1725</v>
      </c>
      <c r="G171" s="160">
        <v>1</v>
      </c>
      <c r="H171" s="312" t="s">
        <v>2565</v>
      </c>
      <c r="I171" s="283" t="s">
        <v>438</v>
      </c>
      <c r="J171" s="147" t="s">
        <v>2197</v>
      </c>
      <c r="K171" s="146" t="s">
        <v>2198</v>
      </c>
      <c r="L171" s="139">
        <v>2006</v>
      </c>
      <c r="M171" s="139" t="s">
        <v>438</v>
      </c>
      <c r="N171" s="139" t="s">
        <v>1729</v>
      </c>
      <c r="O171" s="147" t="s">
        <v>439</v>
      </c>
      <c r="P171" s="146"/>
      <c r="Q171" s="159" t="s">
        <v>438</v>
      </c>
      <c r="R171" s="160" t="s">
        <v>1739</v>
      </c>
      <c r="S171" s="160">
        <v>2</v>
      </c>
      <c r="T171" s="161">
        <v>2</v>
      </c>
      <c r="U171" s="160" t="s">
        <v>9</v>
      </c>
      <c r="V171" s="160" t="s">
        <v>9</v>
      </c>
      <c r="W171" s="160" t="s">
        <v>9</v>
      </c>
      <c r="X171" s="160" t="s">
        <v>9</v>
      </c>
      <c r="Y171" s="161" t="s">
        <v>9</v>
      </c>
      <c r="Z171" s="246" t="s">
        <v>1739</v>
      </c>
      <c r="AA171" s="160">
        <v>28</v>
      </c>
      <c r="AB171" s="160">
        <v>8</v>
      </c>
      <c r="AC171" s="160">
        <v>13</v>
      </c>
      <c r="AD171" s="158">
        <v>7</v>
      </c>
    </row>
    <row r="172" spans="1:30" s="162" customFormat="1" x14ac:dyDescent="0.3">
      <c r="A172" s="138">
        <v>170</v>
      </c>
      <c r="B172" s="306" t="s">
        <v>360</v>
      </c>
      <c r="C172" s="308" t="s">
        <v>361</v>
      </c>
      <c r="D172" s="306" t="str">
        <f>VLOOKUP(C172, 'Country List'!$C$2:$I$199, 2, 0)</f>
        <v>SSF</v>
      </c>
      <c r="E172" s="306" t="str">
        <f>VLOOKUP(C172, 'Country List'!$C$2:$I$199, 3, 0)</f>
        <v>LMC</v>
      </c>
      <c r="F172" s="311" t="s">
        <v>1806</v>
      </c>
      <c r="G172" s="160">
        <v>1</v>
      </c>
      <c r="H172" s="312" t="s">
        <v>2566</v>
      </c>
      <c r="I172" s="282" t="s">
        <v>2567</v>
      </c>
      <c r="J172" s="147" t="s">
        <v>438</v>
      </c>
      <c r="K172" s="147" t="s">
        <v>438</v>
      </c>
      <c r="L172" s="139" t="s">
        <v>438</v>
      </c>
      <c r="M172" s="139" t="s">
        <v>438</v>
      </c>
      <c r="N172" s="139" t="s">
        <v>438</v>
      </c>
      <c r="O172" s="147" t="s">
        <v>438</v>
      </c>
      <c r="P172" s="147" t="s">
        <v>438</v>
      </c>
      <c r="Q172" s="159" t="s">
        <v>438</v>
      </c>
      <c r="R172" s="160" t="s">
        <v>1724</v>
      </c>
      <c r="S172" s="160">
        <v>7</v>
      </c>
      <c r="T172" s="161">
        <v>6</v>
      </c>
      <c r="U172" s="160" t="s">
        <v>9</v>
      </c>
      <c r="V172" s="160" t="s">
        <v>9</v>
      </c>
      <c r="W172" s="160" t="s">
        <v>9</v>
      </c>
      <c r="X172" s="160" t="s">
        <v>9</v>
      </c>
      <c r="Y172" s="161" t="s">
        <v>9</v>
      </c>
      <c r="Z172" s="246" t="s">
        <v>1724</v>
      </c>
      <c r="AA172" s="160">
        <v>83</v>
      </c>
      <c r="AB172" s="160">
        <v>26</v>
      </c>
      <c r="AC172" s="160">
        <v>30</v>
      </c>
      <c r="AD172" s="158">
        <v>27</v>
      </c>
    </row>
    <row r="173" spans="1:30" s="162" customFormat="1" x14ac:dyDescent="0.3">
      <c r="A173" s="138">
        <v>171</v>
      </c>
      <c r="B173" s="306" t="s">
        <v>362</v>
      </c>
      <c r="C173" s="308" t="s">
        <v>363</v>
      </c>
      <c r="D173" s="306" t="str">
        <f>VLOOKUP(C173, 'Country List'!$C$2:$I$199, 2, 0)</f>
        <v>ECS</v>
      </c>
      <c r="E173" s="306" t="str">
        <f>VLOOKUP(C173, 'Country List'!$C$2:$I$199, 3, 0)</f>
        <v>HIC</v>
      </c>
      <c r="F173" s="311" t="s">
        <v>1725</v>
      </c>
      <c r="G173" s="160">
        <v>1</v>
      </c>
      <c r="H173" s="312" t="s">
        <v>2568</v>
      </c>
      <c r="I173" s="282" t="s">
        <v>2569</v>
      </c>
      <c r="J173" s="147" t="s">
        <v>1899</v>
      </c>
      <c r="K173" s="146" t="s">
        <v>2199</v>
      </c>
      <c r="L173" s="139">
        <v>1973</v>
      </c>
      <c r="M173" s="139">
        <v>1998</v>
      </c>
      <c r="N173" s="139" t="s">
        <v>1729</v>
      </c>
      <c r="O173" s="147" t="s">
        <v>2200</v>
      </c>
      <c r="P173" s="146" t="s">
        <v>2201</v>
      </c>
      <c r="Q173" s="159" t="s">
        <v>1880</v>
      </c>
      <c r="R173" s="160" t="s">
        <v>1739</v>
      </c>
      <c r="S173" s="160">
        <v>1</v>
      </c>
      <c r="T173" s="161">
        <v>1</v>
      </c>
      <c r="U173" s="160" t="s">
        <v>9</v>
      </c>
      <c r="V173" s="160" t="s">
        <v>9</v>
      </c>
      <c r="W173" s="160" t="s">
        <v>9</v>
      </c>
      <c r="X173" s="160" t="s">
        <v>9</v>
      </c>
      <c r="Y173" s="161" t="s">
        <v>9</v>
      </c>
      <c r="Z173" s="246" t="s">
        <v>1739</v>
      </c>
      <c r="AA173" s="160">
        <v>11</v>
      </c>
      <c r="AB173" s="160">
        <v>2</v>
      </c>
      <c r="AC173" s="160">
        <v>5</v>
      </c>
      <c r="AD173" s="158">
        <v>4</v>
      </c>
    </row>
    <row r="174" spans="1:30" s="162" customFormat="1" x14ac:dyDescent="0.3">
      <c r="A174" s="138">
        <v>172</v>
      </c>
      <c r="B174" s="306" t="s">
        <v>364</v>
      </c>
      <c r="C174" s="308" t="s">
        <v>365</v>
      </c>
      <c r="D174" s="306" t="str">
        <f>VLOOKUP(C174, 'Country List'!$C$2:$I$199, 2, 0)</f>
        <v>ECS</v>
      </c>
      <c r="E174" s="306" t="str">
        <f>VLOOKUP(C174, 'Country List'!$C$2:$I$199, 3, 0)</f>
        <v>HIC</v>
      </c>
      <c r="F174" s="311" t="s">
        <v>1725</v>
      </c>
      <c r="G174" s="160">
        <v>1</v>
      </c>
      <c r="H174" s="312" t="s">
        <v>2202</v>
      </c>
      <c r="I174" s="282" t="s">
        <v>2203</v>
      </c>
      <c r="J174" s="147" t="s">
        <v>1745</v>
      </c>
      <c r="K174" s="146" t="s">
        <v>2204</v>
      </c>
      <c r="L174" s="139">
        <v>1992</v>
      </c>
      <c r="M174" s="139">
        <v>2010</v>
      </c>
      <c r="N174" s="139" t="s">
        <v>1729</v>
      </c>
      <c r="O174" s="147" t="s">
        <v>2205</v>
      </c>
      <c r="P174" s="146" t="s">
        <v>2206</v>
      </c>
      <c r="Q174" s="159" t="s">
        <v>2207</v>
      </c>
      <c r="R174" s="160" t="s">
        <v>1739</v>
      </c>
      <c r="S174" s="160">
        <v>1</v>
      </c>
      <c r="T174" s="161">
        <v>1</v>
      </c>
      <c r="U174" s="160" t="s">
        <v>9</v>
      </c>
      <c r="V174" s="160" t="s">
        <v>9</v>
      </c>
      <c r="W174" s="160" t="s">
        <v>9</v>
      </c>
      <c r="X174" s="160" t="s">
        <v>9</v>
      </c>
      <c r="Y174" s="161" t="s">
        <v>9</v>
      </c>
      <c r="Z174" s="246" t="s">
        <v>1739</v>
      </c>
      <c r="AA174" s="160">
        <v>13</v>
      </c>
      <c r="AB174" s="160">
        <v>4</v>
      </c>
      <c r="AC174" s="160">
        <v>4</v>
      </c>
      <c r="AD174" s="158">
        <v>5</v>
      </c>
    </row>
    <row r="175" spans="1:30" s="162" customFormat="1" x14ac:dyDescent="0.3">
      <c r="A175" s="138">
        <v>173</v>
      </c>
      <c r="B175" s="306" t="s">
        <v>366</v>
      </c>
      <c r="C175" s="308" t="s">
        <v>367</v>
      </c>
      <c r="D175" s="306" t="str">
        <f>VLOOKUP(C175, 'Country List'!$C$2:$I$199, 2, 0)</f>
        <v>MEA</v>
      </c>
      <c r="E175" s="306" t="str">
        <f>VLOOKUP(C175, 'Country List'!$C$2:$I$199, 3, 0)</f>
        <v>LMC</v>
      </c>
      <c r="F175" s="311" t="s">
        <v>1734</v>
      </c>
      <c r="G175" s="160">
        <v>3</v>
      </c>
      <c r="H175" s="312" t="s">
        <v>2570</v>
      </c>
      <c r="I175" s="282" t="s">
        <v>2571</v>
      </c>
      <c r="J175" s="147" t="s">
        <v>2208</v>
      </c>
      <c r="K175" s="147" t="s">
        <v>438</v>
      </c>
      <c r="L175" s="139" t="s">
        <v>438</v>
      </c>
      <c r="M175" s="139" t="s">
        <v>438</v>
      </c>
      <c r="N175" s="139" t="s">
        <v>438</v>
      </c>
      <c r="O175" s="147" t="s">
        <v>1916</v>
      </c>
      <c r="P175" s="143"/>
      <c r="Q175" s="159" t="s">
        <v>438</v>
      </c>
      <c r="R175" s="160" t="s">
        <v>1724</v>
      </c>
      <c r="S175" s="160">
        <v>7</v>
      </c>
      <c r="T175" s="161">
        <v>7</v>
      </c>
      <c r="U175" s="160" t="s">
        <v>1724</v>
      </c>
      <c r="V175" s="160">
        <v>86</v>
      </c>
      <c r="W175" s="160">
        <v>23</v>
      </c>
      <c r="X175" s="160">
        <v>26</v>
      </c>
      <c r="Y175" s="161">
        <v>37</v>
      </c>
      <c r="Z175" s="246" t="s">
        <v>1724</v>
      </c>
      <c r="AA175" s="160">
        <v>90</v>
      </c>
      <c r="AB175" s="160">
        <v>29</v>
      </c>
      <c r="AC175" s="160">
        <v>38</v>
      </c>
      <c r="AD175" s="158">
        <v>23</v>
      </c>
    </row>
    <row r="176" spans="1:30" s="162" customFormat="1" x14ac:dyDescent="0.3">
      <c r="A176" s="138">
        <v>174</v>
      </c>
      <c r="B176" s="306" t="s">
        <v>368</v>
      </c>
      <c r="C176" s="308" t="s">
        <v>369</v>
      </c>
      <c r="D176" s="306" t="str">
        <f>VLOOKUP(C176, 'Country List'!$C$2:$I$199, 2, 0)</f>
        <v>EAS</v>
      </c>
      <c r="E176" s="306" t="str">
        <f>VLOOKUP(C176, 'Country List'!$C$2:$I$199, 3, 0)</f>
        <v>HIC</v>
      </c>
      <c r="F176" s="311" t="s">
        <v>1725</v>
      </c>
      <c r="G176" s="160">
        <v>1</v>
      </c>
      <c r="H176" s="312" t="s">
        <v>438</v>
      </c>
      <c r="I176" s="283" t="s">
        <v>438</v>
      </c>
      <c r="J176" s="147" t="s">
        <v>1871</v>
      </c>
      <c r="K176" s="146" t="s">
        <v>2209</v>
      </c>
      <c r="L176" s="139">
        <v>1995</v>
      </c>
      <c r="M176" s="139">
        <v>2012</v>
      </c>
      <c r="N176" s="140" t="s">
        <v>1729</v>
      </c>
      <c r="O176" s="147" t="s">
        <v>438</v>
      </c>
      <c r="P176" s="163" t="s">
        <v>438</v>
      </c>
      <c r="Q176" s="165" t="s">
        <v>438</v>
      </c>
      <c r="R176" s="160" t="s">
        <v>1739</v>
      </c>
      <c r="S176" s="160">
        <v>1</v>
      </c>
      <c r="T176" s="161">
        <v>1</v>
      </c>
      <c r="U176" s="160" t="s">
        <v>9</v>
      </c>
      <c r="V176" s="160" t="s">
        <v>9</v>
      </c>
      <c r="W176" s="160" t="s">
        <v>9</v>
      </c>
      <c r="X176" s="160" t="s">
        <v>9</v>
      </c>
      <c r="Y176" s="161" t="s">
        <v>9</v>
      </c>
      <c r="Z176" s="246" t="s">
        <v>1739</v>
      </c>
      <c r="AA176" s="160">
        <v>25</v>
      </c>
      <c r="AB176" s="160">
        <v>9</v>
      </c>
      <c r="AC176" s="160">
        <v>8</v>
      </c>
      <c r="AD176" s="158">
        <v>8</v>
      </c>
    </row>
    <row r="177" spans="1:30" s="162" customFormat="1" x14ac:dyDescent="0.3">
      <c r="A177" s="138">
        <v>175</v>
      </c>
      <c r="B177" s="306" t="s">
        <v>370</v>
      </c>
      <c r="C177" s="308" t="s">
        <v>371</v>
      </c>
      <c r="D177" s="306" t="str">
        <f>VLOOKUP(C177, 'Country List'!$C$2:$I$199, 2, 0)</f>
        <v>ECS</v>
      </c>
      <c r="E177" s="306" t="str">
        <f>VLOOKUP(C177, 'Country List'!$C$2:$I$199, 3, 0)</f>
        <v>LMC</v>
      </c>
      <c r="F177" s="311" t="s">
        <v>1725</v>
      </c>
      <c r="G177" s="160">
        <v>1</v>
      </c>
      <c r="H177" s="312" t="s">
        <v>2572</v>
      </c>
      <c r="I177" s="282" t="s">
        <v>2573</v>
      </c>
      <c r="J177" s="147" t="s">
        <v>2210</v>
      </c>
      <c r="K177" s="143" t="s">
        <v>438</v>
      </c>
      <c r="L177" s="139" t="s">
        <v>438</v>
      </c>
      <c r="M177" s="139" t="s">
        <v>438</v>
      </c>
      <c r="N177" s="140" t="s">
        <v>438</v>
      </c>
      <c r="O177" s="147" t="s">
        <v>439</v>
      </c>
      <c r="P177" s="163" t="s">
        <v>438</v>
      </c>
      <c r="Q177" s="165" t="s">
        <v>438</v>
      </c>
      <c r="R177" s="160" t="s">
        <v>1724</v>
      </c>
      <c r="S177" s="160">
        <v>7</v>
      </c>
      <c r="T177" s="161">
        <v>6</v>
      </c>
      <c r="U177" s="160" t="s">
        <v>9</v>
      </c>
      <c r="V177" s="160" t="s">
        <v>9</v>
      </c>
      <c r="W177" s="160" t="s">
        <v>9</v>
      </c>
      <c r="X177" s="160" t="s">
        <v>9</v>
      </c>
      <c r="Y177" s="161" t="s">
        <v>9</v>
      </c>
      <c r="Z177" s="246" t="s">
        <v>1724</v>
      </c>
      <c r="AA177" s="160">
        <v>87</v>
      </c>
      <c r="AB177" s="160">
        <v>28</v>
      </c>
      <c r="AC177" s="160">
        <v>33</v>
      </c>
      <c r="AD177" s="158">
        <v>26</v>
      </c>
    </row>
    <row r="178" spans="1:30" s="162" customFormat="1" x14ac:dyDescent="0.3">
      <c r="A178" s="138">
        <v>176</v>
      </c>
      <c r="B178" s="306" t="s">
        <v>372</v>
      </c>
      <c r="C178" s="308" t="s">
        <v>373</v>
      </c>
      <c r="D178" s="306" t="str">
        <f>VLOOKUP(C178, 'Country List'!$C$2:$I$199, 2, 0)</f>
        <v>SSF</v>
      </c>
      <c r="E178" s="306" t="str">
        <f>VLOOKUP(C178, 'Country List'!$C$2:$I$199, 3, 0)</f>
        <v>LIC</v>
      </c>
      <c r="F178" s="311" t="s">
        <v>1742</v>
      </c>
      <c r="G178" s="160">
        <v>2</v>
      </c>
      <c r="H178" s="312" t="s">
        <v>2574</v>
      </c>
      <c r="I178" s="282" t="s">
        <v>2575</v>
      </c>
      <c r="J178" s="147" t="s">
        <v>1779</v>
      </c>
      <c r="K178" s="146" t="s">
        <v>2211</v>
      </c>
      <c r="L178" s="139">
        <v>2013</v>
      </c>
      <c r="M178" s="139" t="s">
        <v>438</v>
      </c>
      <c r="N178" s="139" t="s">
        <v>2080</v>
      </c>
      <c r="O178" s="147" t="s">
        <v>438</v>
      </c>
      <c r="P178" s="147" t="s">
        <v>438</v>
      </c>
      <c r="Q178" s="159" t="s">
        <v>438</v>
      </c>
      <c r="R178" s="160" t="s">
        <v>1733</v>
      </c>
      <c r="S178" s="160">
        <v>4</v>
      </c>
      <c r="T178" s="161">
        <v>4</v>
      </c>
      <c r="U178" s="160" t="s">
        <v>9</v>
      </c>
      <c r="V178" s="160" t="s">
        <v>9</v>
      </c>
      <c r="W178" s="160" t="s">
        <v>9</v>
      </c>
      <c r="X178" s="160" t="s">
        <v>9</v>
      </c>
      <c r="Y178" s="161" t="s">
        <v>9</v>
      </c>
      <c r="Z178" s="246" t="s">
        <v>1733</v>
      </c>
      <c r="AA178" s="160">
        <v>58</v>
      </c>
      <c r="AB178" s="160">
        <v>21</v>
      </c>
      <c r="AC178" s="160">
        <v>22</v>
      </c>
      <c r="AD178" s="158">
        <v>15</v>
      </c>
    </row>
    <row r="179" spans="1:30" s="162" customFormat="1" x14ac:dyDescent="0.3">
      <c r="A179" s="138">
        <v>177</v>
      </c>
      <c r="B179" s="306" t="s">
        <v>374</v>
      </c>
      <c r="C179" s="308" t="s">
        <v>375</v>
      </c>
      <c r="D179" s="306" t="str">
        <f>VLOOKUP(C179, 'Country List'!$C$2:$I$199, 2, 0)</f>
        <v>EAS</v>
      </c>
      <c r="E179" s="306" t="str">
        <f>VLOOKUP(C179, 'Country List'!$C$2:$I$199, 3, 0)</f>
        <v>UMC</v>
      </c>
      <c r="F179" s="311" t="s">
        <v>1806</v>
      </c>
      <c r="G179" s="160">
        <v>1</v>
      </c>
      <c r="H179" s="312" t="s">
        <v>2576</v>
      </c>
      <c r="I179" s="282" t="s">
        <v>2577</v>
      </c>
      <c r="J179" s="147" t="s">
        <v>2212</v>
      </c>
      <c r="K179" s="146" t="s">
        <v>2213</v>
      </c>
      <c r="L179" s="139">
        <v>1997</v>
      </c>
      <c r="M179" s="139">
        <v>1997</v>
      </c>
      <c r="N179" s="139" t="s">
        <v>2080</v>
      </c>
      <c r="O179" s="147" t="s">
        <v>2214</v>
      </c>
      <c r="P179" s="146" t="s">
        <v>2215</v>
      </c>
      <c r="Q179" s="159" t="s">
        <v>438</v>
      </c>
      <c r="R179" s="160" t="s">
        <v>1724</v>
      </c>
      <c r="S179" s="160">
        <v>6</v>
      </c>
      <c r="T179" s="161">
        <v>5</v>
      </c>
      <c r="U179" s="160" t="s">
        <v>1724</v>
      </c>
      <c r="V179" s="160">
        <v>67</v>
      </c>
      <c r="W179" s="160">
        <v>10</v>
      </c>
      <c r="X179" s="160">
        <v>24</v>
      </c>
      <c r="Y179" s="161">
        <v>33</v>
      </c>
      <c r="Z179" s="246" t="s">
        <v>1724</v>
      </c>
      <c r="AA179" s="160">
        <v>77</v>
      </c>
      <c r="AB179" s="160">
        <v>27</v>
      </c>
      <c r="AC179" s="160">
        <v>33</v>
      </c>
      <c r="AD179" s="158">
        <v>17</v>
      </c>
    </row>
    <row r="180" spans="1:30" s="162" customFormat="1" x14ac:dyDescent="0.3">
      <c r="A180" s="138">
        <v>178</v>
      </c>
      <c r="B180" s="306" t="s">
        <v>376</v>
      </c>
      <c r="C180" s="308" t="s">
        <v>377</v>
      </c>
      <c r="D180" s="306" t="str">
        <f>VLOOKUP(C180, 'Country List'!$C$2:$I$199, 2, 0)</f>
        <v>EAS</v>
      </c>
      <c r="E180" s="306" t="str">
        <f>VLOOKUP(C180, 'Country List'!$C$2:$I$199, 3, 0)</f>
        <v>LMC</v>
      </c>
      <c r="F180" s="311" t="s">
        <v>1725</v>
      </c>
      <c r="G180" s="160">
        <v>1</v>
      </c>
      <c r="H180" s="312" t="s">
        <v>2216</v>
      </c>
      <c r="I180" s="282" t="s">
        <v>2217</v>
      </c>
      <c r="J180" s="147" t="s">
        <v>1810</v>
      </c>
      <c r="K180" s="146" t="s">
        <v>2218</v>
      </c>
      <c r="L180" s="139">
        <v>2011</v>
      </c>
      <c r="M180" s="139">
        <v>2011</v>
      </c>
      <c r="N180" s="140" t="s">
        <v>1729</v>
      </c>
      <c r="O180" s="163" t="s">
        <v>438</v>
      </c>
      <c r="P180" s="163" t="s">
        <v>438</v>
      </c>
      <c r="Q180" s="165" t="s">
        <v>438</v>
      </c>
      <c r="R180" s="160" t="s">
        <v>1739</v>
      </c>
      <c r="S180" s="160">
        <v>2</v>
      </c>
      <c r="T180" s="161">
        <v>3</v>
      </c>
      <c r="U180" s="160" t="s">
        <v>9</v>
      </c>
      <c r="V180" s="160" t="s">
        <v>9</v>
      </c>
      <c r="W180" s="160" t="s">
        <v>9</v>
      </c>
      <c r="X180" s="160" t="s">
        <v>9</v>
      </c>
      <c r="Y180" s="161" t="s">
        <v>9</v>
      </c>
      <c r="Z180" s="246" t="s">
        <v>1733</v>
      </c>
      <c r="AA180" s="160">
        <v>35</v>
      </c>
      <c r="AB180" s="160">
        <v>11</v>
      </c>
      <c r="AC180" s="160">
        <v>11</v>
      </c>
      <c r="AD180" s="158">
        <v>13</v>
      </c>
    </row>
    <row r="181" spans="1:30" s="162" customFormat="1" x14ac:dyDescent="0.3">
      <c r="A181" s="138">
        <v>179</v>
      </c>
      <c r="B181" s="306" t="s">
        <v>378</v>
      </c>
      <c r="C181" s="308" t="s">
        <v>379</v>
      </c>
      <c r="D181" s="306" t="str">
        <f>VLOOKUP(C181, 'Country List'!$C$2:$I$199, 2, 0)</f>
        <v>SSF</v>
      </c>
      <c r="E181" s="306" t="str">
        <f>VLOOKUP(C181, 'Country List'!$C$2:$I$199, 3, 0)</f>
        <v>LIC</v>
      </c>
      <c r="F181" s="311" t="s">
        <v>2219</v>
      </c>
      <c r="G181" s="160">
        <v>2</v>
      </c>
      <c r="H181" s="312" t="s">
        <v>2578</v>
      </c>
      <c r="I181" s="282" t="s">
        <v>2579</v>
      </c>
      <c r="J181" s="147" t="s">
        <v>2220</v>
      </c>
      <c r="K181" s="147" t="s">
        <v>438</v>
      </c>
      <c r="L181" s="139" t="s">
        <v>438</v>
      </c>
      <c r="M181" s="139" t="s">
        <v>438</v>
      </c>
      <c r="N181" s="140" t="s">
        <v>438</v>
      </c>
      <c r="O181" s="163" t="s">
        <v>439</v>
      </c>
      <c r="P181" s="163" t="s">
        <v>438</v>
      </c>
      <c r="Q181" s="165" t="s">
        <v>438</v>
      </c>
      <c r="R181" s="160" t="s">
        <v>1733</v>
      </c>
      <c r="S181" s="160">
        <v>4</v>
      </c>
      <c r="T181" s="161">
        <v>4</v>
      </c>
      <c r="U181" s="160" t="s">
        <v>9</v>
      </c>
      <c r="V181" s="160" t="s">
        <v>9</v>
      </c>
      <c r="W181" s="160" t="s">
        <v>9</v>
      </c>
      <c r="X181" s="160" t="s">
        <v>9</v>
      </c>
      <c r="Y181" s="161" t="s">
        <v>9</v>
      </c>
      <c r="Z181" s="246" t="s">
        <v>1733</v>
      </c>
      <c r="AA181" s="160">
        <v>57</v>
      </c>
      <c r="AB181" s="160">
        <v>18</v>
      </c>
      <c r="AC181" s="160">
        <v>19</v>
      </c>
      <c r="AD181" s="158">
        <v>20</v>
      </c>
    </row>
    <row r="182" spans="1:30" s="162" customFormat="1" x14ac:dyDescent="0.3">
      <c r="A182" s="138">
        <v>180</v>
      </c>
      <c r="B182" s="306" t="s">
        <v>380</v>
      </c>
      <c r="C182" s="308" t="s">
        <v>381</v>
      </c>
      <c r="D182" s="306" t="str">
        <f>VLOOKUP(C182, 'Country List'!$C$2:$I$199, 2, 0)</f>
        <v>EAS</v>
      </c>
      <c r="E182" s="306" t="str">
        <f>VLOOKUP(C182, 'Country List'!$C$2:$I$199, 3, 0)</f>
        <v>UMC</v>
      </c>
      <c r="F182" s="311" t="s">
        <v>1742</v>
      </c>
      <c r="G182" s="160">
        <v>2</v>
      </c>
      <c r="H182" s="312" t="s">
        <v>2221</v>
      </c>
      <c r="I182" s="282" t="s">
        <v>2222</v>
      </c>
      <c r="J182" s="147" t="s">
        <v>2223</v>
      </c>
      <c r="K182" s="147" t="s">
        <v>438</v>
      </c>
      <c r="L182" s="139" t="s">
        <v>438</v>
      </c>
      <c r="M182" s="139" t="s">
        <v>438</v>
      </c>
      <c r="N182" s="140" t="s">
        <v>438</v>
      </c>
      <c r="O182" s="163" t="s">
        <v>439</v>
      </c>
      <c r="P182" s="163" t="s">
        <v>438</v>
      </c>
      <c r="Q182" s="165" t="s">
        <v>438</v>
      </c>
      <c r="R182" s="160" t="s">
        <v>1739</v>
      </c>
      <c r="S182" s="160">
        <v>2</v>
      </c>
      <c r="T182" s="161">
        <v>2</v>
      </c>
      <c r="U182" s="160" t="s">
        <v>9</v>
      </c>
      <c r="V182" s="160" t="s">
        <v>9</v>
      </c>
      <c r="W182" s="160" t="s">
        <v>9</v>
      </c>
      <c r="X182" s="160" t="s">
        <v>9</v>
      </c>
      <c r="Y182" s="161" t="s">
        <v>9</v>
      </c>
      <c r="Z182" s="246" t="s">
        <v>1739</v>
      </c>
      <c r="AA182" s="160">
        <v>30</v>
      </c>
      <c r="AB182" s="160">
        <v>10</v>
      </c>
      <c r="AC182" s="160">
        <v>10</v>
      </c>
      <c r="AD182" s="158">
        <v>10</v>
      </c>
    </row>
    <row r="183" spans="1:30" s="162" customFormat="1" x14ac:dyDescent="0.3">
      <c r="A183" s="138">
        <v>181</v>
      </c>
      <c r="B183" s="306" t="s">
        <v>382</v>
      </c>
      <c r="C183" s="308" t="s">
        <v>383</v>
      </c>
      <c r="D183" s="306" t="str">
        <f>VLOOKUP(C183, 'Country List'!$C$2:$I$199, 2, 0)</f>
        <v>LCN</v>
      </c>
      <c r="E183" s="306" t="str">
        <f>VLOOKUP(C183, 'Country List'!$C$2:$I$199, 3, 0)</f>
        <v>HIC</v>
      </c>
      <c r="F183" s="311" t="s">
        <v>1742</v>
      </c>
      <c r="G183" s="160">
        <v>2</v>
      </c>
      <c r="H183" s="312" t="s">
        <v>438</v>
      </c>
      <c r="I183" s="283" t="s">
        <v>438</v>
      </c>
      <c r="J183" s="147" t="s">
        <v>1745</v>
      </c>
      <c r="K183" s="146" t="s">
        <v>2224</v>
      </c>
      <c r="L183" s="139">
        <v>2011</v>
      </c>
      <c r="M183" s="139">
        <v>2012</v>
      </c>
      <c r="N183" s="139" t="s">
        <v>1729</v>
      </c>
      <c r="O183" s="147" t="s">
        <v>2225</v>
      </c>
      <c r="P183" s="146" t="s">
        <v>2226</v>
      </c>
      <c r="Q183" s="159" t="s">
        <v>438</v>
      </c>
      <c r="R183" s="160" t="s">
        <v>1739</v>
      </c>
      <c r="S183" s="160">
        <v>2</v>
      </c>
      <c r="T183" s="161">
        <v>2</v>
      </c>
      <c r="U183" s="160" t="s">
        <v>9</v>
      </c>
      <c r="V183" s="160" t="s">
        <v>9</v>
      </c>
      <c r="W183" s="160" t="s">
        <v>9</v>
      </c>
      <c r="X183" s="160" t="s">
        <v>9</v>
      </c>
      <c r="Y183" s="161" t="s">
        <v>9</v>
      </c>
      <c r="Z183" s="246" t="s">
        <v>1739</v>
      </c>
      <c r="AA183" s="160">
        <v>25</v>
      </c>
      <c r="AB183" s="160">
        <v>7</v>
      </c>
      <c r="AC183" s="160">
        <v>11</v>
      </c>
      <c r="AD183" s="158">
        <v>7</v>
      </c>
    </row>
    <row r="184" spans="1:30" s="162" customFormat="1" x14ac:dyDescent="0.3">
      <c r="A184" s="138">
        <v>182</v>
      </c>
      <c r="B184" s="306" t="s">
        <v>384</v>
      </c>
      <c r="C184" s="308" t="s">
        <v>385</v>
      </c>
      <c r="D184" s="306" t="str">
        <f>VLOOKUP(C184, 'Country List'!$C$2:$I$199, 2, 0)</f>
        <v>MEA</v>
      </c>
      <c r="E184" s="306" t="str">
        <f>VLOOKUP(C184, 'Country List'!$C$2:$I$199, 3, 0)</f>
        <v>LMC</v>
      </c>
      <c r="F184" s="311" t="s">
        <v>1734</v>
      </c>
      <c r="G184" s="160">
        <v>3</v>
      </c>
      <c r="H184" s="312" t="s">
        <v>2580</v>
      </c>
      <c r="I184" s="282" t="s">
        <v>2581</v>
      </c>
      <c r="J184" s="147" t="s">
        <v>2227</v>
      </c>
      <c r="K184" s="146" t="s">
        <v>2228</v>
      </c>
      <c r="L184" s="139">
        <v>2004</v>
      </c>
      <c r="M184" s="139">
        <v>2004</v>
      </c>
      <c r="N184" s="139" t="s">
        <v>1729</v>
      </c>
      <c r="O184" s="147" t="s">
        <v>2229</v>
      </c>
      <c r="P184" s="146" t="s">
        <v>2230</v>
      </c>
      <c r="Q184" s="159" t="s">
        <v>1797</v>
      </c>
      <c r="R184" s="160" t="s">
        <v>1739</v>
      </c>
      <c r="S184" s="160">
        <v>2</v>
      </c>
      <c r="T184" s="161">
        <v>3</v>
      </c>
      <c r="U184" s="160" t="s">
        <v>1733</v>
      </c>
      <c r="V184" s="160">
        <v>38</v>
      </c>
      <c r="W184" s="160">
        <v>10</v>
      </c>
      <c r="X184" s="160">
        <v>8</v>
      </c>
      <c r="Y184" s="161">
        <v>20</v>
      </c>
      <c r="Z184" s="246" t="s">
        <v>1733</v>
      </c>
      <c r="AA184" s="160">
        <v>54</v>
      </c>
      <c r="AB184" s="160">
        <v>18</v>
      </c>
      <c r="AC184" s="160">
        <v>18</v>
      </c>
      <c r="AD184" s="158">
        <v>18</v>
      </c>
    </row>
    <row r="185" spans="1:30" s="162" customFormat="1" x14ac:dyDescent="0.3">
      <c r="A185" s="138">
        <v>183</v>
      </c>
      <c r="B185" s="306" t="s">
        <v>386</v>
      </c>
      <c r="C185" s="308" t="s">
        <v>387</v>
      </c>
      <c r="D185" s="306" t="str">
        <f>VLOOKUP(C185, 'Country List'!$C$2:$I$199, 2, 0)</f>
        <v>ECS</v>
      </c>
      <c r="E185" s="306" t="str">
        <f>VLOOKUP(C185, 'Country List'!$C$2:$I$199, 3, 0)</f>
        <v>UMC</v>
      </c>
      <c r="F185" s="311" t="s">
        <v>1725</v>
      </c>
      <c r="G185" s="160">
        <v>1</v>
      </c>
      <c r="H185" s="312" t="s">
        <v>2582</v>
      </c>
      <c r="I185" s="282" t="s">
        <v>2583</v>
      </c>
      <c r="J185" s="147" t="s">
        <v>2231</v>
      </c>
      <c r="K185" s="146" t="s">
        <v>2232</v>
      </c>
      <c r="L185" s="139">
        <v>2003</v>
      </c>
      <c r="M185" s="139">
        <v>2015</v>
      </c>
      <c r="N185" s="139" t="s">
        <v>1729</v>
      </c>
      <c r="O185" s="147" t="s">
        <v>2233</v>
      </c>
      <c r="P185" s="146" t="s">
        <v>2234</v>
      </c>
      <c r="Q185" s="159" t="s">
        <v>438</v>
      </c>
      <c r="R185" s="160" t="s">
        <v>1724</v>
      </c>
      <c r="S185" s="160">
        <v>5</v>
      </c>
      <c r="T185" s="161">
        <v>6</v>
      </c>
      <c r="U185" s="160" t="s">
        <v>1724</v>
      </c>
      <c r="V185" s="160">
        <v>66</v>
      </c>
      <c r="W185" s="160">
        <v>13</v>
      </c>
      <c r="X185" s="160">
        <v>23</v>
      </c>
      <c r="Y185" s="161">
        <v>30</v>
      </c>
      <c r="Z185" s="246" t="s">
        <v>1724</v>
      </c>
      <c r="AA185" s="160">
        <v>76</v>
      </c>
      <c r="AB185" s="160">
        <v>27</v>
      </c>
      <c r="AC185" s="160">
        <v>33</v>
      </c>
      <c r="AD185" s="158">
        <v>16</v>
      </c>
    </row>
    <row r="186" spans="1:30" s="162" customFormat="1" x14ac:dyDescent="0.3">
      <c r="A186" s="138">
        <v>184</v>
      </c>
      <c r="B186" s="306" t="s">
        <v>388</v>
      </c>
      <c r="C186" s="308" t="s">
        <v>389</v>
      </c>
      <c r="D186" s="306" t="str">
        <f>VLOOKUP(C186, 'Country List'!$C$2:$I$199, 2, 0)</f>
        <v>ECS</v>
      </c>
      <c r="E186" s="306" t="str">
        <f>VLOOKUP(C186, 'Country List'!$C$2:$I$199, 3, 0)</f>
        <v>UMC</v>
      </c>
      <c r="F186" s="311" t="s">
        <v>1725</v>
      </c>
      <c r="G186" s="160">
        <v>1</v>
      </c>
      <c r="H186" s="312" t="s">
        <v>438</v>
      </c>
      <c r="I186" s="283" t="s">
        <v>438</v>
      </c>
      <c r="J186" s="147" t="s">
        <v>438</v>
      </c>
      <c r="K186" s="147" t="s">
        <v>438</v>
      </c>
      <c r="L186" s="139" t="s">
        <v>438</v>
      </c>
      <c r="M186" s="139" t="s">
        <v>438</v>
      </c>
      <c r="N186" s="140" t="s">
        <v>438</v>
      </c>
      <c r="O186" s="163" t="s">
        <v>438</v>
      </c>
      <c r="P186" s="163" t="s">
        <v>438</v>
      </c>
      <c r="Q186" s="165" t="s">
        <v>438</v>
      </c>
      <c r="R186" s="160" t="s">
        <v>1724</v>
      </c>
      <c r="S186" s="160">
        <v>7</v>
      </c>
      <c r="T186" s="161">
        <v>7</v>
      </c>
      <c r="U186" s="160" t="s">
        <v>9</v>
      </c>
      <c r="V186" s="160" t="s">
        <v>9</v>
      </c>
      <c r="W186" s="160" t="s">
        <v>9</v>
      </c>
      <c r="X186" s="160" t="s">
        <v>9</v>
      </c>
      <c r="Y186" s="161" t="s">
        <v>9</v>
      </c>
      <c r="Z186" s="246" t="s">
        <v>1724</v>
      </c>
      <c r="AA186" s="160">
        <v>98</v>
      </c>
      <c r="AB186" s="160">
        <v>30</v>
      </c>
      <c r="AC186" s="160">
        <v>38</v>
      </c>
      <c r="AD186" s="158">
        <v>30</v>
      </c>
    </row>
    <row r="187" spans="1:30" s="162" customFormat="1" x14ac:dyDescent="0.3">
      <c r="A187" s="138">
        <v>185</v>
      </c>
      <c r="B187" s="306" t="s">
        <v>390</v>
      </c>
      <c r="C187" s="308" t="s">
        <v>391</v>
      </c>
      <c r="D187" s="306" t="str">
        <f>VLOOKUP(C187, 'Country List'!$C$2:$I$199, 2, 0)</f>
        <v>EAS</v>
      </c>
      <c r="E187" s="306" t="str">
        <f>VLOOKUP(C187, 'Country List'!$C$2:$I$199, 3, 0)</f>
        <v>UMC</v>
      </c>
      <c r="F187" s="311" t="s">
        <v>1742</v>
      </c>
      <c r="G187" s="160">
        <v>2</v>
      </c>
      <c r="H187" s="312" t="s">
        <v>438</v>
      </c>
      <c r="I187" s="283" t="s">
        <v>438</v>
      </c>
      <c r="J187" s="147" t="s">
        <v>438</v>
      </c>
      <c r="K187" s="147" t="s">
        <v>438</v>
      </c>
      <c r="L187" s="139" t="s">
        <v>438</v>
      </c>
      <c r="M187" s="139" t="s">
        <v>438</v>
      </c>
      <c r="N187" s="140" t="s">
        <v>438</v>
      </c>
      <c r="O187" s="163" t="s">
        <v>438</v>
      </c>
      <c r="P187" s="163" t="s">
        <v>438</v>
      </c>
      <c r="Q187" s="165" t="s">
        <v>438</v>
      </c>
      <c r="R187" s="160" t="s">
        <v>1739</v>
      </c>
      <c r="S187" s="160">
        <v>1</v>
      </c>
      <c r="T187" s="161">
        <v>1</v>
      </c>
      <c r="U187" s="160" t="s">
        <v>9</v>
      </c>
      <c r="V187" s="160" t="s">
        <v>9</v>
      </c>
      <c r="W187" s="160" t="s">
        <v>9</v>
      </c>
      <c r="X187" s="160" t="s">
        <v>9</v>
      </c>
      <c r="Y187" s="161" t="s">
        <v>9</v>
      </c>
      <c r="Z187" s="246" t="s">
        <v>1739</v>
      </c>
      <c r="AA187" s="160">
        <v>27</v>
      </c>
      <c r="AB187" s="160">
        <v>3</v>
      </c>
      <c r="AC187" s="160">
        <v>11</v>
      </c>
      <c r="AD187" s="158">
        <v>13</v>
      </c>
    </row>
    <row r="188" spans="1:30" s="162" customFormat="1" x14ac:dyDescent="0.3">
      <c r="A188" s="138">
        <v>186</v>
      </c>
      <c r="B188" s="306" t="s">
        <v>392</v>
      </c>
      <c r="C188" s="308" t="s">
        <v>393</v>
      </c>
      <c r="D188" s="306" t="str">
        <f>VLOOKUP(C188, 'Country List'!$C$2:$I$199, 2, 0)</f>
        <v>SSF</v>
      </c>
      <c r="E188" s="306" t="str">
        <f>VLOOKUP(C188, 'Country List'!$C$2:$I$199, 3, 0)</f>
        <v>LIC</v>
      </c>
      <c r="F188" s="311" t="s">
        <v>1742</v>
      </c>
      <c r="G188" s="160">
        <v>2</v>
      </c>
      <c r="H188" s="312" t="s">
        <v>2584</v>
      </c>
      <c r="I188" s="282" t="s">
        <v>2585</v>
      </c>
      <c r="J188" s="147" t="s">
        <v>2235</v>
      </c>
      <c r="K188" s="146" t="s">
        <v>2236</v>
      </c>
      <c r="L188" s="139">
        <v>2014</v>
      </c>
      <c r="M188" s="139" t="s">
        <v>438</v>
      </c>
      <c r="N188" s="139" t="s">
        <v>438</v>
      </c>
      <c r="O188" s="147" t="s">
        <v>438</v>
      </c>
      <c r="P188" s="147" t="s">
        <v>438</v>
      </c>
      <c r="Q188" s="159" t="s">
        <v>438</v>
      </c>
      <c r="R188" s="160" t="s">
        <v>1733</v>
      </c>
      <c r="S188" s="160">
        <v>6</v>
      </c>
      <c r="T188" s="161">
        <v>4</v>
      </c>
      <c r="U188" s="160" t="s">
        <v>1733</v>
      </c>
      <c r="V188" s="160">
        <v>41</v>
      </c>
      <c r="W188" s="160">
        <v>11</v>
      </c>
      <c r="X188" s="160">
        <v>9</v>
      </c>
      <c r="Y188" s="161">
        <v>21</v>
      </c>
      <c r="Z188" s="246" t="s">
        <v>1733</v>
      </c>
      <c r="AA188" s="160">
        <v>58</v>
      </c>
      <c r="AB188" s="160">
        <v>18</v>
      </c>
      <c r="AC188" s="160">
        <v>25</v>
      </c>
      <c r="AD188" s="158">
        <v>15</v>
      </c>
    </row>
    <row r="189" spans="1:30" s="162" customFormat="1" x14ac:dyDescent="0.3">
      <c r="A189" s="138">
        <v>187</v>
      </c>
      <c r="B189" s="306" t="s">
        <v>394</v>
      </c>
      <c r="C189" s="308" t="s">
        <v>395</v>
      </c>
      <c r="D189" s="306" t="str">
        <f>VLOOKUP(C189, 'Country List'!$C$2:$I$199, 2, 0)</f>
        <v>ECS</v>
      </c>
      <c r="E189" s="306" t="str">
        <f>VLOOKUP(C189, 'Country List'!$C$2:$I$199, 3, 0)</f>
        <v>LMC</v>
      </c>
      <c r="F189" s="311" t="s">
        <v>1725</v>
      </c>
      <c r="G189" s="160">
        <v>1</v>
      </c>
      <c r="H189" s="312" t="s">
        <v>2237</v>
      </c>
      <c r="I189" s="282" t="s">
        <v>2238</v>
      </c>
      <c r="J189" s="147" t="s">
        <v>1917</v>
      </c>
      <c r="K189" s="146" t="s">
        <v>2239</v>
      </c>
      <c r="L189" s="139">
        <v>2011</v>
      </c>
      <c r="M189" s="139">
        <v>2012</v>
      </c>
      <c r="N189" s="139" t="s">
        <v>1729</v>
      </c>
      <c r="O189" s="147" t="s">
        <v>2240</v>
      </c>
      <c r="P189" s="146"/>
      <c r="Q189" s="159" t="s">
        <v>438</v>
      </c>
      <c r="R189" s="160" t="s">
        <v>1733</v>
      </c>
      <c r="S189" s="160">
        <v>3</v>
      </c>
      <c r="T189" s="161">
        <v>3</v>
      </c>
      <c r="U189" s="160" t="s">
        <v>1733</v>
      </c>
      <c r="V189" s="160">
        <v>45</v>
      </c>
      <c r="W189" s="160">
        <v>9</v>
      </c>
      <c r="X189" s="160">
        <v>16</v>
      </c>
      <c r="Y189" s="161">
        <v>20</v>
      </c>
      <c r="Z189" s="246" t="s">
        <v>1733</v>
      </c>
      <c r="AA189" s="160">
        <v>53</v>
      </c>
      <c r="AB189" s="160">
        <v>13</v>
      </c>
      <c r="AC189" s="160">
        <v>25</v>
      </c>
      <c r="AD189" s="158">
        <v>15</v>
      </c>
    </row>
    <row r="190" spans="1:30" s="162" customFormat="1" x14ac:dyDescent="0.3">
      <c r="A190" s="138">
        <v>188</v>
      </c>
      <c r="B190" s="306" t="s">
        <v>396</v>
      </c>
      <c r="C190" s="308" t="s">
        <v>397</v>
      </c>
      <c r="D190" s="306" t="str">
        <f>VLOOKUP(C190, 'Country List'!$C$2:$I$199, 2, 0)</f>
        <v>MEA</v>
      </c>
      <c r="E190" s="306" t="str">
        <f>VLOOKUP(C190, 'Country List'!$C$2:$I$199, 3, 0)</f>
        <v>HIC</v>
      </c>
      <c r="F190" s="311" t="s">
        <v>1734</v>
      </c>
      <c r="G190" s="160">
        <v>3</v>
      </c>
      <c r="H190" s="312" t="s">
        <v>2241</v>
      </c>
      <c r="I190" s="282" t="s">
        <v>2242</v>
      </c>
      <c r="J190" s="147" t="s">
        <v>439</v>
      </c>
      <c r="K190" s="147" t="s">
        <v>438</v>
      </c>
      <c r="L190" s="139" t="s">
        <v>438</v>
      </c>
      <c r="M190" s="139" t="s">
        <v>438</v>
      </c>
      <c r="N190" s="139" t="s">
        <v>438</v>
      </c>
      <c r="O190" s="147" t="s">
        <v>439</v>
      </c>
      <c r="P190" s="147" t="s">
        <v>438</v>
      </c>
      <c r="Q190" s="159" t="s">
        <v>438</v>
      </c>
      <c r="R190" s="160" t="s">
        <v>1724</v>
      </c>
      <c r="S190" s="160">
        <v>7</v>
      </c>
      <c r="T190" s="161">
        <v>6</v>
      </c>
      <c r="U190" s="160" t="s">
        <v>1724</v>
      </c>
      <c r="V190" s="160">
        <v>69</v>
      </c>
      <c r="W190" s="160">
        <v>13</v>
      </c>
      <c r="X190" s="160">
        <v>23</v>
      </c>
      <c r="Y190" s="161">
        <v>33</v>
      </c>
      <c r="Z190" s="246" t="s">
        <v>1724</v>
      </c>
      <c r="AA190" s="160">
        <v>78</v>
      </c>
      <c r="AB190" s="160">
        <v>25</v>
      </c>
      <c r="AC190" s="160">
        <v>30</v>
      </c>
      <c r="AD190" s="158">
        <v>23</v>
      </c>
    </row>
    <row r="191" spans="1:30" s="162" customFormat="1" x14ac:dyDescent="0.3">
      <c r="A191" s="138">
        <v>189</v>
      </c>
      <c r="B191" s="306" t="s">
        <v>398</v>
      </c>
      <c r="C191" s="308" t="s">
        <v>399</v>
      </c>
      <c r="D191" s="306" t="str">
        <f>VLOOKUP(C191, 'Country List'!$C$2:$I$199, 2, 0)</f>
        <v>ECS</v>
      </c>
      <c r="E191" s="306" t="str">
        <f>VLOOKUP(C191, 'Country List'!$C$2:$I$199, 3, 0)</f>
        <v>HIC</v>
      </c>
      <c r="F191" s="311" t="s">
        <v>1742</v>
      </c>
      <c r="G191" s="160">
        <v>2</v>
      </c>
      <c r="H191" s="312" t="s">
        <v>438</v>
      </c>
      <c r="I191" s="283" t="s">
        <v>438</v>
      </c>
      <c r="J191" s="147" t="s">
        <v>2243</v>
      </c>
      <c r="K191" s="146" t="s">
        <v>2244</v>
      </c>
      <c r="L191" s="139">
        <v>1984</v>
      </c>
      <c r="M191" s="139">
        <v>2000</v>
      </c>
      <c r="N191" s="139" t="s">
        <v>1729</v>
      </c>
      <c r="O191" s="147" t="s">
        <v>2245</v>
      </c>
      <c r="P191" s="146" t="s">
        <v>2246</v>
      </c>
      <c r="Q191" s="159" t="s">
        <v>1971</v>
      </c>
      <c r="R191" s="160" t="s">
        <v>1739</v>
      </c>
      <c r="S191" s="160">
        <v>1</v>
      </c>
      <c r="T191" s="161">
        <v>1</v>
      </c>
      <c r="U191" s="160" t="s">
        <v>1739</v>
      </c>
      <c r="V191" s="160">
        <v>24</v>
      </c>
      <c r="W191" s="160">
        <v>2</v>
      </c>
      <c r="X191" s="160">
        <v>5</v>
      </c>
      <c r="Y191" s="161">
        <v>17</v>
      </c>
      <c r="Z191" s="246" t="s">
        <v>1739</v>
      </c>
      <c r="AA191" s="160">
        <v>25</v>
      </c>
      <c r="AB191" s="160">
        <v>9</v>
      </c>
      <c r="AC191" s="160">
        <v>9</v>
      </c>
      <c r="AD191" s="158">
        <v>7</v>
      </c>
    </row>
    <row r="192" spans="1:30" s="162" customFormat="1" x14ac:dyDescent="0.3">
      <c r="A192" s="138">
        <v>190</v>
      </c>
      <c r="B192" s="306" t="s">
        <v>400</v>
      </c>
      <c r="C192" s="308" t="s">
        <v>401</v>
      </c>
      <c r="D192" s="306" t="str">
        <f>VLOOKUP(C192, 'Country List'!$C$2:$I$199, 2, 0)</f>
        <v>NAC</v>
      </c>
      <c r="E192" s="306" t="str">
        <f>VLOOKUP(C192, 'Country List'!$C$2:$I$199, 3, 0)</f>
        <v>HIC</v>
      </c>
      <c r="F192" s="311" t="s">
        <v>1742</v>
      </c>
      <c r="G192" s="160">
        <v>2</v>
      </c>
      <c r="H192" s="312" t="s">
        <v>438</v>
      </c>
      <c r="I192" s="283" t="s">
        <v>438</v>
      </c>
      <c r="J192" s="147" t="s">
        <v>2247</v>
      </c>
      <c r="K192" s="146" t="s">
        <v>2248</v>
      </c>
      <c r="L192" s="139">
        <v>1974</v>
      </c>
      <c r="M192" s="139" t="s">
        <v>438</v>
      </c>
      <c r="N192" s="139" t="s">
        <v>2080</v>
      </c>
      <c r="O192" s="147" t="s">
        <v>2249</v>
      </c>
      <c r="P192" s="146" t="s">
        <v>2250</v>
      </c>
      <c r="Q192" s="159" t="s">
        <v>2092</v>
      </c>
      <c r="R192" s="160" t="s">
        <v>1739</v>
      </c>
      <c r="S192" s="160">
        <v>2</v>
      </c>
      <c r="T192" s="161">
        <v>1</v>
      </c>
      <c r="U192" s="160" t="s">
        <v>1739</v>
      </c>
      <c r="V192" s="160">
        <v>21</v>
      </c>
      <c r="W192" s="160">
        <v>3</v>
      </c>
      <c r="X192" s="160">
        <v>4</v>
      </c>
      <c r="Y192" s="161">
        <v>14</v>
      </c>
      <c r="Z192" s="246" t="s">
        <v>1739</v>
      </c>
      <c r="AA192" s="160">
        <v>23</v>
      </c>
      <c r="AB192" s="160">
        <v>6</v>
      </c>
      <c r="AC192" s="160">
        <v>12</v>
      </c>
      <c r="AD192" s="158">
        <v>5</v>
      </c>
    </row>
    <row r="193" spans="1:30" s="162" customFormat="1" x14ac:dyDescent="0.3">
      <c r="A193" s="138">
        <v>191</v>
      </c>
      <c r="B193" s="306" t="s">
        <v>402</v>
      </c>
      <c r="C193" s="308" t="s">
        <v>403</v>
      </c>
      <c r="D193" s="306" t="str">
        <f>VLOOKUP(C193, 'Country List'!$C$2:$I$199, 2, 0)</f>
        <v>LCN</v>
      </c>
      <c r="E193" s="306" t="str">
        <f>VLOOKUP(C193, 'Country List'!$C$2:$I$199, 3, 0)</f>
        <v>HIC</v>
      </c>
      <c r="F193" s="311" t="s">
        <v>1725</v>
      </c>
      <c r="G193" s="160">
        <v>1</v>
      </c>
      <c r="H193" s="312" t="s">
        <v>438</v>
      </c>
      <c r="I193" s="283" t="s">
        <v>438</v>
      </c>
      <c r="J193" s="144" t="s">
        <v>2002</v>
      </c>
      <c r="K193" s="146" t="s">
        <v>2251</v>
      </c>
      <c r="L193" s="139">
        <v>2008</v>
      </c>
      <c r="M193" s="139">
        <v>2008</v>
      </c>
      <c r="N193" s="139" t="s">
        <v>1729</v>
      </c>
      <c r="O193" s="147" t="s">
        <v>2252</v>
      </c>
      <c r="P193" s="146" t="s">
        <v>2253</v>
      </c>
      <c r="Q193" s="159" t="s">
        <v>1752</v>
      </c>
      <c r="R193" s="160" t="s">
        <v>1739</v>
      </c>
      <c r="S193" s="160">
        <v>1</v>
      </c>
      <c r="T193" s="161">
        <v>1</v>
      </c>
      <c r="U193" s="160" t="s">
        <v>9</v>
      </c>
      <c r="V193" s="160" t="s">
        <v>9</v>
      </c>
      <c r="W193" s="160" t="s">
        <v>9</v>
      </c>
      <c r="X193" s="160" t="s">
        <v>9</v>
      </c>
      <c r="Y193" s="161" t="s">
        <v>9</v>
      </c>
      <c r="Z193" s="246" t="s">
        <v>1739</v>
      </c>
      <c r="AA193" s="160">
        <v>24</v>
      </c>
      <c r="AB193" s="160">
        <v>6</v>
      </c>
      <c r="AC193" s="160">
        <v>10</v>
      </c>
      <c r="AD193" s="158">
        <v>8</v>
      </c>
    </row>
    <row r="194" spans="1:30" s="162" customFormat="1" x14ac:dyDescent="0.3">
      <c r="A194" s="138">
        <v>192</v>
      </c>
      <c r="B194" s="306" t="s">
        <v>404</v>
      </c>
      <c r="C194" s="308" t="s">
        <v>405</v>
      </c>
      <c r="D194" s="306" t="str">
        <f>VLOOKUP(C194, 'Country List'!$C$2:$I$199, 2, 0)</f>
        <v>ECS</v>
      </c>
      <c r="E194" s="306" t="str">
        <f>VLOOKUP(C194, 'Country List'!$C$2:$I$199, 3, 0)</f>
        <v>LMC</v>
      </c>
      <c r="F194" s="311" t="s">
        <v>1725</v>
      </c>
      <c r="G194" s="160">
        <v>1</v>
      </c>
      <c r="H194" s="312" t="s">
        <v>438</v>
      </c>
      <c r="I194" s="283" t="s">
        <v>438</v>
      </c>
      <c r="J194" s="147" t="s">
        <v>439</v>
      </c>
      <c r="K194" s="147" t="s">
        <v>438</v>
      </c>
      <c r="L194" s="139" t="s">
        <v>438</v>
      </c>
      <c r="M194" s="139" t="s">
        <v>438</v>
      </c>
      <c r="N194" s="139" t="s">
        <v>438</v>
      </c>
      <c r="O194" s="147" t="s">
        <v>439</v>
      </c>
      <c r="P194" s="147" t="s">
        <v>438</v>
      </c>
      <c r="Q194" s="159" t="s">
        <v>438</v>
      </c>
      <c r="R194" s="160" t="s">
        <v>1724</v>
      </c>
      <c r="S194" s="160">
        <v>7</v>
      </c>
      <c r="T194" s="161">
        <v>7</v>
      </c>
      <c r="U194" s="160" t="s">
        <v>1724</v>
      </c>
      <c r="V194" s="160">
        <v>77</v>
      </c>
      <c r="W194" s="160">
        <v>19</v>
      </c>
      <c r="X194" s="160">
        <v>27</v>
      </c>
      <c r="Y194" s="161">
        <v>31</v>
      </c>
      <c r="Z194" s="246" t="s">
        <v>1724</v>
      </c>
      <c r="AA194" s="160">
        <v>95</v>
      </c>
      <c r="AB194" s="160">
        <v>30</v>
      </c>
      <c r="AC194" s="160">
        <v>37</v>
      </c>
      <c r="AD194" s="158">
        <v>28</v>
      </c>
    </row>
    <row r="195" spans="1:30" s="162" customFormat="1" x14ac:dyDescent="0.3">
      <c r="A195" s="138">
        <v>193</v>
      </c>
      <c r="B195" s="306" t="s">
        <v>406</v>
      </c>
      <c r="C195" s="308" t="s">
        <v>407</v>
      </c>
      <c r="D195" s="306" t="str">
        <f>VLOOKUP(C195, 'Country List'!$C$2:$I$199, 2, 0)</f>
        <v>EAS</v>
      </c>
      <c r="E195" s="306" t="str">
        <f>VLOOKUP(C195, 'Country List'!$C$2:$I$199, 3, 0)</f>
        <v>LMC</v>
      </c>
      <c r="F195" s="311" t="s">
        <v>1806</v>
      </c>
      <c r="G195" s="160">
        <v>1</v>
      </c>
      <c r="H195" s="312" t="s">
        <v>438</v>
      </c>
      <c r="I195" s="283" t="s">
        <v>438</v>
      </c>
      <c r="J195" s="147" t="s">
        <v>2254</v>
      </c>
      <c r="K195" s="146" t="s">
        <v>2255</v>
      </c>
      <c r="L195" s="139">
        <v>2000</v>
      </c>
      <c r="M195" s="139">
        <v>2000</v>
      </c>
      <c r="N195" s="140" t="s">
        <v>1729</v>
      </c>
      <c r="O195" s="163" t="s">
        <v>2256</v>
      </c>
      <c r="P195" s="164" t="s">
        <v>2257</v>
      </c>
      <c r="Q195" s="165" t="s">
        <v>438</v>
      </c>
      <c r="R195" s="160" t="s">
        <v>1739</v>
      </c>
      <c r="S195" s="160">
        <v>2</v>
      </c>
      <c r="T195" s="161">
        <v>2</v>
      </c>
      <c r="U195" s="160" t="s">
        <v>9</v>
      </c>
      <c r="V195" s="160" t="s">
        <v>9</v>
      </c>
      <c r="W195" s="160" t="s">
        <v>9</v>
      </c>
      <c r="X195" s="160" t="s">
        <v>9</v>
      </c>
      <c r="Y195" s="161" t="s">
        <v>9</v>
      </c>
      <c r="Z195" s="246" t="s">
        <v>1739</v>
      </c>
      <c r="AA195" s="160">
        <v>25</v>
      </c>
      <c r="AB195" s="160">
        <v>6</v>
      </c>
      <c r="AC195" s="160">
        <v>11</v>
      </c>
      <c r="AD195" s="158">
        <v>8</v>
      </c>
    </row>
    <row r="196" spans="1:30" s="162" customFormat="1" x14ac:dyDescent="0.3">
      <c r="A196" s="138">
        <v>194</v>
      </c>
      <c r="B196" s="306" t="s">
        <v>408</v>
      </c>
      <c r="C196" s="308" t="s">
        <v>409</v>
      </c>
      <c r="D196" s="306" t="str">
        <f>VLOOKUP(C196, 'Country List'!$C$2:$I$199, 2, 0)</f>
        <v>LCN</v>
      </c>
      <c r="E196" s="306" t="str">
        <f>VLOOKUP(C196, 'Country List'!$C$2:$I$199, 3, 0)</f>
        <v>UMC</v>
      </c>
      <c r="F196" s="311" t="s">
        <v>1725</v>
      </c>
      <c r="G196" s="160">
        <v>1</v>
      </c>
      <c r="H196" s="312" t="s">
        <v>2586</v>
      </c>
      <c r="I196" s="282" t="s">
        <v>2587</v>
      </c>
      <c r="J196" s="147" t="s">
        <v>439</v>
      </c>
      <c r="K196" s="147" t="s">
        <v>438</v>
      </c>
      <c r="L196" s="139" t="s">
        <v>438</v>
      </c>
      <c r="M196" s="139" t="s">
        <v>438</v>
      </c>
      <c r="N196" s="139" t="s">
        <v>438</v>
      </c>
      <c r="O196" s="147" t="s">
        <v>439</v>
      </c>
      <c r="P196" s="147" t="s">
        <v>438</v>
      </c>
      <c r="Q196" s="159" t="s">
        <v>438</v>
      </c>
      <c r="R196" s="160" t="s">
        <v>1724</v>
      </c>
      <c r="S196" s="160">
        <v>6</v>
      </c>
      <c r="T196" s="161">
        <v>5</v>
      </c>
      <c r="U196" s="160" t="s">
        <v>1724</v>
      </c>
      <c r="V196" s="160">
        <v>63</v>
      </c>
      <c r="W196" s="160">
        <v>19</v>
      </c>
      <c r="X196" s="160">
        <v>18</v>
      </c>
      <c r="Y196" s="161">
        <v>26</v>
      </c>
      <c r="Z196" s="246" t="s">
        <v>1724</v>
      </c>
      <c r="AA196" s="160">
        <v>81</v>
      </c>
      <c r="AB196" s="160">
        <v>26</v>
      </c>
      <c r="AC196" s="160">
        <v>31</v>
      </c>
      <c r="AD196" s="158">
        <v>24</v>
      </c>
    </row>
    <row r="197" spans="1:30" s="162" customFormat="1" x14ac:dyDescent="0.3">
      <c r="A197" s="138">
        <v>195</v>
      </c>
      <c r="B197" s="306" t="s">
        <v>410</v>
      </c>
      <c r="C197" s="308" t="s">
        <v>411</v>
      </c>
      <c r="D197" s="306" t="str">
        <f>VLOOKUP(C197, 'Country List'!$C$2:$I$199, 2, 0)</f>
        <v>EAS</v>
      </c>
      <c r="E197" s="306" t="str">
        <f>VLOOKUP(C197, 'Country List'!$C$2:$I$199, 3, 0)</f>
        <v>LMC</v>
      </c>
      <c r="F197" s="311" t="s">
        <v>1725</v>
      </c>
      <c r="G197" s="160">
        <v>1</v>
      </c>
      <c r="H197" s="312" t="s">
        <v>2258</v>
      </c>
      <c r="I197" s="282" t="s">
        <v>2259</v>
      </c>
      <c r="J197" s="147" t="s">
        <v>2260</v>
      </c>
      <c r="K197" s="146" t="s">
        <v>2261</v>
      </c>
      <c r="L197" s="139">
        <v>2010</v>
      </c>
      <c r="M197" s="139">
        <v>2010</v>
      </c>
      <c r="N197" s="139" t="s">
        <v>1956</v>
      </c>
      <c r="O197" s="147" t="s">
        <v>438</v>
      </c>
      <c r="P197" s="147" t="s">
        <v>438</v>
      </c>
      <c r="Q197" s="159" t="s">
        <v>438</v>
      </c>
      <c r="R197" s="160" t="s">
        <v>1724</v>
      </c>
      <c r="S197" s="160">
        <v>7</v>
      </c>
      <c r="T197" s="161">
        <v>5</v>
      </c>
      <c r="U197" s="160" t="s">
        <v>1724</v>
      </c>
      <c r="V197" s="160">
        <v>76</v>
      </c>
      <c r="W197" s="160">
        <v>14</v>
      </c>
      <c r="X197" s="160">
        <v>28</v>
      </c>
      <c r="Y197" s="161">
        <v>34</v>
      </c>
      <c r="Z197" s="246" t="s">
        <v>1724</v>
      </c>
      <c r="AA197" s="160">
        <v>84</v>
      </c>
      <c r="AB197" s="160">
        <v>30</v>
      </c>
      <c r="AC197" s="160">
        <v>33</v>
      </c>
      <c r="AD197" s="158">
        <v>21</v>
      </c>
    </row>
    <row r="198" spans="1:30" s="162" customFormat="1" x14ac:dyDescent="0.3">
      <c r="A198" s="138">
        <v>196</v>
      </c>
      <c r="B198" s="306" t="s">
        <v>413</v>
      </c>
      <c r="C198" s="308" t="s">
        <v>414</v>
      </c>
      <c r="D198" s="306" t="str">
        <f>VLOOKUP(C198, 'Country List'!$C$2:$I$199, 2, 0)</f>
        <v>MEA</v>
      </c>
      <c r="E198" s="306" t="str">
        <f>VLOOKUP(C198, 'Country List'!$C$2:$I$199, 3, 0)</f>
        <v>LMC</v>
      </c>
      <c r="F198" s="311" t="s">
        <v>1913</v>
      </c>
      <c r="G198" s="160">
        <v>3</v>
      </c>
      <c r="H198" s="312" t="s">
        <v>2264</v>
      </c>
      <c r="I198" s="282" t="s">
        <v>2265</v>
      </c>
      <c r="J198" s="147" t="s">
        <v>2266</v>
      </c>
      <c r="K198" s="146" t="s">
        <v>2267</v>
      </c>
      <c r="L198" s="139">
        <v>2012</v>
      </c>
      <c r="M198" s="139" t="s">
        <v>438</v>
      </c>
      <c r="N198" s="139" t="s">
        <v>2080</v>
      </c>
      <c r="O198" s="147" t="s">
        <v>2268</v>
      </c>
      <c r="P198" s="146" t="s">
        <v>2269</v>
      </c>
      <c r="Q198" s="159" t="s">
        <v>438</v>
      </c>
      <c r="R198" s="160" t="s">
        <v>1724</v>
      </c>
      <c r="S198" s="160">
        <v>7</v>
      </c>
      <c r="T198" s="161">
        <v>6</v>
      </c>
      <c r="U198" s="160" t="s">
        <v>9</v>
      </c>
      <c r="V198" s="160" t="s">
        <v>9</v>
      </c>
      <c r="W198" s="160" t="s">
        <v>9</v>
      </c>
      <c r="X198" s="160" t="s">
        <v>9</v>
      </c>
      <c r="Y198" s="161" t="s">
        <v>9</v>
      </c>
      <c r="Z198" s="246" t="s">
        <v>1724</v>
      </c>
      <c r="AA198" s="160">
        <v>85</v>
      </c>
      <c r="AB198" s="160">
        <v>26</v>
      </c>
      <c r="AC198" s="160">
        <v>36</v>
      </c>
      <c r="AD198" s="158">
        <v>23</v>
      </c>
    </row>
    <row r="199" spans="1:30" s="162" customFormat="1" x14ac:dyDescent="0.3">
      <c r="A199" s="138">
        <v>197</v>
      </c>
      <c r="B199" s="306" t="s">
        <v>415</v>
      </c>
      <c r="C199" s="308" t="s">
        <v>416</v>
      </c>
      <c r="D199" s="306" t="str">
        <f>VLOOKUP(C199, 'Country List'!$C$2:$I$199, 2, 0)</f>
        <v>SSF</v>
      </c>
      <c r="E199" s="306" t="str">
        <f>VLOOKUP(C199, 'Country List'!$C$2:$I$199, 3, 0)</f>
        <v>LMC</v>
      </c>
      <c r="F199" s="311" t="s">
        <v>2022</v>
      </c>
      <c r="G199" s="160">
        <v>2</v>
      </c>
      <c r="H199" s="312" t="s">
        <v>2270</v>
      </c>
      <c r="I199" s="282" t="s">
        <v>2271</v>
      </c>
      <c r="J199" s="147" t="s">
        <v>2272</v>
      </c>
      <c r="K199" s="147" t="s">
        <v>2273</v>
      </c>
      <c r="L199" s="139">
        <v>2009</v>
      </c>
      <c r="M199" s="139">
        <v>2009</v>
      </c>
      <c r="N199" s="139" t="s">
        <v>438</v>
      </c>
      <c r="O199" s="147" t="s">
        <v>438</v>
      </c>
      <c r="P199" s="147" t="s">
        <v>438</v>
      </c>
      <c r="Q199" s="159" t="s">
        <v>438</v>
      </c>
      <c r="R199" s="160" t="s">
        <v>1733</v>
      </c>
      <c r="S199" s="160">
        <v>4</v>
      </c>
      <c r="T199" s="161">
        <v>4</v>
      </c>
      <c r="U199" s="160" t="s">
        <v>1733</v>
      </c>
      <c r="V199" s="160">
        <v>41</v>
      </c>
      <c r="W199" s="160">
        <v>12</v>
      </c>
      <c r="X199" s="160">
        <v>12</v>
      </c>
      <c r="Y199" s="161">
        <v>17</v>
      </c>
      <c r="Z199" s="246" t="s">
        <v>1724</v>
      </c>
      <c r="AA199" s="160">
        <v>63</v>
      </c>
      <c r="AB199" s="160">
        <v>19</v>
      </c>
      <c r="AC199" s="160">
        <v>24</v>
      </c>
      <c r="AD199" s="158">
        <v>20</v>
      </c>
    </row>
    <row r="200" spans="1:30" s="162" customFormat="1" x14ac:dyDescent="0.3">
      <c r="A200" s="138">
        <v>198</v>
      </c>
      <c r="B200" s="306" t="s">
        <v>417</v>
      </c>
      <c r="C200" s="308" t="s">
        <v>418</v>
      </c>
      <c r="D200" s="306" t="str">
        <f>VLOOKUP(C200, 'Country List'!$C$2:$I$199, 2, 0)</f>
        <v>SSF</v>
      </c>
      <c r="E200" s="306" t="str">
        <f>VLOOKUP(C200, 'Country List'!$C$2:$I$199, 3, 0)</f>
        <v>LIC</v>
      </c>
      <c r="F200" s="311" t="s">
        <v>1806</v>
      </c>
      <c r="G200" s="160">
        <v>1</v>
      </c>
      <c r="H200" s="312" t="s">
        <v>438</v>
      </c>
      <c r="I200" s="283" t="s">
        <v>438</v>
      </c>
      <c r="J200" s="147" t="s">
        <v>2274</v>
      </c>
      <c r="K200" s="146" t="s">
        <v>2275</v>
      </c>
      <c r="L200" s="139">
        <v>2002</v>
      </c>
      <c r="M200" s="139">
        <v>2002</v>
      </c>
      <c r="N200" s="139" t="s">
        <v>2080</v>
      </c>
      <c r="O200" s="147" t="s">
        <v>439</v>
      </c>
      <c r="P200" s="146"/>
      <c r="Q200" s="159" t="s">
        <v>438</v>
      </c>
      <c r="R200" s="160" t="s">
        <v>1724</v>
      </c>
      <c r="S200" s="160">
        <v>6</v>
      </c>
      <c r="T200" s="161">
        <v>5</v>
      </c>
      <c r="U200" s="160" t="s">
        <v>1733</v>
      </c>
      <c r="V200" s="160">
        <v>56</v>
      </c>
      <c r="W200" s="160">
        <v>16</v>
      </c>
      <c r="X200" s="160">
        <v>15</v>
      </c>
      <c r="Y200" s="161">
        <v>25</v>
      </c>
      <c r="Z200" s="246" t="s">
        <v>1724</v>
      </c>
      <c r="AA200" s="160">
        <v>74</v>
      </c>
      <c r="AB200" s="160">
        <v>24</v>
      </c>
      <c r="AC200" s="160">
        <v>25</v>
      </c>
      <c r="AD200" s="158">
        <v>25</v>
      </c>
    </row>
    <row r="201" spans="1:30" x14ac:dyDescent="0.3">
      <c r="D201"/>
      <c r="E201"/>
      <c r="U201" s="160"/>
      <c r="V201" s="160"/>
      <c r="W201" s="160"/>
      <c r="X201" s="160"/>
      <c r="Y201" s="160"/>
    </row>
  </sheetData>
  <autoFilter ref="A2:AD200" xr:uid="{00000000-0009-0000-0000-000008000000}">
    <sortState xmlns:xlrd2="http://schemas.microsoft.com/office/spreadsheetml/2017/richdata2" ref="A3:AD200">
      <sortCondition ref="B2:B200"/>
    </sortState>
  </autoFilter>
  <mergeCells count="6">
    <mergeCell ref="Z1:AD1"/>
    <mergeCell ref="U1:Y1"/>
    <mergeCell ref="F1:G1"/>
    <mergeCell ref="H1:I1"/>
    <mergeCell ref="J1:Q1"/>
    <mergeCell ref="R1:T1"/>
  </mergeCells>
  <hyperlinks>
    <hyperlink ref="I3" r:id="rId1" xr:uid="{00000000-0004-0000-0800-000000000000}"/>
    <hyperlink ref="I7" r:id="rId2" xr:uid="{00000000-0004-0000-0800-000001000000}"/>
    <hyperlink ref="I12" r:id="rId3" xr:uid="{00000000-0004-0000-0800-000002000000}"/>
    <hyperlink ref="I13" r:id="rId4" xr:uid="{00000000-0004-0000-0800-000003000000}"/>
    <hyperlink ref="I16" r:id="rId5" xr:uid="{00000000-0004-0000-0800-000004000000}"/>
    <hyperlink ref="I17" r:id="rId6" xr:uid="{00000000-0004-0000-0800-000005000000}"/>
    <hyperlink ref="I19" r:id="rId7" xr:uid="{00000000-0004-0000-0800-000006000000}"/>
    <hyperlink ref="I23" r:id="rId8" xr:uid="{00000000-0004-0000-0800-000007000000}"/>
    <hyperlink ref="I24" r:id="rId9" xr:uid="{00000000-0004-0000-0800-000008000000}"/>
    <hyperlink ref="I26" r:id="rId10" xr:uid="{00000000-0004-0000-0800-000009000000}"/>
    <hyperlink ref="I27" r:id="rId11" xr:uid="{00000000-0004-0000-0800-00000A000000}"/>
    <hyperlink ref="I28" r:id="rId12" xr:uid="{00000000-0004-0000-0800-00000B000000}"/>
    <hyperlink ref="I30" r:id="rId13" xr:uid="{00000000-0004-0000-0800-00000C000000}"/>
    <hyperlink ref="I29" r:id="rId14" xr:uid="{00000000-0004-0000-0800-00000D000000}"/>
    <hyperlink ref="I32" r:id="rId15" xr:uid="{00000000-0004-0000-0800-00000E000000}"/>
    <hyperlink ref="I33" r:id="rId16" xr:uid="{00000000-0004-0000-0800-00000F000000}"/>
    <hyperlink ref="I38" r:id="rId17" xr:uid="{00000000-0004-0000-0800-000010000000}"/>
    <hyperlink ref="I8" r:id="rId18" xr:uid="{00000000-0004-0000-0800-000011000000}"/>
    <hyperlink ref="I25" r:id="rId19" xr:uid="{00000000-0004-0000-0800-000012000000}"/>
    <hyperlink ref="I36" r:id="rId20" display="https://data.unicef.org/wp-content/uploads/2017/12/DECRET-LOI-08-PORTANT-ORGANISATION-DE-LETAT-CIVIL-AU-TCHAD.pdf" xr:uid="{00000000-0004-0000-0800-000013000000}"/>
    <hyperlink ref="I42" r:id="rId21" display="https://data.unicef.org/wp-content/uploads/2017/12/COG-38825.pdf" xr:uid="{00000000-0004-0000-0800-000014000000}"/>
    <hyperlink ref="I63" r:id="rId22" display="https://data.unicef.org/wp-content/uploads/2017/12/ga023fr.pdf" xr:uid="{00000000-0004-0000-0800-000015000000}"/>
    <hyperlink ref="I64" r:id="rId23" display="https://data.unicef.org/wp-content/uploads/2017/12/Births-Deaths-Marriages-ACT-Copy.pdf" xr:uid="{00000000-0004-0000-0800-000016000000}"/>
    <hyperlink ref="I67" r:id="rId24" xr:uid="{00000000-0004-0000-0800-000017000000}"/>
    <hyperlink ref="I72" r:id="rId25" display="https://data.unicef.org/wp-content/uploads/2017/12/codigo_civil_guine_bissau_e_legisl_complementar.pdf" xr:uid="{00000000-0004-0000-0800-000018000000}"/>
    <hyperlink ref="I90" r:id="rId26" xr:uid="{00000000-0004-0000-0800-000019000000}"/>
    <hyperlink ref="I100" r:id="rId27" display="https://data.unicef.org/wp-content/uploads/2017/12/registration_of_births_and_deaths_regulations_1974_lesotho.pdf" xr:uid="{00000000-0004-0000-0800-00001A000000}"/>
    <hyperlink ref="I101" r:id="rId28" display="https://data.unicef.org/wp-content/uploads/2017/12/birthDeathRegistrationActLiberia.pdf" xr:uid="{00000000-0004-0000-0800-00001B000000}"/>
    <hyperlink ref="I108" r:id="rId29" display="https://data.unicef.org/wp-content/uploads/2017/12/Law61-025_Madagascar.pdf" xr:uid="{00000000-0004-0000-0800-00001C000000}"/>
    <hyperlink ref="I109" r:id="rId30" display="https://data.unicef.org/wp-content/uploads/2017/12/Malawi-NATIONAL-REGISTRATION-ACT.pdf" xr:uid="{00000000-0004-0000-0800-00001D000000}"/>
    <hyperlink ref="I112" r:id="rId31" display="https://data.unicef.org/wp-content/uploads/2017/12/mali-code-2011-personnes-famille-2.pdf" xr:uid="{00000000-0004-0000-0800-00001E000000}"/>
    <hyperlink ref="I115" r:id="rId32" display="https://data.unicef.org/wp-content/uploads/2017/12/Mauritanie-Code-2011-etat-civil.pdf" xr:uid="{00000000-0004-0000-0800-00001F000000}"/>
    <hyperlink ref="I124" r:id="rId33" xr:uid="{00000000-0004-0000-0800-000020000000}"/>
    <hyperlink ref="I4" r:id="rId34" xr:uid="{00000000-0004-0000-0800-000021000000}"/>
    <hyperlink ref="I5" r:id="rId35" display="http://www.interieur.gov.dz/index.php/fr/le-ministere/le-minist%C3%A8re/textes-legislatifs-et-reglementaires/52-la-carte-nationale-d-identite/417-d%C3%A9cret-n%C2%B0-67-126-du-21-07-1967-portant-institution-de-la-carte-nationale-d%E2%80%99identit%C3%A9.html" xr:uid="{00000000-0004-0000-0800-000022000000}"/>
    <hyperlink ref="I9" r:id="rId36" xr:uid="{00000000-0004-0000-0800-000023000000}"/>
    <hyperlink ref="I10" r:id="rId37" xr:uid="{00000000-0004-0000-0800-000024000000}"/>
    <hyperlink ref="I15" r:id="rId38" location=".WRnd9FMrKUk" xr:uid="{00000000-0004-0000-0800-000025000000}"/>
    <hyperlink ref="I39" r:id="rId39" xr:uid="{00000000-0004-0000-0800-000026000000}"/>
    <hyperlink ref="I40" r:id="rId40" xr:uid="{00000000-0004-0000-0800-000027000000}"/>
    <hyperlink ref="I41" r:id="rId41" xr:uid="{00000000-0004-0000-0800-000028000000}"/>
    <hyperlink ref="I43" r:id="rId42" xr:uid="{00000000-0004-0000-0800-000029000000}"/>
    <hyperlink ref="I44" r:id="rId43" xr:uid="{00000000-0004-0000-0800-00002A000000}"/>
    <hyperlink ref="I45" r:id="rId44" xr:uid="{00000000-0004-0000-0800-00002B000000}"/>
    <hyperlink ref="I47" r:id="rId45" xr:uid="{00000000-0004-0000-0800-00002C000000}"/>
    <hyperlink ref="I50" r:id="rId46" xr:uid="{00000000-0004-0000-0800-00002D000000}"/>
    <hyperlink ref="I52" r:id="rId47" xr:uid="{00000000-0004-0000-0800-00002E000000}"/>
    <hyperlink ref="I53" r:id="rId48" xr:uid="{00000000-0004-0000-0800-00002F000000}"/>
    <hyperlink ref="I54" r:id="rId49" xr:uid="{00000000-0004-0000-0800-000030000000}"/>
    <hyperlink ref="I55" r:id="rId50" xr:uid="{00000000-0004-0000-0800-000031000000}"/>
    <hyperlink ref="I58" r:id="rId51" xr:uid="{00000000-0004-0000-0800-000032000000}"/>
    <hyperlink ref="I59" r:id="rId52" xr:uid="{00000000-0004-0000-0800-000033000000}"/>
    <hyperlink ref="I61" r:id="rId53" xr:uid="{00000000-0004-0000-0800-000034000000}"/>
    <hyperlink ref="I62" r:id="rId54" xr:uid="{00000000-0004-0000-0800-000035000000}"/>
    <hyperlink ref="I65" r:id="rId55" xr:uid="{00000000-0004-0000-0800-000036000000}"/>
    <hyperlink ref="I66" r:id="rId56" xr:uid="{00000000-0004-0000-0800-000037000000}"/>
    <hyperlink ref="I68" r:id="rId57" xr:uid="{00000000-0004-0000-0800-000038000000}"/>
    <hyperlink ref="I70" r:id="rId58" xr:uid="{00000000-0004-0000-0800-000039000000}"/>
    <hyperlink ref="I74" r:id="rId59" xr:uid="{00000000-0004-0000-0800-00003A000000}"/>
    <hyperlink ref="I75" r:id="rId60" xr:uid="{00000000-0004-0000-0800-00003B000000}"/>
    <hyperlink ref="I76" r:id="rId61" xr:uid="{00000000-0004-0000-0800-00003C000000}"/>
    <hyperlink ref="I77" r:id="rId62" location="xcel" xr:uid="{00000000-0004-0000-0800-00003D000000}"/>
    <hyperlink ref="I80" r:id="rId63" xr:uid="{00000000-0004-0000-0800-00003E000000}"/>
    <hyperlink ref="I81" r:id="rId64" xr:uid="{00000000-0004-0000-0800-00003F000000}"/>
    <hyperlink ref="I82" r:id="rId65" xr:uid="{00000000-0004-0000-0800-000040000000}"/>
    <hyperlink ref="I85" r:id="rId66" xr:uid="{00000000-0004-0000-0800-000041000000}"/>
    <hyperlink ref="I88" r:id="rId67" xr:uid="{00000000-0004-0000-0800-000042000000}"/>
    <hyperlink ref="I93" r:id="rId68" xr:uid="{00000000-0004-0000-0800-000043000000}"/>
    <hyperlink ref="I94" r:id="rId69" xr:uid="{00000000-0004-0000-0800-000044000000}"/>
    <hyperlink ref="I96" r:id="rId70" xr:uid="{00000000-0004-0000-0800-000045000000}"/>
    <hyperlink ref="I98" r:id="rId71" xr:uid="{00000000-0004-0000-0800-000046000000}"/>
    <hyperlink ref="I104" r:id="rId72" xr:uid="{00000000-0004-0000-0800-000047000000}"/>
    <hyperlink ref="I105" r:id="rId73" xr:uid="{00000000-0004-0000-0800-000048000000}"/>
    <hyperlink ref="I107" r:id="rId74" xr:uid="{00000000-0004-0000-0800-000049000000}"/>
    <hyperlink ref="I111" r:id="rId75" xr:uid="{00000000-0004-0000-0800-00004A000000}"/>
    <hyperlink ref="I113" r:id="rId76" xr:uid="{00000000-0004-0000-0800-00004B000000}"/>
    <hyperlink ref="I116" r:id="rId77" xr:uid="{00000000-0004-0000-0800-00004C000000}"/>
    <hyperlink ref="I119" r:id="rId78" xr:uid="{00000000-0004-0000-0800-00004D000000}"/>
    <hyperlink ref="I121" r:id="rId79" xr:uid="{00000000-0004-0000-0800-00004E000000}"/>
    <hyperlink ref="I122" r:id="rId80" xr:uid="{00000000-0004-0000-0800-00004F000000}"/>
    <hyperlink ref="I123" r:id="rId81" xr:uid="{00000000-0004-0000-0800-000050000000}"/>
    <hyperlink ref="I126" r:id="rId82" xr:uid="{00000000-0004-0000-0800-000051000000}"/>
    <hyperlink ref="I129" r:id="rId83" xr:uid="{00000000-0004-0000-0800-000052000000}"/>
    <hyperlink ref="I131" r:id="rId84" xr:uid="{00000000-0004-0000-0800-000053000000}"/>
    <hyperlink ref="I133" r:id="rId85" xr:uid="{00000000-0004-0000-0800-000054000000}"/>
    <hyperlink ref="I135" r:id="rId86" xr:uid="{00000000-0004-0000-0800-000055000000}"/>
    <hyperlink ref="I136" r:id="rId87" xr:uid="{00000000-0004-0000-0800-000056000000}"/>
    <hyperlink ref="I139" r:id="rId88" xr:uid="{00000000-0004-0000-0800-000057000000}"/>
    <hyperlink ref="I140" r:id="rId89" xr:uid="{00000000-0004-0000-0800-000058000000}"/>
    <hyperlink ref="I142" r:id="rId90" xr:uid="{00000000-0004-0000-0800-000059000000}"/>
    <hyperlink ref="I144" r:id="rId91" xr:uid="{00000000-0004-0000-0800-00005A000000}"/>
    <hyperlink ref="I145" r:id="rId92" xr:uid="{00000000-0004-0000-0800-00005B000000}"/>
    <hyperlink ref="I146" r:id="rId93" xr:uid="{00000000-0004-0000-0800-00005C000000}"/>
    <hyperlink ref="I147" r:id="rId94" location="axzz2SYHT9bNF" xr:uid="{00000000-0004-0000-0800-00005D000000}"/>
    <hyperlink ref="I148" r:id="rId95" xr:uid="{00000000-0004-0000-0800-00005E000000}"/>
    <hyperlink ref="I149" r:id="rId96" xr:uid="{00000000-0004-0000-0800-00005F000000}"/>
    <hyperlink ref="I151" r:id="rId97" xr:uid="{00000000-0004-0000-0800-000060000000}"/>
    <hyperlink ref="I153" r:id="rId98" xr:uid="{00000000-0004-0000-0800-000061000000}"/>
    <hyperlink ref="I154" r:id="rId99" xr:uid="{00000000-0004-0000-0800-000062000000}"/>
    <hyperlink ref="I155" r:id="rId100" xr:uid="{00000000-0004-0000-0800-000063000000}"/>
    <hyperlink ref="I156" r:id="rId101" xr:uid="{00000000-0004-0000-0800-000064000000}"/>
    <hyperlink ref="I157" r:id="rId102" xr:uid="{00000000-0004-0000-0800-000065000000}"/>
    <hyperlink ref="I158" r:id="rId103" xr:uid="{00000000-0004-0000-0800-000066000000}"/>
    <hyperlink ref="I159" r:id="rId104" xr:uid="{00000000-0004-0000-0800-000067000000}"/>
    <hyperlink ref="I160" r:id="rId105" xr:uid="{00000000-0004-0000-0800-000068000000}"/>
    <hyperlink ref="I163" r:id="rId106" xr:uid="{00000000-0004-0000-0800-000069000000}"/>
    <hyperlink ref="I165" r:id="rId107" xr:uid="{00000000-0004-0000-0800-00006A000000}"/>
    <hyperlink ref="I166" r:id="rId108" xr:uid="{00000000-0004-0000-0800-00006B000000}"/>
    <hyperlink ref="I170" r:id="rId109" xr:uid="{00000000-0004-0000-0800-00006C000000}"/>
    <hyperlink ref="I172" r:id="rId110" xr:uid="{00000000-0004-0000-0800-00006D000000}"/>
    <hyperlink ref="I173" r:id="rId111" xr:uid="{00000000-0004-0000-0800-00006E000000}"/>
    <hyperlink ref="I174" r:id="rId112" xr:uid="{00000000-0004-0000-0800-00006F000000}"/>
    <hyperlink ref="I175" r:id="rId113" xr:uid="{00000000-0004-0000-0800-000070000000}"/>
    <hyperlink ref="I177" r:id="rId114" xr:uid="{00000000-0004-0000-0800-000071000000}"/>
    <hyperlink ref="I178" r:id="rId115" xr:uid="{00000000-0004-0000-0800-000072000000}"/>
    <hyperlink ref="I179" r:id="rId116" xr:uid="{00000000-0004-0000-0800-000073000000}"/>
    <hyperlink ref="I180" r:id="rId117" xr:uid="{00000000-0004-0000-0800-000074000000}"/>
    <hyperlink ref="I181" r:id="rId118" xr:uid="{00000000-0004-0000-0800-000075000000}"/>
    <hyperlink ref="I182" r:id="rId119" xr:uid="{00000000-0004-0000-0800-000076000000}"/>
    <hyperlink ref="I184" r:id="rId120" xr:uid="{00000000-0004-0000-0800-000077000000}"/>
    <hyperlink ref="I188" r:id="rId121" xr:uid="{00000000-0004-0000-0800-000078000000}"/>
    <hyperlink ref="I189" r:id="rId122" location="n24" xr:uid="{00000000-0004-0000-0800-000079000000}"/>
    <hyperlink ref="I190" r:id="rId123" xr:uid="{00000000-0004-0000-0800-00007A000000}"/>
    <hyperlink ref="I185" r:id="rId124" xr:uid="{00000000-0004-0000-0800-00007B000000}"/>
    <hyperlink ref="I196" r:id="rId125" xr:uid="{00000000-0004-0000-0800-00007C000000}"/>
    <hyperlink ref="I197" r:id="rId126" xr:uid="{00000000-0004-0000-0800-00007D000000}"/>
    <hyperlink ref="I138" r:id="rId127" xr:uid="{00000000-0004-0000-0800-00007E000000}"/>
    <hyperlink ref="I198" r:id="rId128" xr:uid="{00000000-0004-0000-0800-00007F000000}"/>
    <hyperlink ref="I199" r:id="rId129" xr:uid="{00000000-0004-0000-0800-000080000000}"/>
  </hyperlinks>
  <pageMargins left="0.7" right="0.7" top="0.75" bottom="0.75" header="0.3" footer="0.3"/>
  <pageSetup orientation="portrait" r:id="rId130"/>
  <legacyDrawing r:id="rId1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Cover</vt:lpstr>
      <vt:lpstr>Dashboard</vt:lpstr>
      <vt:lpstr>Methodology &amp; Sources</vt:lpstr>
      <vt:lpstr>Country List</vt:lpstr>
      <vt:lpstr>Unregistered Population Data</vt:lpstr>
      <vt:lpstr>RPB</vt:lpstr>
      <vt:lpstr>NID &amp; CR System Info</vt:lpstr>
      <vt:lpstr>ICT &amp; eGov Indicators</vt:lpstr>
      <vt:lpstr>Legal Enablers to ID</vt:lpstr>
      <vt:lpstr>Birth registration</vt:lpstr>
      <vt:lpstr>GCC foreign nationals share</vt:lpstr>
      <vt:lpstr>2018 Population by age</vt:lpstr>
      <vt:lpstr>2018 Population by age male</vt:lpstr>
      <vt:lpstr>2018 Population by age female</vt:lpstr>
      <vt:lpstr>CountryList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Lu</dc:creator>
  <cp:lastModifiedBy>Stan Smith</cp:lastModifiedBy>
  <dcterms:created xsi:type="dcterms:W3CDTF">2018-03-20T16:11:12Z</dcterms:created>
  <dcterms:modified xsi:type="dcterms:W3CDTF">2021-11-09T14:20:16Z</dcterms:modified>
</cp:coreProperties>
</file>